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barlow/Library/Mobile Documents/com~apple~CloudDocs/The Jump Outs/Website Files/Results/"/>
    </mc:Choice>
  </mc:AlternateContent>
  <xr:revisionPtr revIDLastSave="0" documentId="13_ncr:1_{9DDDD5A7-A2CB-7641-ABBE-3EEF935382A8}" xr6:coauthVersionLast="47" xr6:coauthVersionMax="47" xr10:uidLastSave="{00000000-0000-0000-0000-000000000000}"/>
  <bookViews>
    <workbookView xWindow="0" yWindow="500" windowWidth="28800" windowHeight="17500" activeTab="6" xr2:uid="{BFA75E41-F173-5E43-8B1D-DFFA3FE153E8}"/>
  </bookViews>
  <sheets>
    <sheet name="TIP Overview" sheetId="21" r:id="rId1"/>
    <sheet name="TIP Results" sheetId="20" r:id="rId2"/>
    <sheet name="BB Overview" sheetId="12" r:id="rId3"/>
    <sheet name="BB Results" sheetId="13" r:id="rId4"/>
    <sheet name="OTHER Overview" sheetId="14" r:id="rId5"/>
    <sheet name="OTHER Results" sheetId="15" r:id="rId6"/>
    <sheet name="STAR PERFORMER Results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2" i="15" l="1"/>
  <c r="R452" i="15"/>
  <c r="S452" i="15" s="1"/>
  <c r="T452" i="15"/>
  <c r="U452" i="15" s="1"/>
  <c r="P451" i="15"/>
  <c r="R451" i="15"/>
  <c r="S451" i="15" s="1"/>
  <c r="T451" i="15"/>
  <c r="U451" i="15" s="1"/>
  <c r="P94" i="20"/>
  <c r="S94" i="20"/>
  <c r="U94" i="20"/>
  <c r="V94" i="20"/>
  <c r="X94" i="20"/>
  <c r="Y94" i="20" s="1"/>
  <c r="Z94" i="20"/>
  <c r="AA94" i="20" s="1"/>
  <c r="P632" i="13"/>
  <c r="R632" i="13"/>
  <c r="S632" i="13" s="1"/>
  <c r="V632" i="13" s="1"/>
  <c r="T632" i="13"/>
  <c r="U632" i="13"/>
  <c r="P93" i="20"/>
  <c r="S93" i="20"/>
  <c r="U93" i="20"/>
  <c r="X93" i="20"/>
  <c r="Y93" i="20" s="1"/>
  <c r="Z93" i="20"/>
  <c r="AA93" i="20" s="1"/>
  <c r="P92" i="20"/>
  <c r="S92" i="20"/>
  <c r="U92" i="20"/>
  <c r="X92" i="20"/>
  <c r="Y92" i="20" s="1"/>
  <c r="Z92" i="20"/>
  <c r="AA92" i="20" s="1"/>
  <c r="P450" i="15"/>
  <c r="R450" i="15"/>
  <c r="S450" i="15" s="1"/>
  <c r="T450" i="15"/>
  <c r="U450" i="15" s="1"/>
  <c r="P449" i="15"/>
  <c r="R449" i="15"/>
  <c r="S449" i="15" s="1"/>
  <c r="T449" i="15"/>
  <c r="U449" i="15" s="1"/>
  <c r="AB94" i="20" l="1"/>
  <c r="V450" i="15"/>
  <c r="V93" i="20"/>
  <c r="V92" i="20"/>
  <c r="V452" i="15"/>
  <c r="V451" i="15"/>
  <c r="V449" i="15"/>
  <c r="AB93" i="20"/>
  <c r="AB92" i="20"/>
  <c r="L90" i="20"/>
  <c r="P631" i="13"/>
  <c r="R631" i="13"/>
  <c r="S631" i="13" s="1"/>
  <c r="T631" i="13"/>
  <c r="U631" i="13" s="1"/>
  <c r="P630" i="13"/>
  <c r="R630" i="13"/>
  <c r="S630" i="13" s="1"/>
  <c r="T630" i="13"/>
  <c r="U630" i="13" s="1"/>
  <c r="P448" i="15"/>
  <c r="R448" i="15"/>
  <c r="S448" i="15" s="1"/>
  <c r="T448" i="15"/>
  <c r="U448" i="15" s="1"/>
  <c r="L89" i="20"/>
  <c r="Z91" i="20"/>
  <c r="AA91" i="20" s="1"/>
  <c r="X91" i="20"/>
  <c r="Y91" i="20" s="1"/>
  <c r="U91" i="20"/>
  <c r="S91" i="20"/>
  <c r="P91" i="20"/>
  <c r="P90" i="20"/>
  <c r="S90" i="20"/>
  <c r="U90" i="20"/>
  <c r="X90" i="20"/>
  <c r="Y90" i="20" s="1"/>
  <c r="Z90" i="20"/>
  <c r="AA90" i="20" s="1"/>
  <c r="P447" i="15"/>
  <c r="R447" i="15"/>
  <c r="S447" i="15" s="1"/>
  <c r="T447" i="15"/>
  <c r="U447" i="15" s="1"/>
  <c r="AB91" i="20" l="1"/>
  <c r="V90" i="20"/>
  <c r="V91" i="20"/>
  <c r="V448" i="15"/>
  <c r="V631" i="13"/>
  <c r="V630" i="13"/>
  <c r="V447" i="15"/>
  <c r="AB90" i="20"/>
  <c r="P629" i="13"/>
  <c r="R629" i="13"/>
  <c r="S629" i="13" s="1"/>
  <c r="T629" i="13"/>
  <c r="U629" i="13" s="1"/>
  <c r="L87" i="20"/>
  <c r="L86" i="20"/>
  <c r="P89" i="20"/>
  <c r="S89" i="20"/>
  <c r="V89" i="20" s="1"/>
  <c r="U89" i="20"/>
  <c r="X89" i="20"/>
  <c r="Y89" i="20" s="1"/>
  <c r="Z89" i="20"/>
  <c r="AA89" i="20" s="1"/>
  <c r="P88" i="20"/>
  <c r="S88" i="20"/>
  <c r="U88" i="20"/>
  <c r="V88" i="20" s="1"/>
  <c r="X88" i="20"/>
  <c r="Y88" i="20" s="1"/>
  <c r="Z88" i="20"/>
  <c r="AA88" i="20" s="1"/>
  <c r="P446" i="15"/>
  <c r="R446" i="15"/>
  <c r="S446" i="15" s="1"/>
  <c r="T446" i="15"/>
  <c r="U446" i="15" s="1"/>
  <c r="P445" i="15"/>
  <c r="R445" i="15"/>
  <c r="S445" i="15" s="1"/>
  <c r="T445" i="15"/>
  <c r="U445" i="15" s="1"/>
  <c r="P444" i="15"/>
  <c r="R444" i="15"/>
  <c r="S444" i="15" s="1"/>
  <c r="T444" i="15"/>
  <c r="U444" i="15" s="1"/>
  <c r="P87" i="20"/>
  <c r="S87" i="20"/>
  <c r="U87" i="20"/>
  <c r="X87" i="20"/>
  <c r="Y87" i="20" s="1"/>
  <c r="Z87" i="20"/>
  <c r="AA87" i="20" s="1"/>
  <c r="P443" i="15"/>
  <c r="R443" i="15"/>
  <c r="S443" i="15" s="1"/>
  <c r="T443" i="15"/>
  <c r="U443" i="15" s="1"/>
  <c r="P628" i="13"/>
  <c r="R628" i="13"/>
  <c r="S628" i="13" s="1"/>
  <c r="T628" i="13"/>
  <c r="U628" i="13" s="1"/>
  <c r="P86" i="20"/>
  <c r="S86" i="20"/>
  <c r="V86" i="20" s="1"/>
  <c r="U86" i="20"/>
  <c r="X86" i="20"/>
  <c r="Y86" i="20" s="1"/>
  <c r="Z86" i="20"/>
  <c r="AA86" i="20"/>
  <c r="P442" i="15"/>
  <c r="R442" i="15"/>
  <c r="S442" i="15" s="1"/>
  <c r="T442" i="15"/>
  <c r="U442" i="15" s="1"/>
  <c r="P441" i="15"/>
  <c r="R441" i="15"/>
  <c r="S441" i="15"/>
  <c r="T441" i="15"/>
  <c r="U441" i="15" s="1"/>
  <c r="P85" i="20"/>
  <c r="S85" i="20"/>
  <c r="U85" i="20"/>
  <c r="X85" i="20"/>
  <c r="Y85" i="20" s="1"/>
  <c r="Z85" i="20"/>
  <c r="AA85" i="20" s="1"/>
  <c r="V87" i="20" l="1"/>
  <c r="V443" i="15"/>
  <c r="V85" i="20"/>
  <c r="AB89" i="20"/>
  <c r="AB86" i="20"/>
  <c r="V629" i="13"/>
  <c r="V628" i="13"/>
  <c r="V445" i="15"/>
  <c r="V444" i="15"/>
  <c r="AB88" i="20"/>
  <c r="V446" i="15"/>
  <c r="AB85" i="20"/>
  <c r="AB87" i="20"/>
  <c r="V441" i="15"/>
  <c r="V442" i="15"/>
  <c r="P439" i="15"/>
  <c r="R439" i="15"/>
  <c r="S439" i="15"/>
  <c r="T439" i="15"/>
  <c r="U439" i="15" s="1"/>
  <c r="P440" i="15"/>
  <c r="R440" i="15"/>
  <c r="S440" i="15" s="1"/>
  <c r="T440" i="15"/>
  <c r="U440" i="15" s="1"/>
  <c r="P438" i="15"/>
  <c r="R438" i="15"/>
  <c r="S438" i="15" s="1"/>
  <c r="T438" i="15"/>
  <c r="U438" i="15" s="1"/>
  <c r="P437" i="15"/>
  <c r="R437" i="15"/>
  <c r="S437" i="15" s="1"/>
  <c r="T437" i="15"/>
  <c r="U437" i="15" s="1"/>
  <c r="P84" i="20"/>
  <c r="S84" i="20"/>
  <c r="U84" i="20"/>
  <c r="X84" i="20"/>
  <c r="Y84" i="20" s="1"/>
  <c r="Z84" i="20"/>
  <c r="AA84" i="20" s="1"/>
  <c r="L82" i="20"/>
  <c r="P436" i="15"/>
  <c r="R436" i="15"/>
  <c r="S436" i="15" s="1"/>
  <c r="T436" i="15"/>
  <c r="U436" i="15" s="1"/>
  <c r="P435" i="15"/>
  <c r="R435" i="15"/>
  <c r="S435" i="15" s="1"/>
  <c r="T435" i="15"/>
  <c r="U435" i="15" s="1"/>
  <c r="P83" i="20"/>
  <c r="S83" i="20"/>
  <c r="U83" i="20"/>
  <c r="X83" i="20"/>
  <c r="Y83" i="20" s="1"/>
  <c r="Z83" i="20"/>
  <c r="AA83" i="20" s="1"/>
  <c r="P82" i="20"/>
  <c r="S82" i="20"/>
  <c r="U82" i="20"/>
  <c r="X82" i="20"/>
  <c r="Y82" i="20" s="1"/>
  <c r="Z82" i="20"/>
  <c r="AA82" i="20" s="1"/>
  <c r="V440" i="15" l="1"/>
  <c r="V84" i="20"/>
  <c r="V439" i="15"/>
  <c r="AB84" i="20"/>
  <c r="V437" i="15"/>
  <c r="AB83" i="20"/>
  <c r="V83" i="20"/>
  <c r="V435" i="15"/>
  <c r="V438" i="15"/>
  <c r="AB82" i="20"/>
  <c r="V82" i="20"/>
  <c r="V436" i="15"/>
  <c r="Z81" i="20" l="1"/>
  <c r="AA81" i="20" s="1"/>
  <c r="X81" i="20"/>
  <c r="Y81" i="20" s="1"/>
  <c r="U81" i="20"/>
  <c r="S81" i="20"/>
  <c r="P81" i="20"/>
  <c r="T434" i="15"/>
  <c r="U434" i="15" s="1"/>
  <c r="R434" i="15"/>
  <c r="S434" i="15" s="1"/>
  <c r="P434" i="15"/>
  <c r="P80" i="20"/>
  <c r="S80" i="20"/>
  <c r="V80" i="20" s="1"/>
  <c r="U80" i="20"/>
  <c r="X80" i="20"/>
  <c r="Y80" i="20" s="1"/>
  <c r="Z80" i="20"/>
  <c r="AA80" i="20" s="1"/>
  <c r="P433" i="15"/>
  <c r="R433" i="15"/>
  <c r="S433" i="15"/>
  <c r="T433" i="15"/>
  <c r="U433" i="15" s="1"/>
  <c r="P432" i="15"/>
  <c r="R432" i="15"/>
  <c r="S432" i="15" s="1"/>
  <c r="T432" i="15"/>
  <c r="U432" i="15" s="1"/>
  <c r="P431" i="15"/>
  <c r="R431" i="15"/>
  <c r="S431" i="15" s="1"/>
  <c r="T431" i="15"/>
  <c r="U431" i="15" s="1"/>
  <c r="P430" i="15"/>
  <c r="R430" i="15"/>
  <c r="S430" i="15" s="1"/>
  <c r="T430" i="15"/>
  <c r="U430" i="15" s="1"/>
  <c r="P427" i="15"/>
  <c r="L77" i="20"/>
  <c r="P77" i="20" s="1"/>
  <c r="L78" i="20"/>
  <c r="P79" i="20"/>
  <c r="S79" i="20"/>
  <c r="V79" i="20" s="1"/>
  <c r="U79" i="20"/>
  <c r="X79" i="20"/>
  <c r="Y79" i="20" s="1"/>
  <c r="Z79" i="20"/>
  <c r="AA79" i="20" s="1"/>
  <c r="P78" i="20"/>
  <c r="S78" i="20"/>
  <c r="U78" i="20"/>
  <c r="X78" i="20"/>
  <c r="Y78" i="20" s="1"/>
  <c r="Z78" i="20"/>
  <c r="AA78" i="20" s="1"/>
  <c r="S77" i="20"/>
  <c r="U77" i="20"/>
  <c r="X77" i="20"/>
  <c r="Y77" i="20" s="1"/>
  <c r="Z77" i="20"/>
  <c r="AA77" i="20" s="1"/>
  <c r="P429" i="15"/>
  <c r="R429" i="15"/>
  <c r="S429" i="15" s="1"/>
  <c r="T429" i="15"/>
  <c r="U429" i="15"/>
  <c r="P428" i="15"/>
  <c r="R428" i="15"/>
  <c r="S428" i="15"/>
  <c r="T428" i="15"/>
  <c r="U428" i="15"/>
  <c r="R427" i="15"/>
  <c r="S427" i="15" s="1"/>
  <c r="T427" i="15"/>
  <c r="U427" i="15" s="1"/>
  <c r="P627" i="13"/>
  <c r="R627" i="13"/>
  <c r="S627" i="13" s="1"/>
  <c r="T627" i="13"/>
  <c r="U627" i="13" s="1"/>
  <c r="V81" i="20" l="1"/>
  <c r="V78" i="20"/>
  <c r="V77" i="20"/>
  <c r="V432" i="15"/>
  <c r="V434" i="15"/>
  <c r="AB80" i="20"/>
  <c r="AB81" i="20"/>
  <c r="V430" i="15"/>
  <c r="AB79" i="20"/>
  <c r="V431" i="15"/>
  <c r="AB77" i="20"/>
  <c r="V428" i="15"/>
  <c r="V433" i="15"/>
  <c r="V429" i="15"/>
  <c r="AB78" i="20"/>
  <c r="V427" i="15"/>
  <c r="V627" i="13"/>
  <c r="P426" i="15" l="1"/>
  <c r="R426" i="15"/>
  <c r="S426" i="15" s="1"/>
  <c r="T426" i="15"/>
  <c r="U426" i="15" s="1"/>
  <c r="P425" i="15"/>
  <c r="R425" i="15"/>
  <c r="S425" i="15" s="1"/>
  <c r="T425" i="15"/>
  <c r="U425" i="15"/>
  <c r="P424" i="15"/>
  <c r="R424" i="15"/>
  <c r="S424" i="15" s="1"/>
  <c r="T424" i="15"/>
  <c r="U424" i="15"/>
  <c r="P423" i="15"/>
  <c r="R423" i="15"/>
  <c r="S423" i="15" s="1"/>
  <c r="T423" i="15"/>
  <c r="U423" i="15" s="1"/>
  <c r="S74" i="20"/>
  <c r="S73" i="20"/>
  <c r="S75" i="20"/>
  <c r="L74" i="20"/>
  <c r="L72" i="20"/>
  <c r="P422" i="15"/>
  <c r="R422" i="15"/>
  <c r="S422" i="15"/>
  <c r="T422" i="15"/>
  <c r="U422" i="15" s="1"/>
  <c r="P626" i="13"/>
  <c r="R626" i="13"/>
  <c r="S626" i="13" s="1"/>
  <c r="T626" i="13"/>
  <c r="U626" i="13" s="1"/>
  <c r="P625" i="13"/>
  <c r="R625" i="13"/>
  <c r="S625" i="13" s="1"/>
  <c r="T625" i="13"/>
  <c r="U625" i="13" s="1"/>
  <c r="P76" i="20"/>
  <c r="S76" i="20"/>
  <c r="U76" i="20"/>
  <c r="X76" i="20"/>
  <c r="Y76" i="20" s="1"/>
  <c r="Z76" i="20"/>
  <c r="AA76" i="20" s="1"/>
  <c r="P75" i="20"/>
  <c r="U75" i="20"/>
  <c r="X75" i="20"/>
  <c r="Y75" i="20" s="1"/>
  <c r="Z75" i="20"/>
  <c r="AA75" i="20" s="1"/>
  <c r="P74" i="20"/>
  <c r="U74" i="20"/>
  <c r="X74" i="20"/>
  <c r="Y74" i="20" s="1"/>
  <c r="Z74" i="20"/>
  <c r="AA74" i="20" s="1"/>
  <c r="P73" i="20"/>
  <c r="U73" i="20"/>
  <c r="X73" i="20"/>
  <c r="Y73" i="20" s="1"/>
  <c r="Z73" i="20"/>
  <c r="AA73" i="20" s="1"/>
  <c r="P421" i="15"/>
  <c r="R421" i="15"/>
  <c r="S421" i="15" s="1"/>
  <c r="T421" i="15"/>
  <c r="U421" i="15" s="1"/>
  <c r="P420" i="15"/>
  <c r="R420" i="15"/>
  <c r="S420" i="15" s="1"/>
  <c r="T420" i="15"/>
  <c r="U420" i="15" s="1"/>
  <c r="N22" i="14"/>
  <c r="N20" i="14"/>
  <c r="N19" i="14"/>
  <c r="X22" i="12"/>
  <c r="X20" i="12"/>
  <c r="X19" i="12"/>
  <c r="P419" i="15"/>
  <c r="R419" i="15"/>
  <c r="S419" i="15" s="1"/>
  <c r="T419" i="15"/>
  <c r="U419" i="15" s="1"/>
  <c r="P418" i="15"/>
  <c r="R418" i="15"/>
  <c r="S418" i="15" s="1"/>
  <c r="T418" i="15"/>
  <c r="U418" i="15" s="1"/>
  <c r="P417" i="15"/>
  <c r="R417" i="15"/>
  <c r="S417" i="15" s="1"/>
  <c r="T417" i="15"/>
  <c r="U417" i="15" s="1"/>
  <c r="P72" i="20"/>
  <c r="S72" i="20"/>
  <c r="U72" i="20"/>
  <c r="X72" i="20"/>
  <c r="Y72" i="20" s="1"/>
  <c r="Z72" i="20"/>
  <c r="AA72" i="20" s="1"/>
  <c r="P416" i="15"/>
  <c r="R416" i="15"/>
  <c r="S416" i="15" s="1"/>
  <c r="T416" i="15"/>
  <c r="U416" i="15" s="1"/>
  <c r="P71" i="20"/>
  <c r="S71" i="20"/>
  <c r="U71" i="20"/>
  <c r="X71" i="20"/>
  <c r="Y71" i="20" s="1"/>
  <c r="Z71" i="20"/>
  <c r="AA71" i="20" s="1"/>
  <c r="P70" i="20"/>
  <c r="S70" i="20"/>
  <c r="U70" i="20"/>
  <c r="X70" i="20"/>
  <c r="Y70" i="20" s="1"/>
  <c r="Z70" i="20"/>
  <c r="AA70" i="20"/>
  <c r="V418" i="15" l="1"/>
  <c r="V73" i="20"/>
  <c r="V71" i="20"/>
  <c r="V74" i="20"/>
  <c r="AB72" i="20"/>
  <c r="V424" i="15"/>
  <c r="V426" i="15"/>
  <c r="V425" i="15"/>
  <c r="V423" i="15"/>
  <c r="V422" i="15"/>
  <c r="V76" i="20"/>
  <c r="AB70" i="20"/>
  <c r="V626" i="13"/>
  <c r="V70" i="20"/>
  <c r="V75" i="20"/>
  <c r="AB75" i="20"/>
  <c r="V625" i="13"/>
  <c r="V421" i="15"/>
  <c r="V420" i="15"/>
  <c r="V72" i="20"/>
  <c r="AB76" i="20"/>
  <c r="AB74" i="20"/>
  <c r="AB73" i="20"/>
  <c r="V419" i="15"/>
  <c r="V417" i="15"/>
  <c r="V416" i="15"/>
  <c r="AB71" i="20"/>
  <c r="P624" i="13"/>
  <c r="R624" i="13"/>
  <c r="S624" i="13" s="1"/>
  <c r="T624" i="13"/>
  <c r="U624" i="13" s="1"/>
  <c r="T415" i="15"/>
  <c r="U415" i="15" s="1"/>
  <c r="R415" i="15"/>
  <c r="S415" i="15" s="1"/>
  <c r="P415" i="15"/>
  <c r="P414" i="15"/>
  <c r="R414" i="15"/>
  <c r="S414" i="15" s="1"/>
  <c r="T414" i="15"/>
  <c r="U414" i="15" s="1"/>
  <c r="P623" i="13"/>
  <c r="R623" i="13"/>
  <c r="T623" i="13"/>
  <c r="U623" i="13" s="1"/>
  <c r="P69" i="20"/>
  <c r="S69" i="20"/>
  <c r="U69" i="20"/>
  <c r="X69" i="20"/>
  <c r="Y69" i="20" s="1"/>
  <c r="Z69" i="20"/>
  <c r="AA69" i="20" s="1"/>
  <c r="P68" i="20"/>
  <c r="S68" i="20"/>
  <c r="U68" i="20"/>
  <c r="X68" i="20"/>
  <c r="Y68" i="20" s="1"/>
  <c r="Z68" i="20"/>
  <c r="AA68" i="20" s="1"/>
  <c r="P413" i="15"/>
  <c r="R413" i="15"/>
  <c r="S413" i="15" s="1"/>
  <c r="T413" i="15"/>
  <c r="U413" i="15" s="1"/>
  <c r="P412" i="15"/>
  <c r="R412" i="15"/>
  <c r="S412" i="15" s="1"/>
  <c r="T412" i="15"/>
  <c r="U412" i="15" s="1"/>
  <c r="P411" i="15"/>
  <c r="R411" i="15"/>
  <c r="S411" i="15"/>
  <c r="T411" i="15"/>
  <c r="U411" i="15" s="1"/>
  <c r="P410" i="15"/>
  <c r="R410" i="15"/>
  <c r="S410" i="15" s="1"/>
  <c r="T410" i="15"/>
  <c r="U410" i="15" s="1"/>
  <c r="P409" i="15"/>
  <c r="R409" i="15"/>
  <c r="S409" i="15" s="1"/>
  <c r="T409" i="15"/>
  <c r="U409" i="15" s="1"/>
  <c r="U66" i="20"/>
  <c r="P408" i="15"/>
  <c r="R408" i="15"/>
  <c r="S408" i="15" s="1"/>
  <c r="T408" i="15"/>
  <c r="U408" i="15" s="1"/>
  <c r="P622" i="13"/>
  <c r="R622" i="13"/>
  <c r="S622" i="13" s="1"/>
  <c r="T622" i="13"/>
  <c r="U622" i="13" s="1"/>
  <c r="P67" i="20"/>
  <c r="S67" i="20"/>
  <c r="U67" i="20"/>
  <c r="X67" i="20"/>
  <c r="Y67" i="20" s="1"/>
  <c r="Z67" i="20"/>
  <c r="AA67" i="20" s="1"/>
  <c r="P66" i="20"/>
  <c r="S66" i="20"/>
  <c r="X66" i="20"/>
  <c r="Y66" i="20" s="1"/>
  <c r="Z66" i="20"/>
  <c r="AA66" i="20" s="1"/>
  <c r="P407" i="15"/>
  <c r="R407" i="15"/>
  <c r="S407" i="15" s="1"/>
  <c r="T407" i="15"/>
  <c r="U407" i="15" s="1"/>
  <c r="T406" i="15"/>
  <c r="U406" i="15" s="1"/>
  <c r="R406" i="15"/>
  <c r="S406" i="15" s="1"/>
  <c r="P406" i="15"/>
  <c r="P405" i="15"/>
  <c r="R405" i="15"/>
  <c r="S405" i="15" s="1"/>
  <c r="T405" i="15"/>
  <c r="U405" i="15" s="1"/>
  <c r="P404" i="15"/>
  <c r="R404" i="15"/>
  <c r="S404" i="15" s="1"/>
  <c r="T404" i="15"/>
  <c r="U404" i="15" s="1"/>
  <c r="P403" i="15"/>
  <c r="R403" i="15"/>
  <c r="S403" i="15" s="1"/>
  <c r="T403" i="15"/>
  <c r="U403" i="15" s="1"/>
  <c r="P402" i="15"/>
  <c r="R402" i="15"/>
  <c r="S402" i="15" s="1"/>
  <c r="T402" i="15"/>
  <c r="U402" i="15" s="1"/>
  <c r="P65" i="20"/>
  <c r="S65" i="20"/>
  <c r="U65" i="20"/>
  <c r="X65" i="20"/>
  <c r="Y65" i="20" s="1"/>
  <c r="Z65" i="20"/>
  <c r="AA65" i="20" s="1"/>
  <c r="P64" i="20"/>
  <c r="S64" i="20"/>
  <c r="U64" i="20"/>
  <c r="X64" i="20"/>
  <c r="Y64" i="20" s="1"/>
  <c r="Z64" i="20"/>
  <c r="AA64" i="20" s="1"/>
  <c r="V65" i="20" l="1"/>
  <c r="V414" i="15"/>
  <c r="V66" i="20"/>
  <c r="V68" i="20"/>
  <c r="V406" i="15"/>
  <c r="V403" i="15"/>
  <c r="V69" i="20"/>
  <c r="V405" i="15"/>
  <c r="V410" i="15"/>
  <c r="V415" i="15"/>
  <c r="AB64" i="20"/>
  <c r="V624" i="13"/>
  <c r="V413" i="15"/>
  <c r="V409" i="15"/>
  <c r="V412" i="15"/>
  <c r="AB67" i="20"/>
  <c r="AB69" i="20"/>
  <c r="S623" i="13"/>
  <c r="V623" i="13" s="1"/>
  <c r="AB68" i="20"/>
  <c r="V67" i="20"/>
  <c r="V411" i="15"/>
  <c r="AB66" i="20"/>
  <c r="AB65" i="20"/>
  <c r="V408" i="15"/>
  <c r="V622" i="13"/>
  <c r="V407" i="15"/>
  <c r="V404" i="15"/>
  <c r="V402" i="15"/>
  <c r="V64" i="20"/>
  <c r="P401" i="15"/>
  <c r="R401" i="15"/>
  <c r="S401" i="15" s="1"/>
  <c r="T401" i="15"/>
  <c r="U401" i="15" s="1"/>
  <c r="P400" i="15"/>
  <c r="R400" i="15"/>
  <c r="S400" i="15" s="1"/>
  <c r="T400" i="15"/>
  <c r="U400" i="15" s="1"/>
  <c r="P399" i="15"/>
  <c r="R399" i="15"/>
  <c r="S399" i="15" s="1"/>
  <c r="T399" i="15"/>
  <c r="U399" i="15" s="1"/>
  <c r="P398" i="15"/>
  <c r="R398" i="15"/>
  <c r="S398" i="15" s="1"/>
  <c r="T398" i="15"/>
  <c r="U398" i="15" s="1"/>
  <c r="P397" i="15"/>
  <c r="R397" i="15"/>
  <c r="S397" i="15" s="1"/>
  <c r="T397" i="15"/>
  <c r="U397" i="15" s="1"/>
  <c r="P396" i="15"/>
  <c r="R396" i="15"/>
  <c r="S396" i="15"/>
  <c r="T396" i="15"/>
  <c r="U396" i="15" s="1"/>
  <c r="L62" i="20"/>
  <c r="P395" i="15"/>
  <c r="R395" i="15"/>
  <c r="S395" i="15" s="1"/>
  <c r="T395" i="15"/>
  <c r="U395" i="15" s="1"/>
  <c r="P394" i="15"/>
  <c r="R394" i="15"/>
  <c r="S394" i="15" s="1"/>
  <c r="T394" i="15"/>
  <c r="U394" i="15" s="1"/>
  <c r="P393" i="15"/>
  <c r="R393" i="15"/>
  <c r="S393" i="15" s="1"/>
  <c r="T393" i="15"/>
  <c r="U393" i="15" s="1"/>
  <c r="P621" i="13"/>
  <c r="R621" i="13"/>
  <c r="S621" i="13" s="1"/>
  <c r="T621" i="13"/>
  <c r="U621" i="13" s="1"/>
  <c r="P620" i="13"/>
  <c r="R620" i="13"/>
  <c r="S620" i="13" s="1"/>
  <c r="T620" i="13"/>
  <c r="U620" i="13" s="1"/>
  <c r="L60" i="20"/>
  <c r="P62" i="20"/>
  <c r="S62" i="20"/>
  <c r="U62" i="20"/>
  <c r="X62" i="20"/>
  <c r="Y62" i="20" s="1"/>
  <c r="Z62" i="20"/>
  <c r="AA62" i="20" s="1"/>
  <c r="P63" i="20"/>
  <c r="S63" i="20"/>
  <c r="U63" i="20"/>
  <c r="X63" i="20"/>
  <c r="Y63" i="20" s="1"/>
  <c r="Z63" i="20"/>
  <c r="AA63" i="20" s="1"/>
  <c r="P61" i="20"/>
  <c r="S61" i="20"/>
  <c r="U61" i="20"/>
  <c r="X61" i="20"/>
  <c r="Y61" i="20" s="1"/>
  <c r="Z61" i="20"/>
  <c r="AA61" i="20" s="1"/>
  <c r="P60" i="20"/>
  <c r="S60" i="20"/>
  <c r="U60" i="20"/>
  <c r="X60" i="20"/>
  <c r="Y60" i="20" s="1"/>
  <c r="Z60" i="20"/>
  <c r="AA60" i="20" s="1"/>
  <c r="V63" i="20" l="1"/>
  <c r="V62" i="20"/>
  <c r="V401" i="15"/>
  <c r="AB63" i="20"/>
  <c r="V398" i="15"/>
  <c r="V400" i="15"/>
  <c r="V399" i="15"/>
  <c r="V395" i="15"/>
  <c r="V397" i="15"/>
  <c r="V396" i="15"/>
  <c r="V394" i="15"/>
  <c r="AB62" i="20"/>
  <c r="V393" i="15"/>
  <c r="AB60" i="20"/>
  <c r="V621" i="13"/>
  <c r="V620" i="13"/>
  <c r="V61" i="20"/>
  <c r="V60" i="20"/>
  <c r="AB61" i="20"/>
  <c r="P392" i="15"/>
  <c r="R392" i="15"/>
  <c r="S392" i="15" s="1"/>
  <c r="T392" i="15"/>
  <c r="U392" i="15" s="1"/>
  <c r="P391" i="15"/>
  <c r="R391" i="15"/>
  <c r="S391" i="15" s="1"/>
  <c r="T391" i="15"/>
  <c r="U391" i="15" s="1"/>
  <c r="P390" i="15"/>
  <c r="R390" i="15"/>
  <c r="S390" i="15" s="1"/>
  <c r="T390" i="15"/>
  <c r="U390" i="15" s="1"/>
  <c r="P389" i="15"/>
  <c r="R389" i="15"/>
  <c r="S389" i="15" s="1"/>
  <c r="T389" i="15"/>
  <c r="U389" i="15" s="1"/>
  <c r="P59" i="20"/>
  <c r="S59" i="20"/>
  <c r="U59" i="20"/>
  <c r="X59" i="20"/>
  <c r="Y59" i="20" s="1"/>
  <c r="Z59" i="20"/>
  <c r="AA59" i="20" s="1"/>
  <c r="P58" i="20"/>
  <c r="S58" i="20"/>
  <c r="U58" i="20"/>
  <c r="X58" i="20"/>
  <c r="Y58" i="20" s="1"/>
  <c r="Z58" i="20"/>
  <c r="AA58" i="20" s="1"/>
  <c r="P388" i="15"/>
  <c r="R388" i="15"/>
  <c r="S388" i="15" s="1"/>
  <c r="T388" i="15"/>
  <c r="U388" i="15" s="1"/>
  <c r="P387" i="15"/>
  <c r="R387" i="15"/>
  <c r="S387" i="15" s="1"/>
  <c r="T387" i="15"/>
  <c r="U387" i="15" s="1"/>
  <c r="P386" i="15"/>
  <c r="R386" i="15"/>
  <c r="S386" i="15" s="1"/>
  <c r="T386" i="15"/>
  <c r="U386" i="15" s="1"/>
  <c r="P385" i="15"/>
  <c r="R385" i="15"/>
  <c r="S385" i="15" s="1"/>
  <c r="T385" i="15"/>
  <c r="U385" i="15" s="1"/>
  <c r="P384" i="15"/>
  <c r="R384" i="15"/>
  <c r="S384" i="15" s="1"/>
  <c r="T384" i="15"/>
  <c r="U384" i="15" s="1"/>
  <c r="P383" i="15"/>
  <c r="R383" i="15"/>
  <c r="S383" i="15" s="1"/>
  <c r="T383" i="15"/>
  <c r="U383" i="15" s="1"/>
  <c r="P382" i="15"/>
  <c r="R382" i="15"/>
  <c r="S382" i="15" s="1"/>
  <c r="T382" i="15"/>
  <c r="U382" i="15" s="1"/>
  <c r="P57" i="20"/>
  <c r="S57" i="20"/>
  <c r="U57" i="20"/>
  <c r="X57" i="20"/>
  <c r="Y57" i="20" s="1"/>
  <c r="Z57" i="20"/>
  <c r="AA57" i="20" s="1"/>
  <c r="P56" i="20"/>
  <c r="S56" i="20"/>
  <c r="U56" i="20"/>
  <c r="X56" i="20"/>
  <c r="Y56" i="20" s="1"/>
  <c r="Z56" i="20"/>
  <c r="AA56" i="20" s="1"/>
  <c r="P381" i="15"/>
  <c r="R381" i="15"/>
  <c r="S381" i="15" s="1"/>
  <c r="T381" i="15"/>
  <c r="U381" i="15" s="1"/>
  <c r="P380" i="15"/>
  <c r="R380" i="15"/>
  <c r="S380" i="15" s="1"/>
  <c r="T380" i="15"/>
  <c r="U380" i="15" s="1"/>
  <c r="P379" i="15"/>
  <c r="R379" i="15"/>
  <c r="S379" i="15" s="1"/>
  <c r="T379" i="15"/>
  <c r="U379" i="15" s="1"/>
  <c r="P378" i="15"/>
  <c r="R378" i="15"/>
  <c r="S378" i="15" s="1"/>
  <c r="T378" i="15"/>
  <c r="U378" i="15" s="1"/>
  <c r="L54" i="20"/>
  <c r="P55" i="20"/>
  <c r="S55" i="20"/>
  <c r="U55" i="20"/>
  <c r="X55" i="20"/>
  <c r="Y55" i="20" s="1"/>
  <c r="Z55" i="20"/>
  <c r="AA55" i="20" s="1"/>
  <c r="P619" i="13"/>
  <c r="R619" i="13"/>
  <c r="S619" i="13" s="1"/>
  <c r="T619" i="13"/>
  <c r="U619" i="13" s="1"/>
  <c r="P377" i="15"/>
  <c r="R377" i="15"/>
  <c r="S377" i="15" s="1"/>
  <c r="T377" i="15"/>
  <c r="U377" i="15" s="1"/>
  <c r="P376" i="15"/>
  <c r="R376" i="15"/>
  <c r="S376" i="15" s="1"/>
  <c r="T376" i="15"/>
  <c r="U376" i="15" s="1"/>
  <c r="P375" i="15"/>
  <c r="R375" i="15"/>
  <c r="S375" i="15" s="1"/>
  <c r="T375" i="15"/>
  <c r="U375" i="15" s="1"/>
  <c r="P374" i="15"/>
  <c r="R374" i="15"/>
  <c r="S374" i="15" s="1"/>
  <c r="T374" i="15"/>
  <c r="U374" i="15" s="1"/>
  <c r="P373" i="15"/>
  <c r="R373" i="15"/>
  <c r="S373" i="15" s="1"/>
  <c r="T373" i="15"/>
  <c r="U373" i="15" s="1"/>
  <c r="P372" i="15"/>
  <c r="R372" i="15"/>
  <c r="S372" i="15" s="1"/>
  <c r="T372" i="15"/>
  <c r="U372" i="15" s="1"/>
  <c r="P371" i="15"/>
  <c r="R371" i="15"/>
  <c r="S371" i="15" s="1"/>
  <c r="T371" i="15"/>
  <c r="U371" i="15" s="1"/>
  <c r="P618" i="13"/>
  <c r="R618" i="13"/>
  <c r="S618" i="13" s="1"/>
  <c r="T618" i="13"/>
  <c r="U618" i="13" s="1"/>
  <c r="P617" i="13"/>
  <c r="R617" i="13"/>
  <c r="S617" i="13" s="1"/>
  <c r="T617" i="13"/>
  <c r="U617" i="13" s="1"/>
  <c r="P54" i="20"/>
  <c r="S54" i="20"/>
  <c r="U54" i="20"/>
  <c r="X54" i="20"/>
  <c r="Y54" i="20" s="1"/>
  <c r="Z54" i="20"/>
  <c r="AA54" i="20" s="1"/>
  <c r="P53" i="20"/>
  <c r="S53" i="20"/>
  <c r="U53" i="20"/>
  <c r="X53" i="20"/>
  <c r="Y53" i="20" s="1"/>
  <c r="Z53" i="20"/>
  <c r="AA53" i="20" s="1"/>
  <c r="P370" i="15"/>
  <c r="R370" i="15"/>
  <c r="S370" i="15" s="1"/>
  <c r="T370" i="15"/>
  <c r="U370" i="15" s="1"/>
  <c r="P369" i="15"/>
  <c r="R369" i="15"/>
  <c r="S369" i="15" s="1"/>
  <c r="T369" i="15"/>
  <c r="U369" i="15" s="1"/>
  <c r="P368" i="15"/>
  <c r="R368" i="15"/>
  <c r="S368" i="15"/>
  <c r="T368" i="15"/>
  <c r="U368" i="15" s="1"/>
  <c r="P367" i="15"/>
  <c r="R367" i="15"/>
  <c r="S367" i="15" s="1"/>
  <c r="T367" i="15"/>
  <c r="U367" i="15" s="1"/>
  <c r="P52" i="20"/>
  <c r="S52" i="20"/>
  <c r="U52" i="20"/>
  <c r="X52" i="20"/>
  <c r="Y52" i="20" s="1"/>
  <c r="Z52" i="20"/>
  <c r="AA52" i="20" s="1"/>
  <c r="P51" i="20"/>
  <c r="S51" i="20"/>
  <c r="U51" i="20"/>
  <c r="X51" i="20"/>
  <c r="Y51" i="20" s="1"/>
  <c r="Z51" i="20"/>
  <c r="AA51" i="20" s="1"/>
  <c r="P366" i="15"/>
  <c r="R366" i="15"/>
  <c r="S366" i="15" s="1"/>
  <c r="T366" i="15"/>
  <c r="U366" i="15" s="1"/>
  <c r="P365" i="15"/>
  <c r="R365" i="15"/>
  <c r="S365" i="15" s="1"/>
  <c r="T365" i="15"/>
  <c r="U365" i="15" s="1"/>
  <c r="V53" i="20" l="1"/>
  <c r="V619" i="13"/>
  <c r="AB59" i="20"/>
  <c r="AB58" i="20"/>
  <c r="V389" i="15"/>
  <c r="N25" i="14"/>
  <c r="N23" i="14"/>
  <c r="N24" i="14" s="1"/>
  <c r="V385" i="15"/>
  <c r="V392" i="15"/>
  <c r="X23" i="12"/>
  <c r="X24" i="12" s="1"/>
  <c r="X25" i="12"/>
  <c r="AB55" i="20"/>
  <c r="AB51" i="20"/>
  <c r="V617" i="13"/>
  <c r="V57" i="20"/>
  <c r="AB53" i="20"/>
  <c r="V54" i="20"/>
  <c r="V387" i="15"/>
  <c r="AB56" i="20"/>
  <c r="AB52" i="20"/>
  <c r="V379" i="15"/>
  <c r="V371" i="15"/>
  <c r="V58" i="20"/>
  <c r="V391" i="15"/>
  <c r="V59" i="20"/>
  <c r="V390" i="15"/>
  <c r="V388" i="15"/>
  <c r="V386" i="15"/>
  <c r="V384" i="15"/>
  <c r="V381" i="15"/>
  <c r="V56" i="20"/>
  <c r="V383" i="15"/>
  <c r="V382" i="15"/>
  <c r="V380" i="15"/>
  <c r="AB57" i="20"/>
  <c r="V55" i="20"/>
  <c r="V378" i="15"/>
  <c r="V376" i="15"/>
  <c r="AB54" i="20"/>
  <c r="V373" i="15"/>
  <c r="V377" i="15"/>
  <c r="V375" i="15"/>
  <c r="V374" i="15"/>
  <c r="V372" i="15"/>
  <c r="V618" i="13"/>
  <c r="V52" i="20"/>
  <c r="V369" i="15"/>
  <c r="V366" i="15"/>
  <c r="V51" i="20"/>
  <c r="V370" i="15"/>
  <c r="V368" i="15"/>
  <c r="V367" i="15"/>
  <c r="V365" i="15"/>
  <c r="B13" i="21"/>
  <c r="C11" i="21"/>
  <c r="T364" i="15"/>
  <c r="U364" i="15" s="1"/>
  <c r="R364" i="15"/>
  <c r="S364" i="15" s="1"/>
  <c r="P364" i="15"/>
  <c r="P363" i="15"/>
  <c r="R363" i="15"/>
  <c r="T363" i="15"/>
  <c r="U363" i="15" s="1"/>
  <c r="P362" i="15"/>
  <c r="R362" i="15"/>
  <c r="S362" i="15" s="1"/>
  <c r="T362" i="15"/>
  <c r="U362" i="15" s="1"/>
  <c r="P361" i="15"/>
  <c r="R361" i="15"/>
  <c r="T361" i="15"/>
  <c r="U361" i="15" s="1"/>
  <c r="P50" i="20"/>
  <c r="S50" i="20"/>
  <c r="U50" i="20"/>
  <c r="X50" i="20"/>
  <c r="Y50" i="20" s="1"/>
  <c r="Z50" i="20"/>
  <c r="AA50" i="20" s="1"/>
  <c r="P360" i="15"/>
  <c r="R360" i="15"/>
  <c r="S360" i="15" s="1"/>
  <c r="T360" i="15"/>
  <c r="U360" i="15" s="1"/>
  <c r="P359" i="15"/>
  <c r="R359" i="15"/>
  <c r="S359" i="15" s="1"/>
  <c r="T359" i="15"/>
  <c r="U359" i="15" s="1"/>
  <c r="P358" i="15"/>
  <c r="R358" i="15"/>
  <c r="S358" i="15" s="1"/>
  <c r="T358" i="15"/>
  <c r="U358" i="15" s="1"/>
  <c r="P49" i="20"/>
  <c r="S49" i="20"/>
  <c r="U49" i="20"/>
  <c r="X49" i="20"/>
  <c r="Y49" i="20" s="1"/>
  <c r="Z49" i="20"/>
  <c r="AA49" i="20" s="1"/>
  <c r="P48" i="20"/>
  <c r="S48" i="20"/>
  <c r="U48" i="20"/>
  <c r="X48" i="20"/>
  <c r="Y48" i="20" s="1"/>
  <c r="Z48" i="20"/>
  <c r="AA48" i="20" s="1"/>
  <c r="P357" i="15"/>
  <c r="R357" i="15"/>
  <c r="S357" i="15" s="1"/>
  <c r="T357" i="15"/>
  <c r="U357" i="15" s="1"/>
  <c r="P616" i="13"/>
  <c r="R616" i="13"/>
  <c r="S616" i="13" s="1"/>
  <c r="T616" i="13"/>
  <c r="U616" i="13"/>
  <c r="V364" i="15" l="1"/>
  <c r="V616" i="13"/>
  <c r="AB49" i="20"/>
  <c r="AB50" i="20"/>
  <c r="S363" i="15"/>
  <c r="V363" i="15" s="1"/>
  <c r="V50" i="20"/>
  <c r="V362" i="15"/>
  <c r="S361" i="15"/>
  <c r="V361" i="15" s="1"/>
  <c r="V360" i="15"/>
  <c r="V49" i="20"/>
  <c r="V359" i="15"/>
  <c r="V358" i="15"/>
  <c r="V48" i="20"/>
  <c r="AB48" i="20"/>
  <c r="V357" i="15"/>
  <c r="P47" i="20" l="1"/>
  <c r="S47" i="20"/>
  <c r="U47" i="20"/>
  <c r="X47" i="20"/>
  <c r="Y47" i="20" s="1"/>
  <c r="Z47" i="20"/>
  <c r="AA47" i="20" s="1"/>
  <c r="P46" i="20"/>
  <c r="S46" i="20"/>
  <c r="U46" i="20"/>
  <c r="X46" i="20"/>
  <c r="Y46" i="20" s="1"/>
  <c r="Z46" i="20"/>
  <c r="AA46" i="20" s="1"/>
  <c r="P356" i="15"/>
  <c r="R356" i="15"/>
  <c r="S356" i="15" s="1"/>
  <c r="T356" i="15"/>
  <c r="U356" i="15" s="1"/>
  <c r="P355" i="15"/>
  <c r="R355" i="15"/>
  <c r="S355" i="15" s="1"/>
  <c r="T355" i="15"/>
  <c r="U355" i="15" s="1"/>
  <c r="P354" i="15"/>
  <c r="R354" i="15"/>
  <c r="S354" i="15" s="1"/>
  <c r="T354" i="15"/>
  <c r="U354" i="15" s="1"/>
  <c r="V356" i="15" l="1"/>
  <c r="V46" i="20"/>
  <c r="V354" i="15"/>
  <c r="AB46" i="20"/>
  <c r="V47" i="20"/>
  <c r="AB47" i="20"/>
  <c r="V355" i="15"/>
  <c r="P353" i="15"/>
  <c r="R353" i="15"/>
  <c r="S353" i="15" s="1"/>
  <c r="T353" i="15"/>
  <c r="U353" i="15" s="1"/>
  <c r="P352" i="15"/>
  <c r="R352" i="15"/>
  <c r="S352" i="15" s="1"/>
  <c r="T352" i="15"/>
  <c r="U352" i="15" s="1"/>
  <c r="P351" i="15"/>
  <c r="R351" i="15"/>
  <c r="S351" i="15" s="1"/>
  <c r="T351" i="15"/>
  <c r="U351" i="15" s="1"/>
  <c r="P45" i="20"/>
  <c r="S45" i="20"/>
  <c r="U45" i="20"/>
  <c r="X45" i="20"/>
  <c r="Y45" i="20" s="1"/>
  <c r="Z45" i="20"/>
  <c r="AA45" i="20" s="1"/>
  <c r="L43" i="20"/>
  <c r="L42" i="20"/>
  <c r="V45" i="20" l="1"/>
  <c r="V353" i="15"/>
  <c r="V352" i="15"/>
  <c r="V351" i="15"/>
  <c r="AB45" i="20"/>
  <c r="P350" i="15"/>
  <c r="R350" i="15"/>
  <c r="S350" i="15" s="1"/>
  <c r="T350" i="15"/>
  <c r="U350" i="15" s="1"/>
  <c r="P615" i="13"/>
  <c r="R615" i="13"/>
  <c r="S615" i="13" s="1"/>
  <c r="T615" i="13"/>
  <c r="U615" i="13" s="1"/>
  <c r="P44" i="20"/>
  <c r="S44" i="20"/>
  <c r="U44" i="20"/>
  <c r="X44" i="20"/>
  <c r="Y44" i="20" s="1"/>
  <c r="Z44" i="20"/>
  <c r="AA44" i="20" s="1"/>
  <c r="P43" i="20"/>
  <c r="S43" i="20"/>
  <c r="U43" i="20"/>
  <c r="X43" i="20"/>
  <c r="Y43" i="20" s="1"/>
  <c r="Z43" i="20"/>
  <c r="AA43" i="20" s="1"/>
  <c r="P349" i="15"/>
  <c r="R349" i="15"/>
  <c r="S349" i="15" s="1"/>
  <c r="T349" i="15"/>
  <c r="U349" i="15" s="1"/>
  <c r="P42" i="20"/>
  <c r="S42" i="20"/>
  <c r="U42" i="20"/>
  <c r="X42" i="20"/>
  <c r="Y42" i="20" s="1"/>
  <c r="Z42" i="20"/>
  <c r="AA42" i="20" s="1"/>
  <c r="P41" i="20"/>
  <c r="S41" i="20"/>
  <c r="U41" i="20"/>
  <c r="X41" i="20"/>
  <c r="Y41" i="20" s="1"/>
  <c r="Z41" i="20"/>
  <c r="AA41" i="20" s="1"/>
  <c r="P348" i="15"/>
  <c r="R348" i="15"/>
  <c r="S348" i="15" s="1"/>
  <c r="T348" i="15"/>
  <c r="U348" i="15" s="1"/>
  <c r="P347" i="15"/>
  <c r="R347" i="15"/>
  <c r="S347" i="15" s="1"/>
  <c r="T347" i="15"/>
  <c r="U347" i="15" s="1"/>
  <c r="P346" i="15"/>
  <c r="R346" i="15"/>
  <c r="S346" i="15" s="1"/>
  <c r="T346" i="15"/>
  <c r="U346" i="15" s="1"/>
  <c r="P345" i="15"/>
  <c r="R345" i="15"/>
  <c r="S345" i="15" s="1"/>
  <c r="T345" i="15"/>
  <c r="U345" i="15" s="1"/>
  <c r="B9" i="21"/>
  <c r="B19" i="21"/>
  <c r="B18" i="21"/>
  <c r="C17" i="21"/>
  <c r="B17" i="21"/>
  <c r="C16" i="21"/>
  <c r="B16" i="21"/>
  <c r="B14" i="21"/>
  <c r="C10" i="21"/>
  <c r="B10" i="21"/>
  <c r="C7" i="21"/>
  <c r="B7" i="21"/>
  <c r="C6" i="21"/>
  <c r="B6" i="21"/>
  <c r="P40" i="20"/>
  <c r="S40" i="20"/>
  <c r="U40" i="20"/>
  <c r="X40" i="20"/>
  <c r="Y40" i="20" s="1"/>
  <c r="Z40" i="20"/>
  <c r="AA40" i="20" s="1"/>
  <c r="P39" i="20"/>
  <c r="S39" i="20"/>
  <c r="U39" i="20"/>
  <c r="X39" i="20"/>
  <c r="Y39" i="20" s="1"/>
  <c r="Z39" i="20"/>
  <c r="AA39" i="20" s="1"/>
  <c r="P344" i="15"/>
  <c r="R344" i="15"/>
  <c r="S344" i="15" s="1"/>
  <c r="T344" i="15"/>
  <c r="U344" i="15" s="1"/>
  <c r="P343" i="15"/>
  <c r="R343" i="15"/>
  <c r="S343" i="15" s="1"/>
  <c r="T343" i="15"/>
  <c r="U343" i="15" s="1"/>
  <c r="P342" i="15"/>
  <c r="R342" i="15"/>
  <c r="S342" i="15" s="1"/>
  <c r="T342" i="15"/>
  <c r="U342" i="15" s="1"/>
  <c r="P614" i="13"/>
  <c r="R614" i="13"/>
  <c r="S614" i="13" s="1"/>
  <c r="T614" i="13"/>
  <c r="U614" i="13"/>
  <c r="P38" i="20"/>
  <c r="S38" i="20"/>
  <c r="U38" i="20"/>
  <c r="X38" i="20"/>
  <c r="Y38" i="20" s="1"/>
  <c r="Z38" i="20"/>
  <c r="AA38" i="20" s="1"/>
  <c r="P37" i="20"/>
  <c r="S37" i="20"/>
  <c r="U37" i="20"/>
  <c r="X37" i="20"/>
  <c r="Y37" i="20" s="1"/>
  <c r="Z37" i="20"/>
  <c r="AA37" i="20" s="1"/>
  <c r="V614" i="13" l="1"/>
  <c r="V39" i="20"/>
  <c r="V43" i="20"/>
  <c r="V38" i="20"/>
  <c r="V44" i="20"/>
  <c r="V350" i="15"/>
  <c r="V346" i="15"/>
  <c r="V349" i="15"/>
  <c r="V42" i="20"/>
  <c r="V615" i="13"/>
  <c r="AB44" i="20"/>
  <c r="AB43" i="20"/>
  <c r="V41" i="20"/>
  <c r="V347" i="15"/>
  <c r="V40" i="20"/>
  <c r="AB42" i="20"/>
  <c r="AB41" i="20"/>
  <c r="V348" i="15"/>
  <c r="V344" i="15"/>
  <c r="V345" i="15"/>
  <c r="V342" i="15"/>
  <c r="V343" i="15"/>
  <c r="AB40" i="20"/>
  <c r="AB39" i="20"/>
  <c r="V37" i="20"/>
  <c r="AB38" i="20"/>
  <c r="AB37" i="20"/>
  <c r="P36" i="20"/>
  <c r="S36" i="20"/>
  <c r="U36" i="20"/>
  <c r="X36" i="20"/>
  <c r="Y36" i="20" s="1"/>
  <c r="Z36" i="20"/>
  <c r="AA36" i="20" s="1"/>
  <c r="P35" i="20"/>
  <c r="S35" i="20"/>
  <c r="U35" i="20"/>
  <c r="X35" i="20"/>
  <c r="Y35" i="20" s="1"/>
  <c r="Z35" i="20"/>
  <c r="AA35" i="20" s="1"/>
  <c r="P34" i="20"/>
  <c r="S34" i="20"/>
  <c r="U34" i="20"/>
  <c r="X34" i="20"/>
  <c r="Y34" i="20" s="1"/>
  <c r="Z34" i="20"/>
  <c r="AA34" i="20" s="1"/>
  <c r="P613" i="13"/>
  <c r="R613" i="13"/>
  <c r="S613" i="13" s="1"/>
  <c r="T613" i="13"/>
  <c r="U613" i="13" s="1"/>
  <c r="P341" i="15"/>
  <c r="R341" i="15"/>
  <c r="S341" i="15" s="1"/>
  <c r="T341" i="15"/>
  <c r="U341" i="15" s="1"/>
  <c r="P340" i="15"/>
  <c r="R340" i="15"/>
  <c r="S340" i="15" s="1"/>
  <c r="T340" i="15"/>
  <c r="U340" i="15" s="1"/>
  <c r="P339" i="15"/>
  <c r="R339" i="15"/>
  <c r="S339" i="15" s="1"/>
  <c r="T339" i="15"/>
  <c r="U339" i="15" s="1"/>
  <c r="P338" i="15"/>
  <c r="R338" i="15"/>
  <c r="S338" i="15" s="1"/>
  <c r="T338" i="15"/>
  <c r="U338" i="15" s="1"/>
  <c r="P33" i="20"/>
  <c r="L32" i="20"/>
  <c r="P32" i="20" s="1"/>
  <c r="P337" i="15"/>
  <c r="R337" i="15"/>
  <c r="S337" i="15" s="1"/>
  <c r="T337" i="15"/>
  <c r="U337" i="15" s="1"/>
  <c r="S33" i="20"/>
  <c r="U33" i="20"/>
  <c r="X33" i="20"/>
  <c r="Y33" i="20" s="1"/>
  <c r="Z33" i="20"/>
  <c r="AA33" i="20" s="1"/>
  <c r="P336" i="15"/>
  <c r="R336" i="15"/>
  <c r="S336" i="15" s="1"/>
  <c r="T336" i="15"/>
  <c r="U336" i="15" s="1"/>
  <c r="P335" i="15"/>
  <c r="R335" i="15"/>
  <c r="T335" i="15"/>
  <c r="U335" i="15" s="1"/>
  <c r="P334" i="15"/>
  <c r="R334" i="15"/>
  <c r="S334" i="15" s="1"/>
  <c r="T334" i="15"/>
  <c r="U334" i="15" s="1"/>
  <c r="S32" i="20"/>
  <c r="U32" i="20"/>
  <c r="X32" i="20"/>
  <c r="Y32" i="20" s="1"/>
  <c r="Z32" i="20"/>
  <c r="AA32" i="20" s="1"/>
  <c r="P333" i="15"/>
  <c r="R333" i="15"/>
  <c r="S333" i="15" s="1"/>
  <c r="T333" i="15"/>
  <c r="U333" i="15" s="1"/>
  <c r="P31" i="20"/>
  <c r="S31" i="20"/>
  <c r="U31" i="20"/>
  <c r="X31" i="20"/>
  <c r="Y31" i="20" s="1"/>
  <c r="Z31" i="20"/>
  <c r="AA31" i="20" s="1"/>
  <c r="T332" i="15"/>
  <c r="U332" i="15" s="1"/>
  <c r="R332" i="15"/>
  <c r="S332" i="15" s="1"/>
  <c r="P332" i="15"/>
  <c r="M22" i="14"/>
  <c r="M20" i="14"/>
  <c r="M19" i="14"/>
  <c r="W22" i="12"/>
  <c r="W20" i="12"/>
  <c r="W19" i="12"/>
  <c r="W10" i="12"/>
  <c r="P29" i="20"/>
  <c r="S29" i="20"/>
  <c r="U29" i="20"/>
  <c r="X29" i="20"/>
  <c r="Y29" i="20" s="1"/>
  <c r="Z29" i="20"/>
  <c r="AA29" i="20" s="1"/>
  <c r="P30" i="20"/>
  <c r="S30" i="20"/>
  <c r="U30" i="20"/>
  <c r="X30" i="20"/>
  <c r="Y30" i="20" s="1"/>
  <c r="Z30" i="20"/>
  <c r="AA30" i="20" s="1"/>
  <c r="P28" i="20"/>
  <c r="S28" i="20"/>
  <c r="U28" i="20"/>
  <c r="X28" i="20"/>
  <c r="Y28" i="20" s="1"/>
  <c r="Z28" i="20"/>
  <c r="AA28" i="20" s="1"/>
  <c r="P331" i="15"/>
  <c r="R331" i="15"/>
  <c r="S331" i="15" s="1"/>
  <c r="T331" i="15"/>
  <c r="U331" i="15" s="1"/>
  <c r="P330" i="15"/>
  <c r="R330" i="15"/>
  <c r="S330" i="15" s="1"/>
  <c r="T330" i="15"/>
  <c r="U330" i="15" s="1"/>
  <c r="P329" i="15"/>
  <c r="R329" i="15"/>
  <c r="S329" i="15" s="1"/>
  <c r="T329" i="15"/>
  <c r="U329" i="15" s="1"/>
  <c r="P612" i="13"/>
  <c r="R612" i="13"/>
  <c r="S612" i="13" s="1"/>
  <c r="T612" i="13"/>
  <c r="U612" i="13" s="1"/>
  <c r="P611" i="13"/>
  <c r="R611" i="13"/>
  <c r="S611" i="13" s="1"/>
  <c r="T611" i="13"/>
  <c r="U611" i="13" s="1"/>
  <c r="P610" i="13"/>
  <c r="R610" i="13"/>
  <c r="S610" i="13"/>
  <c r="T610" i="13"/>
  <c r="U610" i="13" s="1"/>
  <c r="Z27" i="20"/>
  <c r="AA27" i="20" s="1"/>
  <c r="X27" i="20"/>
  <c r="Y27" i="20" s="1"/>
  <c r="U27" i="20"/>
  <c r="S27" i="20"/>
  <c r="P27" i="20"/>
  <c r="AB27" i="20" l="1"/>
  <c r="V29" i="20"/>
  <c r="AB36" i="20"/>
  <c r="V36" i="20"/>
  <c r="V338" i="15"/>
  <c r="AB35" i="20"/>
  <c r="V34" i="20"/>
  <c r="V35" i="20"/>
  <c r="AB34" i="20"/>
  <c r="V613" i="13"/>
  <c r="V341" i="15"/>
  <c r="V340" i="15"/>
  <c r="V339" i="15"/>
  <c r="AB30" i="20"/>
  <c r="V32" i="20"/>
  <c r="AB28" i="20"/>
  <c r="V31" i="20"/>
  <c r="V28" i="20"/>
  <c r="AB31" i="20"/>
  <c r="AB33" i="20"/>
  <c r="V33" i="20"/>
  <c r="V336" i="15"/>
  <c r="AB32" i="20"/>
  <c r="V337" i="15"/>
  <c r="S335" i="15"/>
  <c r="V335" i="15" s="1"/>
  <c r="V333" i="15"/>
  <c r="V334" i="15"/>
  <c r="V30" i="20"/>
  <c r="V331" i="15"/>
  <c r="V332" i="15"/>
  <c r="AB29" i="20"/>
  <c r="V330" i="15"/>
  <c r="V611" i="13"/>
  <c r="V610" i="13"/>
  <c r="M23" i="14"/>
  <c r="M24" i="14" s="1"/>
  <c r="V27" i="20"/>
  <c r="V329" i="15"/>
  <c r="V612" i="13"/>
  <c r="P328" i="15"/>
  <c r="M25" i="14" s="1"/>
  <c r="R328" i="15"/>
  <c r="S328" i="15" s="1"/>
  <c r="T328" i="15"/>
  <c r="U328" i="15" s="1"/>
  <c r="P327" i="15"/>
  <c r="R327" i="15"/>
  <c r="S327" i="15" s="1"/>
  <c r="T327" i="15"/>
  <c r="U327" i="15" s="1"/>
  <c r="P609" i="13"/>
  <c r="W25" i="12" s="1"/>
  <c r="R609" i="13"/>
  <c r="S609" i="13" s="1"/>
  <c r="T609" i="13"/>
  <c r="U609" i="13" s="1"/>
  <c r="P608" i="13"/>
  <c r="R608" i="13"/>
  <c r="S608" i="13" s="1"/>
  <c r="T608" i="13"/>
  <c r="U608" i="13" s="1"/>
  <c r="L26" i="20"/>
  <c r="L25" i="20"/>
  <c r="P26" i="20"/>
  <c r="S26" i="20"/>
  <c r="U26" i="20"/>
  <c r="X26" i="20"/>
  <c r="Y26" i="20" s="1"/>
  <c r="Z26" i="20"/>
  <c r="AA26" i="20" s="1"/>
  <c r="P25" i="20"/>
  <c r="S25" i="20"/>
  <c r="U25" i="20"/>
  <c r="X25" i="20"/>
  <c r="Y25" i="20" s="1"/>
  <c r="Z25" i="20"/>
  <c r="AA25" i="20" s="1"/>
  <c r="P326" i="15"/>
  <c r="R326" i="15"/>
  <c r="S326" i="15" s="1"/>
  <c r="T326" i="15"/>
  <c r="U326" i="15" s="1"/>
  <c r="P325" i="15"/>
  <c r="R325" i="15"/>
  <c r="T325" i="15"/>
  <c r="U325" i="15" s="1"/>
  <c r="P607" i="13"/>
  <c r="R607" i="13"/>
  <c r="S607" i="13" s="1"/>
  <c r="T607" i="13"/>
  <c r="U607" i="13" s="1"/>
  <c r="P606" i="13"/>
  <c r="R606" i="13"/>
  <c r="S606" i="13" s="1"/>
  <c r="T606" i="13"/>
  <c r="U606" i="13" s="1"/>
  <c r="P24" i="20"/>
  <c r="S24" i="20"/>
  <c r="U24" i="20"/>
  <c r="X24" i="20"/>
  <c r="Y24" i="20" s="1"/>
  <c r="Z24" i="20"/>
  <c r="AA24" i="20" s="1"/>
  <c r="P23" i="20"/>
  <c r="S23" i="20"/>
  <c r="U23" i="20"/>
  <c r="X23" i="20"/>
  <c r="Y23" i="20" s="1"/>
  <c r="Z23" i="20"/>
  <c r="AA23" i="20" s="1"/>
  <c r="P22" i="20"/>
  <c r="S22" i="20"/>
  <c r="U22" i="20"/>
  <c r="X22" i="20"/>
  <c r="Y22" i="20" s="1"/>
  <c r="Z22" i="20"/>
  <c r="AA22" i="20" s="1"/>
  <c r="P324" i="15"/>
  <c r="R324" i="15"/>
  <c r="S324" i="15" s="1"/>
  <c r="T324" i="15"/>
  <c r="U324" i="15" s="1"/>
  <c r="P21" i="20"/>
  <c r="S21" i="20"/>
  <c r="U21" i="20"/>
  <c r="X21" i="20"/>
  <c r="Y21" i="20" s="1"/>
  <c r="Z21" i="20"/>
  <c r="AA21" i="20" s="1"/>
  <c r="P20" i="20"/>
  <c r="S20" i="20"/>
  <c r="U20" i="20"/>
  <c r="X20" i="20"/>
  <c r="Y20" i="20" s="1"/>
  <c r="Z20" i="20"/>
  <c r="AA20" i="20" s="1"/>
  <c r="L18" i="20"/>
  <c r="P605" i="13"/>
  <c r="R605" i="13"/>
  <c r="S605" i="13" s="1"/>
  <c r="T605" i="13"/>
  <c r="U605" i="13" s="1"/>
  <c r="P323" i="15"/>
  <c r="R323" i="15"/>
  <c r="S323" i="15" s="1"/>
  <c r="T323" i="15"/>
  <c r="U323" i="15" s="1"/>
  <c r="P19" i="20"/>
  <c r="S19" i="20"/>
  <c r="U19" i="20"/>
  <c r="X19" i="20"/>
  <c r="Y19" i="20" s="1"/>
  <c r="Z19" i="20"/>
  <c r="AA19" i="20" s="1"/>
  <c r="P18" i="20"/>
  <c r="S18" i="20"/>
  <c r="U18" i="20"/>
  <c r="X18" i="20"/>
  <c r="Y18" i="20" s="1"/>
  <c r="Z18" i="20"/>
  <c r="AA18" i="20" s="1"/>
  <c r="P322" i="15"/>
  <c r="R322" i="15"/>
  <c r="S322" i="15" s="1"/>
  <c r="T322" i="15"/>
  <c r="U322" i="15" s="1"/>
  <c r="P17" i="20"/>
  <c r="S17" i="20"/>
  <c r="U17" i="20"/>
  <c r="X17" i="20"/>
  <c r="Y17" i="20" s="1"/>
  <c r="Z17" i="20"/>
  <c r="AA17" i="20" s="1"/>
  <c r="P321" i="15"/>
  <c r="R321" i="15"/>
  <c r="S321" i="15" s="1"/>
  <c r="T321" i="15"/>
  <c r="U321" i="15" s="1"/>
  <c r="P604" i="13"/>
  <c r="R604" i="13"/>
  <c r="S604" i="13" s="1"/>
  <c r="T604" i="13"/>
  <c r="U604" i="13" s="1"/>
  <c r="L14" i="20"/>
  <c r="L13" i="20"/>
  <c r="W23" i="12" l="1"/>
  <c r="W24" i="12" s="1"/>
  <c r="V609" i="13"/>
  <c r="V606" i="13"/>
  <c r="C9" i="21"/>
  <c r="V324" i="15"/>
  <c r="V22" i="20"/>
  <c r="V17" i="20"/>
  <c r="AB26" i="20"/>
  <c r="V20" i="20"/>
  <c r="V323" i="15"/>
  <c r="V326" i="15"/>
  <c r="V25" i="20"/>
  <c r="V24" i="20"/>
  <c r="AB22" i="20"/>
  <c r="V23" i="20"/>
  <c r="AB20" i="20"/>
  <c r="AB24" i="20"/>
  <c r="V19" i="20"/>
  <c r="V18" i="20"/>
  <c r="V328" i="15"/>
  <c r="V327" i="15"/>
  <c r="V608" i="13"/>
  <c r="AB25" i="20"/>
  <c r="V607" i="13"/>
  <c r="V26" i="20"/>
  <c r="V605" i="13"/>
  <c r="AB21" i="20"/>
  <c r="S325" i="15"/>
  <c r="V325" i="15" s="1"/>
  <c r="AB23" i="20"/>
  <c r="V21" i="20"/>
  <c r="AB19" i="20"/>
  <c r="V322" i="15"/>
  <c r="AB18" i="20"/>
  <c r="V604" i="13"/>
  <c r="AB17" i="20"/>
  <c r="V321" i="15"/>
  <c r="P320" i="15"/>
  <c r="R320" i="15"/>
  <c r="S320" i="15" s="1"/>
  <c r="T320" i="15"/>
  <c r="U320" i="15" s="1"/>
  <c r="P319" i="15"/>
  <c r="R319" i="15"/>
  <c r="S319" i="15" s="1"/>
  <c r="T319" i="15"/>
  <c r="U319" i="15" s="1"/>
  <c r="P603" i="13"/>
  <c r="R603" i="13"/>
  <c r="S603" i="13" s="1"/>
  <c r="T603" i="13"/>
  <c r="U603" i="13" s="1"/>
  <c r="P16" i="20"/>
  <c r="S16" i="20"/>
  <c r="U16" i="20"/>
  <c r="X16" i="20"/>
  <c r="Y16" i="20" s="1"/>
  <c r="Z16" i="20"/>
  <c r="AA16" i="20" s="1"/>
  <c r="P15" i="20"/>
  <c r="S15" i="20"/>
  <c r="U15" i="20"/>
  <c r="X15" i="20"/>
  <c r="Y15" i="20" s="1"/>
  <c r="Z15" i="20"/>
  <c r="AA15" i="20" s="1"/>
  <c r="P14" i="20"/>
  <c r="S14" i="20"/>
  <c r="U14" i="20"/>
  <c r="X14" i="20"/>
  <c r="Y14" i="20" s="1"/>
  <c r="Z14" i="20"/>
  <c r="AA14" i="20" s="1"/>
  <c r="P12" i="20"/>
  <c r="S12" i="20"/>
  <c r="U12" i="20"/>
  <c r="X12" i="20"/>
  <c r="Y12" i="20" s="1"/>
  <c r="Z12" i="20"/>
  <c r="AA12" i="20" s="1"/>
  <c r="P13" i="20"/>
  <c r="S13" i="20"/>
  <c r="U13" i="20"/>
  <c r="X13" i="20"/>
  <c r="Y13" i="20" s="1"/>
  <c r="Z13" i="20"/>
  <c r="AA13" i="20" s="1"/>
  <c r="P602" i="13"/>
  <c r="R602" i="13"/>
  <c r="S602" i="13" s="1"/>
  <c r="T602" i="13"/>
  <c r="U602" i="13" s="1"/>
  <c r="P8" i="20"/>
  <c r="P7" i="20"/>
  <c r="P6" i="20"/>
  <c r="P5" i="20"/>
  <c r="Z11" i="20"/>
  <c r="AA11" i="20" s="1"/>
  <c r="Z10" i="20"/>
  <c r="AA10" i="20" s="1"/>
  <c r="Z9" i="20"/>
  <c r="AA9" i="20" s="1"/>
  <c r="Z8" i="20"/>
  <c r="AA8" i="20" s="1"/>
  <c r="Z7" i="20"/>
  <c r="AA7" i="20" s="1"/>
  <c r="Z6" i="20"/>
  <c r="AA6" i="20" s="1"/>
  <c r="Z5" i="20"/>
  <c r="AA5" i="20" s="1"/>
  <c r="X11" i="20"/>
  <c r="Y11" i="20" s="1"/>
  <c r="X10" i="20"/>
  <c r="Y10" i="20" s="1"/>
  <c r="X9" i="20"/>
  <c r="Y9" i="20" s="1"/>
  <c r="X8" i="20"/>
  <c r="Y8" i="20" s="1"/>
  <c r="X7" i="20"/>
  <c r="Y7" i="20" s="1"/>
  <c r="X6" i="20"/>
  <c r="Y6" i="20" s="1"/>
  <c r="X5" i="20"/>
  <c r="Y5" i="20" s="1"/>
  <c r="U11" i="20"/>
  <c r="U10" i="20"/>
  <c r="U9" i="20"/>
  <c r="U8" i="20"/>
  <c r="U7" i="20"/>
  <c r="U6" i="20"/>
  <c r="U5" i="20"/>
  <c r="S11" i="20"/>
  <c r="S10" i="20"/>
  <c r="S9" i="20"/>
  <c r="S8" i="20"/>
  <c r="S7" i="20"/>
  <c r="S6" i="20"/>
  <c r="S5" i="20"/>
  <c r="P11" i="20"/>
  <c r="P10" i="20"/>
  <c r="P9" i="20"/>
  <c r="V15" i="20" l="1"/>
  <c r="AB6" i="20"/>
  <c r="V8" i="20"/>
  <c r="V13" i="20"/>
  <c r="V12" i="20"/>
  <c r="V16" i="20"/>
  <c r="V9" i="20"/>
  <c r="AB7" i="20"/>
  <c r="C12" i="21"/>
  <c r="C13" i="21"/>
  <c r="C14" i="21"/>
  <c r="V10" i="20"/>
  <c r="V7" i="20"/>
  <c r="Q5" i="20"/>
  <c r="Q6" i="20" s="1"/>
  <c r="AB8" i="20"/>
  <c r="AB11" i="20"/>
  <c r="AB9" i="20"/>
  <c r="AB10" i="20"/>
  <c r="V5" i="20"/>
  <c r="V6" i="20"/>
  <c r="V11" i="20"/>
  <c r="AB5" i="20"/>
  <c r="AC5" i="20" s="1"/>
  <c r="AB13" i="20"/>
  <c r="AB14" i="20"/>
  <c r="V602" i="13"/>
  <c r="AB16" i="20"/>
  <c r="AB15" i="20"/>
  <c r="V14" i="20"/>
  <c r="V320" i="15"/>
  <c r="V319" i="15"/>
  <c r="V603" i="13"/>
  <c r="AB12" i="20"/>
  <c r="AC6" i="20" l="1"/>
  <c r="AC7" i="20" s="1"/>
  <c r="AC8" i="20" s="1"/>
  <c r="AC9" i="20" s="1"/>
  <c r="AC10" i="20" s="1"/>
  <c r="AC11" i="20" s="1"/>
  <c r="AC12" i="20" s="1"/>
  <c r="AC13" i="20" s="1"/>
  <c r="AC14" i="20" s="1"/>
  <c r="AC15" i="20" s="1"/>
  <c r="AC16" i="20" s="1"/>
  <c r="AC17" i="20" s="1"/>
  <c r="AC18" i="20" s="1"/>
  <c r="AC19" i="20" s="1"/>
  <c r="AC20" i="20" s="1"/>
  <c r="AC21" i="20" s="1"/>
  <c r="AC22" i="20" s="1"/>
  <c r="AC23" i="20" s="1"/>
  <c r="AC24" i="20" s="1"/>
  <c r="AC25" i="20" s="1"/>
  <c r="AC26" i="20" s="1"/>
  <c r="AC27" i="20" s="1"/>
  <c r="AC28" i="20" s="1"/>
  <c r="AC29" i="20" s="1"/>
  <c r="AC30" i="20" s="1"/>
  <c r="AC31" i="20" s="1"/>
  <c r="AC32" i="20" s="1"/>
  <c r="AC33" i="20" s="1"/>
  <c r="AC34" i="20" s="1"/>
  <c r="AC35" i="20" s="1"/>
  <c r="AC36" i="20" s="1"/>
  <c r="AC37" i="20" s="1"/>
  <c r="AC38" i="20" s="1"/>
  <c r="AC39" i="20" s="1"/>
  <c r="AC40" i="20" s="1"/>
  <c r="AC41" i="20" s="1"/>
  <c r="AC42" i="20" s="1"/>
  <c r="AC43" i="20" s="1"/>
  <c r="AC44" i="20" s="1"/>
  <c r="AC45" i="20" s="1"/>
  <c r="AC46" i="20" s="1"/>
  <c r="AC47" i="20" s="1"/>
  <c r="AC48" i="20" s="1"/>
  <c r="AC49" i="20" s="1"/>
  <c r="AC50" i="20" s="1"/>
  <c r="AC51" i="20" s="1"/>
  <c r="AC52" i="20" s="1"/>
  <c r="AC53" i="20" s="1"/>
  <c r="AC54" i="20" s="1"/>
  <c r="AC55" i="20" s="1"/>
  <c r="AC56" i="20" s="1"/>
  <c r="AC57" i="20" s="1"/>
  <c r="AC58" i="20" s="1"/>
  <c r="AC59" i="20" s="1"/>
  <c r="AC60" i="20" s="1"/>
  <c r="AC61" i="20" s="1"/>
  <c r="AC62" i="20" s="1"/>
  <c r="AC63" i="20" s="1"/>
  <c r="AC64" i="20" s="1"/>
  <c r="AC65" i="20" s="1"/>
  <c r="AC66" i="20" s="1"/>
  <c r="AC67" i="20" s="1"/>
  <c r="AC68" i="20" s="1"/>
  <c r="AC69" i="20" s="1"/>
  <c r="AC70" i="20" s="1"/>
  <c r="AC71" i="20" s="1"/>
  <c r="AC72" i="20" s="1"/>
  <c r="AC73" i="20" s="1"/>
  <c r="AC74" i="20" s="1"/>
  <c r="AC75" i="20" s="1"/>
  <c r="AC76" i="20" s="1"/>
  <c r="AC77" i="20" s="1"/>
  <c r="AC78" i="20" s="1"/>
  <c r="AC79" i="20" s="1"/>
  <c r="AC80" i="20" s="1"/>
  <c r="AC81" i="20" s="1"/>
  <c r="AC82" i="20" s="1"/>
  <c r="AC83" i="20" s="1"/>
  <c r="AC84" i="20" s="1"/>
  <c r="AC85" i="20" s="1"/>
  <c r="AC86" i="20" s="1"/>
  <c r="AC87" i="20" s="1"/>
  <c r="AC88" i="20" s="1"/>
  <c r="AC89" i="20" s="1"/>
  <c r="AC90" i="20" s="1"/>
  <c r="AC91" i="20" s="1"/>
  <c r="AC92" i="20" s="1"/>
  <c r="AC93" i="20" s="1"/>
  <c r="AC94" i="20" s="1"/>
  <c r="C18" i="21"/>
  <c r="C19" i="21"/>
  <c r="W5" i="20"/>
  <c r="W6" i="20" s="1"/>
  <c r="W7" i="20" s="1"/>
  <c r="W8" i="20" s="1"/>
  <c r="W9" i="20" s="1"/>
  <c r="W10" i="20" s="1"/>
  <c r="W11" i="20" s="1"/>
  <c r="W12" i="20" s="1"/>
  <c r="W13" i="20" s="1"/>
  <c r="W14" i="20" s="1"/>
  <c r="W15" i="20" s="1"/>
  <c r="W16" i="20" s="1"/>
  <c r="W17" i="20" s="1"/>
  <c r="W18" i="20" s="1"/>
  <c r="W19" i="20" s="1"/>
  <c r="W20" i="20" s="1"/>
  <c r="W21" i="20" s="1"/>
  <c r="W22" i="20" s="1"/>
  <c r="W23" i="20" s="1"/>
  <c r="W24" i="20" s="1"/>
  <c r="W25" i="20" s="1"/>
  <c r="W26" i="20" s="1"/>
  <c r="W27" i="20" s="1"/>
  <c r="W28" i="20" s="1"/>
  <c r="W29" i="20" s="1"/>
  <c r="W30" i="20" s="1"/>
  <c r="W31" i="20" s="1"/>
  <c r="W32" i="20" s="1"/>
  <c r="W33" i="20" s="1"/>
  <c r="W34" i="20" s="1"/>
  <c r="W35" i="20" s="1"/>
  <c r="W36" i="20" s="1"/>
  <c r="W37" i="20" s="1"/>
  <c r="W38" i="20" s="1"/>
  <c r="W39" i="20" s="1"/>
  <c r="W40" i="20" s="1"/>
  <c r="W41" i="20" s="1"/>
  <c r="W42" i="20" s="1"/>
  <c r="W43" i="20" s="1"/>
  <c r="W44" i="20" s="1"/>
  <c r="W45" i="20" s="1"/>
  <c r="W46" i="20" s="1"/>
  <c r="W47" i="20" s="1"/>
  <c r="W48" i="20" s="1"/>
  <c r="W49" i="20" s="1"/>
  <c r="W50" i="20" s="1"/>
  <c r="W51" i="20" s="1"/>
  <c r="W52" i="20" s="1"/>
  <c r="W53" i="20" s="1"/>
  <c r="W54" i="20" s="1"/>
  <c r="W55" i="20" s="1"/>
  <c r="W56" i="20" s="1"/>
  <c r="W57" i="20" s="1"/>
  <c r="W58" i="20" s="1"/>
  <c r="W59" i="20" s="1"/>
  <c r="W60" i="20" s="1"/>
  <c r="W61" i="20" s="1"/>
  <c r="W62" i="20" s="1"/>
  <c r="W63" i="20" s="1"/>
  <c r="W64" i="20" s="1"/>
  <c r="W65" i="20" s="1"/>
  <c r="W66" i="20" s="1"/>
  <c r="W67" i="20" s="1"/>
  <c r="W68" i="20" s="1"/>
  <c r="W69" i="20" s="1"/>
  <c r="W70" i="20" s="1"/>
  <c r="W71" i="20" s="1"/>
  <c r="W72" i="20" s="1"/>
  <c r="W73" i="20" s="1"/>
  <c r="W74" i="20" s="1"/>
  <c r="W75" i="20" s="1"/>
  <c r="W76" i="20" s="1"/>
  <c r="W77" i="20" s="1"/>
  <c r="W78" i="20" s="1"/>
  <c r="W79" i="20" s="1"/>
  <c r="W80" i="20" s="1"/>
  <c r="W81" i="20" s="1"/>
  <c r="W82" i="20" s="1"/>
  <c r="W83" i="20" s="1"/>
  <c r="W84" i="20" s="1"/>
  <c r="W85" i="20" s="1"/>
  <c r="W86" i="20" s="1"/>
  <c r="W87" i="20" s="1"/>
  <c r="W88" i="20" s="1"/>
  <c r="W89" i="20" s="1"/>
  <c r="W90" i="20" s="1"/>
  <c r="W91" i="20" s="1"/>
  <c r="W92" i="20" s="1"/>
  <c r="W93" i="20" s="1"/>
  <c r="W94" i="20" s="1"/>
  <c r="T318" i="15"/>
  <c r="U318" i="15" s="1"/>
  <c r="R318" i="15"/>
  <c r="S318" i="15" s="1"/>
  <c r="P318" i="15"/>
  <c r="T317" i="15"/>
  <c r="U317" i="15" s="1"/>
  <c r="R317" i="15"/>
  <c r="S317" i="15" s="1"/>
  <c r="P317" i="15"/>
  <c r="T316" i="15"/>
  <c r="U316" i="15" s="1"/>
  <c r="R316" i="15"/>
  <c r="S316" i="15" s="1"/>
  <c r="P316" i="15"/>
  <c r="T315" i="15"/>
  <c r="U315" i="15" s="1"/>
  <c r="R315" i="15"/>
  <c r="S315" i="15" s="1"/>
  <c r="P315" i="15"/>
  <c r="P601" i="13"/>
  <c r="R601" i="13"/>
  <c r="S601" i="13" s="1"/>
  <c r="T601" i="13"/>
  <c r="U601" i="13" s="1"/>
  <c r="P314" i="15"/>
  <c r="R314" i="15"/>
  <c r="S314" i="15" s="1"/>
  <c r="T314" i="15"/>
  <c r="U314" i="15" s="1"/>
  <c r="P313" i="15"/>
  <c r="R313" i="15"/>
  <c r="S313" i="15" s="1"/>
  <c r="T313" i="15"/>
  <c r="U313" i="15" s="1"/>
  <c r="B6" i="20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P312" i="15"/>
  <c r="R312" i="15"/>
  <c r="S312" i="15" s="1"/>
  <c r="T312" i="15"/>
  <c r="U312" i="15" s="1"/>
  <c r="V313" i="15" l="1"/>
  <c r="V316" i="15"/>
  <c r="V315" i="15"/>
  <c r="V314" i="15"/>
  <c r="V318" i="15"/>
  <c r="V601" i="13"/>
  <c r="V317" i="15"/>
  <c r="V312" i="15"/>
  <c r="Q7" i="20"/>
  <c r="Q8" i="20" s="1"/>
  <c r="Q9" i="20" s="1"/>
  <c r="T600" i="13"/>
  <c r="U600" i="13" s="1"/>
  <c r="R600" i="13"/>
  <c r="S600" i="13" s="1"/>
  <c r="P600" i="13"/>
  <c r="P311" i="15"/>
  <c r="R311" i="15"/>
  <c r="S311" i="15" s="1"/>
  <c r="T311" i="15"/>
  <c r="U311" i="15" s="1"/>
  <c r="P309" i="15"/>
  <c r="P310" i="15"/>
  <c r="R310" i="15"/>
  <c r="S310" i="15" s="1"/>
  <c r="T310" i="15"/>
  <c r="U310" i="15" s="1"/>
  <c r="R309" i="15"/>
  <c r="S309" i="15" s="1"/>
  <c r="T309" i="15"/>
  <c r="U309" i="15" s="1"/>
  <c r="T308" i="15"/>
  <c r="U308" i="15" s="1"/>
  <c r="R308" i="15"/>
  <c r="S308" i="15" s="1"/>
  <c r="P308" i="15"/>
  <c r="P307" i="15"/>
  <c r="R307" i="15"/>
  <c r="S307" i="15" s="1"/>
  <c r="T307" i="15"/>
  <c r="U307" i="15" s="1"/>
  <c r="P599" i="13"/>
  <c r="R599" i="13"/>
  <c r="S599" i="13" s="1"/>
  <c r="T599" i="13"/>
  <c r="U599" i="13" s="1"/>
  <c r="P598" i="13"/>
  <c r="R598" i="13"/>
  <c r="S598" i="13" s="1"/>
  <c r="T598" i="13"/>
  <c r="U598" i="13" s="1"/>
  <c r="P306" i="15"/>
  <c r="R306" i="15"/>
  <c r="S306" i="15" s="1"/>
  <c r="T306" i="15"/>
  <c r="U306" i="15" s="1"/>
  <c r="V600" i="13" l="1"/>
  <c r="V599" i="13"/>
  <c r="V311" i="15"/>
  <c r="V308" i="15"/>
  <c r="Q10" i="20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59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2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5" i="20" s="1"/>
  <c r="Q86" i="20" s="1"/>
  <c r="Q87" i="20" s="1"/>
  <c r="Q88" i="20" s="1"/>
  <c r="Q89" i="20" s="1"/>
  <c r="Q90" i="20" s="1"/>
  <c r="Q91" i="20" s="1"/>
  <c r="Q92" i="20" s="1"/>
  <c r="Q93" i="20" s="1"/>
  <c r="Q94" i="20" s="1"/>
  <c r="V310" i="15"/>
  <c r="V309" i="15"/>
  <c r="V307" i="15"/>
  <c r="V598" i="13"/>
  <c r="V306" i="15"/>
  <c r="P305" i="15"/>
  <c r="R305" i="15"/>
  <c r="S305" i="15" s="1"/>
  <c r="T305" i="15"/>
  <c r="U305" i="15" s="1"/>
  <c r="P304" i="15"/>
  <c r="R304" i="15"/>
  <c r="S304" i="15" s="1"/>
  <c r="T304" i="15"/>
  <c r="U304" i="15" s="1"/>
  <c r="P303" i="15"/>
  <c r="R303" i="15"/>
  <c r="S303" i="15" s="1"/>
  <c r="T303" i="15"/>
  <c r="U303" i="15" s="1"/>
  <c r="P597" i="13"/>
  <c r="R597" i="13"/>
  <c r="S597" i="13" s="1"/>
  <c r="T597" i="13"/>
  <c r="U597" i="13" s="1"/>
  <c r="P596" i="13"/>
  <c r="R596" i="13"/>
  <c r="S596" i="13" s="1"/>
  <c r="T596" i="13"/>
  <c r="U596" i="13" s="1"/>
  <c r="P595" i="13"/>
  <c r="R595" i="13"/>
  <c r="S595" i="13" s="1"/>
  <c r="T595" i="13"/>
  <c r="U595" i="13" s="1"/>
  <c r="V596" i="13" l="1"/>
  <c r="V595" i="13"/>
  <c r="V305" i="15"/>
  <c r="V304" i="15"/>
  <c r="V597" i="13"/>
  <c r="V303" i="15"/>
  <c r="P302" i="15"/>
  <c r="R302" i="15"/>
  <c r="S302" i="15" s="1"/>
  <c r="T302" i="15"/>
  <c r="U302" i="15" s="1"/>
  <c r="P301" i="15"/>
  <c r="R301" i="15"/>
  <c r="S301" i="15" s="1"/>
  <c r="T301" i="15"/>
  <c r="U301" i="15" s="1"/>
  <c r="P300" i="15"/>
  <c r="R300" i="15"/>
  <c r="S300" i="15" s="1"/>
  <c r="T300" i="15"/>
  <c r="U300" i="15" s="1"/>
  <c r="P299" i="15"/>
  <c r="R299" i="15"/>
  <c r="S299" i="15" s="1"/>
  <c r="T299" i="15"/>
  <c r="U299" i="15" s="1"/>
  <c r="P594" i="13"/>
  <c r="R594" i="13"/>
  <c r="S594" i="13" s="1"/>
  <c r="T594" i="13"/>
  <c r="U594" i="13" s="1"/>
  <c r="V299" i="15" l="1"/>
  <c r="V594" i="13"/>
  <c r="V300" i="15"/>
  <c r="V302" i="15"/>
  <c r="V301" i="15"/>
  <c r="P298" i="15"/>
  <c r="R298" i="15"/>
  <c r="S298" i="15" s="1"/>
  <c r="T298" i="15"/>
  <c r="U298" i="15" s="1"/>
  <c r="P297" i="15"/>
  <c r="R297" i="15"/>
  <c r="S297" i="15" s="1"/>
  <c r="T297" i="15"/>
  <c r="U297" i="15" s="1"/>
  <c r="P296" i="15"/>
  <c r="R296" i="15"/>
  <c r="S296" i="15" s="1"/>
  <c r="T296" i="15"/>
  <c r="U296" i="15" s="1"/>
  <c r="P593" i="13"/>
  <c r="R593" i="13"/>
  <c r="S593" i="13" s="1"/>
  <c r="T593" i="13"/>
  <c r="U593" i="13" s="1"/>
  <c r="P592" i="13"/>
  <c r="R592" i="13"/>
  <c r="S592" i="13" s="1"/>
  <c r="T592" i="13"/>
  <c r="U592" i="13" s="1"/>
  <c r="P591" i="13"/>
  <c r="R591" i="13"/>
  <c r="S591" i="13" s="1"/>
  <c r="T591" i="13"/>
  <c r="U591" i="13" s="1"/>
  <c r="P590" i="13"/>
  <c r="R590" i="13"/>
  <c r="S590" i="13" s="1"/>
  <c r="T590" i="13"/>
  <c r="U590" i="13" s="1"/>
  <c r="P589" i="13"/>
  <c r="R589" i="13"/>
  <c r="S589" i="13" s="1"/>
  <c r="T589" i="13"/>
  <c r="U589" i="13" s="1"/>
  <c r="P295" i="15"/>
  <c r="R295" i="15"/>
  <c r="S295" i="15" s="1"/>
  <c r="T295" i="15"/>
  <c r="U295" i="15" s="1"/>
  <c r="T294" i="15"/>
  <c r="U294" i="15" s="1"/>
  <c r="R294" i="15"/>
  <c r="S294" i="15" s="1"/>
  <c r="P294" i="15"/>
  <c r="P293" i="15"/>
  <c r="R293" i="15"/>
  <c r="S293" i="15" s="1"/>
  <c r="T293" i="15"/>
  <c r="U293" i="15" s="1"/>
  <c r="P292" i="15"/>
  <c r="R292" i="15"/>
  <c r="S292" i="15" s="1"/>
  <c r="T292" i="15"/>
  <c r="U292" i="15" s="1"/>
  <c r="P588" i="13"/>
  <c r="R588" i="13"/>
  <c r="S588" i="13" s="1"/>
  <c r="T588" i="13"/>
  <c r="U588" i="13" s="1"/>
  <c r="L22" i="14"/>
  <c r="L20" i="14"/>
  <c r="L19" i="14"/>
  <c r="L10" i="14"/>
  <c r="V22" i="12"/>
  <c r="V20" i="12"/>
  <c r="V19" i="12"/>
  <c r="T291" i="15"/>
  <c r="U291" i="15" s="1"/>
  <c r="R291" i="15"/>
  <c r="S291" i="15" s="1"/>
  <c r="P291" i="15"/>
  <c r="P587" i="13"/>
  <c r="R587" i="13"/>
  <c r="S587" i="13" s="1"/>
  <c r="T587" i="13"/>
  <c r="U587" i="13" s="1"/>
  <c r="P586" i="13"/>
  <c r="R586" i="13"/>
  <c r="S586" i="13" s="1"/>
  <c r="T586" i="13"/>
  <c r="U586" i="13"/>
  <c r="P290" i="15"/>
  <c r="R290" i="15"/>
  <c r="S290" i="15" s="1"/>
  <c r="T290" i="15"/>
  <c r="U290" i="15" s="1"/>
  <c r="P585" i="13"/>
  <c r="R585" i="13"/>
  <c r="S585" i="13" s="1"/>
  <c r="T585" i="13"/>
  <c r="U585" i="13" s="1"/>
  <c r="P289" i="15"/>
  <c r="R289" i="15"/>
  <c r="S289" i="15" s="1"/>
  <c r="T289" i="15"/>
  <c r="U289" i="15" s="1"/>
  <c r="P288" i="15"/>
  <c r="R288" i="15"/>
  <c r="S288" i="15" s="1"/>
  <c r="T288" i="15"/>
  <c r="U288" i="15" s="1"/>
  <c r="P287" i="15"/>
  <c r="R287" i="15"/>
  <c r="S287" i="15" s="1"/>
  <c r="T287" i="15"/>
  <c r="U287" i="15" s="1"/>
  <c r="P286" i="15"/>
  <c r="R286" i="15"/>
  <c r="S286" i="15" s="1"/>
  <c r="T286" i="15"/>
  <c r="U286" i="15" s="1"/>
  <c r="P285" i="15"/>
  <c r="R285" i="15"/>
  <c r="S285" i="15" s="1"/>
  <c r="T285" i="15"/>
  <c r="U285" i="15" s="1"/>
  <c r="P584" i="13"/>
  <c r="R584" i="13"/>
  <c r="S584" i="13" s="1"/>
  <c r="T584" i="13"/>
  <c r="U584" i="13" s="1"/>
  <c r="P583" i="13"/>
  <c r="R583" i="13"/>
  <c r="S583" i="13" s="1"/>
  <c r="T583" i="13"/>
  <c r="U583" i="13" s="1"/>
  <c r="P284" i="15"/>
  <c r="R284" i="15"/>
  <c r="S284" i="15" s="1"/>
  <c r="T284" i="15"/>
  <c r="U284" i="15" s="1"/>
  <c r="P582" i="13"/>
  <c r="R582" i="13"/>
  <c r="S582" i="13" s="1"/>
  <c r="T582" i="13"/>
  <c r="U582" i="13" s="1"/>
  <c r="P581" i="13"/>
  <c r="R581" i="13"/>
  <c r="S581" i="13" s="1"/>
  <c r="T581" i="13"/>
  <c r="U581" i="13" s="1"/>
  <c r="P580" i="13"/>
  <c r="R580" i="13"/>
  <c r="S580" i="13" s="1"/>
  <c r="T580" i="13"/>
  <c r="U580" i="13" s="1"/>
  <c r="L25" i="14" l="1"/>
  <c r="V25" i="12"/>
  <c r="V291" i="15"/>
  <c r="V285" i="15"/>
  <c r="V585" i="13"/>
  <c r="V584" i="13"/>
  <c r="V591" i="13"/>
  <c r="V289" i="15"/>
  <c r="V288" i="15"/>
  <c r="V287" i="15"/>
  <c r="V580" i="13"/>
  <c r="V582" i="13"/>
  <c r="V298" i="15"/>
  <c r="V593" i="13"/>
  <c r="V297" i="15"/>
  <c r="V592" i="13"/>
  <c r="V590" i="13"/>
  <c r="V589" i="13"/>
  <c r="V296" i="15"/>
  <c r="L23" i="14"/>
  <c r="L24" i="14" s="1"/>
  <c r="V23" i="12"/>
  <c r="V24" i="12" s="1"/>
  <c r="V587" i="13"/>
  <c r="V295" i="15"/>
  <c r="V294" i="15"/>
  <c r="V293" i="15"/>
  <c r="V292" i="15"/>
  <c r="V588" i="13"/>
  <c r="V586" i="13"/>
  <c r="V290" i="15"/>
  <c r="V583" i="13"/>
  <c r="V286" i="15"/>
  <c r="V284" i="15"/>
  <c r="V581" i="13"/>
  <c r="P283" i="15" l="1"/>
  <c r="R283" i="15"/>
  <c r="S283" i="15" s="1"/>
  <c r="T283" i="15"/>
  <c r="U283" i="15" s="1"/>
  <c r="P579" i="13"/>
  <c r="R579" i="13"/>
  <c r="S579" i="13" s="1"/>
  <c r="T579" i="13"/>
  <c r="U579" i="13" s="1"/>
  <c r="V283" i="15" l="1"/>
  <c r="V579" i="13"/>
  <c r="P578" i="13"/>
  <c r="R578" i="13"/>
  <c r="S578" i="13" s="1"/>
  <c r="T578" i="13"/>
  <c r="U578" i="13" s="1"/>
  <c r="P577" i="13"/>
  <c r="R577" i="13"/>
  <c r="S577" i="13" s="1"/>
  <c r="T577" i="13"/>
  <c r="U577" i="13" s="1"/>
  <c r="P282" i="15"/>
  <c r="R282" i="15"/>
  <c r="S282" i="15" s="1"/>
  <c r="T282" i="15"/>
  <c r="U282" i="15" s="1"/>
  <c r="P281" i="15"/>
  <c r="R281" i="15"/>
  <c r="S281" i="15" s="1"/>
  <c r="T281" i="15"/>
  <c r="U281" i="15" s="1"/>
  <c r="P280" i="15"/>
  <c r="R280" i="15"/>
  <c r="S280" i="15" s="1"/>
  <c r="T280" i="15"/>
  <c r="U280" i="15" s="1"/>
  <c r="P279" i="15"/>
  <c r="R279" i="15"/>
  <c r="S279" i="15" s="1"/>
  <c r="T279" i="15"/>
  <c r="U279" i="15" s="1"/>
  <c r="P278" i="15"/>
  <c r="R278" i="15"/>
  <c r="S278" i="15" s="1"/>
  <c r="T278" i="15"/>
  <c r="U278" i="15" s="1"/>
  <c r="P576" i="13"/>
  <c r="R576" i="13"/>
  <c r="S576" i="13" s="1"/>
  <c r="T576" i="13"/>
  <c r="U576" i="13" s="1"/>
  <c r="T575" i="13"/>
  <c r="U575" i="13" s="1"/>
  <c r="R575" i="13"/>
  <c r="S575" i="13" s="1"/>
  <c r="P575" i="13"/>
  <c r="T277" i="15"/>
  <c r="U277" i="15" s="1"/>
  <c r="R277" i="15"/>
  <c r="S277" i="15" s="1"/>
  <c r="P277" i="15"/>
  <c r="P276" i="15"/>
  <c r="R276" i="15"/>
  <c r="S276" i="15" s="1"/>
  <c r="T276" i="15"/>
  <c r="U276" i="15" s="1"/>
  <c r="P275" i="15"/>
  <c r="R275" i="15"/>
  <c r="S275" i="15" s="1"/>
  <c r="T275" i="15"/>
  <c r="U275" i="15" s="1"/>
  <c r="P274" i="15"/>
  <c r="R274" i="15"/>
  <c r="S274" i="15" s="1"/>
  <c r="T274" i="15"/>
  <c r="U274" i="15" s="1"/>
  <c r="P273" i="15"/>
  <c r="R273" i="15"/>
  <c r="S273" i="15" s="1"/>
  <c r="T273" i="15"/>
  <c r="U273" i="15" s="1"/>
  <c r="V282" i="15" l="1"/>
  <c r="V280" i="15"/>
  <c r="V281" i="15"/>
  <c r="V577" i="13"/>
  <c r="V278" i="15"/>
  <c r="V274" i="15"/>
  <c r="V275" i="15"/>
  <c r="V578" i="13"/>
  <c r="V279" i="15"/>
  <c r="V277" i="15"/>
  <c r="V576" i="13"/>
  <c r="V575" i="13"/>
  <c r="V273" i="15"/>
  <c r="V276" i="15"/>
  <c r="P574" i="13"/>
  <c r="R574" i="13"/>
  <c r="S574" i="13" s="1"/>
  <c r="T574" i="13"/>
  <c r="U574" i="13" s="1"/>
  <c r="V574" i="13" l="1"/>
  <c r="P272" i="15"/>
  <c r="R272" i="15"/>
  <c r="S272" i="15" s="1"/>
  <c r="T272" i="15"/>
  <c r="U272" i="15" s="1"/>
  <c r="P271" i="15"/>
  <c r="R271" i="15"/>
  <c r="S271" i="15" s="1"/>
  <c r="T271" i="15"/>
  <c r="U271" i="15" s="1"/>
  <c r="P270" i="15"/>
  <c r="R270" i="15"/>
  <c r="S270" i="15" s="1"/>
  <c r="T270" i="15"/>
  <c r="U270" i="15" s="1"/>
  <c r="P269" i="15"/>
  <c r="R269" i="15"/>
  <c r="S269" i="15" s="1"/>
  <c r="T269" i="15"/>
  <c r="U269" i="15" s="1"/>
  <c r="P268" i="15"/>
  <c r="R268" i="15"/>
  <c r="S268" i="15" s="1"/>
  <c r="T268" i="15"/>
  <c r="U268" i="15" s="1"/>
  <c r="P267" i="15"/>
  <c r="R267" i="15"/>
  <c r="S267" i="15" s="1"/>
  <c r="T267" i="15"/>
  <c r="U267" i="15" s="1"/>
  <c r="P266" i="15"/>
  <c r="R266" i="15"/>
  <c r="S266" i="15" s="1"/>
  <c r="T266" i="15"/>
  <c r="U266" i="15" s="1"/>
  <c r="P265" i="15"/>
  <c r="R265" i="15"/>
  <c r="S265" i="15" s="1"/>
  <c r="T265" i="15"/>
  <c r="U265" i="15" s="1"/>
  <c r="V272" i="15" l="1"/>
  <c r="V271" i="15"/>
  <c r="V265" i="15"/>
  <c r="V270" i="15"/>
  <c r="V269" i="15"/>
  <c r="V268" i="15"/>
  <c r="V267" i="15"/>
  <c r="V266" i="15"/>
  <c r="P573" i="13"/>
  <c r="R573" i="13"/>
  <c r="S573" i="13" s="1"/>
  <c r="T573" i="13"/>
  <c r="U573" i="13" s="1"/>
  <c r="P264" i="15"/>
  <c r="R264" i="15"/>
  <c r="S264" i="15" s="1"/>
  <c r="T264" i="15"/>
  <c r="U264" i="15" s="1"/>
  <c r="P263" i="15"/>
  <c r="R263" i="15"/>
  <c r="S263" i="15" s="1"/>
  <c r="T263" i="15"/>
  <c r="U263" i="15" s="1"/>
  <c r="P262" i="15"/>
  <c r="R262" i="15"/>
  <c r="S262" i="15" s="1"/>
  <c r="T262" i="15"/>
  <c r="U262" i="15" s="1"/>
  <c r="P572" i="13"/>
  <c r="R572" i="13"/>
  <c r="S572" i="13" s="1"/>
  <c r="T572" i="13"/>
  <c r="U572" i="13" s="1"/>
  <c r="P261" i="15"/>
  <c r="R261" i="15"/>
  <c r="S261" i="15" s="1"/>
  <c r="T261" i="15"/>
  <c r="U261" i="15" s="1"/>
  <c r="P571" i="13"/>
  <c r="R571" i="13"/>
  <c r="S571" i="13" s="1"/>
  <c r="T571" i="13"/>
  <c r="U571" i="13" s="1"/>
  <c r="P260" i="15"/>
  <c r="R260" i="15"/>
  <c r="S260" i="15" s="1"/>
  <c r="T260" i="15"/>
  <c r="U260" i="15" s="1"/>
  <c r="P570" i="13"/>
  <c r="R570" i="13"/>
  <c r="S570" i="13" s="1"/>
  <c r="T570" i="13"/>
  <c r="U570" i="13" s="1"/>
  <c r="P259" i="15"/>
  <c r="R259" i="15"/>
  <c r="S259" i="15" s="1"/>
  <c r="T259" i="15"/>
  <c r="U259" i="15" s="1"/>
  <c r="P258" i="15"/>
  <c r="R258" i="15"/>
  <c r="S258" i="15" s="1"/>
  <c r="T258" i="15"/>
  <c r="U258" i="15" s="1"/>
  <c r="P257" i="15"/>
  <c r="R257" i="15"/>
  <c r="S257" i="15" s="1"/>
  <c r="T257" i="15"/>
  <c r="U257" i="15" s="1"/>
  <c r="V570" i="13" l="1"/>
  <c r="V571" i="13"/>
  <c r="V262" i="15"/>
  <c r="V260" i="15"/>
  <c r="V257" i="15"/>
  <c r="V573" i="13"/>
  <c r="V264" i="15"/>
  <c r="V263" i="15"/>
  <c r="V572" i="13"/>
  <c r="V261" i="15"/>
  <c r="V259" i="15"/>
  <c r="V258" i="15"/>
  <c r="T256" i="15" l="1"/>
  <c r="U256" i="15" s="1"/>
  <c r="R256" i="15"/>
  <c r="S256" i="15" s="1"/>
  <c r="P256" i="15"/>
  <c r="P569" i="13"/>
  <c r="R569" i="13"/>
  <c r="S569" i="13" s="1"/>
  <c r="T569" i="13"/>
  <c r="U569" i="13" s="1"/>
  <c r="P568" i="13"/>
  <c r="R568" i="13"/>
  <c r="S568" i="13" s="1"/>
  <c r="T568" i="13"/>
  <c r="U568" i="13" s="1"/>
  <c r="P567" i="13"/>
  <c r="R567" i="13"/>
  <c r="S567" i="13" s="1"/>
  <c r="T567" i="13"/>
  <c r="U567" i="13" s="1"/>
  <c r="P255" i="15"/>
  <c r="R255" i="15"/>
  <c r="S255" i="15" s="1"/>
  <c r="T255" i="15"/>
  <c r="U255" i="15" s="1"/>
  <c r="P254" i="15"/>
  <c r="R254" i="15"/>
  <c r="S254" i="15" s="1"/>
  <c r="T254" i="15"/>
  <c r="U254" i="15" s="1"/>
  <c r="P253" i="15"/>
  <c r="R253" i="15"/>
  <c r="S253" i="15" s="1"/>
  <c r="T253" i="15"/>
  <c r="U253" i="15" s="1"/>
  <c r="V254" i="15" l="1"/>
  <c r="V256" i="15"/>
  <c r="V569" i="13"/>
  <c r="V255" i="15"/>
  <c r="V568" i="13"/>
  <c r="V253" i="15"/>
  <c r="V567" i="13"/>
  <c r="T252" i="15"/>
  <c r="U252" i="15" s="1"/>
  <c r="R252" i="15"/>
  <c r="S252" i="15" s="1"/>
  <c r="P252" i="15"/>
  <c r="P251" i="15"/>
  <c r="R251" i="15"/>
  <c r="S251" i="15" s="1"/>
  <c r="T251" i="15"/>
  <c r="U251" i="15" s="1"/>
  <c r="P250" i="15"/>
  <c r="R250" i="15"/>
  <c r="S250" i="15" s="1"/>
  <c r="T250" i="15"/>
  <c r="U250" i="15" s="1"/>
  <c r="P249" i="15"/>
  <c r="R249" i="15"/>
  <c r="S249" i="15" s="1"/>
  <c r="T249" i="15"/>
  <c r="U249" i="15" s="1"/>
  <c r="P248" i="15"/>
  <c r="R248" i="15"/>
  <c r="S248" i="15" s="1"/>
  <c r="T248" i="15"/>
  <c r="U248" i="15" s="1"/>
  <c r="P566" i="13"/>
  <c r="R566" i="13"/>
  <c r="S566" i="13" s="1"/>
  <c r="T566" i="13"/>
  <c r="U566" i="13" s="1"/>
  <c r="P247" i="15"/>
  <c r="R247" i="15"/>
  <c r="S247" i="15" s="1"/>
  <c r="T247" i="15"/>
  <c r="U247" i="15" s="1"/>
  <c r="P246" i="15"/>
  <c r="R246" i="15"/>
  <c r="S246" i="15" s="1"/>
  <c r="T246" i="15"/>
  <c r="U246" i="15" s="1"/>
  <c r="P245" i="15"/>
  <c r="R245" i="15"/>
  <c r="S245" i="15" s="1"/>
  <c r="T245" i="15"/>
  <c r="U245" i="15" s="1"/>
  <c r="P244" i="15"/>
  <c r="R244" i="15"/>
  <c r="S244" i="15" s="1"/>
  <c r="T244" i="15"/>
  <c r="U244" i="15" s="1"/>
  <c r="P243" i="15"/>
  <c r="R243" i="15"/>
  <c r="S243" i="15" s="1"/>
  <c r="T243" i="15"/>
  <c r="U243" i="15" s="1"/>
  <c r="P242" i="15"/>
  <c r="R242" i="15"/>
  <c r="S242" i="15" s="1"/>
  <c r="T242" i="15"/>
  <c r="U242" i="15" s="1"/>
  <c r="P241" i="15"/>
  <c r="R241" i="15"/>
  <c r="S241" i="15" s="1"/>
  <c r="T241" i="15"/>
  <c r="U241" i="15" s="1"/>
  <c r="P565" i="13"/>
  <c r="R565" i="13"/>
  <c r="S565" i="13" s="1"/>
  <c r="T565" i="13"/>
  <c r="U565" i="13" s="1"/>
  <c r="P240" i="15"/>
  <c r="R240" i="15"/>
  <c r="S240" i="15" s="1"/>
  <c r="T240" i="15"/>
  <c r="U240" i="15" s="1"/>
  <c r="P239" i="15"/>
  <c r="R239" i="15"/>
  <c r="S239" i="15" s="1"/>
  <c r="T239" i="15"/>
  <c r="U239" i="15" s="1"/>
  <c r="P238" i="15"/>
  <c r="R238" i="15"/>
  <c r="S238" i="15" s="1"/>
  <c r="T238" i="15"/>
  <c r="U238" i="15" s="1"/>
  <c r="V252" i="15" l="1"/>
  <c r="V244" i="15"/>
  <c r="V240" i="15"/>
  <c r="V565" i="13"/>
  <c r="V566" i="13"/>
  <c r="V239" i="15"/>
  <c r="V242" i="15"/>
  <c r="V249" i="15"/>
  <c r="V251" i="15"/>
  <c r="V248" i="15"/>
  <c r="V247" i="15"/>
  <c r="V250" i="15"/>
  <c r="V246" i="15"/>
  <c r="V243" i="15"/>
  <c r="V245" i="15"/>
  <c r="V241" i="15"/>
  <c r="V238" i="15"/>
  <c r="P237" i="15"/>
  <c r="R237" i="15"/>
  <c r="S237" i="15" s="1"/>
  <c r="T237" i="15"/>
  <c r="U237" i="15" s="1"/>
  <c r="P236" i="15"/>
  <c r="R236" i="15"/>
  <c r="S236" i="15" s="1"/>
  <c r="T236" i="15"/>
  <c r="U236" i="15" s="1"/>
  <c r="P235" i="15"/>
  <c r="R235" i="15"/>
  <c r="S235" i="15" s="1"/>
  <c r="T235" i="15"/>
  <c r="U235" i="15" s="1"/>
  <c r="P234" i="15"/>
  <c r="R234" i="15"/>
  <c r="S234" i="15" s="1"/>
  <c r="T234" i="15"/>
  <c r="U234" i="15" s="1"/>
  <c r="P233" i="15"/>
  <c r="R233" i="15"/>
  <c r="S233" i="15" s="1"/>
  <c r="T233" i="15"/>
  <c r="U233" i="15" s="1"/>
  <c r="P232" i="15"/>
  <c r="R232" i="15"/>
  <c r="S232" i="15" s="1"/>
  <c r="T232" i="15"/>
  <c r="U232" i="15" s="1"/>
  <c r="P231" i="15"/>
  <c r="R231" i="15"/>
  <c r="S231" i="15" s="1"/>
  <c r="T231" i="15"/>
  <c r="U231" i="15" s="1"/>
  <c r="V235" i="15" l="1"/>
  <c r="V231" i="15"/>
  <c r="V237" i="15"/>
  <c r="V236" i="15"/>
  <c r="V234" i="15"/>
  <c r="V233" i="15"/>
  <c r="V232" i="15"/>
  <c r="P230" i="15"/>
  <c r="R230" i="15"/>
  <c r="S230" i="15" s="1"/>
  <c r="T230" i="15"/>
  <c r="U230" i="15" s="1"/>
  <c r="P229" i="15"/>
  <c r="R229" i="15"/>
  <c r="S229" i="15" s="1"/>
  <c r="T229" i="15"/>
  <c r="U229" i="15" s="1"/>
  <c r="P228" i="15"/>
  <c r="R228" i="15"/>
  <c r="S228" i="15" s="1"/>
  <c r="T228" i="15"/>
  <c r="U228" i="15" s="1"/>
  <c r="P564" i="13"/>
  <c r="R564" i="13"/>
  <c r="S564" i="13" s="1"/>
  <c r="T564" i="13"/>
  <c r="U564" i="13" s="1"/>
  <c r="P563" i="13"/>
  <c r="R563" i="13"/>
  <c r="S563" i="13" s="1"/>
  <c r="T563" i="13"/>
  <c r="U563" i="13" s="1"/>
  <c r="P562" i="13"/>
  <c r="R562" i="13"/>
  <c r="S562" i="13" s="1"/>
  <c r="T562" i="13"/>
  <c r="U562" i="13" s="1"/>
  <c r="V228" i="15" l="1"/>
  <c r="V564" i="13"/>
  <c r="V230" i="15"/>
  <c r="V229" i="15"/>
  <c r="V563" i="13"/>
  <c r="V562" i="13"/>
  <c r="P227" i="15"/>
  <c r="R227" i="15"/>
  <c r="S227" i="15" s="1"/>
  <c r="T227" i="15"/>
  <c r="U227" i="15" s="1"/>
  <c r="P561" i="13"/>
  <c r="R561" i="13"/>
  <c r="S561" i="13" s="1"/>
  <c r="T561" i="13"/>
  <c r="U561" i="13" s="1"/>
  <c r="V227" i="15" l="1"/>
  <c r="V561" i="13"/>
  <c r="U22" i="12"/>
  <c r="U20" i="12"/>
  <c r="U19" i="12"/>
  <c r="K22" i="14"/>
  <c r="K20" i="14"/>
  <c r="K19" i="14"/>
  <c r="P226" i="15"/>
  <c r="R226" i="15"/>
  <c r="S226" i="15" s="1"/>
  <c r="T226" i="15"/>
  <c r="U226" i="15" s="1"/>
  <c r="P225" i="15"/>
  <c r="R225" i="15"/>
  <c r="S225" i="15" s="1"/>
  <c r="T225" i="15"/>
  <c r="U225" i="15"/>
  <c r="P224" i="15"/>
  <c r="R224" i="15"/>
  <c r="S224" i="15" s="1"/>
  <c r="T224" i="15"/>
  <c r="U224" i="15"/>
  <c r="P223" i="15"/>
  <c r="R223" i="15"/>
  <c r="S223" i="15" s="1"/>
  <c r="T223" i="15"/>
  <c r="U223" i="15"/>
  <c r="P560" i="13"/>
  <c r="R560" i="13"/>
  <c r="S560" i="13" s="1"/>
  <c r="T560" i="13"/>
  <c r="U560" i="13" s="1"/>
  <c r="V560" i="13" l="1"/>
  <c r="V224" i="15"/>
  <c r="V225" i="15"/>
  <c r="V223" i="15"/>
  <c r="V226" i="15"/>
  <c r="K23" i="14"/>
  <c r="K24" i="14" s="1"/>
  <c r="P222" i="15"/>
  <c r="K25" i="14" s="1"/>
  <c r="R222" i="15"/>
  <c r="S222" i="15" s="1"/>
  <c r="T222" i="15"/>
  <c r="U222" i="15" s="1"/>
  <c r="P221" i="15"/>
  <c r="R221" i="15"/>
  <c r="S221" i="15" s="1"/>
  <c r="T221" i="15"/>
  <c r="U221" i="15" s="1"/>
  <c r="P220" i="15"/>
  <c r="R220" i="15"/>
  <c r="S220" i="15" s="1"/>
  <c r="T220" i="15"/>
  <c r="U220" i="15" s="1"/>
  <c r="P559" i="13"/>
  <c r="U25" i="12" s="1"/>
  <c r="R559" i="13"/>
  <c r="S559" i="13" s="1"/>
  <c r="T559" i="13"/>
  <c r="U559" i="13" s="1"/>
  <c r="U23" i="12" l="1"/>
  <c r="U24" i="12" s="1"/>
  <c r="V559" i="13"/>
  <c r="V222" i="15"/>
  <c r="V221" i="15"/>
  <c r="V220" i="15"/>
  <c r="T219" i="15"/>
  <c r="U219" i="15" s="1"/>
  <c r="R219" i="15"/>
  <c r="S219" i="15" s="1"/>
  <c r="P219" i="15"/>
  <c r="P217" i="15"/>
  <c r="R217" i="15"/>
  <c r="S217" i="15" s="1"/>
  <c r="T217" i="15"/>
  <c r="U217" i="15" s="1"/>
  <c r="P218" i="15"/>
  <c r="R218" i="15"/>
  <c r="S218" i="15" s="1"/>
  <c r="T218" i="15"/>
  <c r="U218" i="15" s="1"/>
  <c r="P558" i="13"/>
  <c r="R558" i="13"/>
  <c r="S558" i="13" s="1"/>
  <c r="T558" i="13"/>
  <c r="U558" i="13" s="1"/>
  <c r="P216" i="15"/>
  <c r="R216" i="15"/>
  <c r="S216" i="15" s="1"/>
  <c r="T216" i="15"/>
  <c r="U216" i="15" s="1"/>
  <c r="P215" i="15"/>
  <c r="R215" i="15"/>
  <c r="S215" i="15" s="1"/>
  <c r="T215" i="15"/>
  <c r="U215" i="15" s="1"/>
  <c r="P214" i="15"/>
  <c r="R214" i="15"/>
  <c r="S214" i="15" s="1"/>
  <c r="T214" i="15"/>
  <c r="U214" i="15" s="1"/>
  <c r="P213" i="15"/>
  <c r="R213" i="15"/>
  <c r="S213" i="15" s="1"/>
  <c r="T213" i="15"/>
  <c r="U213" i="15" s="1"/>
  <c r="V218" i="15" l="1"/>
  <c r="V214" i="15"/>
  <c r="V558" i="13"/>
  <c r="V219" i="15"/>
  <c r="V217" i="15"/>
  <c r="V216" i="15"/>
  <c r="V215" i="15"/>
  <c r="V213" i="15"/>
  <c r="P212" i="15"/>
  <c r="R212" i="15"/>
  <c r="S212" i="15" s="1"/>
  <c r="T212" i="15"/>
  <c r="U212" i="15" s="1"/>
  <c r="P557" i="13"/>
  <c r="R557" i="13"/>
  <c r="S557" i="13" s="1"/>
  <c r="T557" i="13"/>
  <c r="U557" i="13" s="1"/>
  <c r="P211" i="15"/>
  <c r="R211" i="15"/>
  <c r="S211" i="15" s="1"/>
  <c r="T211" i="15"/>
  <c r="U211" i="15" s="1"/>
  <c r="P556" i="13"/>
  <c r="R556" i="13"/>
  <c r="S556" i="13" s="1"/>
  <c r="T556" i="13"/>
  <c r="U556" i="13" s="1"/>
  <c r="P210" i="15"/>
  <c r="R210" i="15"/>
  <c r="S210" i="15" s="1"/>
  <c r="T210" i="15"/>
  <c r="U210" i="15" s="1"/>
  <c r="P555" i="13"/>
  <c r="R555" i="13"/>
  <c r="S555" i="13" s="1"/>
  <c r="T555" i="13"/>
  <c r="U555" i="13" s="1"/>
  <c r="P554" i="13"/>
  <c r="R554" i="13"/>
  <c r="S554" i="13" s="1"/>
  <c r="T554" i="13"/>
  <c r="U554" i="13" s="1"/>
  <c r="P209" i="15"/>
  <c r="R209" i="15"/>
  <c r="S209" i="15" s="1"/>
  <c r="T209" i="15"/>
  <c r="U209" i="15" s="1"/>
  <c r="P208" i="15"/>
  <c r="R208" i="15"/>
  <c r="S208" i="15" s="1"/>
  <c r="T208" i="15"/>
  <c r="U208" i="15" s="1"/>
  <c r="P553" i="13"/>
  <c r="R553" i="13"/>
  <c r="S553" i="13" s="1"/>
  <c r="T553" i="13"/>
  <c r="U553" i="13" s="1"/>
  <c r="P552" i="13"/>
  <c r="R552" i="13"/>
  <c r="S552" i="13" s="1"/>
  <c r="T552" i="13"/>
  <c r="U552" i="13" s="1"/>
  <c r="P551" i="13"/>
  <c r="R551" i="13"/>
  <c r="S551" i="13" s="1"/>
  <c r="T551" i="13"/>
  <c r="U551" i="13" s="1"/>
  <c r="T550" i="13"/>
  <c r="U550" i="13" s="1"/>
  <c r="R550" i="13"/>
  <c r="S550" i="13" s="1"/>
  <c r="T207" i="15"/>
  <c r="U207" i="15" s="1"/>
  <c r="R207" i="15"/>
  <c r="S207" i="15" s="1"/>
  <c r="T206" i="15"/>
  <c r="U206" i="15" s="1"/>
  <c r="R206" i="15"/>
  <c r="S206" i="15" s="1"/>
  <c r="T205" i="15"/>
  <c r="U205" i="15" s="1"/>
  <c r="R205" i="15"/>
  <c r="S205" i="15" s="1"/>
  <c r="T204" i="15"/>
  <c r="U204" i="15" s="1"/>
  <c r="R204" i="15"/>
  <c r="S204" i="15" s="1"/>
  <c r="T203" i="15"/>
  <c r="U203" i="15" s="1"/>
  <c r="R203" i="15"/>
  <c r="S203" i="15" s="1"/>
  <c r="T549" i="13"/>
  <c r="U549" i="13" s="1"/>
  <c r="R549" i="13"/>
  <c r="S549" i="13" s="1"/>
  <c r="P207" i="15"/>
  <c r="P206" i="15"/>
  <c r="P205" i="15"/>
  <c r="P204" i="15"/>
  <c r="P550" i="13"/>
  <c r="T202" i="15"/>
  <c r="U202" i="15" s="1"/>
  <c r="R202" i="15"/>
  <c r="S202" i="15" s="1"/>
  <c r="T201" i="15"/>
  <c r="U201" i="15" s="1"/>
  <c r="R201" i="15"/>
  <c r="S201" i="15" s="1"/>
  <c r="T200" i="15"/>
  <c r="U200" i="15" s="1"/>
  <c r="R200" i="15"/>
  <c r="S200" i="15" s="1"/>
  <c r="P203" i="15"/>
  <c r="P202" i="15"/>
  <c r="P201" i="15"/>
  <c r="T199" i="15"/>
  <c r="U199" i="15" s="1"/>
  <c r="R199" i="15"/>
  <c r="S199" i="15" s="1"/>
  <c r="P200" i="15"/>
  <c r="T198" i="15"/>
  <c r="U198" i="15" s="1"/>
  <c r="R198" i="15"/>
  <c r="S198" i="15" s="1"/>
  <c r="T197" i="15"/>
  <c r="U197" i="15" s="1"/>
  <c r="R197" i="15"/>
  <c r="S197" i="15" s="1"/>
  <c r="T196" i="15"/>
  <c r="U196" i="15" s="1"/>
  <c r="R196" i="15"/>
  <c r="S196" i="15" s="1"/>
  <c r="T195" i="15"/>
  <c r="U195" i="15" s="1"/>
  <c r="R195" i="15"/>
  <c r="S195" i="15" s="1"/>
  <c r="P199" i="15"/>
  <c r="P198" i="15"/>
  <c r="P197" i="15"/>
  <c r="P196" i="15"/>
  <c r="T194" i="15"/>
  <c r="U194" i="15" s="1"/>
  <c r="R194" i="15"/>
  <c r="S194" i="15" s="1"/>
  <c r="T193" i="15"/>
  <c r="U193" i="15" s="1"/>
  <c r="R193" i="15"/>
  <c r="S193" i="15" s="1"/>
  <c r="T192" i="15"/>
  <c r="U192" i="15" s="1"/>
  <c r="R192" i="15"/>
  <c r="S192" i="15" s="1"/>
  <c r="T191" i="15"/>
  <c r="U191" i="15" s="1"/>
  <c r="R191" i="15"/>
  <c r="S191" i="15" s="1"/>
  <c r="T190" i="15"/>
  <c r="U190" i="15" s="1"/>
  <c r="R190" i="15"/>
  <c r="S190" i="15" s="1"/>
  <c r="T189" i="15"/>
  <c r="U189" i="15" s="1"/>
  <c r="R189" i="15"/>
  <c r="S189" i="15" s="1"/>
  <c r="T188" i="15"/>
  <c r="U188" i="15" s="1"/>
  <c r="R188" i="15"/>
  <c r="S188" i="15" s="1"/>
  <c r="T187" i="15"/>
  <c r="U187" i="15" s="1"/>
  <c r="R187" i="15"/>
  <c r="S187" i="15" s="1"/>
  <c r="P195" i="15"/>
  <c r="P194" i="15"/>
  <c r="P193" i="15"/>
  <c r="P192" i="15"/>
  <c r="P191" i="15"/>
  <c r="P190" i="15"/>
  <c r="P189" i="15"/>
  <c r="P188" i="15"/>
  <c r="T186" i="15"/>
  <c r="U186" i="15" s="1"/>
  <c r="R186" i="15"/>
  <c r="S186" i="15" s="1"/>
  <c r="T185" i="15"/>
  <c r="U185" i="15" s="1"/>
  <c r="R185" i="15"/>
  <c r="S185" i="15" s="1"/>
  <c r="T548" i="13"/>
  <c r="U548" i="13" s="1"/>
  <c r="R548" i="13"/>
  <c r="S548" i="13" s="1"/>
  <c r="T547" i="13"/>
  <c r="U547" i="13" s="1"/>
  <c r="R547" i="13"/>
  <c r="S547" i="13" s="1"/>
  <c r="T546" i="13"/>
  <c r="U546" i="13" s="1"/>
  <c r="R546" i="13"/>
  <c r="S546" i="13" s="1"/>
  <c r="P187" i="15"/>
  <c r="P186" i="15"/>
  <c r="P549" i="13"/>
  <c r="P548" i="13"/>
  <c r="P547" i="13"/>
  <c r="T545" i="13"/>
  <c r="U545" i="13" s="1"/>
  <c r="R545" i="13"/>
  <c r="S545" i="13" s="1"/>
  <c r="T544" i="13"/>
  <c r="U544" i="13" s="1"/>
  <c r="R544" i="13"/>
  <c r="S544" i="13" s="1"/>
  <c r="T184" i="15"/>
  <c r="U184" i="15" s="1"/>
  <c r="R184" i="15"/>
  <c r="S184" i="15" s="1"/>
  <c r="T183" i="15"/>
  <c r="U183" i="15" s="1"/>
  <c r="R183" i="15"/>
  <c r="S183" i="15" s="1"/>
  <c r="T182" i="15"/>
  <c r="U182" i="15" s="1"/>
  <c r="R182" i="15"/>
  <c r="S182" i="15" s="1"/>
  <c r="V195" i="15" l="1"/>
  <c r="V548" i="13"/>
  <c r="V555" i="13"/>
  <c r="V547" i="13"/>
  <c r="V556" i="13"/>
  <c r="V186" i="15"/>
  <c r="V550" i="13"/>
  <c r="V207" i="15"/>
  <c r="V201" i="15"/>
  <c r="V208" i="15"/>
  <c r="V187" i="15"/>
  <c r="V189" i="15"/>
  <c r="V191" i="15"/>
  <c r="V193" i="15"/>
  <c r="V202" i="15"/>
  <c r="V197" i="15"/>
  <c r="V190" i="15"/>
  <c r="V194" i="15"/>
  <c r="V198" i="15"/>
  <c r="V199" i="15"/>
  <c r="V557" i="13"/>
  <c r="V212" i="15"/>
  <c r="V211" i="15"/>
  <c r="V209" i="15"/>
  <c r="V553" i="13"/>
  <c r="V210" i="15"/>
  <c r="V554" i="13"/>
  <c r="V552" i="13"/>
  <c r="V551" i="13"/>
  <c r="V206" i="15"/>
  <c r="V205" i="15"/>
  <c r="V549" i="13"/>
  <c r="V203" i="15"/>
  <c r="V188" i="15"/>
  <c r="V192" i="15"/>
  <c r="V200" i="15"/>
  <c r="V204" i="15"/>
  <c r="V196" i="15"/>
  <c r="P185" i="15"/>
  <c r="V185" i="15"/>
  <c r="P184" i="15"/>
  <c r="V184" i="15"/>
  <c r="P183" i="15"/>
  <c r="V183" i="15"/>
  <c r="P546" i="13"/>
  <c r="V546" i="13"/>
  <c r="P545" i="13"/>
  <c r="V545" i="13"/>
  <c r="T181" i="15"/>
  <c r="U181" i="15" s="1"/>
  <c r="R181" i="15"/>
  <c r="S181" i="15" s="1"/>
  <c r="P182" i="15"/>
  <c r="V182" i="15"/>
  <c r="T180" i="15"/>
  <c r="U180" i="15" s="1"/>
  <c r="R180" i="15"/>
  <c r="P181" i="15"/>
  <c r="T543" i="13"/>
  <c r="R543" i="13"/>
  <c r="S543" i="13" s="1"/>
  <c r="P544" i="13"/>
  <c r="V544" i="13"/>
  <c r="P180" i="15"/>
  <c r="T542" i="13"/>
  <c r="U542" i="13" s="1"/>
  <c r="R542" i="13"/>
  <c r="S542" i="13" s="1"/>
  <c r="T541" i="13"/>
  <c r="U541" i="13" s="1"/>
  <c r="R541" i="13"/>
  <c r="S541" i="13" s="1"/>
  <c r="T540" i="13"/>
  <c r="U540" i="13" s="1"/>
  <c r="R540" i="13"/>
  <c r="S540" i="13" s="1"/>
  <c r="P543" i="13"/>
  <c r="P542" i="13"/>
  <c r="P541" i="13"/>
  <c r="T179" i="15"/>
  <c r="U179" i="15" s="1"/>
  <c r="R179" i="15"/>
  <c r="S179" i="15" s="1"/>
  <c r="T178" i="15"/>
  <c r="U178" i="15" s="1"/>
  <c r="R178" i="15"/>
  <c r="S178" i="15" s="1"/>
  <c r="P179" i="15"/>
  <c r="T539" i="13"/>
  <c r="U539" i="13" s="1"/>
  <c r="R539" i="13"/>
  <c r="S539" i="13" s="1"/>
  <c r="T538" i="13"/>
  <c r="U538" i="13" s="1"/>
  <c r="R538" i="13"/>
  <c r="S538" i="13" s="1"/>
  <c r="V538" i="13" s="1"/>
  <c r="P540" i="13"/>
  <c r="P539" i="13"/>
  <c r="T177" i="15"/>
  <c r="U177" i="15" s="1"/>
  <c r="R177" i="15"/>
  <c r="S177" i="15" s="1"/>
  <c r="T176" i="15"/>
  <c r="U176" i="15" s="1"/>
  <c r="R176" i="15"/>
  <c r="S176" i="15" s="1"/>
  <c r="P178" i="15"/>
  <c r="P177" i="15"/>
  <c r="T537" i="13"/>
  <c r="U537" i="13" s="1"/>
  <c r="R537" i="13"/>
  <c r="S537" i="13" s="1"/>
  <c r="P538" i="13"/>
  <c r="T175" i="15"/>
  <c r="R175" i="15"/>
  <c r="S175" i="15" s="1"/>
  <c r="T174" i="15"/>
  <c r="U174" i="15" s="1"/>
  <c r="R174" i="15"/>
  <c r="S174" i="15" s="1"/>
  <c r="T173" i="15"/>
  <c r="U173" i="15" s="1"/>
  <c r="R173" i="15"/>
  <c r="S173" i="15" s="1"/>
  <c r="T172" i="15"/>
  <c r="U172" i="15" s="1"/>
  <c r="R172" i="15"/>
  <c r="S172" i="15" s="1"/>
  <c r="P176" i="15"/>
  <c r="P175" i="15"/>
  <c r="P174" i="15"/>
  <c r="P173" i="15"/>
  <c r="V540" i="13" l="1"/>
  <c r="V181" i="15"/>
  <c r="V542" i="13"/>
  <c r="V178" i="15"/>
  <c r="V176" i="15"/>
  <c r="V179" i="15"/>
  <c r="V177" i="15"/>
  <c r="V173" i="15"/>
  <c r="U543" i="13"/>
  <c r="V543" i="13" s="1"/>
  <c r="S180" i="15"/>
  <c r="V180" i="15" s="1"/>
  <c r="U175" i="15"/>
  <c r="V175" i="15" s="1"/>
  <c r="V174" i="15"/>
  <c r="V541" i="13"/>
  <c r="V539" i="13"/>
  <c r="T171" i="15"/>
  <c r="U171" i="15" s="1"/>
  <c r="R171" i="15"/>
  <c r="S171" i="15" s="1"/>
  <c r="T170" i="15"/>
  <c r="U170" i="15" s="1"/>
  <c r="R170" i="15"/>
  <c r="S170" i="15" s="1"/>
  <c r="V170" i="15" s="1"/>
  <c r="T169" i="15"/>
  <c r="U169" i="15" s="1"/>
  <c r="R169" i="15"/>
  <c r="S169" i="15" s="1"/>
  <c r="T536" i="13"/>
  <c r="U536" i="13" s="1"/>
  <c r="R536" i="13"/>
  <c r="S536" i="13" s="1"/>
  <c r="P172" i="15"/>
  <c r="V172" i="15"/>
  <c r="P171" i="15"/>
  <c r="P170" i="15"/>
  <c r="P537" i="13"/>
  <c r="V537" i="13"/>
  <c r="V171" i="15" l="1"/>
  <c r="T168" i="15"/>
  <c r="U168" i="15" s="1"/>
  <c r="R168" i="15"/>
  <c r="S168" i="15" s="1"/>
  <c r="T167" i="15"/>
  <c r="U167" i="15" s="1"/>
  <c r="R167" i="15"/>
  <c r="S167" i="15" s="1"/>
  <c r="T166" i="15"/>
  <c r="U166" i="15" s="1"/>
  <c r="R166" i="15"/>
  <c r="S166" i="15" s="1"/>
  <c r="T165" i="15"/>
  <c r="U165" i="15" s="1"/>
  <c r="R165" i="15"/>
  <c r="S165" i="15" s="1"/>
  <c r="P169" i="15"/>
  <c r="V169" i="15"/>
  <c r="P168" i="15"/>
  <c r="P167" i="15"/>
  <c r="T535" i="13"/>
  <c r="U535" i="13" s="1"/>
  <c r="R535" i="13"/>
  <c r="S535" i="13" s="1"/>
  <c r="T534" i="13"/>
  <c r="U534" i="13" s="1"/>
  <c r="R534" i="13"/>
  <c r="S534" i="13" s="1"/>
  <c r="T533" i="13"/>
  <c r="U533" i="13" s="1"/>
  <c r="R533" i="13"/>
  <c r="S533" i="13" s="1"/>
  <c r="P536" i="13"/>
  <c r="V536" i="13"/>
  <c r="P535" i="13"/>
  <c r="P534" i="13"/>
  <c r="T164" i="15"/>
  <c r="U164" i="15" s="1"/>
  <c r="R164" i="15"/>
  <c r="S164" i="15" s="1"/>
  <c r="T163" i="15"/>
  <c r="U163" i="15" s="1"/>
  <c r="R163" i="15"/>
  <c r="S163" i="15" s="1"/>
  <c r="T162" i="15"/>
  <c r="U162" i="15" s="1"/>
  <c r="R162" i="15"/>
  <c r="S162" i="15" s="1"/>
  <c r="T161" i="15"/>
  <c r="U161" i="15" s="1"/>
  <c r="R161" i="15"/>
  <c r="S161" i="15" s="1"/>
  <c r="T160" i="15"/>
  <c r="U160" i="15" s="1"/>
  <c r="R160" i="15"/>
  <c r="T532" i="13"/>
  <c r="U532" i="13" s="1"/>
  <c r="R532" i="13"/>
  <c r="S532" i="13" s="1"/>
  <c r="P166" i="15"/>
  <c r="P165" i="15"/>
  <c r="P164" i="15"/>
  <c r="P533" i="13"/>
  <c r="P163" i="15"/>
  <c r="P162" i="15"/>
  <c r="P161" i="15"/>
  <c r="R159" i="15"/>
  <c r="S159" i="15" s="1"/>
  <c r="T159" i="15"/>
  <c r="U159" i="15" s="1"/>
  <c r="T158" i="15"/>
  <c r="U158" i="15" s="1"/>
  <c r="T157" i="15"/>
  <c r="U157" i="15" s="1"/>
  <c r="P160" i="15"/>
  <c r="R158" i="15"/>
  <c r="S158" i="15" s="1"/>
  <c r="R157" i="15"/>
  <c r="S157" i="15" s="1"/>
  <c r="T531" i="13"/>
  <c r="U531" i="13" s="1"/>
  <c r="R531" i="13"/>
  <c r="S531" i="13" s="1"/>
  <c r="T530" i="13"/>
  <c r="U530" i="13" s="1"/>
  <c r="R530" i="13"/>
  <c r="S530" i="13" s="1"/>
  <c r="P159" i="15"/>
  <c r="P158" i="15"/>
  <c r="P532" i="13"/>
  <c r="P531" i="13"/>
  <c r="T529" i="13"/>
  <c r="U529" i="13" s="1"/>
  <c r="R529" i="13"/>
  <c r="S529" i="13" s="1"/>
  <c r="T528" i="13"/>
  <c r="U528" i="13" s="1"/>
  <c r="R528" i="13"/>
  <c r="S528" i="13" s="1"/>
  <c r="T527" i="13"/>
  <c r="U527" i="13" s="1"/>
  <c r="R527" i="13"/>
  <c r="S527" i="13" s="1"/>
  <c r="V533" i="13" l="1"/>
  <c r="V531" i="13"/>
  <c r="V164" i="15"/>
  <c r="V167" i="15"/>
  <c r="V166" i="15"/>
  <c r="V165" i="15"/>
  <c r="V161" i="15"/>
  <c r="S160" i="15"/>
  <c r="V160" i="15" s="1"/>
  <c r="V162" i="15"/>
  <c r="V534" i="13"/>
  <c r="V532" i="13"/>
  <c r="V535" i="13"/>
  <c r="V168" i="15"/>
  <c r="V159" i="15"/>
  <c r="V163" i="15"/>
  <c r="V158" i="15"/>
  <c r="P530" i="13"/>
  <c r="V530" i="13"/>
  <c r="P529" i="13"/>
  <c r="V529" i="13"/>
  <c r="T156" i="15"/>
  <c r="U156" i="15" s="1"/>
  <c r="R156" i="15"/>
  <c r="S156" i="15" s="1"/>
  <c r="T155" i="15"/>
  <c r="U155" i="15" s="1"/>
  <c r="R155" i="15"/>
  <c r="S155" i="15" s="1"/>
  <c r="T154" i="15"/>
  <c r="U154" i="15" s="1"/>
  <c r="R154" i="15"/>
  <c r="S154" i="15" s="1"/>
  <c r="P157" i="15"/>
  <c r="V157" i="15"/>
  <c r="P156" i="15"/>
  <c r="P155" i="15"/>
  <c r="J22" i="14"/>
  <c r="J20" i="14"/>
  <c r="J19" i="14"/>
  <c r="P528" i="13"/>
  <c r="V528" i="13"/>
  <c r="T22" i="12"/>
  <c r="T20" i="12"/>
  <c r="T19" i="12"/>
  <c r="T153" i="15"/>
  <c r="U153" i="15" s="1"/>
  <c r="R153" i="15"/>
  <c r="S153" i="15" s="1"/>
  <c r="T152" i="15"/>
  <c r="U152" i="15" s="1"/>
  <c r="R152" i="15"/>
  <c r="S152" i="15" s="1"/>
  <c r="T151" i="15"/>
  <c r="U151" i="15" s="1"/>
  <c r="R151" i="15"/>
  <c r="S151" i="15" s="1"/>
  <c r="T150" i="15"/>
  <c r="U150" i="15" s="1"/>
  <c r="R150" i="15"/>
  <c r="S150" i="15" s="1"/>
  <c r="T149" i="15"/>
  <c r="U149" i="15" s="1"/>
  <c r="R149" i="15"/>
  <c r="S149" i="15" s="1"/>
  <c r="P154" i="15"/>
  <c r="T526" i="13"/>
  <c r="U526" i="13" s="1"/>
  <c r="R526" i="13"/>
  <c r="T525" i="13"/>
  <c r="U525" i="13" s="1"/>
  <c r="R525" i="13"/>
  <c r="S525" i="13" s="1"/>
  <c r="P152" i="15"/>
  <c r="P153" i="15"/>
  <c r="P151" i="15"/>
  <c r="P150" i="15"/>
  <c r="P527" i="13"/>
  <c r="T25" i="12" s="1"/>
  <c r="V527" i="13"/>
  <c r="P526" i="13"/>
  <c r="R148" i="15"/>
  <c r="S148" i="15" s="1"/>
  <c r="T148" i="15"/>
  <c r="U148" i="15" s="1"/>
  <c r="P149" i="15"/>
  <c r="T524" i="13"/>
  <c r="U524" i="13" s="1"/>
  <c r="R524" i="13"/>
  <c r="S524" i="13" s="1"/>
  <c r="P525" i="13"/>
  <c r="T147" i="15"/>
  <c r="U147" i="15" s="1"/>
  <c r="R147" i="15"/>
  <c r="S147" i="15" s="1"/>
  <c r="P148" i="15"/>
  <c r="T146" i="15"/>
  <c r="U146" i="15" s="1"/>
  <c r="R146" i="15"/>
  <c r="S146" i="15" s="1"/>
  <c r="T523" i="13"/>
  <c r="U523" i="13" s="1"/>
  <c r="R523" i="13"/>
  <c r="S523" i="13" s="1"/>
  <c r="T145" i="15"/>
  <c r="U145" i="15" s="1"/>
  <c r="R145" i="15"/>
  <c r="S145" i="15" s="1"/>
  <c r="T144" i="15"/>
  <c r="U144" i="15" s="1"/>
  <c r="R144" i="15"/>
  <c r="S144" i="15" s="1"/>
  <c r="T143" i="15"/>
  <c r="U143" i="15" s="1"/>
  <c r="R143" i="15"/>
  <c r="S143" i="15" s="1"/>
  <c r="T142" i="15"/>
  <c r="U142" i="15" s="1"/>
  <c r="R142" i="15"/>
  <c r="S142" i="15" s="1"/>
  <c r="T141" i="15"/>
  <c r="U141" i="15" s="1"/>
  <c r="R141" i="15"/>
  <c r="S141" i="15" s="1"/>
  <c r="T140" i="15"/>
  <c r="U140" i="15" s="1"/>
  <c r="R140" i="15"/>
  <c r="S140" i="15" s="1"/>
  <c r="T23" i="12" l="1"/>
  <c r="T24" i="12" s="1"/>
  <c r="V150" i="15"/>
  <c r="V152" i="15"/>
  <c r="J25" i="14"/>
  <c r="S526" i="13"/>
  <c r="V526" i="13" s="1"/>
  <c r="V525" i="13"/>
  <c r="V149" i="15"/>
  <c r="V141" i="15"/>
  <c r="V153" i="15"/>
  <c r="V155" i="15"/>
  <c r="V156" i="15"/>
  <c r="V154" i="15"/>
  <c r="V151" i="15"/>
  <c r="V148" i="15"/>
  <c r="V142" i="15"/>
  <c r="V145" i="15"/>
  <c r="J23" i="14"/>
  <c r="J24" i="14" s="1"/>
  <c r="V140" i="15"/>
  <c r="V144" i="15"/>
  <c r="V143" i="15"/>
  <c r="P147" i="15"/>
  <c r="V147" i="15"/>
  <c r="P146" i="15"/>
  <c r="V146" i="15"/>
  <c r="P145" i="15"/>
  <c r="P144" i="15"/>
  <c r="P143" i="15"/>
  <c r="P142" i="15"/>
  <c r="P141" i="15"/>
  <c r="P524" i="13"/>
  <c r="V524" i="13"/>
  <c r="P139" i="15"/>
  <c r="R139" i="15"/>
  <c r="S139" i="15" s="1"/>
  <c r="T139" i="15"/>
  <c r="U139" i="15" s="1"/>
  <c r="P140" i="15"/>
  <c r="T522" i="13"/>
  <c r="U522" i="13" s="1"/>
  <c r="R522" i="13"/>
  <c r="S522" i="13" s="1"/>
  <c r="P523" i="13"/>
  <c r="V523" i="13"/>
  <c r="T138" i="15"/>
  <c r="U138" i="15" s="1"/>
  <c r="R138" i="15"/>
  <c r="S138" i="15" s="1"/>
  <c r="T137" i="15"/>
  <c r="U137" i="15" s="1"/>
  <c r="R137" i="15"/>
  <c r="S137" i="15" s="1"/>
  <c r="T136" i="15"/>
  <c r="U136" i="15" s="1"/>
  <c r="R136" i="15"/>
  <c r="S136" i="15" s="1"/>
  <c r="T521" i="13"/>
  <c r="U521" i="13" s="1"/>
  <c r="R521" i="13"/>
  <c r="S521" i="13" s="1"/>
  <c r="P138" i="15"/>
  <c r="P137" i="15"/>
  <c r="P522" i="13"/>
  <c r="T135" i="15"/>
  <c r="U135" i="15" s="1"/>
  <c r="R135" i="15"/>
  <c r="S135" i="15" s="1"/>
  <c r="P136" i="15"/>
  <c r="T520" i="13"/>
  <c r="U520" i="13" s="1"/>
  <c r="R520" i="13"/>
  <c r="S520" i="13" s="1"/>
  <c r="T134" i="15"/>
  <c r="U134" i="15" s="1"/>
  <c r="R134" i="15"/>
  <c r="S134" i="15" s="1"/>
  <c r="P135" i="15"/>
  <c r="P521" i="13"/>
  <c r="V521" i="13" l="1"/>
  <c r="V136" i="15"/>
  <c r="V522" i="13"/>
  <c r="V520" i="13"/>
  <c r="V134" i="15"/>
  <c r="V137" i="15"/>
  <c r="V138" i="15"/>
  <c r="V135" i="15"/>
  <c r="V139" i="15"/>
  <c r="T519" i="13"/>
  <c r="U519" i="13" s="1"/>
  <c r="R519" i="13"/>
  <c r="S519" i="13" s="1"/>
  <c r="T518" i="13"/>
  <c r="U518" i="13" s="1"/>
  <c r="R518" i="13"/>
  <c r="S518" i="13" s="1"/>
  <c r="V518" i="13" s="1"/>
  <c r="T133" i="15"/>
  <c r="U133" i="15" s="1"/>
  <c r="R133" i="15"/>
  <c r="S133" i="15" s="1"/>
  <c r="T132" i="15"/>
  <c r="U132" i="15" s="1"/>
  <c r="R132" i="15"/>
  <c r="S132" i="15" s="1"/>
  <c r="T131" i="15"/>
  <c r="U131" i="15" s="1"/>
  <c r="R131" i="15"/>
  <c r="S131" i="15" s="1"/>
  <c r="T130" i="15"/>
  <c r="U130" i="15" s="1"/>
  <c r="R130" i="15"/>
  <c r="S130" i="15" s="1"/>
  <c r="T129" i="15"/>
  <c r="U129" i="15" s="1"/>
  <c r="R129" i="15"/>
  <c r="S129" i="15" s="1"/>
  <c r="T128" i="15"/>
  <c r="U128" i="15" s="1"/>
  <c r="R128" i="15"/>
  <c r="S128" i="15" s="1"/>
  <c r="P133" i="15"/>
  <c r="P134" i="15"/>
  <c r="P519" i="13"/>
  <c r="P520" i="13"/>
  <c r="P132" i="15"/>
  <c r="P131" i="15"/>
  <c r="P130" i="15"/>
  <c r="P129" i="15"/>
  <c r="B5" i="16"/>
  <c r="B6" i="16" s="1"/>
  <c r="B7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G22" i="14"/>
  <c r="H22" i="14"/>
  <c r="I22" i="14"/>
  <c r="T127" i="15"/>
  <c r="U127" i="15" s="1"/>
  <c r="R127" i="15"/>
  <c r="S127" i="15" s="1"/>
  <c r="T126" i="15"/>
  <c r="U126" i="15" s="1"/>
  <c r="R126" i="15"/>
  <c r="S126" i="15" s="1"/>
  <c r="T125" i="15"/>
  <c r="U125" i="15" s="1"/>
  <c r="R125" i="15"/>
  <c r="S125" i="15" s="1"/>
  <c r="T124" i="15"/>
  <c r="U124" i="15" s="1"/>
  <c r="R124" i="15"/>
  <c r="S124" i="15" s="1"/>
  <c r="T123" i="15"/>
  <c r="U123" i="15" s="1"/>
  <c r="R123" i="15"/>
  <c r="S123" i="15" s="1"/>
  <c r="T122" i="15"/>
  <c r="U122" i="15" s="1"/>
  <c r="R122" i="15"/>
  <c r="S122" i="15" s="1"/>
  <c r="T121" i="15"/>
  <c r="U121" i="15" s="1"/>
  <c r="R121" i="15"/>
  <c r="S121" i="15" s="1"/>
  <c r="T120" i="15"/>
  <c r="U120" i="15" s="1"/>
  <c r="R120" i="15"/>
  <c r="S120" i="15" s="1"/>
  <c r="T119" i="15"/>
  <c r="U119" i="15" s="1"/>
  <c r="R119" i="15"/>
  <c r="S119" i="15" s="1"/>
  <c r="T118" i="15"/>
  <c r="U118" i="15" s="1"/>
  <c r="R118" i="15"/>
  <c r="S118" i="15" s="1"/>
  <c r="T117" i="15"/>
  <c r="U117" i="15" s="1"/>
  <c r="R117" i="15"/>
  <c r="S117" i="15" s="1"/>
  <c r="T116" i="15"/>
  <c r="U116" i="15" s="1"/>
  <c r="R116" i="15"/>
  <c r="S116" i="15" s="1"/>
  <c r="T115" i="15"/>
  <c r="U115" i="15" s="1"/>
  <c r="R115" i="15"/>
  <c r="S115" i="15" s="1"/>
  <c r="T114" i="15"/>
  <c r="U114" i="15" s="1"/>
  <c r="R114" i="15"/>
  <c r="S114" i="15" s="1"/>
  <c r="T113" i="15"/>
  <c r="U113" i="15" s="1"/>
  <c r="R113" i="15"/>
  <c r="S113" i="15" s="1"/>
  <c r="T112" i="15"/>
  <c r="U112" i="15" s="1"/>
  <c r="R112" i="15"/>
  <c r="S112" i="15" s="1"/>
  <c r="T111" i="15"/>
  <c r="U111" i="15" s="1"/>
  <c r="R111" i="15"/>
  <c r="S111" i="15" s="1"/>
  <c r="T110" i="15"/>
  <c r="U110" i="15" s="1"/>
  <c r="R110" i="15"/>
  <c r="S110" i="15" s="1"/>
  <c r="T109" i="15"/>
  <c r="U109" i="15" s="1"/>
  <c r="R109" i="15"/>
  <c r="S109" i="15" s="1"/>
  <c r="T108" i="15"/>
  <c r="U108" i="15" s="1"/>
  <c r="R108" i="15"/>
  <c r="S108" i="15" s="1"/>
  <c r="T107" i="15"/>
  <c r="U107" i="15" s="1"/>
  <c r="R107" i="15"/>
  <c r="S107" i="15" s="1"/>
  <c r="T106" i="15"/>
  <c r="U106" i="15" s="1"/>
  <c r="R106" i="15"/>
  <c r="S106" i="15" s="1"/>
  <c r="T105" i="15"/>
  <c r="U105" i="15" s="1"/>
  <c r="R105" i="15"/>
  <c r="S105" i="15" s="1"/>
  <c r="T104" i="15"/>
  <c r="U104" i="15" s="1"/>
  <c r="R104" i="15"/>
  <c r="S104" i="15" s="1"/>
  <c r="T103" i="15"/>
  <c r="U103" i="15" s="1"/>
  <c r="R103" i="15"/>
  <c r="S103" i="15" s="1"/>
  <c r="T102" i="15"/>
  <c r="U102" i="15" s="1"/>
  <c r="R102" i="15"/>
  <c r="S102" i="15" s="1"/>
  <c r="T101" i="15"/>
  <c r="U101" i="15" s="1"/>
  <c r="R101" i="15"/>
  <c r="S101" i="15" s="1"/>
  <c r="T100" i="15"/>
  <c r="U100" i="15" s="1"/>
  <c r="R100" i="15"/>
  <c r="S100" i="15" s="1"/>
  <c r="T99" i="15"/>
  <c r="U99" i="15" s="1"/>
  <c r="R99" i="15"/>
  <c r="S99" i="15" s="1"/>
  <c r="T98" i="15"/>
  <c r="U98" i="15" s="1"/>
  <c r="R98" i="15"/>
  <c r="S98" i="15" s="1"/>
  <c r="T97" i="15"/>
  <c r="U97" i="15" s="1"/>
  <c r="R97" i="15"/>
  <c r="S97" i="15" s="1"/>
  <c r="T96" i="15"/>
  <c r="U96" i="15" s="1"/>
  <c r="R96" i="15"/>
  <c r="S96" i="15" s="1"/>
  <c r="T95" i="15"/>
  <c r="U95" i="15" s="1"/>
  <c r="R95" i="15"/>
  <c r="S95" i="15" s="1"/>
  <c r="T94" i="15"/>
  <c r="U94" i="15" s="1"/>
  <c r="R94" i="15"/>
  <c r="S94" i="15" s="1"/>
  <c r="T93" i="15"/>
  <c r="U93" i="15" s="1"/>
  <c r="R93" i="15"/>
  <c r="S93" i="15" s="1"/>
  <c r="T92" i="15"/>
  <c r="U92" i="15" s="1"/>
  <c r="R92" i="15"/>
  <c r="S92" i="15" s="1"/>
  <c r="T91" i="15"/>
  <c r="U91" i="15" s="1"/>
  <c r="R91" i="15"/>
  <c r="S91" i="15" s="1"/>
  <c r="T90" i="15"/>
  <c r="U90" i="15" s="1"/>
  <c r="R90" i="15"/>
  <c r="S90" i="15" s="1"/>
  <c r="T89" i="15"/>
  <c r="U89" i="15" s="1"/>
  <c r="R89" i="15"/>
  <c r="S89" i="15" s="1"/>
  <c r="T88" i="15"/>
  <c r="U88" i="15" s="1"/>
  <c r="R88" i="15"/>
  <c r="S88" i="15" s="1"/>
  <c r="T87" i="15"/>
  <c r="U87" i="15" s="1"/>
  <c r="R87" i="15"/>
  <c r="S87" i="15" s="1"/>
  <c r="T86" i="15"/>
  <c r="U86" i="15" s="1"/>
  <c r="R86" i="15"/>
  <c r="S86" i="15" s="1"/>
  <c r="T85" i="15"/>
  <c r="U85" i="15" s="1"/>
  <c r="R85" i="15"/>
  <c r="S85" i="15" s="1"/>
  <c r="T84" i="15"/>
  <c r="U84" i="15" s="1"/>
  <c r="R84" i="15"/>
  <c r="S84" i="15" s="1"/>
  <c r="T83" i="15"/>
  <c r="U83" i="15" s="1"/>
  <c r="R83" i="15"/>
  <c r="S83" i="15" s="1"/>
  <c r="T82" i="15"/>
  <c r="U82" i="15" s="1"/>
  <c r="R82" i="15"/>
  <c r="S82" i="15" s="1"/>
  <c r="T81" i="15"/>
  <c r="U81" i="15" s="1"/>
  <c r="R81" i="15"/>
  <c r="S81" i="15" s="1"/>
  <c r="T80" i="15"/>
  <c r="U80" i="15" s="1"/>
  <c r="R80" i="15"/>
  <c r="S80" i="15" s="1"/>
  <c r="T79" i="15"/>
  <c r="U79" i="15" s="1"/>
  <c r="R79" i="15"/>
  <c r="S79" i="15" s="1"/>
  <c r="T78" i="15"/>
  <c r="U78" i="15" s="1"/>
  <c r="R78" i="15"/>
  <c r="S78" i="15" s="1"/>
  <c r="T77" i="15"/>
  <c r="U77" i="15" s="1"/>
  <c r="R77" i="15"/>
  <c r="S77" i="15" s="1"/>
  <c r="T76" i="15"/>
  <c r="U76" i="15" s="1"/>
  <c r="R76" i="15"/>
  <c r="S76" i="15" s="1"/>
  <c r="T75" i="15"/>
  <c r="U75" i="15" s="1"/>
  <c r="R75" i="15"/>
  <c r="S75" i="15" s="1"/>
  <c r="T74" i="15"/>
  <c r="U74" i="15" s="1"/>
  <c r="R74" i="15"/>
  <c r="S74" i="15" s="1"/>
  <c r="T73" i="15"/>
  <c r="U73" i="15" s="1"/>
  <c r="R73" i="15"/>
  <c r="S73" i="15" s="1"/>
  <c r="T72" i="15"/>
  <c r="U72" i="15" s="1"/>
  <c r="R72" i="15"/>
  <c r="S72" i="15" s="1"/>
  <c r="T71" i="15"/>
  <c r="U71" i="15" s="1"/>
  <c r="R71" i="15"/>
  <c r="S71" i="15" s="1"/>
  <c r="T70" i="15"/>
  <c r="U70" i="15" s="1"/>
  <c r="R70" i="15"/>
  <c r="S70" i="15" s="1"/>
  <c r="T69" i="15"/>
  <c r="U69" i="15" s="1"/>
  <c r="R69" i="15"/>
  <c r="S69" i="15" s="1"/>
  <c r="T68" i="15"/>
  <c r="U68" i="15" s="1"/>
  <c r="R68" i="15"/>
  <c r="S68" i="15" s="1"/>
  <c r="T67" i="15"/>
  <c r="U67" i="15" s="1"/>
  <c r="R67" i="15"/>
  <c r="S67" i="15" s="1"/>
  <c r="T66" i="15"/>
  <c r="U66" i="15" s="1"/>
  <c r="R66" i="15"/>
  <c r="S66" i="15" s="1"/>
  <c r="T65" i="15"/>
  <c r="U65" i="15" s="1"/>
  <c r="R65" i="15"/>
  <c r="S65" i="15" s="1"/>
  <c r="T64" i="15"/>
  <c r="U64" i="15" s="1"/>
  <c r="R64" i="15"/>
  <c r="S64" i="15" s="1"/>
  <c r="T63" i="15"/>
  <c r="U63" i="15" s="1"/>
  <c r="R63" i="15"/>
  <c r="S63" i="15" s="1"/>
  <c r="T62" i="15"/>
  <c r="U62" i="15" s="1"/>
  <c r="R62" i="15"/>
  <c r="S62" i="15" s="1"/>
  <c r="T61" i="15"/>
  <c r="U61" i="15" s="1"/>
  <c r="R61" i="15"/>
  <c r="S61" i="15" s="1"/>
  <c r="T60" i="15"/>
  <c r="U60" i="15" s="1"/>
  <c r="R60" i="15"/>
  <c r="S60" i="15" s="1"/>
  <c r="T59" i="15"/>
  <c r="U59" i="15" s="1"/>
  <c r="R59" i="15"/>
  <c r="S59" i="15" s="1"/>
  <c r="T58" i="15"/>
  <c r="U58" i="15" s="1"/>
  <c r="R58" i="15"/>
  <c r="S58" i="15" s="1"/>
  <c r="T57" i="15"/>
  <c r="U57" i="15" s="1"/>
  <c r="R57" i="15"/>
  <c r="S57" i="15" s="1"/>
  <c r="T56" i="15"/>
  <c r="U56" i="15" s="1"/>
  <c r="R56" i="15"/>
  <c r="S56" i="15" s="1"/>
  <c r="T55" i="15"/>
  <c r="U55" i="15" s="1"/>
  <c r="R55" i="15"/>
  <c r="S55" i="15" s="1"/>
  <c r="T54" i="15"/>
  <c r="U54" i="15" s="1"/>
  <c r="R54" i="15"/>
  <c r="S54" i="15" s="1"/>
  <c r="T53" i="15"/>
  <c r="U53" i="15" s="1"/>
  <c r="R53" i="15"/>
  <c r="S53" i="15" s="1"/>
  <c r="T52" i="15"/>
  <c r="U52" i="15" s="1"/>
  <c r="R52" i="15"/>
  <c r="S52" i="15" s="1"/>
  <c r="T51" i="15"/>
  <c r="U51" i="15" s="1"/>
  <c r="R51" i="15"/>
  <c r="S51" i="15" s="1"/>
  <c r="T50" i="15"/>
  <c r="U50" i="15" s="1"/>
  <c r="R50" i="15"/>
  <c r="S50" i="15" s="1"/>
  <c r="T49" i="15"/>
  <c r="U49" i="15" s="1"/>
  <c r="R49" i="15"/>
  <c r="S49" i="15" s="1"/>
  <c r="T48" i="15"/>
  <c r="U48" i="15" s="1"/>
  <c r="R48" i="15"/>
  <c r="S48" i="15" s="1"/>
  <c r="T47" i="15"/>
  <c r="U47" i="15" s="1"/>
  <c r="R47" i="15"/>
  <c r="S47" i="15" s="1"/>
  <c r="T46" i="15"/>
  <c r="U46" i="15" s="1"/>
  <c r="R46" i="15"/>
  <c r="S46" i="15" s="1"/>
  <c r="T45" i="15"/>
  <c r="U45" i="15" s="1"/>
  <c r="R45" i="15"/>
  <c r="S45" i="15" s="1"/>
  <c r="T44" i="15"/>
  <c r="U44" i="15" s="1"/>
  <c r="R44" i="15"/>
  <c r="S44" i="15" s="1"/>
  <c r="T43" i="15"/>
  <c r="U43" i="15" s="1"/>
  <c r="R43" i="15"/>
  <c r="S43" i="15" s="1"/>
  <c r="T42" i="15"/>
  <c r="U42" i="15" s="1"/>
  <c r="R42" i="15"/>
  <c r="S42" i="15" s="1"/>
  <c r="T41" i="15"/>
  <c r="U41" i="15" s="1"/>
  <c r="R41" i="15"/>
  <c r="S41" i="15" s="1"/>
  <c r="T40" i="15"/>
  <c r="U40" i="15" s="1"/>
  <c r="R40" i="15"/>
  <c r="S40" i="15" s="1"/>
  <c r="T39" i="15"/>
  <c r="U39" i="15" s="1"/>
  <c r="R39" i="15"/>
  <c r="S39" i="15" s="1"/>
  <c r="T38" i="15"/>
  <c r="U38" i="15" s="1"/>
  <c r="R38" i="15"/>
  <c r="S38" i="15" s="1"/>
  <c r="T37" i="15"/>
  <c r="U37" i="15" s="1"/>
  <c r="R37" i="15"/>
  <c r="S37" i="15" s="1"/>
  <c r="T36" i="15"/>
  <c r="U36" i="15" s="1"/>
  <c r="R36" i="15"/>
  <c r="S36" i="15" s="1"/>
  <c r="T35" i="15"/>
  <c r="U35" i="15" s="1"/>
  <c r="R35" i="15"/>
  <c r="S35" i="15" s="1"/>
  <c r="T34" i="15"/>
  <c r="U34" i="15" s="1"/>
  <c r="R34" i="15"/>
  <c r="S34" i="15" s="1"/>
  <c r="T33" i="15"/>
  <c r="U33" i="15" s="1"/>
  <c r="R33" i="15"/>
  <c r="S33" i="15" s="1"/>
  <c r="T32" i="15"/>
  <c r="U32" i="15" s="1"/>
  <c r="R32" i="15"/>
  <c r="S32" i="15" s="1"/>
  <c r="T31" i="15"/>
  <c r="U31" i="15" s="1"/>
  <c r="R31" i="15"/>
  <c r="S31" i="15" s="1"/>
  <c r="T30" i="15"/>
  <c r="U30" i="15" s="1"/>
  <c r="R30" i="15"/>
  <c r="S30" i="15" s="1"/>
  <c r="T29" i="15"/>
  <c r="U29" i="15" s="1"/>
  <c r="R29" i="15"/>
  <c r="S29" i="15" s="1"/>
  <c r="T28" i="15"/>
  <c r="U28" i="15" s="1"/>
  <c r="R28" i="15"/>
  <c r="S28" i="15" s="1"/>
  <c r="T27" i="15"/>
  <c r="U27" i="15" s="1"/>
  <c r="R27" i="15"/>
  <c r="S27" i="15" s="1"/>
  <c r="T26" i="15"/>
  <c r="U26" i="15" s="1"/>
  <c r="R26" i="15"/>
  <c r="S26" i="15" s="1"/>
  <c r="T25" i="15"/>
  <c r="U25" i="15" s="1"/>
  <c r="R25" i="15"/>
  <c r="S25" i="15" s="1"/>
  <c r="T24" i="15"/>
  <c r="U24" i="15" s="1"/>
  <c r="R24" i="15"/>
  <c r="S24" i="15" s="1"/>
  <c r="T23" i="15"/>
  <c r="U23" i="15" s="1"/>
  <c r="R23" i="15"/>
  <c r="S23" i="15" s="1"/>
  <c r="T22" i="15"/>
  <c r="U22" i="15" s="1"/>
  <c r="R22" i="15"/>
  <c r="S22" i="15" s="1"/>
  <c r="T21" i="15"/>
  <c r="U21" i="15" s="1"/>
  <c r="R21" i="15"/>
  <c r="S21" i="15" s="1"/>
  <c r="T20" i="15"/>
  <c r="U20" i="15" s="1"/>
  <c r="R20" i="15"/>
  <c r="S20" i="15" s="1"/>
  <c r="T19" i="15"/>
  <c r="U19" i="15" s="1"/>
  <c r="R19" i="15"/>
  <c r="S19" i="15" s="1"/>
  <c r="T18" i="15"/>
  <c r="U18" i="15" s="1"/>
  <c r="R18" i="15"/>
  <c r="S18" i="15" s="1"/>
  <c r="T17" i="15"/>
  <c r="U17" i="15" s="1"/>
  <c r="R17" i="15"/>
  <c r="S17" i="15" s="1"/>
  <c r="T16" i="15"/>
  <c r="U16" i="15" s="1"/>
  <c r="R16" i="15"/>
  <c r="S16" i="15" s="1"/>
  <c r="T15" i="15"/>
  <c r="U15" i="15" s="1"/>
  <c r="R15" i="15"/>
  <c r="S15" i="15" s="1"/>
  <c r="T14" i="15"/>
  <c r="U14" i="15" s="1"/>
  <c r="R14" i="15"/>
  <c r="S14" i="15" s="1"/>
  <c r="T13" i="15"/>
  <c r="U13" i="15" s="1"/>
  <c r="R13" i="15"/>
  <c r="S13" i="15" s="1"/>
  <c r="T12" i="15"/>
  <c r="U12" i="15" s="1"/>
  <c r="R12" i="15"/>
  <c r="S12" i="15" s="1"/>
  <c r="T11" i="15"/>
  <c r="U11" i="15" s="1"/>
  <c r="R11" i="15"/>
  <c r="S11" i="15" s="1"/>
  <c r="T10" i="15"/>
  <c r="U10" i="15" s="1"/>
  <c r="R10" i="15"/>
  <c r="S10" i="15" s="1"/>
  <c r="T9" i="15"/>
  <c r="U9" i="15" s="1"/>
  <c r="R9" i="15"/>
  <c r="S9" i="15" s="1"/>
  <c r="T8" i="15"/>
  <c r="U8" i="15" s="1"/>
  <c r="R8" i="15"/>
  <c r="S8" i="15" s="1"/>
  <c r="T7" i="15"/>
  <c r="U7" i="15" s="1"/>
  <c r="R7" i="15"/>
  <c r="S7" i="15" s="1"/>
  <c r="T6" i="15"/>
  <c r="U6" i="15" s="1"/>
  <c r="R6" i="15"/>
  <c r="S6" i="15" s="1"/>
  <c r="T5" i="15"/>
  <c r="U5" i="15" s="1"/>
  <c r="R5" i="15"/>
  <c r="S5" i="15" s="1"/>
  <c r="R459" i="13"/>
  <c r="S459" i="13"/>
  <c r="T459" i="13"/>
  <c r="U459" i="13"/>
  <c r="T517" i="13"/>
  <c r="U517" i="13" s="1"/>
  <c r="R517" i="13"/>
  <c r="S517" i="13" s="1"/>
  <c r="T516" i="13"/>
  <c r="U516" i="13" s="1"/>
  <c r="R516" i="13"/>
  <c r="S516" i="13" s="1"/>
  <c r="T515" i="13"/>
  <c r="U515" i="13" s="1"/>
  <c r="R515" i="13"/>
  <c r="S515" i="13" s="1"/>
  <c r="T514" i="13"/>
  <c r="U514" i="13" s="1"/>
  <c r="R514" i="13"/>
  <c r="S514" i="13" s="1"/>
  <c r="T513" i="13"/>
  <c r="U513" i="13" s="1"/>
  <c r="R513" i="13"/>
  <c r="S513" i="13" s="1"/>
  <c r="T512" i="13"/>
  <c r="U512" i="13" s="1"/>
  <c r="R512" i="13"/>
  <c r="S512" i="13" s="1"/>
  <c r="T511" i="13"/>
  <c r="U511" i="13" s="1"/>
  <c r="R511" i="13"/>
  <c r="S511" i="13" s="1"/>
  <c r="T510" i="13"/>
  <c r="U510" i="13" s="1"/>
  <c r="R510" i="13"/>
  <c r="S510" i="13" s="1"/>
  <c r="T509" i="13"/>
  <c r="U509" i="13" s="1"/>
  <c r="R509" i="13"/>
  <c r="S509" i="13" s="1"/>
  <c r="T508" i="13"/>
  <c r="U508" i="13" s="1"/>
  <c r="R508" i="13"/>
  <c r="S508" i="13" s="1"/>
  <c r="T507" i="13"/>
  <c r="U507" i="13" s="1"/>
  <c r="R507" i="13"/>
  <c r="S507" i="13" s="1"/>
  <c r="T506" i="13"/>
  <c r="U506" i="13" s="1"/>
  <c r="R506" i="13"/>
  <c r="S506" i="13" s="1"/>
  <c r="T505" i="13"/>
  <c r="U505" i="13" s="1"/>
  <c r="R505" i="13"/>
  <c r="S505" i="13" s="1"/>
  <c r="T504" i="13"/>
  <c r="U504" i="13" s="1"/>
  <c r="R504" i="13"/>
  <c r="S504" i="13" s="1"/>
  <c r="T503" i="13"/>
  <c r="U503" i="13" s="1"/>
  <c r="R503" i="13"/>
  <c r="S503" i="13" s="1"/>
  <c r="T502" i="13"/>
  <c r="U502" i="13" s="1"/>
  <c r="R502" i="13"/>
  <c r="S502" i="13" s="1"/>
  <c r="T501" i="13"/>
  <c r="U501" i="13" s="1"/>
  <c r="R501" i="13"/>
  <c r="S501" i="13" s="1"/>
  <c r="T500" i="13"/>
  <c r="U500" i="13" s="1"/>
  <c r="R500" i="13"/>
  <c r="S500" i="13" s="1"/>
  <c r="T499" i="13"/>
  <c r="U499" i="13" s="1"/>
  <c r="R499" i="13"/>
  <c r="S499" i="13" s="1"/>
  <c r="T498" i="13"/>
  <c r="U498" i="13" s="1"/>
  <c r="R498" i="13"/>
  <c r="S498" i="13" s="1"/>
  <c r="T497" i="13"/>
  <c r="U497" i="13" s="1"/>
  <c r="R497" i="13"/>
  <c r="S497" i="13" s="1"/>
  <c r="T496" i="13"/>
  <c r="U496" i="13" s="1"/>
  <c r="R496" i="13"/>
  <c r="S496" i="13" s="1"/>
  <c r="T495" i="13"/>
  <c r="U495" i="13" s="1"/>
  <c r="R495" i="13"/>
  <c r="S495" i="13" s="1"/>
  <c r="T494" i="13"/>
  <c r="U494" i="13" s="1"/>
  <c r="R494" i="13"/>
  <c r="S494" i="13" s="1"/>
  <c r="T493" i="13"/>
  <c r="U493" i="13" s="1"/>
  <c r="R493" i="13"/>
  <c r="S493" i="13" s="1"/>
  <c r="T492" i="13"/>
  <c r="U492" i="13" s="1"/>
  <c r="R492" i="13"/>
  <c r="S492" i="13" s="1"/>
  <c r="T491" i="13"/>
  <c r="U491" i="13" s="1"/>
  <c r="R491" i="13"/>
  <c r="S491" i="13" s="1"/>
  <c r="T490" i="13"/>
  <c r="U490" i="13" s="1"/>
  <c r="R490" i="13"/>
  <c r="S490" i="13" s="1"/>
  <c r="T489" i="13"/>
  <c r="U489" i="13" s="1"/>
  <c r="R489" i="13"/>
  <c r="S489" i="13" s="1"/>
  <c r="T488" i="13"/>
  <c r="U488" i="13" s="1"/>
  <c r="R488" i="13"/>
  <c r="S488" i="13" s="1"/>
  <c r="T487" i="13"/>
  <c r="U487" i="13" s="1"/>
  <c r="R487" i="13"/>
  <c r="S487" i="13" s="1"/>
  <c r="T486" i="13"/>
  <c r="U486" i="13" s="1"/>
  <c r="R486" i="13"/>
  <c r="S486" i="13" s="1"/>
  <c r="T485" i="13"/>
  <c r="U485" i="13" s="1"/>
  <c r="R485" i="13"/>
  <c r="S485" i="13" s="1"/>
  <c r="T484" i="13"/>
  <c r="U484" i="13" s="1"/>
  <c r="R484" i="13"/>
  <c r="S484" i="13" s="1"/>
  <c r="T483" i="13"/>
  <c r="U483" i="13" s="1"/>
  <c r="R483" i="13"/>
  <c r="S483" i="13" s="1"/>
  <c r="T482" i="13"/>
  <c r="U482" i="13" s="1"/>
  <c r="R482" i="13"/>
  <c r="S482" i="13" s="1"/>
  <c r="T481" i="13"/>
  <c r="U481" i="13" s="1"/>
  <c r="R481" i="13"/>
  <c r="S481" i="13" s="1"/>
  <c r="T480" i="13"/>
  <c r="U480" i="13" s="1"/>
  <c r="R480" i="13"/>
  <c r="S480" i="13" s="1"/>
  <c r="T479" i="13"/>
  <c r="U479" i="13" s="1"/>
  <c r="R479" i="13"/>
  <c r="S479" i="13" s="1"/>
  <c r="T478" i="13"/>
  <c r="U478" i="13" s="1"/>
  <c r="R478" i="13"/>
  <c r="S478" i="13" s="1"/>
  <c r="V478" i="13" s="1"/>
  <c r="T477" i="13"/>
  <c r="U477" i="13" s="1"/>
  <c r="R477" i="13"/>
  <c r="S477" i="13" s="1"/>
  <c r="T476" i="13"/>
  <c r="U476" i="13" s="1"/>
  <c r="R476" i="13"/>
  <c r="S476" i="13" s="1"/>
  <c r="T475" i="13"/>
  <c r="U475" i="13" s="1"/>
  <c r="R475" i="13"/>
  <c r="S475" i="13" s="1"/>
  <c r="T474" i="13"/>
  <c r="U474" i="13" s="1"/>
  <c r="R474" i="13"/>
  <c r="S474" i="13" s="1"/>
  <c r="T473" i="13"/>
  <c r="U473" i="13" s="1"/>
  <c r="R473" i="13"/>
  <c r="S473" i="13" s="1"/>
  <c r="T472" i="13"/>
  <c r="U472" i="13" s="1"/>
  <c r="R472" i="13"/>
  <c r="S472" i="13" s="1"/>
  <c r="T471" i="13"/>
  <c r="U471" i="13" s="1"/>
  <c r="R471" i="13"/>
  <c r="S471" i="13" s="1"/>
  <c r="T470" i="13"/>
  <c r="U470" i="13" s="1"/>
  <c r="R470" i="13"/>
  <c r="S470" i="13" s="1"/>
  <c r="T469" i="13"/>
  <c r="U469" i="13" s="1"/>
  <c r="R469" i="13"/>
  <c r="S469" i="13" s="1"/>
  <c r="T468" i="13"/>
  <c r="U468" i="13" s="1"/>
  <c r="R468" i="13"/>
  <c r="S468" i="13" s="1"/>
  <c r="T467" i="13"/>
  <c r="U467" i="13" s="1"/>
  <c r="R467" i="13"/>
  <c r="S467" i="13" s="1"/>
  <c r="T466" i="13"/>
  <c r="U466" i="13" s="1"/>
  <c r="R466" i="13"/>
  <c r="S466" i="13" s="1"/>
  <c r="T465" i="13"/>
  <c r="U465" i="13" s="1"/>
  <c r="R465" i="13"/>
  <c r="S465" i="13" s="1"/>
  <c r="T464" i="13"/>
  <c r="U464" i="13" s="1"/>
  <c r="R464" i="13"/>
  <c r="S464" i="13" s="1"/>
  <c r="T463" i="13"/>
  <c r="U463" i="13" s="1"/>
  <c r="R463" i="13"/>
  <c r="S463" i="13" s="1"/>
  <c r="T462" i="13"/>
  <c r="U462" i="13" s="1"/>
  <c r="R462" i="13"/>
  <c r="S462" i="13" s="1"/>
  <c r="T461" i="13"/>
  <c r="U461" i="13" s="1"/>
  <c r="R461" i="13"/>
  <c r="S461" i="13" s="1"/>
  <c r="T460" i="13"/>
  <c r="U460" i="13" s="1"/>
  <c r="R460" i="13"/>
  <c r="S460" i="13" s="1"/>
  <c r="T458" i="13"/>
  <c r="U458" i="13" s="1"/>
  <c r="R458" i="13"/>
  <c r="S458" i="13" s="1"/>
  <c r="T457" i="13"/>
  <c r="U457" i="13" s="1"/>
  <c r="R457" i="13"/>
  <c r="S457" i="13" s="1"/>
  <c r="T456" i="13"/>
  <c r="U456" i="13" s="1"/>
  <c r="R456" i="13"/>
  <c r="S456" i="13" s="1"/>
  <c r="T455" i="13"/>
  <c r="U455" i="13" s="1"/>
  <c r="R455" i="13"/>
  <c r="S455" i="13" s="1"/>
  <c r="T454" i="13"/>
  <c r="U454" i="13" s="1"/>
  <c r="R454" i="13"/>
  <c r="S454" i="13" s="1"/>
  <c r="T453" i="13"/>
  <c r="U453" i="13" s="1"/>
  <c r="R453" i="13"/>
  <c r="S453" i="13" s="1"/>
  <c r="T452" i="13"/>
  <c r="U452" i="13" s="1"/>
  <c r="R452" i="13"/>
  <c r="S452" i="13" s="1"/>
  <c r="T451" i="13"/>
  <c r="U451" i="13" s="1"/>
  <c r="R451" i="13"/>
  <c r="S451" i="13" s="1"/>
  <c r="T450" i="13"/>
  <c r="U450" i="13" s="1"/>
  <c r="R450" i="13"/>
  <c r="S450" i="13" s="1"/>
  <c r="T449" i="13"/>
  <c r="U449" i="13" s="1"/>
  <c r="R449" i="13"/>
  <c r="S449" i="13" s="1"/>
  <c r="T448" i="13"/>
  <c r="U448" i="13" s="1"/>
  <c r="R448" i="13"/>
  <c r="S448" i="13" s="1"/>
  <c r="T447" i="13"/>
  <c r="U447" i="13" s="1"/>
  <c r="R447" i="13"/>
  <c r="S447" i="13" s="1"/>
  <c r="T446" i="13"/>
  <c r="U446" i="13" s="1"/>
  <c r="R446" i="13"/>
  <c r="S446" i="13" s="1"/>
  <c r="T445" i="13"/>
  <c r="U445" i="13" s="1"/>
  <c r="R445" i="13"/>
  <c r="S445" i="13" s="1"/>
  <c r="T444" i="13"/>
  <c r="U444" i="13" s="1"/>
  <c r="R444" i="13"/>
  <c r="S444" i="13" s="1"/>
  <c r="T443" i="13"/>
  <c r="U443" i="13" s="1"/>
  <c r="R443" i="13"/>
  <c r="S443" i="13" s="1"/>
  <c r="T442" i="13"/>
  <c r="U442" i="13" s="1"/>
  <c r="R442" i="13"/>
  <c r="S442" i="13" s="1"/>
  <c r="T441" i="13"/>
  <c r="U441" i="13" s="1"/>
  <c r="R441" i="13"/>
  <c r="S441" i="13" s="1"/>
  <c r="T440" i="13"/>
  <c r="U440" i="13" s="1"/>
  <c r="R440" i="13"/>
  <c r="S440" i="13" s="1"/>
  <c r="T439" i="13"/>
  <c r="U439" i="13" s="1"/>
  <c r="R439" i="13"/>
  <c r="S439" i="13" s="1"/>
  <c r="T438" i="13"/>
  <c r="U438" i="13" s="1"/>
  <c r="R438" i="13"/>
  <c r="S438" i="13" s="1"/>
  <c r="T437" i="13"/>
  <c r="U437" i="13" s="1"/>
  <c r="R437" i="13"/>
  <c r="S437" i="13" s="1"/>
  <c r="T436" i="13"/>
  <c r="U436" i="13" s="1"/>
  <c r="R436" i="13"/>
  <c r="S436" i="13" s="1"/>
  <c r="T435" i="13"/>
  <c r="U435" i="13" s="1"/>
  <c r="R435" i="13"/>
  <c r="S435" i="13" s="1"/>
  <c r="T434" i="13"/>
  <c r="U434" i="13" s="1"/>
  <c r="R434" i="13"/>
  <c r="S434" i="13" s="1"/>
  <c r="T433" i="13"/>
  <c r="U433" i="13" s="1"/>
  <c r="R433" i="13"/>
  <c r="S433" i="13" s="1"/>
  <c r="T432" i="13"/>
  <c r="U432" i="13" s="1"/>
  <c r="R432" i="13"/>
  <c r="S432" i="13" s="1"/>
  <c r="T431" i="13"/>
  <c r="U431" i="13" s="1"/>
  <c r="R431" i="13"/>
  <c r="S431" i="13" s="1"/>
  <c r="T430" i="13"/>
  <c r="U430" i="13" s="1"/>
  <c r="R430" i="13"/>
  <c r="S430" i="13" s="1"/>
  <c r="T429" i="13"/>
  <c r="U429" i="13" s="1"/>
  <c r="R429" i="13"/>
  <c r="S429" i="13" s="1"/>
  <c r="T428" i="13"/>
  <c r="U428" i="13" s="1"/>
  <c r="R428" i="13"/>
  <c r="S428" i="13" s="1"/>
  <c r="T427" i="13"/>
  <c r="U427" i="13" s="1"/>
  <c r="R427" i="13"/>
  <c r="S427" i="13" s="1"/>
  <c r="T426" i="13"/>
  <c r="U426" i="13" s="1"/>
  <c r="R426" i="13"/>
  <c r="S426" i="13" s="1"/>
  <c r="T425" i="13"/>
  <c r="U425" i="13" s="1"/>
  <c r="R425" i="13"/>
  <c r="S425" i="13" s="1"/>
  <c r="T424" i="13"/>
  <c r="U424" i="13" s="1"/>
  <c r="R424" i="13"/>
  <c r="S424" i="13" s="1"/>
  <c r="T423" i="13"/>
  <c r="U423" i="13" s="1"/>
  <c r="R423" i="13"/>
  <c r="S423" i="13" s="1"/>
  <c r="T422" i="13"/>
  <c r="U422" i="13" s="1"/>
  <c r="R422" i="13"/>
  <c r="S422" i="13" s="1"/>
  <c r="T421" i="13"/>
  <c r="U421" i="13" s="1"/>
  <c r="R421" i="13"/>
  <c r="S421" i="13" s="1"/>
  <c r="T420" i="13"/>
  <c r="U420" i="13" s="1"/>
  <c r="R420" i="13"/>
  <c r="S420" i="13" s="1"/>
  <c r="T419" i="13"/>
  <c r="U419" i="13" s="1"/>
  <c r="R419" i="13"/>
  <c r="S419" i="13" s="1"/>
  <c r="T418" i="13"/>
  <c r="U418" i="13" s="1"/>
  <c r="R418" i="13"/>
  <c r="S418" i="13" s="1"/>
  <c r="T417" i="13"/>
  <c r="U417" i="13" s="1"/>
  <c r="R417" i="13"/>
  <c r="S417" i="13" s="1"/>
  <c r="T416" i="13"/>
  <c r="U416" i="13" s="1"/>
  <c r="R416" i="13"/>
  <c r="S416" i="13" s="1"/>
  <c r="T415" i="13"/>
  <c r="U415" i="13" s="1"/>
  <c r="R415" i="13"/>
  <c r="S415" i="13" s="1"/>
  <c r="T414" i="13"/>
  <c r="U414" i="13" s="1"/>
  <c r="R414" i="13"/>
  <c r="S414" i="13" s="1"/>
  <c r="T413" i="13"/>
  <c r="U413" i="13" s="1"/>
  <c r="R413" i="13"/>
  <c r="S413" i="13" s="1"/>
  <c r="T412" i="13"/>
  <c r="U412" i="13" s="1"/>
  <c r="R412" i="13"/>
  <c r="S412" i="13" s="1"/>
  <c r="T411" i="13"/>
  <c r="U411" i="13" s="1"/>
  <c r="R411" i="13"/>
  <c r="S411" i="13" s="1"/>
  <c r="T410" i="13"/>
  <c r="U410" i="13" s="1"/>
  <c r="R410" i="13"/>
  <c r="S410" i="13" s="1"/>
  <c r="T409" i="13"/>
  <c r="U409" i="13" s="1"/>
  <c r="R409" i="13"/>
  <c r="S409" i="13" s="1"/>
  <c r="T408" i="13"/>
  <c r="U408" i="13" s="1"/>
  <c r="R408" i="13"/>
  <c r="S408" i="13" s="1"/>
  <c r="T407" i="13"/>
  <c r="U407" i="13" s="1"/>
  <c r="R407" i="13"/>
  <c r="S407" i="13" s="1"/>
  <c r="T406" i="13"/>
  <c r="U406" i="13" s="1"/>
  <c r="R406" i="13"/>
  <c r="S406" i="13" s="1"/>
  <c r="T405" i="13"/>
  <c r="U405" i="13" s="1"/>
  <c r="R405" i="13"/>
  <c r="S405" i="13" s="1"/>
  <c r="T404" i="13"/>
  <c r="U404" i="13" s="1"/>
  <c r="R404" i="13"/>
  <c r="S404" i="13" s="1"/>
  <c r="T403" i="13"/>
  <c r="U403" i="13" s="1"/>
  <c r="R403" i="13"/>
  <c r="S403" i="13" s="1"/>
  <c r="T402" i="13"/>
  <c r="U402" i="13" s="1"/>
  <c r="R402" i="13"/>
  <c r="S402" i="13" s="1"/>
  <c r="T401" i="13"/>
  <c r="U401" i="13" s="1"/>
  <c r="R401" i="13"/>
  <c r="S401" i="13" s="1"/>
  <c r="T400" i="13"/>
  <c r="U400" i="13" s="1"/>
  <c r="R400" i="13"/>
  <c r="S400" i="13" s="1"/>
  <c r="T399" i="13"/>
  <c r="U399" i="13" s="1"/>
  <c r="R399" i="13"/>
  <c r="S399" i="13" s="1"/>
  <c r="T398" i="13"/>
  <c r="U398" i="13" s="1"/>
  <c r="R398" i="13"/>
  <c r="S398" i="13" s="1"/>
  <c r="T397" i="13"/>
  <c r="U397" i="13" s="1"/>
  <c r="R397" i="13"/>
  <c r="S397" i="13" s="1"/>
  <c r="T396" i="13"/>
  <c r="U396" i="13" s="1"/>
  <c r="R396" i="13"/>
  <c r="S396" i="13" s="1"/>
  <c r="T395" i="13"/>
  <c r="U395" i="13" s="1"/>
  <c r="R395" i="13"/>
  <c r="S395" i="13" s="1"/>
  <c r="T394" i="13"/>
  <c r="U394" i="13" s="1"/>
  <c r="R394" i="13"/>
  <c r="S394" i="13" s="1"/>
  <c r="T393" i="13"/>
  <c r="U393" i="13" s="1"/>
  <c r="R393" i="13"/>
  <c r="S393" i="13" s="1"/>
  <c r="T392" i="13"/>
  <c r="U392" i="13" s="1"/>
  <c r="R392" i="13"/>
  <c r="S392" i="13" s="1"/>
  <c r="T391" i="13"/>
  <c r="U391" i="13" s="1"/>
  <c r="R391" i="13"/>
  <c r="S391" i="13" s="1"/>
  <c r="T390" i="13"/>
  <c r="U390" i="13" s="1"/>
  <c r="R390" i="13"/>
  <c r="S390" i="13" s="1"/>
  <c r="T389" i="13"/>
  <c r="U389" i="13" s="1"/>
  <c r="R389" i="13"/>
  <c r="S389" i="13" s="1"/>
  <c r="T388" i="13"/>
  <c r="U388" i="13" s="1"/>
  <c r="R388" i="13"/>
  <c r="S388" i="13" s="1"/>
  <c r="T387" i="13"/>
  <c r="U387" i="13" s="1"/>
  <c r="R387" i="13"/>
  <c r="S387" i="13" s="1"/>
  <c r="T386" i="13"/>
  <c r="U386" i="13" s="1"/>
  <c r="R386" i="13"/>
  <c r="S386" i="13" s="1"/>
  <c r="T385" i="13"/>
  <c r="U385" i="13" s="1"/>
  <c r="R385" i="13"/>
  <c r="S385" i="13" s="1"/>
  <c r="T384" i="13"/>
  <c r="U384" i="13" s="1"/>
  <c r="R384" i="13"/>
  <c r="S384" i="13" s="1"/>
  <c r="T383" i="13"/>
  <c r="U383" i="13" s="1"/>
  <c r="R383" i="13"/>
  <c r="S383" i="13" s="1"/>
  <c r="T382" i="13"/>
  <c r="U382" i="13" s="1"/>
  <c r="R382" i="13"/>
  <c r="S382" i="13" s="1"/>
  <c r="T381" i="13"/>
  <c r="U381" i="13" s="1"/>
  <c r="R381" i="13"/>
  <c r="S381" i="13" s="1"/>
  <c r="T380" i="13"/>
  <c r="U380" i="13" s="1"/>
  <c r="R380" i="13"/>
  <c r="S380" i="13" s="1"/>
  <c r="T379" i="13"/>
  <c r="U379" i="13" s="1"/>
  <c r="R379" i="13"/>
  <c r="S379" i="13" s="1"/>
  <c r="T378" i="13"/>
  <c r="U378" i="13" s="1"/>
  <c r="R378" i="13"/>
  <c r="S378" i="13" s="1"/>
  <c r="T377" i="13"/>
  <c r="U377" i="13" s="1"/>
  <c r="R377" i="13"/>
  <c r="S377" i="13" s="1"/>
  <c r="T376" i="13"/>
  <c r="U376" i="13" s="1"/>
  <c r="R376" i="13"/>
  <c r="S376" i="13" s="1"/>
  <c r="T375" i="13"/>
  <c r="U375" i="13" s="1"/>
  <c r="R375" i="13"/>
  <c r="S375" i="13" s="1"/>
  <c r="T374" i="13"/>
  <c r="U374" i="13" s="1"/>
  <c r="R374" i="13"/>
  <c r="S374" i="13" s="1"/>
  <c r="T373" i="13"/>
  <c r="U373" i="13" s="1"/>
  <c r="R373" i="13"/>
  <c r="S373" i="13" s="1"/>
  <c r="T372" i="13"/>
  <c r="U372" i="13" s="1"/>
  <c r="R372" i="13"/>
  <c r="S372" i="13" s="1"/>
  <c r="T371" i="13"/>
  <c r="U371" i="13" s="1"/>
  <c r="R371" i="13"/>
  <c r="S371" i="13" s="1"/>
  <c r="T370" i="13"/>
  <c r="U370" i="13" s="1"/>
  <c r="R370" i="13"/>
  <c r="S370" i="13" s="1"/>
  <c r="T369" i="13"/>
  <c r="U369" i="13" s="1"/>
  <c r="R369" i="13"/>
  <c r="S369" i="13" s="1"/>
  <c r="T368" i="13"/>
  <c r="U368" i="13" s="1"/>
  <c r="R368" i="13"/>
  <c r="S368" i="13" s="1"/>
  <c r="T367" i="13"/>
  <c r="U367" i="13" s="1"/>
  <c r="R367" i="13"/>
  <c r="S367" i="13" s="1"/>
  <c r="T366" i="13"/>
  <c r="U366" i="13" s="1"/>
  <c r="R366" i="13"/>
  <c r="S366" i="13" s="1"/>
  <c r="T365" i="13"/>
  <c r="U365" i="13" s="1"/>
  <c r="R365" i="13"/>
  <c r="S365" i="13" s="1"/>
  <c r="T364" i="13"/>
  <c r="U364" i="13" s="1"/>
  <c r="R364" i="13"/>
  <c r="S364" i="13" s="1"/>
  <c r="T363" i="13"/>
  <c r="U363" i="13" s="1"/>
  <c r="R363" i="13"/>
  <c r="S363" i="13" s="1"/>
  <c r="T362" i="13"/>
  <c r="U362" i="13" s="1"/>
  <c r="R362" i="13"/>
  <c r="S362" i="13" s="1"/>
  <c r="T361" i="13"/>
  <c r="U361" i="13" s="1"/>
  <c r="R361" i="13"/>
  <c r="S361" i="13" s="1"/>
  <c r="T360" i="13"/>
  <c r="U360" i="13" s="1"/>
  <c r="R360" i="13"/>
  <c r="S360" i="13" s="1"/>
  <c r="T359" i="13"/>
  <c r="U359" i="13" s="1"/>
  <c r="R359" i="13"/>
  <c r="S359" i="13" s="1"/>
  <c r="T358" i="13"/>
  <c r="U358" i="13" s="1"/>
  <c r="R358" i="13"/>
  <c r="S358" i="13" s="1"/>
  <c r="T357" i="13"/>
  <c r="U357" i="13" s="1"/>
  <c r="R357" i="13"/>
  <c r="S357" i="13" s="1"/>
  <c r="T356" i="13"/>
  <c r="U356" i="13" s="1"/>
  <c r="R356" i="13"/>
  <c r="S356" i="13" s="1"/>
  <c r="T355" i="13"/>
  <c r="U355" i="13" s="1"/>
  <c r="R355" i="13"/>
  <c r="S355" i="13" s="1"/>
  <c r="T354" i="13"/>
  <c r="U354" i="13" s="1"/>
  <c r="R354" i="13"/>
  <c r="S354" i="13" s="1"/>
  <c r="T353" i="13"/>
  <c r="U353" i="13" s="1"/>
  <c r="R353" i="13"/>
  <c r="S353" i="13" s="1"/>
  <c r="T352" i="13"/>
  <c r="U352" i="13" s="1"/>
  <c r="R352" i="13"/>
  <c r="S352" i="13" s="1"/>
  <c r="T351" i="13"/>
  <c r="U351" i="13" s="1"/>
  <c r="R351" i="13"/>
  <c r="S351" i="13" s="1"/>
  <c r="T350" i="13"/>
  <c r="U350" i="13" s="1"/>
  <c r="R350" i="13"/>
  <c r="S350" i="13" s="1"/>
  <c r="T349" i="13"/>
  <c r="U349" i="13" s="1"/>
  <c r="R349" i="13"/>
  <c r="S349" i="13" s="1"/>
  <c r="T348" i="13"/>
  <c r="U348" i="13" s="1"/>
  <c r="R348" i="13"/>
  <c r="S348" i="13" s="1"/>
  <c r="T347" i="13"/>
  <c r="U347" i="13" s="1"/>
  <c r="R347" i="13"/>
  <c r="S347" i="13" s="1"/>
  <c r="T346" i="13"/>
  <c r="U346" i="13" s="1"/>
  <c r="R346" i="13"/>
  <c r="S346" i="13" s="1"/>
  <c r="T345" i="13"/>
  <c r="U345" i="13" s="1"/>
  <c r="R345" i="13"/>
  <c r="S345" i="13" s="1"/>
  <c r="T344" i="13"/>
  <c r="U344" i="13" s="1"/>
  <c r="R344" i="13"/>
  <c r="S344" i="13" s="1"/>
  <c r="T343" i="13"/>
  <c r="U343" i="13" s="1"/>
  <c r="R343" i="13"/>
  <c r="S343" i="13" s="1"/>
  <c r="T342" i="13"/>
  <c r="U342" i="13" s="1"/>
  <c r="R342" i="13"/>
  <c r="S342" i="13" s="1"/>
  <c r="T341" i="13"/>
  <c r="U341" i="13" s="1"/>
  <c r="R341" i="13"/>
  <c r="S341" i="13" s="1"/>
  <c r="T340" i="13"/>
  <c r="U340" i="13" s="1"/>
  <c r="R340" i="13"/>
  <c r="S340" i="13" s="1"/>
  <c r="T339" i="13"/>
  <c r="U339" i="13" s="1"/>
  <c r="R339" i="13"/>
  <c r="S339" i="13" s="1"/>
  <c r="T338" i="13"/>
  <c r="U338" i="13" s="1"/>
  <c r="R338" i="13"/>
  <c r="S338" i="13" s="1"/>
  <c r="T337" i="13"/>
  <c r="U337" i="13" s="1"/>
  <c r="R337" i="13"/>
  <c r="S337" i="13" s="1"/>
  <c r="T336" i="13"/>
  <c r="U336" i="13" s="1"/>
  <c r="R336" i="13"/>
  <c r="S336" i="13" s="1"/>
  <c r="T335" i="13"/>
  <c r="U335" i="13" s="1"/>
  <c r="R335" i="13"/>
  <c r="S335" i="13" s="1"/>
  <c r="T334" i="13"/>
  <c r="U334" i="13" s="1"/>
  <c r="R334" i="13"/>
  <c r="S334" i="13" s="1"/>
  <c r="T333" i="13"/>
  <c r="U333" i="13" s="1"/>
  <c r="R333" i="13"/>
  <c r="S333" i="13" s="1"/>
  <c r="T332" i="13"/>
  <c r="U332" i="13" s="1"/>
  <c r="R332" i="13"/>
  <c r="S332" i="13" s="1"/>
  <c r="T331" i="13"/>
  <c r="U331" i="13" s="1"/>
  <c r="R331" i="13"/>
  <c r="S331" i="13" s="1"/>
  <c r="T330" i="13"/>
  <c r="U330" i="13" s="1"/>
  <c r="R330" i="13"/>
  <c r="S330" i="13" s="1"/>
  <c r="T329" i="13"/>
  <c r="U329" i="13" s="1"/>
  <c r="R329" i="13"/>
  <c r="S329" i="13" s="1"/>
  <c r="T328" i="13"/>
  <c r="U328" i="13" s="1"/>
  <c r="R328" i="13"/>
  <c r="S328" i="13" s="1"/>
  <c r="T327" i="13"/>
  <c r="U327" i="13" s="1"/>
  <c r="R327" i="13"/>
  <c r="S327" i="13" s="1"/>
  <c r="T326" i="13"/>
  <c r="U326" i="13" s="1"/>
  <c r="R326" i="13"/>
  <c r="S326" i="13" s="1"/>
  <c r="T325" i="13"/>
  <c r="U325" i="13" s="1"/>
  <c r="R325" i="13"/>
  <c r="S325" i="13" s="1"/>
  <c r="T324" i="13"/>
  <c r="U324" i="13" s="1"/>
  <c r="R324" i="13"/>
  <c r="S324" i="13" s="1"/>
  <c r="T323" i="13"/>
  <c r="U323" i="13" s="1"/>
  <c r="R323" i="13"/>
  <c r="S323" i="13" s="1"/>
  <c r="T322" i="13"/>
  <c r="U322" i="13" s="1"/>
  <c r="R322" i="13"/>
  <c r="S322" i="13" s="1"/>
  <c r="T321" i="13"/>
  <c r="U321" i="13" s="1"/>
  <c r="R321" i="13"/>
  <c r="S321" i="13" s="1"/>
  <c r="T320" i="13"/>
  <c r="U320" i="13" s="1"/>
  <c r="R320" i="13"/>
  <c r="S320" i="13" s="1"/>
  <c r="T319" i="13"/>
  <c r="U319" i="13" s="1"/>
  <c r="R319" i="13"/>
  <c r="S319" i="13" s="1"/>
  <c r="T318" i="13"/>
  <c r="U318" i="13" s="1"/>
  <c r="R318" i="13"/>
  <c r="S318" i="13" s="1"/>
  <c r="T317" i="13"/>
  <c r="U317" i="13" s="1"/>
  <c r="R317" i="13"/>
  <c r="S317" i="13" s="1"/>
  <c r="T316" i="13"/>
  <c r="U316" i="13" s="1"/>
  <c r="R316" i="13"/>
  <c r="S316" i="13" s="1"/>
  <c r="T315" i="13"/>
  <c r="U315" i="13" s="1"/>
  <c r="R315" i="13"/>
  <c r="S315" i="13" s="1"/>
  <c r="T314" i="13"/>
  <c r="U314" i="13" s="1"/>
  <c r="R314" i="13"/>
  <c r="S314" i="13" s="1"/>
  <c r="T313" i="13"/>
  <c r="U313" i="13" s="1"/>
  <c r="R313" i="13"/>
  <c r="S313" i="13" s="1"/>
  <c r="T312" i="13"/>
  <c r="U312" i="13" s="1"/>
  <c r="R312" i="13"/>
  <c r="S312" i="13" s="1"/>
  <c r="T311" i="13"/>
  <c r="U311" i="13" s="1"/>
  <c r="R311" i="13"/>
  <c r="S311" i="13" s="1"/>
  <c r="T310" i="13"/>
  <c r="U310" i="13" s="1"/>
  <c r="R310" i="13"/>
  <c r="S310" i="13" s="1"/>
  <c r="T309" i="13"/>
  <c r="U309" i="13" s="1"/>
  <c r="R309" i="13"/>
  <c r="S309" i="13" s="1"/>
  <c r="T308" i="13"/>
  <c r="U308" i="13" s="1"/>
  <c r="R308" i="13"/>
  <c r="S308" i="13" s="1"/>
  <c r="T307" i="13"/>
  <c r="U307" i="13" s="1"/>
  <c r="R307" i="13"/>
  <c r="S307" i="13" s="1"/>
  <c r="T306" i="13"/>
  <c r="U306" i="13" s="1"/>
  <c r="R306" i="13"/>
  <c r="S306" i="13" s="1"/>
  <c r="T305" i="13"/>
  <c r="U305" i="13" s="1"/>
  <c r="R305" i="13"/>
  <c r="S305" i="13" s="1"/>
  <c r="T304" i="13"/>
  <c r="U304" i="13" s="1"/>
  <c r="R304" i="13"/>
  <c r="S304" i="13" s="1"/>
  <c r="T303" i="13"/>
  <c r="U303" i="13" s="1"/>
  <c r="R303" i="13"/>
  <c r="S303" i="13" s="1"/>
  <c r="T302" i="13"/>
  <c r="U302" i="13" s="1"/>
  <c r="R302" i="13"/>
  <c r="S302" i="13" s="1"/>
  <c r="T301" i="13"/>
  <c r="U301" i="13" s="1"/>
  <c r="R301" i="13"/>
  <c r="S301" i="13" s="1"/>
  <c r="T300" i="13"/>
  <c r="U300" i="13" s="1"/>
  <c r="R300" i="13"/>
  <c r="S300" i="13" s="1"/>
  <c r="T299" i="13"/>
  <c r="U299" i="13" s="1"/>
  <c r="R299" i="13"/>
  <c r="S299" i="13" s="1"/>
  <c r="T298" i="13"/>
  <c r="U298" i="13" s="1"/>
  <c r="R298" i="13"/>
  <c r="S298" i="13" s="1"/>
  <c r="T297" i="13"/>
  <c r="U297" i="13" s="1"/>
  <c r="R297" i="13"/>
  <c r="S297" i="13" s="1"/>
  <c r="T296" i="13"/>
  <c r="U296" i="13" s="1"/>
  <c r="R296" i="13"/>
  <c r="S296" i="13" s="1"/>
  <c r="T295" i="13"/>
  <c r="U295" i="13" s="1"/>
  <c r="R295" i="13"/>
  <c r="S295" i="13" s="1"/>
  <c r="T294" i="13"/>
  <c r="U294" i="13" s="1"/>
  <c r="R294" i="13"/>
  <c r="S294" i="13" s="1"/>
  <c r="T293" i="13"/>
  <c r="U293" i="13" s="1"/>
  <c r="R293" i="13"/>
  <c r="S293" i="13" s="1"/>
  <c r="T292" i="13"/>
  <c r="U292" i="13" s="1"/>
  <c r="R292" i="13"/>
  <c r="S292" i="13" s="1"/>
  <c r="T291" i="13"/>
  <c r="U291" i="13" s="1"/>
  <c r="R291" i="13"/>
  <c r="S291" i="13" s="1"/>
  <c r="T290" i="13"/>
  <c r="U290" i="13" s="1"/>
  <c r="R290" i="13"/>
  <c r="S290" i="13" s="1"/>
  <c r="T289" i="13"/>
  <c r="U289" i="13" s="1"/>
  <c r="R289" i="13"/>
  <c r="S289" i="13" s="1"/>
  <c r="T288" i="13"/>
  <c r="U288" i="13" s="1"/>
  <c r="R288" i="13"/>
  <c r="S288" i="13" s="1"/>
  <c r="T287" i="13"/>
  <c r="U287" i="13" s="1"/>
  <c r="R287" i="13"/>
  <c r="S287" i="13" s="1"/>
  <c r="T286" i="13"/>
  <c r="U286" i="13" s="1"/>
  <c r="R286" i="13"/>
  <c r="S286" i="13" s="1"/>
  <c r="T285" i="13"/>
  <c r="U285" i="13" s="1"/>
  <c r="R285" i="13"/>
  <c r="S285" i="13" s="1"/>
  <c r="T284" i="13"/>
  <c r="U284" i="13" s="1"/>
  <c r="R284" i="13"/>
  <c r="S284" i="13" s="1"/>
  <c r="T283" i="13"/>
  <c r="U283" i="13" s="1"/>
  <c r="R283" i="13"/>
  <c r="S283" i="13" s="1"/>
  <c r="T282" i="13"/>
  <c r="U282" i="13" s="1"/>
  <c r="R282" i="13"/>
  <c r="S282" i="13" s="1"/>
  <c r="T281" i="13"/>
  <c r="U281" i="13" s="1"/>
  <c r="R281" i="13"/>
  <c r="S281" i="13" s="1"/>
  <c r="T280" i="13"/>
  <c r="U280" i="13" s="1"/>
  <c r="R280" i="13"/>
  <c r="S280" i="13" s="1"/>
  <c r="T279" i="13"/>
  <c r="U279" i="13" s="1"/>
  <c r="R279" i="13"/>
  <c r="S279" i="13" s="1"/>
  <c r="T278" i="13"/>
  <c r="U278" i="13" s="1"/>
  <c r="R278" i="13"/>
  <c r="S278" i="13" s="1"/>
  <c r="T277" i="13"/>
  <c r="U277" i="13" s="1"/>
  <c r="R277" i="13"/>
  <c r="S277" i="13" s="1"/>
  <c r="T276" i="13"/>
  <c r="U276" i="13" s="1"/>
  <c r="R276" i="13"/>
  <c r="S276" i="13" s="1"/>
  <c r="T275" i="13"/>
  <c r="U275" i="13" s="1"/>
  <c r="R275" i="13"/>
  <c r="S275" i="13" s="1"/>
  <c r="T274" i="13"/>
  <c r="U274" i="13" s="1"/>
  <c r="R274" i="13"/>
  <c r="S274" i="13" s="1"/>
  <c r="T273" i="13"/>
  <c r="U273" i="13" s="1"/>
  <c r="R273" i="13"/>
  <c r="S273" i="13" s="1"/>
  <c r="T272" i="13"/>
  <c r="U272" i="13" s="1"/>
  <c r="R272" i="13"/>
  <c r="S272" i="13" s="1"/>
  <c r="T271" i="13"/>
  <c r="U271" i="13" s="1"/>
  <c r="R271" i="13"/>
  <c r="S271" i="13" s="1"/>
  <c r="T270" i="13"/>
  <c r="U270" i="13" s="1"/>
  <c r="R270" i="13"/>
  <c r="S270" i="13" s="1"/>
  <c r="T269" i="13"/>
  <c r="U269" i="13" s="1"/>
  <c r="R269" i="13"/>
  <c r="S269" i="13" s="1"/>
  <c r="T268" i="13"/>
  <c r="U268" i="13" s="1"/>
  <c r="R268" i="13"/>
  <c r="S268" i="13" s="1"/>
  <c r="T267" i="13"/>
  <c r="U267" i="13" s="1"/>
  <c r="R267" i="13"/>
  <c r="S267" i="13" s="1"/>
  <c r="T266" i="13"/>
  <c r="U266" i="13" s="1"/>
  <c r="R266" i="13"/>
  <c r="S266" i="13" s="1"/>
  <c r="T265" i="13"/>
  <c r="U265" i="13" s="1"/>
  <c r="R265" i="13"/>
  <c r="S265" i="13" s="1"/>
  <c r="T264" i="13"/>
  <c r="U264" i="13" s="1"/>
  <c r="R264" i="13"/>
  <c r="S264" i="13" s="1"/>
  <c r="T263" i="13"/>
  <c r="U263" i="13" s="1"/>
  <c r="R263" i="13"/>
  <c r="S263" i="13" s="1"/>
  <c r="T262" i="13"/>
  <c r="U262" i="13" s="1"/>
  <c r="R262" i="13"/>
  <c r="S262" i="13" s="1"/>
  <c r="T261" i="13"/>
  <c r="U261" i="13" s="1"/>
  <c r="R261" i="13"/>
  <c r="S261" i="13" s="1"/>
  <c r="T260" i="13"/>
  <c r="U260" i="13" s="1"/>
  <c r="R260" i="13"/>
  <c r="S260" i="13" s="1"/>
  <c r="T259" i="13"/>
  <c r="U259" i="13" s="1"/>
  <c r="R259" i="13"/>
  <c r="S259" i="13" s="1"/>
  <c r="T258" i="13"/>
  <c r="U258" i="13" s="1"/>
  <c r="R258" i="13"/>
  <c r="S258" i="13" s="1"/>
  <c r="T257" i="13"/>
  <c r="U257" i="13" s="1"/>
  <c r="R257" i="13"/>
  <c r="S257" i="13" s="1"/>
  <c r="T256" i="13"/>
  <c r="U256" i="13" s="1"/>
  <c r="R256" i="13"/>
  <c r="S256" i="13" s="1"/>
  <c r="T255" i="13"/>
  <c r="U255" i="13" s="1"/>
  <c r="R255" i="13"/>
  <c r="S255" i="13" s="1"/>
  <c r="T254" i="13"/>
  <c r="U254" i="13" s="1"/>
  <c r="R254" i="13"/>
  <c r="S254" i="13" s="1"/>
  <c r="T253" i="13"/>
  <c r="U253" i="13" s="1"/>
  <c r="R253" i="13"/>
  <c r="S253" i="13" s="1"/>
  <c r="T252" i="13"/>
  <c r="U252" i="13" s="1"/>
  <c r="R252" i="13"/>
  <c r="S252" i="13" s="1"/>
  <c r="T251" i="13"/>
  <c r="U251" i="13" s="1"/>
  <c r="R251" i="13"/>
  <c r="S251" i="13" s="1"/>
  <c r="T250" i="13"/>
  <c r="U250" i="13" s="1"/>
  <c r="R250" i="13"/>
  <c r="S250" i="13" s="1"/>
  <c r="T249" i="13"/>
  <c r="U249" i="13" s="1"/>
  <c r="R249" i="13"/>
  <c r="S249" i="13" s="1"/>
  <c r="T248" i="13"/>
  <c r="U248" i="13" s="1"/>
  <c r="R248" i="13"/>
  <c r="S248" i="13" s="1"/>
  <c r="T247" i="13"/>
  <c r="U247" i="13" s="1"/>
  <c r="R247" i="13"/>
  <c r="S247" i="13" s="1"/>
  <c r="T246" i="13"/>
  <c r="U246" i="13" s="1"/>
  <c r="R246" i="13"/>
  <c r="S246" i="13" s="1"/>
  <c r="T245" i="13"/>
  <c r="U245" i="13" s="1"/>
  <c r="R245" i="13"/>
  <c r="S245" i="13" s="1"/>
  <c r="T244" i="13"/>
  <c r="U244" i="13" s="1"/>
  <c r="R244" i="13"/>
  <c r="S244" i="13" s="1"/>
  <c r="T243" i="13"/>
  <c r="U243" i="13" s="1"/>
  <c r="R243" i="13"/>
  <c r="S243" i="13" s="1"/>
  <c r="T242" i="13"/>
  <c r="U242" i="13" s="1"/>
  <c r="R242" i="13"/>
  <c r="S242" i="13" s="1"/>
  <c r="T241" i="13"/>
  <c r="U241" i="13" s="1"/>
  <c r="R241" i="13"/>
  <c r="S241" i="13" s="1"/>
  <c r="T240" i="13"/>
  <c r="U240" i="13" s="1"/>
  <c r="R240" i="13"/>
  <c r="S240" i="13" s="1"/>
  <c r="T239" i="13"/>
  <c r="U239" i="13" s="1"/>
  <c r="R239" i="13"/>
  <c r="S239" i="13" s="1"/>
  <c r="T238" i="13"/>
  <c r="U238" i="13" s="1"/>
  <c r="R238" i="13"/>
  <c r="S238" i="13" s="1"/>
  <c r="T237" i="13"/>
  <c r="U237" i="13" s="1"/>
  <c r="R237" i="13"/>
  <c r="S237" i="13" s="1"/>
  <c r="T236" i="13"/>
  <c r="U236" i="13" s="1"/>
  <c r="R236" i="13"/>
  <c r="S236" i="13" s="1"/>
  <c r="T235" i="13"/>
  <c r="U235" i="13" s="1"/>
  <c r="R235" i="13"/>
  <c r="S235" i="13" s="1"/>
  <c r="T234" i="13"/>
  <c r="U234" i="13" s="1"/>
  <c r="R234" i="13"/>
  <c r="S234" i="13" s="1"/>
  <c r="T233" i="13"/>
  <c r="U233" i="13" s="1"/>
  <c r="R233" i="13"/>
  <c r="S233" i="13" s="1"/>
  <c r="T232" i="13"/>
  <c r="U232" i="13" s="1"/>
  <c r="R232" i="13"/>
  <c r="S232" i="13" s="1"/>
  <c r="T231" i="13"/>
  <c r="U231" i="13" s="1"/>
  <c r="R231" i="13"/>
  <c r="S231" i="13" s="1"/>
  <c r="T230" i="13"/>
  <c r="U230" i="13" s="1"/>
  <c r="R230" i="13"/>
  <c r="S230" i="13" s="1"/>
  <c r="T229" i="13"/>
  <c r="U229" i="13" s="1"/>
  <c r="R229" i="13"/>
  <c r="S229" i="13" s="1"/>
  <c r="T228" i="13"/>
  <c r="U228" i="13" s="1"/>
  <c r="R228" i="13"/>
  <c r="S228" i="13" s="1"/>
  <c r="T227" i="13"/>
  <c r="U227" i="13" s="1"/>
  <c r="R227" i="13"/>
  <c r="S227" i="13" s="1"/>
  <c r="T226" i="13"/>
  <c r="U226" i="13" s="1"/>
  <c r="R226" i="13"/>
  <c r="S226" i="13" s="1"/>
  <c r="T225" i="13"/>
  <c r="U225" i="13" s="1"/>
  <c r="R225" i="13"/>
  <c r="S225" i="13" s="1"/>
  <c r="T224" i="13"/>
  <c r="U224" i="13" s="1"/>
  <c r="R224" i="13"/>
  <c r="S224" i="13" s="1"/>
  <c r="T223" i="13"/>
  <c r="U223" i="13" s="1"/>
  <c r="R223" i="13"/>
  <c r="S223" i="13" s="1"/>
  <c r="T222" i="13"/>
  <c r="U222" i="13" s="1"/>
  <c r="R222" i="13"/>
  <c r="S222" i="13" s="1"/>
  <c r="T221" i="13"/>
  <c r="U221" i="13" s="1"/>
  <c r="R221" i="13"/>
  <c r="S221" i="13" s="1"/>
  <c r="T220" i="13"/>
  <c r="U220" i="13" s="1"/>
  <c r="R220" i="13"/>
  <c r="S220" i="13" s="1"/>
  <c r="T219" i="13"/>
  <c r="U219" i="13" s="1"/>
  <c r="R219" i="13"/>
  <c r="S219" i="13" s="1"/>
  <c r="T218" i="13"/>
  <c r="U218" i="13" s="1"/>
  <c r="R218" i="13"/>
  <c r="S218" i="13" s="1"/>
  <c r="T217" i="13"/>
  <c r="U217" i="13" s="1"/>
  <c r="R217" i="13"/>
  <c r="S217" i="13" s="1"/>
  <c r="T216" i="13"/>
  <c r="U216" i="13" s="1"/>
  <c r="R216" i="13"/>
  <c r="S216" i="13" s="1"/>
  <c r="T215" i="13"/>
  <c r="U215" i="13" s="1"/>
  <c r="R215" i="13"/>
  <c r="S215" i="13" s="1"/>
  <c r="T214" i="13"/>
  <c r="U214" i="13" s="1"/>
  <c r="R214" i="13"/>
  <c r="S214" i="13" s="1"/>
  <c r="T213" i="13"/>
  <c r="U213" i="13" s="1"/>
  <c r="R213" i="13"/>
  <c r="S213" i="13" s="1"/>
  <c r="T212" i="13"/>
  <c r="U212" i="13" s="1"/>
  <c r="R212" i="13"/>
  <c r="S212" i="13" s="1"/>
  <c r="T211" i="13"/>
  <c r="U211" i="13" s="1"/>
  <c r="R211" i="13"/>
  <c r="S211" i="13" s="1"/>
  <c r="T210" i="13"/>
  <c r="U210" i="13" s="1"/>
  <c r="R210" i="13"/>
  <c r="S210" i="13" s="1"/>
  <c r="T209" i="13"/>
  <c r="U209" i="13" s="1"/>
  <c r="R209" i="13"/>
  <c r="S209" i="13" s="1"/>
  <c r="T208" i="13"/>
  <c r="U208" i="13" s="1"/>
  <c r="R208" i="13"/>
  <c r="S208" i="13" s="1"/>
  <c r="T207" i="13"/>
  <c r="U207" i="13" s="1"/>
  <c r="R207" i="13"/>
  <c r="S207" i="13" s="1"/>
  <c r="T206" i="13"/>
  <c r="U206" i="13" s="1"/>
  <c r="R206" i="13"/>
  <c r="S206" i="13" s="1"/>
  <c r="T205" i="13"/>
  <c r="U205" i="13" s="1"/>
  <c r="R205" i="13"/>
  <c r="S205" i="13" s="1"/>
  <c r="T204" i="13"/>
  <c r="U204" i="13" s="1"/>
  <c r="R204" i="13"/>
  <c r="S204" i="13" s="1"/>
  <c r="T203" i="13"/>
  <c r="U203" i="13" s="1"/>
  <c r="R203" i="13"/>
  <c r="S203" i="13" s="1"/>
  <c r="T202" i="13"/>
  <c r="U202" i="13" s="1"/>
  <c r="R202" i="13"/>
  <c r="S202" i="13" s="1"/>
  <c r="T201" i="13"/>
  <c r="U201" i="13" s="1"/>
  <c r="R201" i="13"/>
  <c r="S201" i="13" s="1"/>
  <c r="T200" i="13"/>
  <c r="U200" i="13" s="1"/>
  <c r="R200" i="13"/>
  <c r="S200" i="13" s="1"/>
  <c r="T199" i="13"/>
  <c r="U199" i="13" s="1"/>
  <c r="R199" i="13"/>
  <c r="S199" i="13" s="1"/>
  <c r="T198" i="13"/>
  <c r="U198" i="13" s="1"/>
  <c r="R198" i="13"/>
  <c r="S198" i="13" s="1"/>
  <c r="T197" i="13"/>
  <c r="U197" i="13" s="1"/>
  <c r="R197" i="13"/>
  <c r="S197" i="13" s="1"/>
  <c r="T196" i="13"/>
  <c r="U196" i="13" s="1"/>
  <c r="R196" i="13"/>
  <c r="S196" i="13" s="1"/>
  <c r="T195" i="13"/>
  <c r="U195" i="13" s="1"/>
  <c r="R195" i="13"/>
  <c r="S195" i="13" s="1"/>
  <c r="T194" i="13"/>
  <c r="U194" i="13" s="1"/>
  <c r="R194" i="13"/>
  <c r="S194" i="13" s="1"/>
  <c r="T193" i="13"/>
  <c r="U193" i="13" s="1"/>
  <c r="R193" i="13"/>
  <c r="S193" i="13" s="1"/>
  <c r="T192" i="13"/>
  <c r="U192" i="13" s="1"/>
  <c r="R192" i="13"/>
  <c r="S192" i="13" s="1"/>
  <c r="T191" i="13"/>
  <c r="U191" i="13" s="1"/>
  <c r="R191" i="13"/>
  <c r="S191" i="13" s="1"/>
  <c r="T190" i="13"/>
  <c r="U190" i="13" s="1"/>
  <c r="R190" i="13"/>
  <c r="S190" i="13" s="1"/>
  <c r="T189" i="13"/>
  <c r="U189" i="13" s="1"/>
  <c r="R189" i="13"/>
  <c r="S189" i="13" s="1"/>
  <c r="T188" i="13"/>
  <c r="U188" i="13" s="1"/>
  <c r="R188" i="13"/>
  <c r="S188" i="13" s="1"/>
  <c r="T187" i="13"/>
  <c r="U187" i="13" s="1"/>
  <c r="R187" i="13"/>
  <c r="S187" i="13" s="1"/>
  <c r="T186" i="13"/>
  <c r="U186" i="13" s="1"/>
  <c r="R186" i="13"/>
  <c r="S186" i="13" s="1"/>
  <c r="T185" i="13"/>
  <c r="U185" i="13" s="1"/>
  <c r="R185" i="13"/>
  <c r="S185" i="13" s="1"/>
  <c r="T184" i="13"/>
  <c r="U184" i="13" s="1"/>
  <c r="R184" i="13"/>
  <c r="S184" i="13" s="1"/>
  <c r="T183" i="13"/>
  <c r="U183" i="13" s="1"/>
  <c r="R183" i="13"/>
  <c r="S183" i="13" s="1"/>
  <c r="T182" i="13"/>
  <c r="U182" i="13" s="1"/>
  <c r="R182" i="13"/>
  <c r="S182" i="13" s="1"/>
  <c r="T181" i="13"/>
  <c r="U181" i="13" s="1"/>
  <c r="R181" i="13"/>
  <c r="S181" i="13" s="1"/>
  <c r="T180" i="13"/>
  <c r="U180" i="13" s="1"/>
  <c r="R180" i="13"/>
  <c r="S180" i="13" s="1"/>
  <c r="T179" i="13"/>
  <c r="U179" i="13" s="1"/>
  <c r="R179" i="13"/>
  <c r="S179" i="13" s="1"/>
  <c r="T178" i="13"/>
  <c r="U178" i="13" s="1"/>
  <c r="R178" i="13"/>
  <c r="S178" i="13" s="1"/>
  <c r="T177" i="13"/>
  <c r="U177" i="13" s="1"/>
  <c r="R177" i="13"/>
  <c r="S177" i="13" s="1"/>
  <c r="T176" i="13"/>
  <c r="U176" i="13" s="1"/>
  <c r="R176" i="13"/>
  <c r="S176" i="13" s="1"/>
  <c r="T175" i="13"/>
  <c r="U175" i="13" s="1"/>
  <c r="R175" i="13"/>
  <c r="S175" i="13" s="1"/>
  <c r="T174" i="13"/>
  <c r="U174" i="13" s="1"/>
  <c r="R174" i="13"/>
  <c r="S174" i="13" s="1"/>
  <c r="T173" i="13"/>
  <c r="U173" i="13" s="1"/>
  <c r="R173" i="13"/>
  <c r="S173" i="13" s="1"/>
  <c r="T172" i="13"/>
  <c r="U172" i="13" s="1"/>
  <c r="R172" i="13"/>
  <c r="S172" i="13" s="1"/>
  <c r="T171" i="13"/>
  <c r="U171" i="13" s="1"/>
  <c r="R171" i="13"/>
  <c r="S171" i="13" s="1"/>
  <c r="T170" i="13"/>
  <c r="U170" i="13" s="1"/>
  <c r="R170" i="13"/>
  <c r="S170" i="13" s="1"/>
  <c r="T169" i="13"/>
  <c r="U169" i="13" s="1"/>
  <c r="R169" i="13"/>
  <c r="S169" i="13" s="1"/>
  <c r="T168" i="13"/>
  <c r="U168" i="13" s="1"/>
  <c r="R168" i="13"/>
  <c r="S168" i="13" s="1"/>
  <c r="T167" i="13"/>
  <c r="U167" i="13" s="1"/>
  <c r="R167" i="13"/>
  <c r="S167" i="13" s="1"/>
  <c r="T166" i="13"/>
  <c r="U166" i="13" s="1"/>
  <c r="R166" i="13"/>
  <c r="S166" i="13" s="1"/>
  <c r="T165" i="13"/>
  <c r="U165" i="13" s="1"/>
  <c r="R165" i="13"/>
  <c r="S165" i="13" s="1"/>
  <c r="T164" i="13"/>
  <c r="U164" i="13" s="1"/>
  <c r="R164" i="13"/>
  <c r="S164" i="13" s="1"/>
  <c r="T163" i="13"/>
  <c r="U163" i="13" s="1"/>
  <c r="R163" i="13"/>
  <c r="S163" i="13" s="1"/>
  <c r="T162" i="13"/>
  <c r="U162" i="13" s="1"/>
  <c r="R162" i="13"/>
  <c r="S162" i="13" s="1"/>
  <c r="T161" i="13"/>
  <c r="U161" i="13" s="1"/>
  <c r="R161" i="13"/>
  <c r="S161" i="13" s="1"/>
  <c r="T160" i="13"/>
  <c r="U160" i="13" s="1"/>
  <c r="R160" i="13"/>
  <c r="S160" i="13" s="1"/>
  <c r="T159" i="13"/>
  <c r="U159" i="13" s="1"/>
  <c r="R159" i="13"/>
  <c r="S159" i="13" s="1"/>
  <c r="T158" i="13"/>
  <c r="U158" i="13" s="1"/>
  <c r="R158" i="13"/>
  <c r="S158" i="13" s="1"/>
  <c r="T157" i="13"/>
  <c r="U157" i="13" s="1"/>
  <c r="R157" i="13"/>
  <c r="S157" i="13" s="1"/>
  <c r="T156" i="13"/>
  <c r="U156" i="13" s="1"/>
  <c r="R156" i="13"/>
  <c r="S156" i="13" s="1"/>
  <c r="T155" i="13"/>
  <c r="U155" i="13" s="1"/>
  <c r="R155" i="13"/>
  <c r="S155" i="13" s="1"/>
  <c r="T154" i="13"/>
  <c r="U154" i="13" s="1"/>
  <c r="R154" i="13"/>
  <c r="S154" i="13" s="1"/>
  <c r="T153" i="13"/>
  <c r="U153" i="13" s="1"/>
  <c r="R153" i="13"/>
  <c r="S153" i="13" s="1"/>
  <c r="T152" i="13"/>
  <c r="U152" i="13" s="1"/>
  <c r="R152" i="13"/>
  <c r="S152" i="13" s="1"/>
  <c r="T151" i="13"/>
  <c r="U151" i="13" s="1"/>
  <c r="R151" i="13"/>
  <c r="S151" i="13" s="1"/>
  <c r="T150" i="13"/>
  <c r="U150" i="13" s="1"/>
  <c r="R150" i="13"/>
  <c r="S150" i="13" s="1"/>
  <c r="T149" i="13"/>
  <c r="U149" i="13" s="1"/>
  <c r="R149" i="13"/>
  <c r="S149" i="13" s="1"/>
  <c r="T148" i="13"/>
  <c r="U148" i="13" s="1"/>
  <c r="R148" i="13"/>
  <c r="S148" i="13" s="1"/>
  <c r="T147" i="13"/>
  <c r="U147" i="13" s="1"/>
  <c r="R147" i="13"/>
  <c r="S147" i="13" s="1"/>
  <c r="T146" i="13"/>
  <c r="U146" i="13" s="1"/>
  <c r="R146" i="13"/>
  <c r="S146" i="13" s="1"/>
  <c r="T145" i="13"/>
  <c r="U145" i="13" s="1"/>
  <c r="R145" i="13"/>
  <c r="S145" i="13" s="1"/>
  <c r="T144" i="13"/>
  <c r="U144" i="13" s="1"/>
  <c r="R144" i="13"/>
  <c r="S144" i="13" s="1"/>
  <c r="T143" i="13"/>
  <c r="U143" i="13" s="1"/>
  <c r="R143" i="13"/>
  <c r="S143" i="13" s="1"/>
  <c r="T142" i="13"/>
  <c r="U142" i="13" s="1"/>
  <c r="R142" i="13"/>
  <c r="S142" i="13" s="1"/>
  <c r="T141" i="13"/>
  <c r="U141" i="13" s="1"/>
  <c r="R141" i="13"/>
  <c r="S141" i="13" s="1"/>
  <c r="T140" i="13"/>
  <c r="U140" i="13" s="1"/>
  <c r="R140" i="13"/>
  <c r="S140" i="13" s="1"/>
  <c r="T139" i="13"/>
  <c r="U139" i="13" s="1"/>
  <c r="R139" i="13"/>
  <c r="S139" i="13" s="1"/>
  <c r="T138" i="13"/>
  <c r="U138" i="13" s="1"/>
  <c r="R138" i="13"/>
  <c r="S138" i="13" s="1"/>
  <c r="T137" i="13"/>
  <c r="U137" i="13" s="1"/>
  <c r="R137" i="13"/>
  <c r="S137" i="13" s="1"/>
  <c r="T136" i="13"/>
  <c r="U136" i="13" s="1"/>
  <c r="R136" i="13"/>
  <c r="S136" i="13" s="1"/>
  <c r="T135" i="13"/>
  <c r="U135" i="13" s="1"/>
  <c r="R135" i="13"/>
  <c r="S135" i="13" s="1"/>
  <c r="T134" i="13"/>
  <c r="U134" i="13" s="1"/>
  <c r="R134" i="13"/>
  <c r="S134" i="13" s="1"/>
  <c r="T133" i="13"/>
  <c r="U133" i="13" s="1"/>
  <c r="R133" i="13"/>
  <c r="S133" i="13" s="1"/>
  <c r="T132" i="13"/>
  <c r="U132" i="13" s="1"/>
  <c r="R132" i="13"/>
  <c r="S132" i="13" s="1"/>
  <c r="T131" i="13"/>
  <c r="U131" i="13" s="1"/>
  <c r="R131" i="13"/>
  <c r="S131" i="13" s="1"/>
  <c r="T130" i="13"/>
  <c r="U130" i="13" s="1"/>
  <c r="R130" i="13"/>
  <c r="S130" i="13" s="1"/>
  <c r="T129" i="13"/>
  <c r="U129" i="13" s="1"/>
  <c r="R129" i="13"/>
  <c r="S129" i="13" s="1"/>
  <c r="T128" i="13"/>
  <c r="U128" i="13" s="1"/>
  <c r="R128" i="13"/>
  <c r="S128" i="13" s="1"/>
  <c r="T127" i="13"/>
  <c r="U127" i="13" s="1"/>
  <c r="R127" i="13"/>
  <c r="S127" i="13" s="1"/>
  <c r="T126" i="13"/>
  <c r="U126" i="13" s="1"/>
  <c r="R126" i="13"/>
  <c r="S126" i="13" s="1"/>
  <c r="T125" i="13"/>
  <c r="U125" i="13" s="1"/>
  <c r="R125" i="13"/>
  <c r="S125" i="13" s="1"/>
  <c r="T124" i="13"/>
  <c r="U124" i="13" s="1"/>
  <c r="R124" i="13"/>
  <c r="S124" i="13" s="1"/>
  <c r="T123" i="13"/>
  <c r="U123" i="13" s="1"/>
  <c r="R123" i="13"/>
  <c r="S123" i="13" s="1"/>
  <c r="T122" i="13"/>
  <c r="U122" i="13" s="1"/>
  <c r="R122" i="13"/>
  <c r="S122" i="13" s="1"/>
  <c r="T121" i="13"/>
  <c r="U121" i="13" s="1"/>
  <c r="R121" i="13"/>
  <c r="S121" i="13" s="1"/>
  <c r="T120" i="13"/>
  <c r="U120" i="13" s="1"/>
  <c r="R120" i="13"/>
  <c r="S120" i="13" s="1"/>
  <c r="T119" i="13"/>
  <c r="U119" i="13" s="1"/>
  <c r="R119" i="13"/>
  <c r="S119" i="13" s="1"/>
  <c r="T118" i="13"/>
  <c r="U118" i="13" s="1"/>
  <c r="R118" i="13"/>
  <c r="S118" i="13" s="1"/>
  <c r="T117" i="13"/>
  <c r="U117" i="13" s="1"/>
  <c r="R117" i="13"/>
  <c r="S117" i="13" s="1"/>
  <c r="T116" i="13"/>
  <c r="U116" i="13" s="1"/>
  <c r="R116" i="13"/>
  <c r="S116" i="13" s="1"/>
  <c r="T115" i="13"/>
  <c r="U115" i="13" s="1"/>
  <c r="R115" i="13"/>
  <c r="S115" i="13" s="1"/>
  <c r="T114" i="13"/>
  <c r="U114" i="13" s="1"/>
  <c r="R114" i="13"/>
  <c r="S114" i="13" s="1"/>
  <c r="T113" i="13"/>
  <c r="U113" i="13" s="1"/>
  <c r="R113" i="13"/>
  <c r="S113" i="13" s="1"/>
  <c r="T112" i="13"/>
  <c r="U112" i="13" s="1"/>
  <c r="R112" i="13"/>
  <c r="S112" i="13" s="1"/>
  <c r="T111" i="13"/>
  <c r="U111" i="13" s="1"/>
  <c r="R111" i="13"/>
  <c r="S111" i="13" s="1"/>
  <c r="T110" i="13"/>
  <c r="U110" i="13" s="1"/>
  <c r="R110" i="13"/>
  <c r="S110" i="13" s="1"/>
  <c r="T109" i="13"/>
  <c r="U109" i="13" s="1"/>
  <c r="R109" i="13"/>
  <c r="S109" i="13" s="1"/>
  <c r="T108" i="13"/>
  <c r="U108" i="13" s="1"/>
  <c r="R108" i="13"/>
  <c r="S108" i="13" s="1"/>
  <c r="T107" i="13"/>
  <c r="U107" i="13" s="1"/>
  <c r="R107" i="13"/>
  <c r="S107" i="13" s="1"/>
  <c r="T106" i="13"/>
  <c r="U106" i="13" s="1"/>
  <c r="R106" i="13"/>
  <c r="S106" i="13" s="1"/>
  <c r="T105" i="13"/>
  <c r="U105" i="13" s="1"/>
  <c r="R105" i="13"/>
  <c r="S105" i="13" s="1"/>
  <c r="T104" i="13"/>
  <c r="U104" i="13" s="1"/>
  <c r="R104" i="13"/>
  <c r="S104" i="13" s="1"/>
  <c r="T103" i="13"/>
  <c r="U103" i="13" s="1"/>
  <c r="R103" i="13"/>
  <c r="S103" i="13" s="1"/>
  <c r="T102" i="13"/>
  <c r="U102" i="13" s="1"/>
  <c r="R102" i="13"/>
  <c r="S102" i="13" s="1"/>
  <c r="T101" i="13"/>
  <c r="U101" i="13" s="1"/>
  <c r="R101" i="13"/>
  <c r="S101" i="13" s="1"/>
  <c r="T100" i="13"/>
  <c r="U100" i="13" s="1"/>
  <c r="R100" i="13"/>
  <c r="S100" i="13" s="1"/>
  <c r="T99" i="13"/>
  <c r="U99" i="13" s="1"/>
  <c r="R99" i="13"/>
  <c r="S99" i="13" s="1"/>
  <c r="T98" i="13"/>
  <c r="U98" i="13" s="1"/>
  <c r="R98" i="13"/>
  <c r="S98" i="13" s="1"/>
  <c r="T97" i="13"/>
  <c r="U97" i="13" s="1"/>
  <c r="R97" i="13"/>
  <c r="S97" i="13" s="1"/>
  <c r="T96" i="13"/>
  <c r="U96" i="13" s="1"/>
  <c r="R96" i="13"/>
  <c r="S96" i="13" s="1"/>
  <c r="T95" i="13"/>
  <c r="U95" i="13" s="1"/>
  <c r="R95" i="13"/>
  <c r="S95" i="13" s="1"/>
  <c r="T94" i="13"/>
  <c r="U94" i="13" s="1"/>
  <c r="R94" i="13"/>
  <c r="S94" i="13" s="1"/>
  <c r="T93" i="13"/>
  <c r="U93" i="13" s="1"/>
  <c r="R93" i="13"/>
  <c r="S93" i="13" s="1"/>
  <c r="T92" i="13"/>
  <c r="U92" i="13" s="1"/>
  <c r="R92" i="13"/>
  <c r="S92" i="13" s="1"/>
  <c r="T91" i="13"/>
  <c r="U91" i="13" s="1"/>
  <c r="R91" i="13"/>
  <c r="S91" i="13" s="1"/>
  <c r="T90" i="13"/>
  <c r="U90" i="13" s="1"/>
  <c r="R90" i="13"/>
  <c r="S90" i="13" s="1"/>
  <c r="T89" i="13"/>
  <c r="U89" i="13" s="1"/>
  <c r="R89" i="13"/>
  <c r="S89" i="13" s="1"/>
  <c r="T88" i="13"/>
  <c r="U88" i="13" s="1"/>
  <c r="R88" i="13"/>
  <c r="S88" i="13" s="1"/>
  <c r="T87" i="13"/>
  <c r="U87" i="13" s="1"/>
  <c r="R87" i="13"/>
  <c r="S87" i="13" s="1"/>
  <c r="T86" i="13"/>
  <c r="U86" i="13" s="1"/>
  <c r="R86" i="13"/>
  <c r="S86" i="13" s="1"/>
  <c r="T85" i="13"/>
  <c r="U85" i="13" s="1"/>
  <c r="R85" i="13"/>
  <c r="S85" i="13" s="1"/>
  <c r="T84" i="13"/>
  <c r="U84" i="13" s="1"/>
  <c r="R84" i="13"/>
  <c r="S84" i="13" s="1"/>
  <c r="T83" i="13"/>
  <c r="U83" i="13" s="1"/>
  <c r="R83" i="13"/>
  <c r="S83" i="13" s="1"/>
  <c r="T82" i="13"/>
  <c r="U82" i="13" s="1"/>
  <c r="R82" i="13"/>
  <c r="S82" i="13" s="1"/>
  <c r="T81" i="13"/>
  <c r="U81" i="13" s="1"/>
  <c r="R81" i="13"/>
  <c r="S81" i="13" s="1"/>
  <c r="T80" i="13"/>
  <c r="U80" i="13" s="1"/>
  <c r="R80" i="13"/>
  <c r="S80" i="13" s="1"/>
  <c r="T79" i="13"/>
  <c r="U79" i="13" s="1"/>
  <c r="R79" i="13"/>
  <c r="S79" i="13" s="1"/>
  <c r="T78" i="13"/>
  <c r="U78" i="13" s="1"/>
  <c r="R78" i="13"/>
  <c r="S78" i="13" s="1"/>
  <c r="T77" i="13"/>
  <c r="U77" i="13" s="1"/>
  <c r="R77" i="13"/>
  <c r="S77" i="13" s="1"/>
  <c r="T76" i="13"/>
  <c r="U76" i="13" s="1"/>
  <c r="R76" i="13"/>
  <c r="S76" i="13" s="1"/>
  <c r="T75" i="13"/>
  <c r="U75" i="13" s="1"/>
  <c r="R75" i="13"/>
  <c r="S75" i="13" s="1"/>
  <c r="T74" i="13"/>
  <c r="U74" i="13" s="1"/>
  <c r="R74" i="13"/>
  <c r="S74" i="13" s="1"/>
  <c r="T73" i="13"/>
  <c r="U73" i="13" s="1"/>
  <c r="R73" i="13"/>
  <c r="S73" i="13" s="1"/>
  <c r="T72" i="13"/>
  <c r="U72" i="13" s="1"/>
  <c r="R72" i="13"/>
  <c r="S72" i="13" s="1"/>
  <c r="T71" i="13"/>
  <c r="U71" i="13" s="1"/>
  <c r="R71" i="13"/>
  <c r="S71" i="13" s="1"/>
  <c r="T70" i="13"/>
  <c r="U70" i="13" s="1"/>
  <c r="R70" i="13"/>
  <c r="S70" i="13" s="1"/>
  <c r="T69" i="13"/>
  <c r="U69" i="13" s="1"/>
  <c r="R69" i="13"/>
  <c r="S69" i="13" s="1"/>
  <c r="T68" i="13"/>
  <c r="U68" i="13" s="1"/>
  <c r="R68" i="13"/>
  <c r="S68" i="13" s="1"/>
  <c r="T67" i="13"/>
  <c r="U67" i="13" s="1"/>
  <c r="R67" i="13"/>
  <c r="S67" i="13" s="1"/>
  <c r="T66" i="13"/>
  <c r="U66" i="13" s="1"/>
  <c r="R66" i="13"/>
  <c r="S66" i="13" s="1"/>
  <c r="T65" i="13"/>
  <c r="U65" i="13" s="1"/>
  <c r="R65" i="13"/>
  <c r="S65" i="13" s="1"/>
  <c r="T64" i="13"/>
  <c r="U64" i="13" s="1"/>
  <c r="R64" i="13"/>
  <c r="S64" i="13" s="1"/>
  <c r="T63" i="13"/>
  <c r="U63" i="13" s="1"/>
  <c r="R63" i="13"/>
  <c r="S63" i="13" s="1"/>
  <c r="T62" i="13"/>
  <c r="U62" i="13" s="1"/>
  <c r="R62" i="13"/>
  <c r="S62" i="13" s="1"/>
  <c r="T61" i="13"/>
  <c r="U61" i="13" s="1"/>
  <c r="R61" i="13"/>
  <c r="S61" i="13" s="1"/>
  <c r="T60" i="13"/>
  <c r="U60" i="13" s="1"/>
  <c r="R60" i="13"/>
  <c r="S60" i="13" s="1"/>
  <c r="T59" i="13"/>
  <c r="U59" i="13" s="1"/>
  <c r="R59" i="13"/>
  <c r="S59" i="13" s="1"/>
  <c r="T58" i="13"/>
  <c r="U58" i="13" s="1"/>
  <c r="R58" i="13"/>
  <c r="S58" i="13" s="1"/>
  <c r="T57" i="13"/>
  <c r="U57" i="13" s="1"/>
  <c r="R57" i="13"/>
  <c r="S57" i="13" s="1"/>
  <c r="T56" i="13"/>
  <c r="U56" i="13" s="1"/>
  <c r="R56" i="13"/>
  <c r="S56" i="13" s="1"/>
  <c r="T55" i="13"/>
  <c r="U55" i="13" s="1"/>
  <c r="R55" i="13"/>
  <c r="S55" i="13" s="1"/>
  <c r="T54" i="13"/>
  <c r="U54" i="13" s="1"/>
  <c r="R54" i="13"/>
  <c r="S54" i="13" s="1"/>
  <c r="T53" i="13"/>
  <c r="U53" i="13" s="1"/>
  <c r="R53" i="13"/>
  <c r="S53" i="13" s="1"/>
  <c r="T52" i="13"/>
  <c r="U52" i="13" s="1"/>
  <c r="R52" i="13"/>
  <c r="S52" i="13" s="1"/>
  <c r="T51" i="13"/>
  <c r="U51" i="13" s="1"/>
  <c r="R51" i="13"/>
  <c r="S51" i="13" s="1"/>
  <c r="T50" i="13"/>
  <c r="U50" i="13" s="1"/>
  <c r="R50" i="13"/>
  <c r="S50" i="13" s="1"/>
  <c r="T49" i="13"/>
  <c r="U49" i="13" s="1"/>
  <c r="R49" i="13"/>
  <c r="S49" i="13" s="1"/>
  <c r="T48" i="13"/>
  <c r="U48" i="13" s="1"/>
  <c r="R48" i="13"/>
  <c r="S48" i="13" s="1"/>
  <c r="T47" i="13"/>
  <c r="U47" i="13" s="1"/>
  <c r="R47" i="13"/>
  <c r="S47" i="13" s="1"/>
  <c r="T46" i="13"/>
  <c r="U46" i="13" s="1"/>
  <c r="R46" i="13"/>
  <c r="S46" i="13" s="1"/>
  <c r="T45" i="13"/>
  <c r="U45" i="13" s="1"/>
  <c r="R45" i="13"/>
  <c r="S45" i="13" s="1"/>
  <c r="T44" i="13"/>
  <c r="U44" i="13" s="1"/>
  <c r="R44" i="13"/>
  <c r="S44" i="13" s="1"/>
  <c r="T43" i="13"/>
  <c r="U43" i="13" s="1"/>
  <c r="R43" i="13"/>
  <c r="S43" i="13" s="1"/>
  <c r="T42" i="13"/>
  <c r="U42" i="13" s="1"/>
  <c r="R42" i="13"/>
  <c r="S42" i="13" s="1"/>
  <c r="T41" i="13"/>
  <c r="U41" i="13" s="1"/>
  <c r="R41" i="13"/>
  <c r="S41" i="13" s="1"/>
  <c r="T40" i="13"/>
  <c r="U40" i="13" s="1"/>
  <c r="R40" i="13"/>
  <c r="S40" i="13" s="1"/>
  <c r="T39" i="13"/>
  <c r="U39" i="13" s="1"/>
  <c r="R39" i="13"/>
  <c r="S39" i="13" s="1"/>
  <c r="T38" i="13"/>
  <c r="U38" i="13" s="1"/>
  <c r="R38" i="13"/>
  <c r="S38" i="13" s="1"/>
  <c r="T37" i="13"/>
  <c r="U37" i="13" s="1"/>
  <c r="R37" i="13"/>
  <c r="S37" i="13" s="1"/>
  <c r="T36" i="13"/>
  <c r="U36" i="13" s="1"/>
  <c r="R36" i="13"/>
  <c r="S36" i="13" s="1"/>
  <c r="T35" i="13"/>
  <c r="U35" i="13" s="1"/>
  <c r="R35" i="13"/>
  <c r="S35" i="13" s="1"/>
  <c r="T34" i="13"/>
  <c r="U34" i="13" s="1"/>
  <c r="R34" i="13"/>
  <c r="S34" i="13" s="1"/>
  <c r="T33" i="13"/>
  <c r="U33" i="13" s="1"/>
  <c r="R33" i="13"/>
  <c r="S33" i="13" s="1"/>
  <c r="T32" i="13"/>
  <c r="U32" i="13" s="1"/>
  <c r="R32" i="13"/>
  <c r="S32" i="13" s="1"/>
  <c r="T31" i="13"/>
  <c r="U31" i="13" s="1"/>
  <c r="R31" i="13"/>
  <c r="S31" i="13" s="1"/>
  <c r="T30" i="13"/>
  <c r="U30" i="13" s="1"/>
  <c r="R30" i="13"/>
  <c r="S30" i="13" s="1"/>
  <c r="T29" i="13"/>
  <c r="U29" i="13" s="1"/>
  <c r="R29" i="13"/>
  <c r="S29" i="13" s="1"/>
  <c r="T28" i="13"/>
  <c r="U28" i="13" s="1"/>
  <c r="R28" i="13"/>
  <c r="S28" i="13" s="1"/>
  <c r="T27" i="13"/>
  <c r="U27" i="13" s="1"/>
  <c r="R27" i="13"/>
  <c r="S27" i="13" s="1"/>
  <c r="T26" i="13"/>
  <c r="U26" i="13" s="1"/>
  <c r="R26" i="13"/>
  <c r="S26" i="13" s="1"/>
  <c r="T25" i="13"/>
  <c r="U25" i="13" s="1"/>
  <c r="R25" i="13"/>
  <c r="S25" i="13" s="1"/>
  <c r="T24" i="13"/>
  <c r="U24" i="13" s="1"/>
  <c r="R24" i="13"/>
  <c r="S24" i="13" s="1"/>
  <c r="T23" i="13"/>
  <c r="U23" i="13" s="1"/>
  <c r="R23" i="13"/>
  <c r="S23" i="13" s="1"/>
  <c r="T22" i="13"/>
  <c r="U22" i="13" s="1"/>
  <c r="R22" i="13"/>
  <c r="S22" i="13" s="1"/>
  <c r="T21" i="13"/>
  <c r="U21" i="13" s="1"/>
  <c r="R21" i="13"/>
  <c r="S21" i="13" s="1"/>
  <c r="T20" i="13"/>
  <c r="U20" i="13" s="1"/>
  <c r="R20" i="13"/>
  <c r="S20" i="13" s="1"/>
  <c r="T19" i="13"/>
  <c r="U19" i="13" s="1"/>
  <c r="R19" i="13"/>
  <c r="S19" i="13" s="1"/>
  <c r="T18" i="13"/>
  <c r="U18" i="13" s="1"/>
  <c r="R18" i="13"/>
  <c r="S18" i="13" s="1"/>
  <c r="T17" i="13"/>
  <c r="U17" i="13" s="1"/>
  <c r="R17" i="13"/>
  <c r="S17" i="13" s="1"/>
  <c r="T16" i="13"/>
  <c r="U16" i="13" s="1"/>
  <c r="R16" i="13"/>
  <c r="S16" i="13" s="1"/>
  <c r="T15" i="13"/>
  <c r="U15" i="13" s="1"/>
  <c r="R15" i="13"/>
  <c r="S15" i="13" s="1"/>
  <c r="T14" i="13"/>
  <c r="U14" i="13" s="1"/>
  <c r="R14" i="13"/>
  <c r="S14" i="13" s="1"/>
  <c r="T13" i="13"/>
  <c r="U13" i="13" s="1"/>
  <c r="R13" i="13"/>
  <c r="S13" i="13" s="1"/>
  <c r="T12" i="13"/>
  <c r="U12" i="13" s="1"/>
  <c r="R12" i="13"/>
  <c r="S12" i="13" s="1"/>
  <c r="T11" i="13"/>
  <c r="U11" i="13" s="1"/>
  <c r="R11" i="13"/>
  <c r="S11" i="13" s="1"/>
  <c r="T10" i="13"/>
  <c r="U10" i="13" s="1"/>
  <c r="R10" i="13"/>
  <c r="S10" i="13" s="1"/>
  <c r="T9" i="13"/>
  <c r="U9" i="13" s="1"/>
  <c r="R9" i="13"/>
  <c r="S9" i="13" s="1"/>
  <c r="T8" i="13"/>
  <c r="U8" i="13" s="1"/>
  <c r="R8" i="13"/>
  <c r="S8" i="13" s="1"/>
  <c r="T7" i="13"/>
  <c r="U7" i="13" s="1"/>
  <c r="R7" i="13"/>
  <c r="S7" i="13" s="1"/>
  <c r="T6" i="13"/>
  <c r="U6" i="13" s="1"/>
  <c r="R6" i="13"/>
  <c r="S6" i="13" s="1"/>
  <c r="T5" i="13"/>
  <c r="U5" i="13" s="1"/>
  <c r="R5" i="13"/>
  <c r="S5" i="13" s="1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518" i="13"/>
  <c r="P112" i="15"/>
  <c r="P517" i="13"/>
  <c r="P516" i="13"/>
  <c r="V508" i="13" l="1"/>
  <c r="V505" i="13"/>
  <c r="V452" i="13"/>
  <c r="V481" i="13"/>
  <c r="V9" i="15"/>
  <c r="V516" i="13"/>
  <c r="V513" i="13"/>
  <c r="V6" i="15"/>
  <c r="V460" i="13"/>
  <c r="V519" i="13"/>
  <c r="V443" i="13"/>
  <c r="V455" i="13"/>
  <c r="V486" i="13"/>
  <c r="V457" i="13"/>
  <c r="V464" i="13"/>
  <c r="V492" i="13"/>
  <c r="V482" i="13"/>
  <c r="V485" i="13"/>
  <c r="V488" i="13"/>
  <c r="V439" i="13"/>
  <c r="V470" i="13"/>
  <c r="V140" i="13"/>
  <c r="V155" i="13"/>
  <c r="V158" i="13"/>
  <c r="V167" i="13"/>
  <c r="V173" i="13"/>
  <c r="V176" i="13"/>
  <c r="V179" i="13"/>
  <c r="V182" i="13"/>
  <c r="V185" i="13"/>
  <c r="V194" i="13"/>
  <c r="V197" i="13"/>
  <c r="V209" i="13"/>
  <c r="V212" i="13"/>
  <c r="V383" i="13"/>
  <c r="V431" i="13"/>
  <c r="V440" i="13"/>
  <c r="V465" i="13"/>
  <c r="V468" i="13"/>
  <c r="V474" i="13"/>
  <c r="V477" i="13"/>
  <c r="V498" i="13"/>
  <c r="V501" i="13"/>
  <c r="V504" i="13"/>
  <c r="V510" i="13"/>
  <c r="V161" i="13"/>
  <c r="V164" i="13"/>
  <c r="V146" i="13"/>
  <c r="V152" i="13"/>
  <c r="V445" i="13"/>
  <c r="V448" i="13"/>
  <c r="V451" i="13"/>
  <c r="V461" i="13"/>
  <c r="V473" i="13"/>
  <c r="V497" i="13"/>
  <c r="V509" i="13"/>
  <c r="V476" i="13"/>
  <c r="V224" i="13"/>
  <c r="V56" i="13"/>
  <c r="V65" i="13"/>
  <c r="V77" i="13"/>
  <c r="V86" i="13"/>
  <c r="V95" i="13"/>
  <c r="V101" i="13"/>
  <c r="V107" i="13"/>
  <c r="V116" i="13"/>
  <c r="V122" i="13"/>
  <c r="V128" i="13"/>
  <c r="V131" i="13"/>
  <c r="V137" i="13"/>
  <c r="V59" i="13"/>
  <c r="V71" i="13"/>
  <c r="V98" i="13"/>
  <c r="V50" i="13"/>
  <c r="V68" i="13"/>
  <c r="V83" i="13"/>
  <c r="V92" i="13"/>
  <c r="V104" i="13"/>
  <c r="V113" i="13"/>
  <c r="V119" i="13"/>
  <c r="V125" i="13"/>
  <c r="V134" i="13"/>
  <c r="V53" i="13"/>
  <c r="V62" i="13"/>
  <c r="V74" i="13"/>
  <c r="V89" i="13"/>
  <c r="V110" i="13"/>
  <c r="V12" i="15"/>
  <c r="V15" i="15"/>
  <c r="V18" i="15"/>
  <c r="V27" i="15"/>
  <c r="V30" i="15"/>
  <c r="V36" i="15"/>
  <c r="V42" i="15"/>
  <c r="V48" i="15"/>
  <c r="V51" i="15"/>
  <c r="V57" i="15"/>
  <c r="V60" i="15"/>
  <c r="V63" i="15"/>
  <c r="V66" i="15"/>
  <c r="V69" i="15"/>
  <c r="V72" i="15"/>
  <c r="V75" i="15"/>
  <c r="V78" i="15"/>
  <c r="V81" i="15"/>
  <c r="V84" i="15"/>
  <c r="V87" i="15"/>
  <c r="V90" i="15"/>
  <c r="V93" i="15"/>
  <c r="V96" i="15"/>
  <c r="V99" i="15"/>
  <c r="V105" i="15"/>
  <c r="V111" i="15"/>
  <c r="V114" i="15"/>
  <c r="V120" i="15"/>
  <c r="V123" i="15"/>
  <c r="V129" i="15"/>
  <c r="V363" i="13"/>
  <c r="V382" i="13"/>
  <c r="V399" i="13"/>
  <c r="V441" i="13"/>
  <c r="V444" i="13"/>
  <c r="V447" i="13"/>
  <c r="V453" i="13"/>
  <c r="V456" i="13"/>
  <c r="V463" i="13"/>
  <c r="V466" i="13"/>
  <c r="V469" i="13"/>
  <c r="V472" i="13"/>
  <c r="V487" i="13"/>
  <c r="V493" i="13"/>
  <c r="V496" i="13"/>
  <c r="V514" i="13"/>
  <c r="V517" i="13"/>
  <c r="V21" i="15"/>
  <c r="V33" i="15"/>
  <c r="V54" i="15"/>
  <c r="V126" i="15"/>
  <c r="V108" i="15"/>
  <c r="V24" i="15"/>
  <c r="V39" i="15"/>
  <c r="V117" i="15"/>
  <c r="V102" i="15"/>
  <c r="V45" i="15"/>
  <c r="V206" i="13"/>
  <c r="V218" i="13"/>
  <c r="V415" i="13"/>
  <c r="V467" i="13"/>
  <c r="V479" i="13"/>
  <c r="V491" i="13"/>
  <c r="V503" i="13"/>
  <c r="V128" i="15"/>
  <c r="V132" i="15"/>
  <c r="V7" i="15"/>
  <c r="V10" i="15"/>
  <c r="V13" i="15"/>
  <c r="V16" i="15"/>
  <c r="V19" i="15"/>
  <c r="V22" i="15"/>
  <c r="V25" i="15"/>
  <c r="V28" i="15"/>
  <c r="V31" i="15"/>
  <c r="V34" i="15"/>
  <c r="V37" i="15"/>
  <c r="V40" i="15"/>
  <c r="V43" i="15"/>
  <c r="V46" i="15"/>
  <c r="V49" i="15"/>
  <c r="V52" i="15"/>
  <c r="V55" i="15"/>
  <c r="V58" i="15"/>
  <c r="V61" i="15"/>
  <c r="V64" i="15"/>
  <c r="V67" i="15"/>
  <c r="V70" i="15"/>
  <c r="V73" i="15"/>
  <c r="V76" i="15"/>
  <c r="V79" i="15"/>
  <c r="V82" i="15"/>
  <c r="V85" i="15"/>
  <c r="V88" i="15"/>
  <c r="V91" i="15"/>
  <c r="V94" i="15"/>
  <c r="V97" i="15"/>
  <c r="V100" i="15"/>
  <c r="V103" i="15"/>
  <c r="V106" i="15"/>
  <c r="V109" i="15"/>
  <c r="V112" i="15"/>
  <c r="V115" i="15"/>
  <c r="V118" i="15"/>
  <c r="V121" i="15"/>
  <c r="V124" i="15"/>
  <c r="V127" i="15"/>
  <c r="V130" i="15"/>
  <c r="V133" i="15"/>
  <c r="V23" i="13"/>
  <c r="V483" i="13"/>
  <c r="V495" i="13"/>
  <c r="V484" i="13"/>
  <c r="V490" i="13"/>
  <c r="V499" i="13"/>
  <c r="V502" i="13"/>
  <c r="V51" i="13"/>
  <c r="V54" i="13"/>
  <c r="V57" i="13"/>
  <c r="V60" i="13"/>
  <c r="V63" i="13"/>
  <c r="V66" i="13"/>
  <c r="V69" i="13"/>
  <c r="V72" i="13"/>
  <c r="V75" i="13"/>
  <c r="V78" i="13"/>
  <c r="V81" i="13"/>
  <c r="V87" i="13"/>
  <c r="V90" i="13"/>
  <c r="V93" i="13"/>
  <c r="V96" i="13"/>
  <c r="V99" i="13"/>
  <c r="V102" i="13"/>
  <c r="V105" i="13"/>
  <c r="V108" i="13"/>
  <c r="V111" i="13"/>
  <c r="V114" i="13"/>
  <c r="V117" i="13"/>
  <c r="V120" i="13"/>
  <c r="V123" i="13"/>
  <c r="V126" i="13"/>
  <c r="V138" i="13"/>
  <c r="V144" i="13"/>
  <c r="V150" i="13"/>
  <c r="V153" i="13"/>
  <c r="V156" i="13"/>
  <c r="V159" i="13"/>
  <c r="V168" i="13"/>
  <c r="V174" i="13"/>
  <c r="V180" i="13"/>
  <c r="V183" i="13"/>
  <c r="V186" i="13"/>
  <c r="V192" i="13"/>
  <c r="V195" i="13"/>
  <c r="V198" i="13"/>
  <c r="V201" i="13"/>
  <c r="V207" i="13"/>
  <c r="V210" i="13"/>
  <c r="V213" i="13"/>
  <c r="V216" i="13"/>
  <c r="V225" i="13"/>
  <c r="V494" i="13"/>
  <c r="V500" i="13"/>
  <c r="V506" i="13"/>
  <c r="V512" i="13"/>
  <c r="V49" i="13"/>
  <c r="V52" i="13"/>
  <c r="V55" i="13"/>
  <c r="V58" i="13"/>
  <c r="V61" i="13"/>
  <c r="V64" i="13"/>
  <c r="V67" i="13"/>
  <c r="V70" i="13"/>
  <c r="V73" i="13"/>
  <c r="V76" i="13"/>
  <c r="V79" i="13"/>
  <c r="V82" i="13"/>
  <c r="V85" i="13"/>
  <c r="V88" i="13"/>
  <c r="V91" i="13"/>
  <c r="V94" i="13"/>
  <c r="V97" i="13"/>
  <c r="V100" i="13"/>
  <c r="V103" i="13"/>
  <c r="V106" i="13"/>
  <c r="V109" i="13"/>
  <c r="V112" i="13"/>
  <c r="V115" i="13"/>
  <c r="V118" i="13"/>
  <c r="V121" i="13"/>
  <c r="V124" i="13"/>
  <c r="V127" i="13"/>
  <c r="V130" i="13"/>
  <c r="V133" i="13"/>
  <c r="V139" i="13"/>
  <c r="V145" i="13"/>
  <c r="V148" i="13"/>
  <c r="V154" i="13"/>
  <c r="V157" i="13"/>
  <c r="V160" i="13"/>
  <c r="V169" i="13"/>
  <c r="V178" i="13"/>
  <c r="V184" i="13"/>
  <c r="V187" i="13"/>
  <c r="V193" i="13"/>
  <c r="V199" i="13"/>
  <c r="V202" i="13"/>
  <c r="V205" i="13"/>
  <c r="V208" i="13"/>
  <c r="V211" i="13"/>
  <c r="V217" i="13"/>
  <c r="V220" i="13"/>
  <c r="V449" i="13"/>
  <c r="V480" i="13"/>
  <c r="V489" i="13"/>
  <c r="V131" i="15"/>
  <c r="V8" i="15"/>
  <c r="V11" i="15"/>
  <c r="V14" i="15"/>
  <c r="V17" i="15"/>
  <c r="V20" i="15"/>
  <c r="V23" i="15"/>
  <c r="V26" i="15"/>
  <c r="V29" i="15"/>
  <c r="V32" i="15"/>
  <c r="V35" i="15"/>
  <c r="V38" i="15"/>
  <c r="V41" i="15"/>
  <c r="V44" i="15"/>
  <c r="V47" i="15"/>
  <c r="V50" i="15"/>
  <c r="V53" i="15"/>
  <c r="V56" i="15"/>
  <c r="V59" i="15"/>
  <c r="V62" i="15"/>
  <c r="V65" i="15"/>
  <c r="V68" i="15"/>
  <c r="V71" i="15"/>
  <c r="V74" i="15"/>
  <c r="V77" i="15"/>
  <c r="V80" i="15"/>
  <c r="V83" i="15"/>
  <c r="V86" i="15"/>
  <c r="V89" i="15"/>
  <c r="V92" i="15"/>
  <c r="V95" i="15"/>
  <c r="V98" i="15"/>
  <c r="V101" i="15"/>
  <c r="V104" i="15"/>
  <c r="V107" i="15"/>
  <c r="V110" i="15"/>
  <c r="V113" i="15"/>
  <c r="V116" i="15"/>
  <c r="V119" i="15"/>
  <c r="V122" i="15"/>
  <c r="V125" i="15"/>
  <c r="V129" i="13"/>
  <c r="V132" i="13"/>
  <c r="V135" i="13"/>
  <c r="V136" i="13"/>
  <c r="V141" i="13"/>
  <c r="V142" i="13"/>
  <c r="V143" i="13"/>
  <c r="V147" i="13"/>
  <c r="V149" i="13"/>
  <c r="V151" i="13"/>
  <c r="V162" i="13"/>
  <c r="V163" i="13"/>
  <c r="V165" i="13"/>
  <c r="V166" i="13"/>
  <c r="V170" i="13"/>
  <c r="V171" i="13"/>
  <c r="V172" i="13"/>
  <c r="V175" i="13"/>
  <c r="V177" i="13"/>
  <c r="V181" i="13"/>
  <c r="V226" i="13"/>
  <c r="V231" i="13"/>
  <c r="V241" i="13"/>
  <c r="V245" i="13"/>
  <c r="V248" i="13"/>
  <c r="V250" i="13"/>
  <c r="V251" i="13"/>
  <c r="V253" i="13"/>
  <c r="V254" i="13"/>
  <c r="V5" i="13"/>
  <c r="W5" i="13" s="1"/>
  <c r="V511" i="13"/>
  <c r="V188" i="13"/>
  <c r="V189" i="13"/>
  <c r="V190" i="13"/>
  <c r="V191" i="13"/>
  <c r="V196" i="13"/>
  <c r="V200" i="13"/>
  <c r="V203" i="13"/>
  <c r="V204" i="13"/>
  <c r="V214" i="13"/>
  <c r="V221" i="13"/>
  <c r="V223" i="13"/>
  <c r="V227" i="13"/>
  <c r="V229" i="13"/>
  <c r="V232" i="13"/>
  <c r="V233" i="13"/>
  <c r="V235" i="13"/>
  <c r="V237" i="13"/>
  <c r="V239" i="13"/>
  <c r="V240" i="13"/>
  <c r="V244" i="13"/>
  <c r="V246" i="13"/>
  <c r="V247" i="13"/>
  <c r="V249" i="13"/>
  <c r="V252" i="13"/>
  <c r="V5" i="15"/>
  <c r="W5" i="15" s="1"/>
  <c r="W6" i="15" s="1"/>
  <c r="V435" i="13"/>
  <c r="V215" i="13"/>
  <c r="V219" i="13"/>
  <c r="V222" i="13"/>
  <c r="V228" i="13"/>
  <c r="V230" i="13"/>
  <c r="V234" i="13"/>
  <c r="V238" i="13"/>
  <c r="V242" i="13"/>
  <c r="V243" i="13"/>
  <c r="V255" i="13"/>
  <c r="V256" i="13"/>
  <c r="V257" i="13"/>
  <c r="V258" i="13"/>
  <c r="V259" i="13"/>
  <c r="V260" i="13"/>
  <c r="V261" i="13"/>
  <c r="V262" i="13"/>
  <c r="V263" i="13"/>
  <c r="V264" i="13"/>
  <c r="V265" i="13"/>
  <c r="V266" i="13"/>
  <c r="V267" i="13"/>
  <c r="V268" i="13"/>
  <c r="V269" i="13"/>
  <c r="V270" i="13"/>
  <c r="V271" i="13"/>
  <c r="V272" i="13"/>
  <c r="V273" i="13"/>
  <c r="V274" i="13"/>
  <c r="V275" i="13"/>
  <c r="V276" i="13"/>
  <c r="V277" i="13"/>
  <c r="V278" i="13"/>
  <c r="V279" i="13"/>
  <c r="V280" i="13"/>
  <c r="V281" i="13"/>
  <c r="V282" i="13"/>
  <c r="V283" i="13"/>
  <c r="V284" i="13"/>
  <c r="V285" i="13"/>
  <c r="V286" i="13"/>
  <c r="V287" i="13"/>
  <c r="V288" i="13"/>
  <c r="V289" i="13"/>
  <c r="V290" i="13"/>
  <c r="V436" i="13"/>
  <c r="V450" i="13"/>
  <c r="V454" i="13"/>
  <c r="V458" i="13"/>
  <c r="V462" i="13"/>
  <c r="V291" i="13"/>
  <c r="V292" i="13"/>
  <c r="V293" i="13"/>
  <c r="V294" i="13"/>
  <c r="V295" i="13"/>
  <c r="V296" i="13"/>
  <c r="V297" i="13"/>
  <c r="V298" i="13"/>
  <c r="V299" i="13"/>
  <c r="V300" i="13"/>
  <c r="V301" i="13"/>
  <c r="V302" i="13"/>
  <c r="V303" i="13"/>
  <c r="V304" i="13"/>
  <c r="V305" i="13"/>
  <c r="V306" i="13"/>
  <c r="V307" i="13"/>
  <c r="V308" i="13"/>
  <c r="V309" i="13"/>
  <c r="V310" i="13"/>
  <c r="V311" i="13"/>
  <c r="V312" i="13"/>
  <c r="V313" i="13"/>
  <c r="V314" i="13"/>
  <c r="V315" i="13"/>
  <c r="V316" i="13"/>
  <c r="V317" i="13"/>
  <c r="V318" i="13"/>
  <c r="V319" i="13"/>
  <c r="V320" i="13"/>
  <c r="V321" i="13"/>
  <c r="V323" i="13"/>
  <c r="V324" i="13"/>
  <c r="V325" i="13"/>
  <c r="V80" i="13"/>
  <c r="V84" i="13"/>
  <c r="V236" i="13"/>
  <c r="V322" i="13"/>
  <c r="V35" i="13"/>
  <c r="V437" i="13"/>
  <c r="V438" i="13"/>
  <c r="V442" i="13"/>
  <c r="V446" i="13"/>
  <c r="V471" i="13"/>
  <c r="V475" i="13"/>
  <c r="V507" i="13"/>
  <c r="V515" i="13"/>
  <c r="V326" i="13"/>
  <c r="V327" i="13"/>
  <c r="V328" i="13"/>
  <c r="V329" i="13"/>
  <c r="V330" i="13"/>
  <c r="V331" i="13"/>
  <c r="V332" i="13"/>
  <c r="V333" i="13"/>
  <c r="V334" i="13"/>
  <c r="V335" i="13"/>
  <c r="V336" i="13"/>
  <c r="V337" i="13"/>
  <c r="V338" i="13"/>
  <c r="V339" i="13"/>
  <c r="V340" i="13"/>
  <c r="V341" i="13"/>
  <c r="V342" i="13"/>
  <c r="V343" i="13"/>
  <c r="V344" i="13"/>
  <c r="V345" i="13"/>
  <c r="V346" i="13"/>
  <c r="V347" i="13"/>
  <c r="V348" i="13"/>
  <c r="V349" i="13"/>
  <c r="V350" i="13"/>
  <c r="V351" i="13"/>
  <c r="V352" i="13"/>
  <c r="V353" i="13"/>
  <c r="V354" i="13"/>
  <c r="V355" i="13"/>
  <c r="V356" i="13"/>
  <c r="V357" i="13"/>
  <c r="V358" i="13"/>
  <c r="V359" i="13"/>
  <c r="V360" i="13"/>
  <c r="V361" i="13"/>
  <c r="V362" i="13"/>
  <c r="V6" i="13"/>
  <c r="V7" i="13"/>
  <c r="V9" i="13"/>
  <c r="V10" i="13"/>
  <c r="V12" i="13"/>
  <c r="V14" i="13"/>
  <c r="V15" i="13"/>
  <c r="V17" i="13"/>
  <c r="V18" i="13"/>
  <c r="V19" i="13"/>
  <c r="V20" i="13"/>
  <c r="V22" i="13"/>
  <c r="V26" i="13"/>
  <c r="V27" i="13"/>
  <c r="V29" i="13"/>
  <c r="V30" i="13"/>
  <c r="V31" i="13"/>
  <c r="V33" i="13"/>
  <c r="V34" i="13"/>
  <c r="V36" i="13"/>
  <c r="V37" i="13"/>
  <c r="V38" i="13"/>
  <c r="V40" i="13"/>
  <c r="V41" i="13"/>
  <c r="V42" i="13"/>
  <c r="V43" i="13"/>
  <c r="V45" i="13"/>
  <c r="V46" i="13"/>
  <c r="V47" i="13"/>
  <c r="V48" i="13"/>
  <c r="V365" i="13"/>
  <c r="V367" i="13"/>
  <c r="V369" i="13"/>
  <c r="V371" i="13"/>
  <c r="V373" i="13"/>
  <c r="V376" i="13"/>
  <c r="V378" i="13"/>
  <c r="V379" i="13"/>
  <c r="V381" i="13"/>
  <c r="V384" i="13"/>
  <c r="V385" i="13"/>
  <c r="V386" i="13"/>
  <c r="V388" i="13"/>
  <c r="V389" i="13"/>
  <c r="V390" i="13"/>
  <c r="V391" i="13"/>
  <c r="V392" i="13"/>
  <c r="V393" i="13"/>
  <c r="V394" i="13"/>
  <c r="V395" i="13"/>
  <c r="V396" i="13"/>
  <c r="V397" i="13"/>
  <c r="V398" i="13"/>
  <c r="V400" i="13"/>
  <c r="V401" i="13"/>
  <c r="V402" i="13"/>
  <c r="V403" i="13"/>
  <c r="V404" i="13"/>
  <c r="V405" i="13"/>
  <c r="V406" i="13"/>
  <c r="V407" i="13"/>
  <c r="V408" i="13"/>
  <c r="V409" i="13"/>
  <c r="V410" i="13"/>
  <c r="V411" i="13"/>
  <c r="V412" i="13"/>
  <c r="V413" i="13"/>
  <c r="V414" i="13"/>
  <c r="V416" i="13"/>
  <c r="V417" i="13"/>
  <c r="V418" i="13"/>
  <c r="V419" i="13"/>
  <c r="V420" i="13"/>
  <c r="V421" i="13"/>
  <c r="V422" i="13"/>
  <c r="V423" i="13"/>
  <c r="V424" i="13"/>
  <c r="V425" i="13"/>
  <c r="V426" i="13"/>
  <c r="V427" i="13"/>
  <c r="V428" i="13"/>
  <c r="V429" i="13"/>
  <c r="V430" i="13"/>
  <c r="V432" i="13"/>
  <c r="V433" i="13"/>
  <c r="V364" i="13"/>
  <c r="V366" i="13"/>
  <c r="V368" i="13"/>
  <c r="V370" i="13"/>
  <c r="V372" i="13"/>
  <c r="V374" i="13"/>
  <c r="V375" i="13"/>
  <c r="V377" i="13"/>
  <c r="V380" i="13"/>
  <c r="V387" i="13"/>
  <c r="V8" i="13"/>
  <c r="V11" i="13"/>
  <c r="V13" i="13"/>
  <c r="V16" i="13"/>
  <c r="V21" i="13"/>
  <c r="V24" i="13"/>
  <c r="V25" i="13"/>
  <c r="V28" i="13"/>
  <c r="V32" i="13"/>
  <c r="V39" i="13"/>
  <c r="V44" i="13"/>
  <c r="V434" i="13"/>
  <c r="P111" i="15"/>
  <c r="P110" i="15"/>
  <c r="P109" i="15"/>
  <c r="P108" i="15"/>
  <c r="P107" i="15"/>
  <c r="P106" i="15"/>
  <c r="P105" i="15"/>
  <c r="P515" i="13"/>
  <c r="W7" i="15" l="1"/>
  <c r="W8" i="15" s="1"/>
  <c r="W9" i="15" s="1"/>
  <c r="W10" i="15" s="1"/>
  <c r="W11" i="15" s="1"/>
  <c r="W12" i="15" s="1"/>
  <c r="W13" i="15" s="1"/>
  <c r="W14" i="15" s="1"/>
  <c r="W15" i="15" s="1"/>
  <c r="W16" i="15" s="1"/>
  <c r="W17" i="15" s="1"/>
  <c r="W18" i="15" s="1"/>
  <c r="W19" i="15" s="1"/>
  <c r="W20" i="15" s="1"/>
  <c r="W21" i="15" s="1"/>
  <c r="W22" i="15" s="1"/>
  <c r="W23" i="15" s="1"/>
  <c r="W24" i="15" s="1"/>
  <c r="W25" i="15" s="1"/>
  <c r="W26" i="15" s="1"/>
  <c r="W27" i="15" s="1"/>
  <c r="W28" i="15" s="1"/>
  <c r="W29" i="15" s="1"/>
  <c r="W30" i="15" s="1"/>
  <c r="W31" i="15" s="1"/>
  <c r="W32" i="15" s="1"/>
  <c r="W33" i="15" s="1"/>
  <c r="W34" i="15" s="1"/>
  <c r="W35" i="15" s="1"/>
  <c r="W36" i="15" s="1"/>
  <c r="W37" i="15" s="1"/>
  <c r="W38" i="15" s="1"/>
  <c r="W39" i="15" s="1"/>
  <c r="W40" i="15" s="1"/>
  <c r="W41" i="15" s="1"/>
  <c r="W42" i="15" s="1"/>
  <c r="W43" i="15" s="1"/>
  <c r="W44" i="15" s="1"/>
  <c r="W45" i="15" s="1"/>
  <c r="W46" i="15" s="1"/>
  <c r="W47" i="15" s="1"/>
  <c r="W48" i="15" s="1"/>
  <c r="W49" i="15" s="1"/>
  <c r="W50" i="15" s="1"/>
  <c r="W51" i="15" s="1"/>
  <c r="W52" i="15" s="1"/>
  <c r="W53" i="15" s="1"/>
  <c r="W54" i="15" s="1"/>
  <c r="W55" i="15" s="1"/>
  <c r="W56" i="15" s="1"/>
  <c r="W57" i="15" s="1"/>
  <c r="W58" i="15" s="1"/>
  <c r="W59" i="15" s="1"/>
  <c r="W60" i="15" s="1"/>
  <c r="W61" i="15" s="1"/>
  <c r="W62" i="15" s="1"/>
  <c r="W63" i="15" s="1"/>
  <c r="W64" i="15" s="1"/>
  <c r="W65" i="15" s="1"/>
  <c r="W66" i="15" s="1"/>
  <c r="W67" i="15" s="1"/>
  <c r="W68" i="15" s="1"/>
  <c r="W69" i="15" s="1"/>
  <c r="W70" i="15" s="1"/>
  <c r="W71" i="15" s="1"/>
  <c r="W72" i="15" s="1"/>
  <c r="W73" i="15" s="1"/>
  <c r="W74" i="15" s="1"/>
  <c r="W75" i="15" s="1"/>
  <c r="W76" i="15" s="1"/>
  <c r="W77" i="15" s="1"/>
  <c r="W78" i="15" s="1"/>
  <c r="W79" i="15" s="1"/>
  <c r="W80" i="15" s="1"/>
  <c r="W81" i="15" s="1"/>
  <c r="W82" i="15" s="1"/>
  <c r="W83" i="15" s="1"/>
  <c r="W84" i="15" s="1"/>
  <c r="W85" i="15" s="1"/>
  <c r="W86" i="15" s="1"/>
  <c r="W87" i="15" s="1"/>
  <c r="W88" i="15" s="1"/>
  <c r="W89" i="15" s="1"/>
  <c r="W90" i="15" s="1"/>
  <c r="W91" i="15" s="1"/>
  <c r="W92" i="15" s="1"/>
  <c r="W93" i="15" s="1"/>
  <c r="W94" i="15" s="1"/>
  <c r="W95" i="15" s="1"/>
  <c r="W96" i="15" s="1"/>
  <c r="W97" i="15" s="1"/>
  <c r="W98" i="15" s="1"/>
  <c r="W99" i="15" s="1"/>
  <c r="W100" i="15" s="1"/>
  <c r="W101" i="15" s="1"/>
  <c r="W102" i="15" s="1"/>
  <c r="W103" i="15" s="1"/>
  <c r="W104" i="15" s="1"/>
  <c r="W105" i="15" s="1"/>
  <c r="W106" i="15" s="1"/>
  <c r="W107" i="15" s="1"/>
  <c r="W108" i="15" s="1"/>
  <c r="W109" i="15" s="1"/>
  <c r="W110" i="15" s="1"/>
  <c r="W111" i="15" s="1"/>
  <c r="W112" i="15" s="1"/>
  <c r="W113" i="15" s="1"/>
  <c r="W114" i="15" s="1"/>
  <c r="W115" i="15" s="1"/>
  <c r="W116" i="15" s="1"/>
  <c r="W117" i="15" s="1"/>
  <c r="W118" i="15" s="1"/>
  <c r="W119" i="15" s="1"/>
  <c r="W120" i="15" s="1"/>
  <c r="W121" i="15" s="1"/>
  <c r="W122" i="15" s="1"/>
  <c r="W123" i="15" s="1"/>
  <c r="W124" i="15" s="1"/>
  <c r="W125" i="15" s="1"/>
  <c r="W126" i="15" s="1"/>
  <c r="W127" i="15" s="1"/>
  <c r="W128" i="15" s="1"/>
  <c r="W129" i="15" s="1"/>
  <c r="W130" i="15" s="1"/>
  <c r="W131" i="15" s="1"/>
  <c r="W132" i="15" s="1"/>
  <c r="W133" i="15" s="1"/>
  <c r="W134" i="15" s="1"/>
  <c r="W135" i="15" s="1"/>
  <c r="W136" i="15" s="1"/>
  <c r="W137" i="15" s="1"/>
  <c r="W138" i="15" s="1"/>
  <c r="W139" i="15" s="1"/>
  <c r="W140" i="15" s="1"/>
  <c r="W141" i="15" s="1"/>
  <c r="W142" i="15" s="1"/>
  <c r="W143" i="15" s="1"/>
  <c r="W144" i="15" s="1"/>
  <c r="W145" i="15" s="1"/>
  <c r="W146" i="15" s="1"/>
  <c r="W147" i="15" s="1"/>
  <c r="W148" i="15" s="1"/>
  <c r="W149" i="15" s="1"/>
  <c r="W150" i="15" s="1"/>
  <c r="W151" i="15" s="1"/>
  <c r="W152" i="15" s="1"/>
  <c r="W153" i="15" s="1"/>
  <c r="W154" i="15" s="1"/>
  <c r="W155" i="15" s="1"/>
  <c r="W156" i="15" s="1"/>
  <c r="W157" i="15" s="1"/>
  <c r="W158" i="15" s="1"/>
  <c r="W159" i="15" s="1"/>
  <c r="W160" i="15" s="1"/>
  <c r="W161" i="15" s="1"/>
  <c r="W162" i="15" s="1"/>
  <c r="W163" i="15" s="1"/>
  <c r="W164" i="15" s="1"/>
  <c r="W165" i="15" s="1"/>
  <c r="W166" i="15" s="1"/>
  <c r="W167" i="15" s="1"/>
  <c r="W168" i="15" s="1"/>
  <c r="W169" i="15" s="1"/>
  <c r="W170" i="15" s="1"/>
  <c r="W171" i="15" s="1"/>
  <c r="W172" i="15" s="1"/>
  <c r="W173" i="15" s="1"/>
  <c r="W174" i="15" s="1"/>
  <c r="W175" i="15" s="1"/>
  <c r="W176" i="15" s="1"/>
  <c r="W177" i="15" s="1"/>
  <c r="W178" i="15" s="1"/>
  <c r="W179" i="15" s="1"/>
  <c r="W180" i="15" s="1"/>
  <c r="W181" i="15" s="1"/>
  <c r="W182" i="15" s="1"/>
  <c r="W183" i="15" s="1"/>
  <c r="W184" i="15" s="1"/>
  <c r="W185" i="15" s="1"/>
  <c r="W186" i="15" s="1"/>
  <c r="W187" i="15" s="1"/>
  <c r="W188" i="15" s="1"/>
  <c r="W189" i="15" s="1"/>
  <c r="W190" i="15" s="1"/>
  <c r="W191" i="15" s="1"/>
  <c r="W192" i="15" s="1"/>
  <c r="W193" i="15" s="1"/>
  <c r="W194" i="15" s="1"/>
  <c r="W195" i="15" s="1"/>
  <c r="W196" i="15" s="1"/>
  <c r="W197" i="15" s="1"/>
  <c r="W198" i="15" s="1"/>
  <c r="W199" i="15" s="1"/>
  <c r="W200" i="15" s="1"/>
  <c r="W201" i="15" s="1"/>
  <c r="W202" i="15" s="1"/>
  <c r="W203" i="15" s="1"/>
  <c r="W204" i="15" s="1"/>
  <c r="W205" i="15" s="1"/>
  <c r="W206" i="15" s="1"/>
  <c r="W207" i="15" s="1"/>
  <c r="W208" i="15" s="1"/>
  <c r="W209" i="15" s="1"/>
  <c r="W210" i="15" s="1"/>
  <c r="W211" i="15" s="1"/>
  <c r="W212" i="15" s="1"/>
  <c r="W213" i="15" s="1"/>
  <c r="W214" i="15" s="1"/>
  <c r="W215" i="15" s="1"/>
  <c r="W216" i="15" s="1"/>
  <c r="W217" i="15" s="1"/>
  <c r="W218" i="15" s="1"/>
  <c r="W219" i="15" s="1"/>
  <c r="W220" i="15" s="1"/>
  <c r="W221" i="15" s="1"/>
  <c r="W222" i="15" s="1"/>
  <c r="W223" i="15" s="1"/>
  <c r="W224" i="15" s="1"/>
  <c r="W225" i="15" s="1"/>
  <c r="W226" i="15" s="1"/>
  <c r="W227" i="15" s="1"/>
  <c r="W228" i="15" s="1"/>
  <c r="W229" i="15" s="1"/>
  <c r="W230" i="15" s="1"/>
  <c r="W231" i="15" s="1"/>
  <c r="W232" i="15" s="1"/>
  <c r="W233" i="15" s="1"/>
  <c r="W234" i="15" s="1"/>
  <c r="W235" i="15" s="1"/>
  <c r="W236" i="15" s="1"/>
  <c r="W237" i="15" s="1"/>
  <c r="W238" i="15" s="1"/>
  <c r="W239" i="15" s="1"/>
  <c r="W240" i="15" s="1"/>
  <c r="W241" i="15" s="1"/>
  <c r="W242" i="15" s="1"/>
  <c r="W243" i="15" s="1"/>
  <c r="W244" i="15" s="1"/>
  <c r="W245" i="15" s="1"/>
  <c r="W246" i="15" s="1"/>
  <c r="W247" i="15" s="1"/>
  <c r="W248" i="15" s="1"/>
  <c r="W249" i="15" s="1"/>
  <c r="W250" i="15" s="1"/>
  <c r="W251" i="15" s="1"/>
  <c r="W252" i="15" s="1"/>
  <c r="W253" i="15" s="1"/>
  <c r="W254" i="15" s="1"/>
  <c r="W255" i="15" s="1"/>
  <c r="W256" i="15" s="1"/>
  <c r="W257" i="15" s="1"/>
  <c r="W258" i="15" s="1"/>
  <c r="W259" i="15" s="1"/>
  <c r="W260" i="15" s="1"/>
  <c r="W261" i="15" s="1"/>
  <c r="W262" i="15" s="1"/>
  <c r="W263" i="15" s="1"/>
  <c r="W264" i="15" s="1"/>
  <c r="W265" i="15" s="1"/>
  <c r="W266" i="15" s="1"/>
  <c r="W267" i="15" s="1"/>
  <c r="W268" i="15" s="1"/>
  <c r="W269" i="15" s="1"/>
  <c r="W270" i="15" s="1"/>
  <c r="W271" i="15" s="1"/>
  <c r="W272" i="15" s="1"/>
  <c r="W273" i="15" s="1"/>
  <c r="W274" i="15" s="1"/>
  <c r="W275" i="15" s="1"/>
  <c r="W276" i="15" s="1"/>
  <c r="W277" i="15" s="1"/>
  <c r="W278" i="15" s="1"/>
  <c r="W279" i="15" s="1"/>
  <c r="W280" i="15" s="1"/>
  <c r="W281" i="15" s="1"/>
  <c r="W282" i="15" s="1"/>
  <c r="W283" i="15" s="1"/>
  <c r="W284" i="15" s="1"/>
  <c r="W285" i="15" s="1"/>
  <c r="W286" i="15" s="1"/>
  <c r="W287" i="15" s="1"/>
  <c r="W288" i="15" s="1"/>
  <c r="W289" i="15" s="1"/>
  <c r="W290" i="15" s="1"/>
  <c r="W291" i="15" s="1"/>
  <c r="W292" i="15" s="1"/>
  <c r="W293" i="15" s="1"/>
  <c r="W294" i="15" s="1"/>
  <c r="W295" i="15" s="1"/>
  <c r="W296" i="15" s="1"/>
  <c r="W297" i="15" s="1"/>
  <c r="W298" i="15" s="1"/>
  <c r="W299" i="15" s="1"/>
  <c r="W300" i="15" s="1"/>
  <c r="W301" i="15" s="1"/>
  <c r="W302" i="15" s="1"/>
  <c r="W303" i="15" s="1"/>
  <c r="W304" i="15" s="1"/>
  <c r="W305" i="15" s="1"/>
  <c r="W306" i="15" s="1"/>
  <c r="W307" i="15" s="1"/>
  <c r="W308" i="15" s="1"/>
  <c r="W309" i="15" s="1"/>
  <c r="W310" i="15" s="1"/>
  <c r="W311" i="15" s="1"/>
  <c r="W312" i="15" s="1"/>
  <c r="W313" i="15" s="1"/>
  <c r="W314" i="15" s="1"/>
  <c r="W315" i="15" s="1"/>
  <c r="W316" i="15" s="1"/>
  <c r="W317" i="15" s="1"/>
  <c r="W318" i="15" s="1"/>
  <c r="W319" i="15" s="1"/>
  <c r="W320" i="15" s="1"/>
  <c r="W321" i="15" s="1"/>
  <c r="W322" i="15" s="1"/>
  <c r="W323" i="15" s="1"/>
  <c r="W324" i="15" s="1"/>
  <c r="W325" i="15" s="1"/>
  <c r="W326" i="15" s="1"/>
  <c r="W327" i="15" s="1"/>
  <c r="W328" i="15" s="1"/>
  <c r="W329" i="15" s="1"/>
  <c r="W330" i="15" s="1"/>
  <c r="W331" i="15" s="1"/>
  <c r="W332" i="15" s="1"/>
  <c r="W333" i="15" s="1"/>
  <c r="W334" i="15" s="1"/>
  <c r="W335" i="15" s="1"/>
  <c r="W336" i="15" s="1"/>
  <c r="W337" i="15" s="1"/>
  <c r="W338" i="15" s="1"/>
  <c r="W339" i="15" s="1"/>
  <c r="W340" i="15" s="1"/>
  <c r="W341" i="15" s="1"/>
  <c r="W342" i="15" s="1"/>
  <c r="W343" i="15" s="1"/>
  <c r="W344" i="15" s="1"/>
  <c r="W345" i="15" s="1"/>
  <c r="W346" i="15" s="1"/>
  <c r="W347" i="15" s="1"/>
  <c r="W348" i="15" s="1"/>
  <c r="W349" i="15" s="1"/>
  <c r="W350" i="15" s="1"/>
  <c r="W351" i="15" s="1"/>
  <c r="W352" i="15" s="1"/>
  <c r="W353" i="15" s="1"/>
  <c r="W354" i="15" s="1"/>
  <c r="W355" i="15" s="1"/>
  <c r="W356" i="15" s="1"/>
  <c r="W357" i="15" s="1"/>
  <c r="W358" i="15" s="1"/>
  <c r="W359" i="15" s="1"/>
  <c r="W360" i="15" s="1"/>
  <c r="W361" i="15" s="1"/>
  <c r="W362" i="15" s="1"/>
  <c r="W363" i="15" s="1"/>
  <c r="W364" i="15" s="1"/>
  <c r="W365" i="15" s="1"/>
  <c r="W366" i="15" s="1"/>
  <c r="W367" i="15" s="1"/>
  <c r="W368" i="15" s="1"/>
  <c r="W369" i="15" s="1"/>
  <c r="W370" i="15" s="1"/>
  <c r="W371" i="15" s="1"/>
  <c r="W372" i="15" s="1"/>
  <c r="W373" i="15" s="1"/>
  <c r="W374" i="15" s="1"/>
  <c r="W375" i="15" s="1"/>
  <c r="W376" i="15" s="1"/>
  <c r="W377" i="15" s="1"/>
  <c r="W378" i="15" s="1"/>
  <c r="W379" i="15" s="1"/>
  <c r="W380" i="15" s="1"/>
  <c r="W381" i="15" s="1"/>
  <c r="W382" i="15" s="1"/>
  <c r="W383" i="15" s="1"/>
  <c r="W384" i="15" s="1"/>
  <c r="W385" i="15" s="1"/>
  <c r="W386" i="15" s="1"/>
  <c r="W387" i="15" s="1"/>
  <c r="W388" i="15" s="1"/>
  <c r="W389" i="15" s="1"/>
  <c r="W390" i="15" s="1"/>
  <c r="W391" i="15" s="1"/>
  <c r="W392" i="15" s="1"/>
  <c r="W393" i="15" s="1"/>
  <c r="W394" i="15" s="1"/>
  <c r="W395" i="15" s="1"/>
  <c r="W396" i="15" s="1"/>
  <c r="W397" i="15" s="1"/>
  <c r="W398" i="15" s="1"/>
  <c r="W399" i="15" s="1"/>
  <c r="W400" i="15" s="1"/>
  <c r="W401" i="15" s="1"/>
  <c r="W402" i="15" s="1"/>
  <c r="W403" i="15" s="1"/>
  <c r="W404" i="15" s="1"/>
  <c r="W405" i="15" s="1"/>
  <c r="W406" i="15" s="1"/>
  <c r="W407" i="15" s="1"/>
  <c r="W408" i="15" s="1"/>
  <c r="W409" i="15" s="1"/>
  <c r="W410" i="15" s="1"/>
  <c r="W411" i="15" s="1"/>
  <c r="W412" i="15" s="1"/>
  <c r="W413" i="15" s="1"/>
  <c r="W414" i="15" s="1"/>
  <c r="W415" i="15" s="1"/>
  <c r="W416" i="15" s="1"/>
  <c r="W417" i="15" s="1"/>
  <c r="W418" i="15" s="1"/>
  <c r="W419" i="15" s="1"/>
  <c r="W420" i="15" s="1"/>
  <c r="W421" i="15" s="1"/>
  <c r="W422" i="15" s="1"/>
  <c r="W423" i="15" s="1"/>
  <c r="W424" i="15" s="1"/>
  <c r="W425" i="15" s="1"/>
  <c r="W426" i="15" s="1"/>
  <c r="W427" i="15" s="1"/>
  <c r="W428" i="15" s="1"/>
  <c r="W429" i="15" s="1"/>
  <c r="W430" i="15" s="1"/>
  <c r="W431" i="15" s="1"/>
  <c r="W432" i="15" s="1"/>
  <c r="W433" i="15" s="1"/>
  <c r="W434" i="15" s="1"/>
  <c r="W435" i="15" s="1"/>
  <c r="W436" i="15" s="1"/>
  <c r="W437" i="15" s="1"/>
  <c r="W438" i="15" s="1"/>
  <c r="W439" i="15" s="1"/>
  <c r="W440" i="15" s="1"/>
  <c r="W441" i="15" s="1"/>
  <c r="W442" i="15" s="1"/>
  <c r="W443" i="15" s="1"/>
  <c r="W444" i="15" s="1"/>
  <c r="W445" i="15" s="1"/>
  <c r="W446" i="15" s="1"/>
  <c r="W447" i="15" s="1"/>
  <c r="W448" i="15" s="1"/>
  <c r="W449" i="15" s="1"/>
  <c r="W450" i="15" s="1"/>
  <c r="W451" i="15" s="1"/>
  <c r="W452" i="15" s="1"/>
  <c r="W6" i="13"/>
  <c r="W7" i="13" s="1"/>
  <c r="W8" i="13" s="1"/>
  <c r="W9" i="13" s="1"/>
  <c r="W10" i="13" s="1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W51" i="13" s="1"/>
  <c r="W52" i="13" s="1"/>
  <c r="W53" i="13" s="1"/>
  <c r="W54" i="13" s="1"/>
  <c r="W55" i="13" s="1"/>
  <c r="W56" i="13" s="1"/>
  <c r="W57" i="13" s="1"/>
  <c r="W58" i="13" s="1"/>
  <c r="W59" i="13" s="1"/>
  <c r="W60" i="13" s="1"/>
  <c r="W61" i="13" s="1"/>
  <c r="W62" i="13" s="1"/>
  <c r="W63" i="13" s="1"/>
  <c r="W64" i="13" s="1"/>
  <c r="W65" i="13" s="1"/>
  <c r="W66" i="13" s="1"/>
  <c r="W67" i="13" s="1"/>
  <c r="W68" i="13" s="1"/>
  <c r="W69" i="13" s="1"/>
  <c r="W70" i="13" s="1"/>
  <c r="W71" i="13" s="1"/>
  <c r="W72" i="13" s="1"/>
  <c r="W73" i="13" s="1"/>
  <c r="W74" i="13" s="1"/>
  <c r="W75" i="13" s="1"/>
  <c r="W76" i="13" s="1"/>
  <c r="W77" i="13" s="1"/>
  <c r="W78" i="13" s="1"/>
  <c r="W79" i="13" s="1"/>
  <c r="W80" i="13" s="1"/>
  <c r="W81" i="13" s="1"/>
  <c r="W82" i="13" s="1"/>
  <c r="W83" i="13" s="1"/>
  <c r="W84" i="13" s="1"/>
  <c r="W85" i="13" s="1"/>
  <c r="W86" i="13" s="1"/>
  <c r="W87" i="13" s="1"/>
  <c r="W88" i="13" s="1"/>
  <c r="W89" i="13" s="1"/>
  <c r="W90" i="13" s="1"/>
  <c r="W91" i="13" s="1"/>
  <c r="W92" i="13" s="1"/>
  <c r="W93" i="13" s="1"/>
  <c r="W94" i="13" s="1"/>
  <c r="W95" i="13" s="1"/>
  <c r="W96" i="13" s="1"/>
  <c r="W97" i="13" s="1"/>
  <c r="W98" i="13" s="1"/>
  <c r="W99" i="13" s="1"/>
  <c r="W100" i="13" s="1"/>
  <c r="W101" i="13" s="1"/>
  <c r="W102" i="13" s="1"/>
  <c r="W103" i="13" s="1"/>
  <c r="W104" i="13" s="1"/>
  <c r="W105" i="13" s="1"/>
  <c r="W106" i="13" s="1"/>
  <c r="W107" i="13" s="1"/>
  <c r="W108" i="13" s="1"/>
  <c r="W109" i="13" s="1"/>
  <c r="W110" i="13" s="1"/>
  <c r="W111" i="13" s="1"/>
  <c r="W112" i="13" s="1"/>
  <c r="W113" i="13" s="1"/>
  <c r="W114" i="13" s="1"/>
  <c r="W115" i="13" s="1"/>
  <c r="W116" i="13" s="1"/>
  <c r="W117" i="13" s="1"/>
  <c r="W118" i="13" s="1"/>
  <c r="W119" i="13" s="1"/>
  <c r="W120" i="13" s="1"/>
  <c r="W121" i="13" s="1"/>
  <c r="W122" i="13" s="1"/>
  <c r="W123" i="13" s="1"/>
  <c r="W124" i="13" s="1"/>
  <c r="W125" i="13" s="1"/>
  <c r="W126" i="13" s="1"/>
  <c r="W127" i="13" s="1"/>
  <c r="W128" i="13" s="1"/>
  <c r="W129" i="13" s="1"/>
  <c r="W130" i="13" s="1"/>
  <c r="W131" i="13" s="1"/>
  <c r="W132" i="13" s="1"/>
  <c r="W133" i="13" s="1"/>
  <c r="W134" i="13" s="1"/>
  <c r="W135" i="13" s="1"/>
  <c r="W136" i="13" s="1"/>
  <c r="W137" i="13" s="1"/>
  <c r="W138" i="13" s="1"/>
  <c r="W139" i="13" s="1"/>
  <c r="W140" i="13" s="1"/>
  <c r="W141" i="13" s="1"/>
  <c r="W142" i="13" s="1"/>
  <c r="W143" i="13" s="1"/>
  <c r="W144" i="13" s="1"/>
  <c r="W145" i="13" s="1"/>
  <c r="W146" i="13" s="1"/>
  <c r="W147" i="13" s="1"/>
  <c r="W148" i="13" s="1"/>
  <c r="W149" i="13" s="1"/>
  <c r="W150" i="13" s="1"/>
  <c r="W151" i="13" s="1"/>
  <c r="W152" i="13" s="1"/>
  <c r="W153" i="13" s="1"/>
  <c r="W154" i="13" s="1"/>
  <c r="W155" i="13" s="1"/>
  <c r="W156" i="13" s="1"/>
  <c r="W157" i="13" s="1"/>
  <c r="W158" i="13" s="1"/>
  <c r="W159" i="13" s="1"/>
  <c r="W160" i="13" s="1"/>
  <c r="W161" i="13" s="1"/>
  <c r="W162" i="13" s="1"/>
  <c r="W163" i="13" s="1"/>
  <c r="W164" i="13" s="1"/>
  <c r="W165" i="13" s="1"/>
  <c r="W166" i="13" s="1"/>
  <c r="W167" i="13" s="1"/>
  <c r="W168" i="13" s="1"/>
  <c r="W169" i="13" s="1"/>
  <c r="W170" i="13" s="1"/>
  <c r="W171" i="13" s="1"/>
  <c r="W172" i="13" s="1"/>
  <c r="W173" i="13" s="1"/>
  <c r="W174" i="13" s="1"/>
  <c r="W175" i="13" s="1"/>
  <c r="W176" i="13" s="1"/>
  <c r="W177" i="13" s="1"/>
  <c r="W178" i="13" s="1"/>
  <c r="W179" i="13" s="1"/>
  <c r="W180" i="13" s="1"/>
  <c r="W181" i="13" s="1"/>
  <c r="W182" i="13" s="1"/>
  <c r="W183" i="13" s="1"/>
  <c r="W184" i="13" s="1"/>
  <c r="W185" i="13" s="1"/>
  <c r="W186" i="13" s="1"/>
  <c r="W187" i="13" s="1"/>
  <c r="W188" i="13" s="1"/>
  <c r="W189" i="13" s="1"/>
  <c r="W190" i="13" s="1"/>
  <c r="W191" i="13" s="1"/>
  <c r="W192" i="13" s="1"/>
  <c r="W193" i="13" s="1"/>
  <c r="W194" i="13" s="1"/>
  <c r="W195" i="13" s="1"/>
  <c r="W196" i="13" s="1"/>
  <c r="W197" i="13" s="1"/>
  <c r="W198" i="13" s="1"/>
  <c r="W199" i="13" s="1"/>
  <c r="W200" i="13" s="1"/>
  <c r="W201" i="13" s="1"/>
  <c r="W202" i="13" s="1"/>
  <c r="W203" i="13" s="1"/>
  <c r="W204" i="13" s="1"/>
  <c r="W205" i="13" s="1"/>
  <c r="W206" i="13" s="1"/>
  <c r="W207" i="13" s="1"/>
  <c r="W208" i="13" s="1"/>
  <c r="W209" i="13" s="1"/>
  <c r="W210" i="13" s="1"/>
  <c r="W211" i="13" s="1"/>
  <c r="W212" i="13" s="1"/>
  <c r="W213" i="13" s="1"/>
  <c r="W214" i="13" s="1"/>
  <c r="W215" i="13" s="1"/>
  <c r="W216" i="13" s="1"/>
  <c r="W217" i="13" s="1"/>
  <c r="W218" i="13" s="1"/>
  <c r="W219" i="13" s="1"/>
  <c r="W220" i="13" s="1"/>
  <c r="W221" i="13" s="1"/>
  <c r="W222" i="13" s="1"/>
  <c r="W223" i="13" s="1"/>
  <c r="W224" i="13" s="1"/>
  <c r="W225" i="13" s="1"/>
  <c r="W226" i="13" s="1"/>
  <c r="W227" i="13" s="1"/>
  <c r="W228" i="13" s="1"/>
  <c r="W229" i="13" s="1"/>
  <c r="W230" i="13" s="1"/>
  <c r="W231" i="13" s="1"/>
  <c r="W232" i="13" s="1"/>
  <c r="W233" i="13" s="1"/>
  <c r="W234" i="13" s="1"/>
  <c r="W235" i="13" s="1"/>
  <c r="W236" i="13" s="1"/>
  <c r="W237" i="13" s="1"/>
  <c r="W238" i="13" s="1"/>
  <c r="W239" i="13" s="1"/>
  <c r="W240" i="13" s="1"/>
  <c r="W241" i="13" s="1"/>
  <c r="W242" i="13" s="1"/>
  <c r="W243" i="13" s="1"/>
  <c r="W244" i="13" s="1"/>
  <c r="W245" i="13" s="1"/>
  <c r="W246" i="13" s="1"/>
  <c r="W247" i="13" s="1"/>
  <c r="W248" i="13" s="1"/>
  <c r="W249" i="13" s="1"/>
  <c r="W250" i="13" s="1"/>
  <c r="W251" i="13" s="1"/>
  <c r="W252" i="13" s="1"/>
  <c r="W253" i="13" s="1"/>
  <c r="W254" i="13" s="1"/>
  <c r="W255" i="13" s="1"/>
  <c r="W256" i="13" s="1"/>
  <c r="W257" i="13" s="1"/>
  <c r="W258" i="13" s="1"/>
  <c r="W259" i="13" s="1"/>
  <c r="W260" i="13" s="1"/>
  <c r="W261" i="13" s="1"/>
  <c r="W262" i="13" s="1"/>
  <c r="W263" i="13" s="1"/>
  <c r="W264" i="13" s="1"/>
  <c r="W265" i="13" s="1"/>
  <c r="W266" i="13" s="1"/>
  <c r="W267" i="13" s="1"/>
  <c r="W268" i="13" s="1"/>
  <c r="W269" i="13" s="1"/>
  <c r="W270" i="13" s="1"/>
  <c r="W271" i="13" s="1"/>
  <c r="W272" i="13" s="1"/>
  <c r="W273" i="13" s="1"/>
  <c r="W274" i="13" s="1"/>
  <c r="W275" i="13" s="1"/>
  <c r="W276" i="13" s="1"/>
  <c r="W277" i="13" s="1"/>
  <c r="W278" i="13" s="1"/>
  <c r="W279" i="13" s="1"/>
  <c r="W280" i="13" s="1"/>
  <c r="W281" i="13" s="1"/>
  <c r="W282" i="13" s="1"/>
  <c r="W283" i="13" s="1"/>
  <c r="W284" i="13" s="1"/>
  <c r="W285" i="13" s="1"/>
  <c r="W286" i="13" s="1"/>
  <c r="W287" i="13" s="1"/>
  <c r="W288" i="13" s="1"/>
  <c r="W289" i="13" s="1"/>
  <c r="W290" i="13" s="1"/>
  <c r="W291" i="13" s="1"/>
  <c r="W292" i="13" s="1"/>
  <c r="W293" i="13" s="1"/>
  <c r="W294" i="13" s="1"/>
  <c r="W295" i="13" s="1"/>
  <c r="W296" i="13" s="1"/>
  <c r="W297" i="13" s="1"/>
  <c r="W298" i="13" s="1"/>
  <c r="W299" i="13" s="1"/>
  <c r="W300" i="13" s="1"/>
  <c r="W301" i="13" s="1"/>
  <c r="W302" i="13" s="1"/>
  <c r="W303" i="13" s="1"/>
  <c r="W304" i="13" s="1"/>
  <c r="W305" i="13" s="1"/>
  <c r="W306" i="13" s="1"/>
  <c r="W307" i="13" s="1"/>
  <c r="W308" i="13" s="1"/>
  <c r="W309" i="13" s="1"/>
  <c r="W310" i="13" s="1"/>
  <c r="W311" i="13" s="1"/>
  <c r="W312" i="13" s="1"/>
  <c r="W313" i="13" s="1"/>
  <c r="W314" i="13" s="1"/>
  <c r="W315" i="13" s="1"/>
  <c r="W316" i="13" s="1"/>
  <c r="W317" i="13" s="1"/>
  <c r="W318" i="13" s="1"/>
  <c r="W319" i="13" s="1"/>
  <c r="W320" i="13" s="1"/>
  <c r="W321" i="13" s="1"/>
  <c r="W322" i="13" s="1"/>
  <c r="W323" i="13" s="1"/>
  <c r="W324" i="13" s="1"/>
  <c r="W325" i="13" s="1"/>
  <c r="W326" i="13" s="1"/>
  <c r="W327" i="13" s="1"/>
  <c r="W328" i="13" s="1"/>
  <c r="W329" i="13" s="1"/>
  <c r="W330" i="13" s="1"/>
  <c r="W331" i="13" s="1"/>
  <c r="W332" i="13" s="1"/>
  <c r="W333" i="13" s="1"/>
  <c r="W334" i="13" s="1"/>
  <c r="W335" i="13" s="1"/>
  <c r="W336" i="13" s="1"/>
  <c r="W337" i="13" s="1"/>
  <c r="W338" i="13" s="1"/>
  <c r="W339" i="13" s="1"/>
  <c r="W340" i="13" s="1"/>
  <c r="W341" i="13" s="1"/>
  <c r="W342" i="13" s="1"/>
  <c r="W343" i="13" s="1"/>
  <c r="W344" i="13" s="1"/>
  <c r="W345" i="13" s="1"/>
  <c r="W346" i="13" s="1"/>
  <c r="W347" i="13" s="1"/>
  <c r="W348" i="13" s="1"/>
  <c r="W349" i="13" s="1"/>
  <c r="W350" i="13" s="1"/>
  <c r="W351" i="13" s="1"/>
  <c r="W352" i="13" s="1"/>
  <c r="W353" i="13" s="1"/>
  <c r="W354" i="13" s="1"/>
  <c r="W355" i="13" s="1"/>
  <c r="W356" i="13" s="1"/>
  <c r="W357" i="13" s="1"/>
  <c r="W358" i="13" s="1"/>
  <c r="W359" i="13" s="1"/>
  <c r="W360" i="13" s="1"/>
  <c r="W361" i="13" s="1"/>
  <c r="W362" i="13" s="1"/>
  <c r="W363" i="13" s="1"/>
  <c r="W364" i="13" s="1"/>
  <c r="W365" i="13" s="1"/>
  <c r="W366" i="13" s="1"/>
  <c r="W367" i="13" s="1"/>
  <c r="W368" i="13" s="1"/>
  <c r="W369" i="13" s="1"/>
  <c r="W370" i="13" s="1"/>
  <c r="W371" i="13" s="1"/>
  <c r="W372" i="13" s="1"/>
  <c r="W373" i="13" s="1"/>
  <c r="W374" i="13" s="1"/>
  <c r="W375" i="13" s="1"/>
  <c r="W376" i="13" s="1"/>
  <c r="W377" i="13" s="1"/>
  <c r="W378" i="13" s="1"/>
  <c r="W379" i="13" s="1"/>
  <c r="W380" i="13" s="1"/>
  <c r="W381" i="13" s="1"/>
  <c r="W382" i="13" s="1"/>
  <c r="W383" i="13" s="1"/>
  <c r="W384" i="13" s="1"/>
  <c r="W385" i="13" s="1"/>
  <c r="W386" i="13" s="1"/>
  <c r="W387" i="13" s="1"/>
  <c r="W388" i="13" s="1"/>
  <c r="W389" i="13" s="1"/>
  <c r="W390" i="13" s="1"/>
  <c r="W391" i="13" s="1"/>
  <c r="W392" i="13" s="1"/>
  <c r="W393" i="13" s="1"/>
  <c r="W394" i="13" s="1"/>
  <c r="W395" i="13" s="1"/>
  <c r="W396" i="13" s="1"/>
  <c r="W397" i="13" s="1"/>
  <c r="W398" i="13" s="1"/>
  <c r="W399" i="13" s="1"/>
  <c r="W400" i="13" s="1"/>
  <c r="W401" i="13" s="1"/>
  <c r="W402" i="13" s="1"/>
  <c r="W403" i="13" s="1"/>
  <c r="W404" i="13" s="1"/>
  <c r="W405" i="13" s="1"/>
  <c r="W406" i="13" s="1"/>
  <c r="W407" i="13" s="1"/>
  <c r="W408" i="13" s="1"/>
  <c r="W409" i="13" s="1"/>
  <c r="W410" i="13" s="1"/>
  <c r="W411" i="13" s="1"/>
  <c r="W412" i="13" s="1"/>
  <c r="W413" i="13" s="1"/>
  <c r="W414" i="13" s="1"/>
  <c r="W415" i="13" s="1"/>
  <c r="W416" i="13" s="1"/>
  <c r="W417" i="13" s="1"/>
  <c r="W418" i="13" s="1"/>
  <c r="W419" i="13" s="1"/>
  <c r="W420" i="13" s="1"/>
  <c r="W421" i="13" s="1"/>
  <c r="W422" i="13" s="1"/>
  <c r="W423" i="13" s="1"/>
  <c r="W424" i="13" s="1"/>
  <c r="W425" i="13" s="1"/>
  <c r="W426" i="13" s="1"/>
  <c r="W427" i="13" s="1"/>
  <c r="W428" i="13" s="1"/>
  <c r="W429" i="13" s="1"/>
  <c r="W430" i="13" s="1"/>
  <c r="W431" i="13" s="1"/>
  <c r="W432" i="13" s="1"/>
  <c r="W433" i="13" s="1"/>
  <c r="W434" i="13" s="1"/>
  <c r="W435" i="13" s="1"/>
  <c r="W436" i="13" s="1"/>
  <c r="W437" i="13" s="1"/>
  <c r="W438" i="13" s="1"/>
  <c r="W439" i="13" s="1"/>
  <c r="W440" i="13" s="1"/>
  <c r="W441" i="13" s="1"/>
  <c r="W442" i="13" s="1"/>
  <c r="W443" i="13" s="1"/>
  <c r="W444" i="13" s="1"/>
  <c r="W445" i="13" s="1"/>
  <c r="W446" i="13" s="1"/>
  <c r="W447" i="13" s="1"/>
  <c r="W448" i="13" s="1"/>
  <c r="W449" i="13" s="1"/>
  <c r="W450" i="13" s="1"/>
  <c r="W451" i="13" s="1"/>
  <c r="W452" i="13" s="1"/>
  <c r="W453" i="13" s="1"/>
  <c r="W454" i="13" s="1"/>
  <c r="W455" i="13" s="1"/>
  <c r="W456" i="13" s="1"/>
  <c r="W457" i="13" s="1"/>
  <c r="W458" i="13" s="1"/>
  <c r="W459" i="13" s="1"/>
  <c r="W460" i="13" s="1"/>
  <c r="W461" i="13" s="1"/>
  <c r="W462" i="13" s="1"/>
  <c r="W463" i="13" s="1"/>
  <c r="W464" i="13" s="1"/>
  <c r="W465" i="13" s="1"/>
  <c r="W466" i="13" s="1"/>
  <c r="W467" i="13" s="1"/>
  <c r="W468" i="13" s="1"/>
  <c r="W469" i="13" s="1"/>
  <c r="W470" i="13" s="1"/>
  <c r="W471" i="13" s="1"/>
  <c r="W472" i="13" s="1"/>
  <c r="W473" i="13" s="1"/>
  <c r="W474" i="13" s="1"/>
  <c r="W475" i="13" s="1"/>
  <c r="W476" i="13" s="1"/>
  <c r="W477" i="13" s="1"/>
  <c r="W478" i="13" s="1"/>
  <c r="W479" i="13" s="1"/>
  <c r="W480" i="13" s="1"/>
  <c r="W481" i="13" s="1"/>
  <c r="W482" i="13" s="1"/>
  <c r="W483" i="13" s="1"/>
  <c r="W484" i="13" s="1"/>
  <c r="W485" i="13" s="1"/>
  <c r="W486" i="13" s="1"/>
  <c r="W487" i="13" s="1"/>
  <c r="W488" i="13" s="1"/>
  <c r="W489" i="13" s="1"/>
  <c r="W490" i="13" s="1"/>
  <c r="W491" i="13" s="1"/>
  <c r="W492" i="13" s="1"/>
  <c r="W493" i="13" s="1"/>
  <c r="W494" i="13" s="1"/>
  <c r="W495" i="13" s="1"/>
  <c r="W496" i="13" s="1"/>
  <c r="W497" i="13" s="1"/>
  <c r="W498" i="13" s="1"/>
  <c r="W499" i="13" s="1"/>
  <c r="W500" i="13" s="1"/>
  <c r="W501" i="13" s="1"/>
  <c r="W502" i="13" s="1"/>
  <c r="W503" i="13" s="1"/>
  <c r="W504" i="13" s="1"/>
  <c r="W505" i="13" s="1"/>
  <c r="W506" i="13" s="1"/>
  <c r="W507" i="13" s="1"/>
  <c r="W508" i="13" s="1"/>
  <c r="W509" i="13" s="1"/>
  <c r="W510" i="13" s="1"/>
  <c r="W511" i="13" s="1"/>
  <c r="W512" i="13" s="1"/>
  <c r="W513" i="13" s="1"/>
  <c r="W514" i="13" s="1"/>
  <c r="W515" i="13" s="1"/>
  <c r="W516" i="13" s="1"/>
  <c r="W517" i="13" s="1"/>
  <c r="W518" i="13" s="1"/>
  <c r="W519" i="13" s="1"/>
  <c r="W520" i="13" s="1"/>
  <c r="W521" i="13" s="1"/>
  <c r="W522" i="13" s="1"/>
  <c r="W523" i="13" s="1"/>
  <c r="W524" i="13" s="1"/>
  <c r="W525" i="13" s="1"/>
  <c r="W526" i="13" s="1"/>
  <c r="W527" i="13" s="1"/>
  <c r="W528" i="13" s="1"/>
  <c r="W529" i="13" s="1"/>
  <c r="W530" i="13" s="1"/>
  <c r="W531" i="13" s="1"/>
  <c r="W532" i="13" s="1"/>
  <c r="W533" i="13" s="1"/>
  <c r="W534" i="13" s="1"/>
  <c r="W535" i="13" s="1"/>
  <c r="W536" i="13" s="1"/>
  <c r="W537" i="13" s="1"/>
  <c r="W538" i="13" s="1"/>
  <c r="W539" i="13" s="1"/>
  <c r="W540" i="13" s="1"/>
  <c r="W541" i="13" s="1"/>
  <c r="W542" i="13" s="1"/>
  <c r="W543" i="13" s="1"/>
  <c r="W544" i="13" s="1"/>
  <c r="W545" i="13" s="1"/>
  <c r="W546" i="13" s="1"/>
  <c r="W547" i="13" s="1"/>
  <c r="W548" i="13" s="1"/>
  <c r="W549" i="13" s="1"/>
  <c r="W550" i="13" s="1"/>
  <c r="W551" i="13" s="1"/>
  <c r="W552" i="13" s="1"/>
  <c r="W553" i="13" s="1"/>
  <c r="W554" i="13" s="1"/>
  <c r="W555" i="13" s="1"/>
  <c r="W556" i="13" s="1"/>
  <c r="W557" i="13" s="1"/>
  <c r="W558" i="13" s="1"/>
  <c r="W559" i="13" s="1"/>
  <c r="W560" i="13" s="1"/>
  <c r="W561" i="13" s="1"/>
  <c r="W562" i="13" s="1"/>
  <c r="W563" i="13" s="1"/>
  <c r="W564" i="13" s="1"/>
  <c r="W565" i="13" s="1"/>
  <c r="W566" i="13" s="1"/>
  <c r="W567" i="13" s="1"/>
  <c r="W568" i="13" s="1"/>
  <c r="W569" i="13" s="1"/>
  <c r="W570" i="13" s="1"/>
  <c r="W571" i="13" s="1"/>
  <c r="W572" i="13" s="1"/>
  <c r="W573" i="13" s="1"/>
  <c r="W574" i="13" s="1"/>
  <c r="W575" i="13" s="1"/>
  <c r="W576" i="13" s="1"/>
  <c r="W577" i="13" s="1"/>
  <c r="W578" i="13" s="1"/>
  <c r="W579" i="13" s="1"/>
  <c r="W580" i="13" s="1"/>
  <c r="W581" i="13" s="1"/>
  <c r="W582" i="13" s="1"/>
  <c r="W583" i="13" s="1"/>
  <c r="W584" i="13" s="1"/>
  <c r="W585" i="13" s="1"/>
  <c r="W586" i="13" s="1"/>
  <c r="W587" i="13" s="1"/>
  <c r="W588" i="13" s="1"/>
  <c r="W589" i="13" s="1"/>
  <c r="W590" i="13" s="1"/>
  <c r="W591" i="13" s="1"/>
  <c r="W592" i="13" s="1"/>
  <c r="W593" i="13" s="1"/>
  <c r="W594" i="13" s="1"/>
  <c r="W595" i="13" s="1"/>
  <c r="W596" i="13" s="1"/>
  <c r="W597" i="13" s="1"/>
  <c r="W598" i="13" s="1"/>
  <c r="W599" i="13" s="1"/>
  <c r="W600" i="13" s="1"/>
  <c r="W601" i="13" s="1"/>
  <c r="W602" i="13" s="1"/>
  <c r="W603" i="13" s="1"/>
  <c r="W604" i="13" s="1"/>
  <c r="W605" i="13" s="1"/>
  <c r="W606" i="13" s="1"/>
  <c r="W607" i="13" s="1"/>
  <c r="W608" i="13" s="1"/>
  <c r="W609" i="13" s="1"/>
  <c r="W610" i="13" s="1"/>
  <c r="W611" i="13" s="1"/>
  <c r="W612" i="13" s="1"/>
  <c r="W613" i="13" s="1"/>
  <c r="W614" i="13" s="1"/>
  <c r="W615" i="13" s="1"/>
  <c r="W616" i="13" s="1"/>
  <c r="W617" i="13" s="1"/>
  <c r="W618" i="13" s="1"/>
  <c r="W619" i="13" s="1"/>
  <c r="W620" i="13" s="1"/>
  <c r="W621" i="13" s="1"/>
  <c r="W622" i="13" s="1"/>
  <c r="W623" i="13" s="1"/>
  <c r="W624" i="13" s="1"/>
  <c r="W625" i="13" s="1"/>
  <c r="W626" i="13" s="1"/>
  <c r="W627" i="13" s="1"/>
  <c r="W628" i="13" s="1"/>
  <c r="W629" i="13" s="1"/>
  <c r="W630" i="13" s="1"/>
  <c r="W631" i="13" s="1"/>
  <c r="W632" i="13" s="1"/>
  <c r="P104" i="15"/>
  <c r="P103" i="15"/>
  <c r="P102" i="15"/>
  <c r="P101" i="15"/>
  <c r="P100" i="15"/>
  <c r="P99" i="15"/>
  <c r="P98" i="15"/>
  <c r="P97" i="15"/>
  <c r="P96" i="15"/>
  <c r="P514" i="13"/>
  <c r="P95" i="15"/>
  <c r="P94" i="15"/>
  <c r="P93" i="15"/>
  <c r="P92" i="15"/>
  <c r="P91" i="15"/>
  <c r="P90" i="15"/>
  <c r="P89" i="15"/>
  <c r="P88" i="15"/>
  <c r="P87" i="15"/>
  <c r="P86" i="15"/>
  <c r="P85" i="15"/>
  <c r="P513" i="13"/>
  <c r="P84" i="15"/>
  <c r="P83" i="15"/>
  <c r="P82" i="15"/>
  <c r="P81" i="15"/>
  <c r="P80" i="15"/>
  <c r="P79" i="15"/>
  <c r="P78" i="15"/>
  <c r="P512" i="13"/>
  <c r="P77" i="15"/>
  <c r="P76" i="15"/>
  <c r="P75" i="15"/>
  <c r="P74" i="15"/>
  <c r="P73" i="15"/>
  <c r="P72" i="15"/>
  <c r="P71" i="15"/>
  <c r="P70" i="15"/>
  <c r="P69" i="15"/>
  <c r="P68" i="15"/>
  <c r="I20" i="14" l="1"/>
  <c r="I19" i="14"/>
  <c r="S20" i="12"/>
  <c r="S19" i="12"/>
  <c r="P67" i="15"/>
  <c r="P511" i="13"/>
  <c r="P66" i="15"/>
  <c r="P65" i="15"/>
  <c r="P63" i="15"/>
  <c r="P64" i="15"/>
  <c r="P62" i="15"/>
  <c r="P61" i="15"/>
  <c r="P510" i="13"/>
  <c r="P60" i="15"/>
  <c r="P59" i="15"/>
  <c r="P58" i="15"/>
  <c r="P57" i="15"/>
  <c r="S25" i="12" l="1"/>
  <c r="S23" i="12"/>
  <c r="S24" i="12" s="1"/>
  <c r="I25" i="14"/>
  <c r="I23" i="14"/>
  <c r="I24" i="14" s="1"/>
  <c r="P56" i="15"/>
  <c r="P55" i="15"/>
  <c r="P509" i="13"/>
  <c r="P508" i="13"/>
  <c r="P507" i="13"/>
  <c r="P54" i="15"/>
  <c r="P53" i="15"/>
  <c r="P52" i="15"/>
  <c r="P51" i="15"/>
  <c r="P50" i="15"/>
  <c r="P49" i="15"/>
  <c r="P48" i="15"/>
  <c r="P47" i="15"/>
  <c r="P506" i="13"/>
  <c r="P43" i="15"/>
  <c r="P46" i="15"/>
  <c r="P45" i="15"/>
  <c r="P44" i="15"/>
  <c r="P505" i="13"/>
  <c r="P42" i="15"/>
  <c r="P41" i="15"/>
  <c r="P504" i="13"/>
  <c r="P40" i="15"/>
  <c r="P503" i="13"/>
  <c r="P39" i="15"/>
  <c r="P502" i="13"/>
  <c r="P38" i="15"/>
  <c r="P501" i="13"/>
  <c r="P37" i="15"/>
  <c r="P36" i="15"/>
  <c r="P35" i="15"/>
  <c r="P34" i="15"/>
  <c r="P33" i="15"/>
  <c r="P500" i="13"/>
  <c r="P499" i="13"/>
  <c r="P32" i="15"/>
  <c r="P30" i="15"/>
  <c r="P31" i="15"/>
  <c r="P29" i="15"/>
  <c r="P498" i="13"/>
  <c r="P497" i="13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H20" i="14"/>
  <c r="G20" i="14"/>
  <c r="C12" i="14" s="1"/>
  <c r="H19" i="14"/>
  <c r="G19" i="14"/>
  <c r="C11" i="14" s="1"/>
  <c r="B12" i="14"/>
  <c r="B11" i="14"/>
  <c r="B9" i="14"/>
  <c r="P496" i="13"/>
  <c r="P495" i="13"/>
  <c r="P494" i="13"/>
  <c r="P493" i="13"/>
  <c r="P492" i="13"/>
  <c r="P491" i="13"/>
  <c r="Q5" i="15" l="1"/>
  <c r="Q6" i="15" s="1"/>
  <c r="Q7" i="15" s="1"/>
  <c r="Q8" i="15" s="1"/>
  <c r="Q9" i="15" s="1"/>
  <c r="Q10" i="15" s="1"/>
  <c r="Q11" i="15" s="1"/>
  <c r="Q12" i="15" s="1"/>
  <c r="Q13" i="15" s="1"/>
  <c r="Q14" i="15" s="1"/>
  <c r="Q15" i="15" s="1"/>
  <c r="Q16" i="15" s="1"/>
  <c r="Q17" i="15" s="1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Q37" i="15" s="1"/>
  <c r="Q38" i="15" s="1"/>
  <c r="Q39" i="15" s="1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71" i="15" s="1"/>
  <c r="Q72" i="15" s="1"/>
  <c r="Q73" i="15" s="1"/>
  <c r="Q74" i="15" s="1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89" i="15" s="1"/>
  <c r="Q90" i="15" s="1"/>
  <c r="Q91" i="15" s="1"/>
  <c r="Q92" i="15" s="1"/>
  <c r="Q93" i="15" s="1"/>
  <c r="Q94" i="15" s="1"/>
  <c r="Q95" i="15" s="1"/>
  <c r="Q96" i="15" s="1"/>
  <c r="Q97" i="15" s="1"/>
  <c r="Q98" i="15" s="1"/>
  <c r="Q99" i="15" s="1"/>
  <c r="Q100" i="15" s="1"/>
  <c r="Q101" i="15" s="1"/>
  <c r="Q102" i="15" s="1"/>
  <c r="Q103" i="15" s="1"/>
  <c r="Q104" i="15" s="1"/>
  <c r="Q105" i="15" s="1"/>
  <c r="Q106" i="15" s="1"/>
  <c r="Q107" i="15" s="1"/>
  <c r="Q108" i="15" s="1"/>
  <c r="Q109" i="15" s="1"/>
  <c r="Q110" i="15" s="1"/>
  <c r="Q111" i="15" s="1"/>
  <c r="Q112" i="15" s="1"/>
  <c r="Q113" i="15" s="1"/>
  <c r="Q114" i="15" s="1"/>
  <c r="Q115" i="15" s="1"/>
  <c r="Q116" i="15" s="1"/>
  <c r="Q117" i="15" s="1"/>
  <c r="Q118" i="15" s="1"/>
  <c r="Q119" i="15" s="1"/>
  <c r="Q120" i="15" s="1"/>
  <c r="Q121" i="15" s="1"/>
  <c r="Q122" i="15" s="1"/>
  <c r="Q123" i="15" s="1"/>
  <c r="Q124" i="15" s="1"/>
  <c r="Q125" i="15" s="1"/>
  <c r="Q126" i="15" s="1"/>
  <c r="Q127" i="15" s="1"/>
  <c r="Q128" i="15" s="1"/>
  <c r="Q129" i="15" s="1"/>
  <c r="Q130" i="15" s="1"/>
  <c r="Q131" i="15" s="1"/>
  <c r="Q132" i="15" s="1"/>
  <c r="Q133" i="15" s="1"/>
  <c r="Q134" i="15" s="1"/>
  <c r="Q135" i="15" s="1"/>
  <c r="Q136" i="15" s="1"/>
  <c r="Q137" i="15" s="1"/>
  <c r="Q138" i="15" s="1"/>
  <c r="Q139" i="15" s="1"/>
  <c r="Q140" i="15" s="1"/>
  <c r="Q141" i="15" s="1"/>
  <c r="Q142" i="15" s="1"/>
  <c r="Q143" i="15" s="1"/>
  <c r="Q144" i="15" s="1"/>
  <c r="Q145" i="15" s="1"/>
  <c r="Q146" i="15" s="1"/>
  <c r="Q147" i="15" s="1"/>
  <c r="Q148" i="15" s="1"/>
  <c r="Q149" i="15" s="1"/>
  <c r="Q150" i="15" s="1"/>
  <c r="Q151" i="15" s="1"/>
  <c r="Q152" i="15" s="1"/>
  <c r="Q153" i="15" s="1"/>
  <c r="Q154" i="15" s="1"/>
  <c r="Q155" i="15" s="1"/>
  <c r="Q156" i="15" s="1"/>
  <c r="Q157" i="15" s="1"/>
  <c r="Q158" i="15" s="1"/>
  <c r="Q159" i="15" s="1"/>
  <c r="Q160" i="15" s="1"/>
  <c r="Q161" i="15" s="1"/>
  <c r="Q162" i="15" s="1"/>
  <c r="Q163" i="15" s="1"/>
  <c r="Q164" i="15" s="1"/>
  <c r="Q165" i="15" s="1"/>
  <c r="Q166" i="15" s="1"/>
  <c r="Q167" i="15" s="1"/>
  <c r="Q168" i="15" s="1"/>
  <c r="Q169" i="15" s="1"/>
  <c r="Q170" i="15" s="1"/>
  <c r="Q171" i="15" s="1"/>
  <c r="Q172" i="15" s="1"/>
  <c r="Q173" i="15" s="1"/>
  <c r="Q174" i="15" s="1"/>
  <c r="Q175" i="15" s="1"/>
  <c r="Q176" i="15" s="1"/>
  <c r="Q177" i="15" s="1"/>
  <c r="Q178" i="15" s="1"/>
  <c r="Q179" i="15" s="1"/>
  <c r="Q180" i="15" s="1"/>
  <c r="Q181" i="15" s="1"/>
  <c r="Q182" i="15" s="1"/>
  <c r="Q183" i="15" s="1"/>
  <c r="Q184" i="15" s="1"/>
  <c r="Q185" i="15" s="1"/>
  <c r="Q186" i="15" s="1"/>
  <c r="Q187" i="15" s="1"/>
  <c r="Q188" i="15" s="1"/>
  <c r="Q189" i="15" s="1"/>
  <c r="Q190" i="15" s="1"/>
  <c r="Q191" i="15" s="1"/>
  <c r="Q192" i="15" s="1"/>
  <c r="Q193" i="15" s="1"/>
  <c r="Q194" i="15" s="1"/>
  <c r="Q195" i="15" s="1"/>
  <c r="Q196" i="15" s="1"/>
  <c r="Q197" i="15" s="1"/>
  <c r="Q198" i="15" s="1"/>
  <c r="Q199" i="15" s="1"/>
  <c r="Q200" i="15" s="1"/>
  <c r="Q201" i="15" s="1"/>
  <c r="Q202" i="15" s="1"/>
  <c r="Q203" i="15" s="1"/>
  <c r="Q204" i="15" s="1"/>
  <c r="Q205" i="15" s="1"/>
  <c r="Q206" i="15" s="1"/>
  <c r="Q207" i="15" s="1"/>
  <c r="Q208" i="15" s="1"/>
  <c r="Q209" i="15" s="1"/>
  <c r="Q210" i="15" s="1"/>
  <c r="Q211" i="15" s="1"/>
  <c r="Q212" i="15" s="1"/>
  <c r="Q213" i="15" s="1"/>
  <c r="Q214" i="15" s="1"/>
  <c r="Q215" i="15" s="1"/>
  <c r="Q216" i="15" s="1"/>
  <c r="Q217" i="15" s="1"/>
  <c r="Q218" i="15" s="1"/>
  <c r="Q219" i="15" s="1"/>
  <c r="Q220" i="15" s="1"/>
  <c r="Q221" i="15" s="1"/>
  <c r="Q222" i="15" s="1"/>
  <c r="Q223" i="15" s="1"/>
  <c r="Q224" i="15" s="1"/>
  <c r="Q225" i="15" s="1"/>
  <c r="Q226" i="15" s="1"/>
  <c r="Q227" i="15" s="1"/>
  <c r="Q228" i="15" s="1"/>
  <c r="Q229" i="15" s="1"/>
  <c r="Q230" i="15" s="1"/>
  <c r="Q231" i="15" s="1"/>
  <c r="Q232" i="15" s="1"/>
  <c r="Q233" i="15" s="1"/>
  <c r="Q234" i="15" s="1"/>
  <c r="Q235" i="15" s="1"/>
  <c r="Q236" i="15" s="1"/>
  <c r="Q237" i="15" s="1"/>
  <c r="Q238" i="15" s="1"/>
  <c r="Q239" i="15" s="1"/>
  <c r="Q240" i="15" s="1"/>
  <c r="Q241" i="15" s="1"/>
  <c r="Q242" i="15" s="1"/>
  <c r="Q243" i="15" s="1"/>
  <c r="Q244" i="15" s="1"/>
  <c r="Q245" i="15" s="1"/>
  <c r="Q246" i="15" s="1"/>
  <c r="Q247" i="15" s="1"/>
  <c r="Q248" i="15" s="1"/>
  <c r="Q249" i="15" s="1"/>
  <c r="Q250" i="15" s="1"/>
  <c r="Q251" i="15" s="1"/>
  <c r="Q252" i="15" s="1"/>
  <c r="Q253" i="15" s="1"/>
  <c r="Q254" i="15" s="1"/>
  <c r="Q255" i="15" s="1"/>
  <c r="Q256" i="15" s="1"/>
  <c r="Q257" i="15" s="1"/>
  <c r="Q258" i="15" s="1"/>
  <c r="Q259" i="15" s="1"/>
  <c r="Q260" i="15" s="1"/>
  <c r="Q261" i="15" s="1"/>
  <c r="Q262" i="15" s="1"/>
  <c r="Q263" i="15" s="1"/>
  <c r="Q264" i="15" s="1"/>
  <c r="Q265" i="15" s="1"/>
  <c r="Q266" i="15" s="1"/>
  <c r="Q267" i="15" s="1"/>
  <c r="Q268" i="15" s="1"/>
  <c r="Q269" i="15" s="1"/>
  <c r="Q270" i="15" s="1"/>
  <c r="Q271" i="15" s="1"/>
  <c r="Q272" i="15" s="1"/>
  <c r="Q273" i="15" s="1"/>
  <c r="Q274" i="15" s="1"/>
  <c r="Q275" i="15" s="1"/>
  <c r="Q276" i="15" s="1"/>
  <c r="Q277" i="15" s="1"/>
  <c r="Q278" i="15" s="1"/>
  <c r="Q279" i="15" s="1"/>
  <c r="Q280" i="15" s="1"/>
  <c r="Q281" i="15" s="1"/>
  <c r="Q282" i="15" s="1"/>
  <c r="Q283" i="15" s="1"/>
  <c r="Q284" i="15" s="1"/>
  <c r="Q285" i="15" s="1"/>
  <c r="Q286" i="15" s="1"/>
  <c r="Q287" i="15" s="1"/>
  <c r="Q288" i="15" s="1"/>
  <c r="Q289" i="15" s="1"/>
  <c r="Q290" i="15" s="1"/>
  <c r="Q291" i="15" s="1"/>
  <c r="Q292" i="15" s="1"/>
  <c r="Q293" i="15" s="1"/>
  <c r="Q294" i="15" s="1"/>
  <c r="Q295" i="15" s="1"/>
  <c r="Q296" i="15" s="1"/>
  <c r="Q297" i="15" s="1"/>
  <c r="Q298" i="15" s="1"/>
  <c r="Q299" i="15" s="1"/>
  <c r="Q300" i="15" s="1"/>
  <c r="Q301" i="15" s="1"/>
  <c r="Q302" i="15" s="1"/>
  <c r="Q303" i="15" s="1"/>
  <c r="Q304" i="15" s="1"/>
  <c r="Q305" i="15" s="1"/>
  <c r="Q306" i="15" s="1"/>
  <c r="Q307" i="15" s="1"/>
  <c r="Q308" i="15" s="1"/>
  <c r="Q309" i="15" s="1"/>
  <c r="Q310" i="15" s="1"/>
  <c r="Q311" i="15" s="1"/>
  <c r="Q312" i="15" s="1"/>
  <c r="Q313" i="15" s="1"/>
  <c r="Q314" i="15" s="1"/>
  <c r="Q315" i="15" s="1"/>
  <c r="Q316" i="15" s="1"/>
  <c r="Q317" i="15" s="1"/>
  <c r="Q318" i="15" s="1"/>
  <c r="Q319" i="15" s="1"/>
  <c r="Q320" i="15" s="1"/>
  <c r="Q321" i="15" s="1"/>
  <c r="Q322" i="15" s="1"/>
  <c r="Q323" i="15" s="1"/>
  <c r="Q324" i="15" s="1"/>
  <c r="Q325" i="15" s="1"/>
  <c r="Q326" i="15" s="1"/>
  <c r="Q327" i="15" s="1"/>
  <c r="Q328" i="15" s="1"/>
  <c r="Q329" i="15" s="1"/>
  <c r="Q330" i="15" s="1"/>
  <c r="Q331" i="15" s="1"/>
  <c r="Q332" i="15" s="1"/>
  <c r="Q333" i="15" s="1"/>
  <c r="Q334" i="15" s="1"/>
  <c r="Q335" i="15" s="1"/>
  <c r="Q336" i="15" s="1"/>
  <c r="Q337" i="15" s="1"/>
  <c r="Q338" i="15" s="1"/>
  <c r="Q339" i="15" s="1"/>
  <c r="Q340" i="15" s="1"/>
  <c r="Q341" i="15" s="1"/>
  <c r="Q342" i="15" s="1"/>
  <c r="Q343" i="15" s="1"/>
  <c r="Q344" i="15" s="1"/>
  <c r="Q345" i="15" s="1"/>
  <c r="Q346" i="15" s="1"/>
  <c r="Q347" i="15" s="1"/>
  <c r="Q348" i="15" s="1"/>
  <c r="Q349" i="15" s="1"/>
  <c r="Q350" i="15" s="1"/>
  <c r="Q351" i="15" s="1"/>
  <c r="Q352" i="15" s="1"/>
  <c r="Q353" i="15" s="1"/>
  <c r="Q354" i="15" s="1"/>
  <c r="Q355" i="15" s="1"/>
  <c r="Q356" i="15" s="1"/>
  <c r="Q357" i="15" s="1"/>
  <c r="Q358" i="15" s="1"/>
  <c r="Q359" i="15" s="1"/>
  <c r="Q360" i="15" s="1"/>
  <c r="Q361" i="15" s="1"/>
  <c r="Q362" i="15" s="1"/>
  <c r="Q363" i="15" s="1"/>
  <c r="Q364" i="15" s="1"/>
  <c r="Q365" i="15" s="1"/>
  <c r="Q366" i="15" s="1"/>
  <c r="Q367" i="15" s="1"/>
  <c r="Q368" i="15" s="1"/>
  <c r="Q369" i="15" s="1"/>
  <c r="Q370" i="15" s="1"/>
  <c r="Q371" i="15" s="1"/>
  <c r="Q372" i="15" s="1"/>
  <c r="Q373" i="15" s="1"/>
  <c r="Q374" i="15" s="1"/>
  <c r="Q375" i="15" s="1"/>
  <c r="Q376" i="15" s="1"/>
  <c r="Q377" i="15" s="1"/>
  <c r="Q378" i="15" s="1"/>
  <c r="Q379" i="15" s="1"/>
  <c r="Q380" i="15" s="1"/>
  <c r="Q381" i="15" s="1"/>
  <c r="Q382" i="15" s="1"/>
  <c r="Q383" i="15" s="1"/>
  <c r="Q384" i="15" s="1"/>
  <c r="Q385" i="15" s="1"/>
  <c r="Q386" i="15" s="1"/>
  <c r="Q387" i="15" s="1"/>
  <c r="Q388" i="15" s="1"/>
  <c r="Q389" i="15" s="1"/>
  <c r="Q390" i="15" s="1"/>
  <c r="Q391" i="15" s="1"/>
  <c r="Q392" i="15" s="1"/>
  <c r="Q393" i="15" s="1"/>
  <c r="Q394" i="15" s="1"/>
  <c r="Q395" i="15" s="1"/>
  <c r="Q396" i="15" s="1"/>
  <c r="Q397" i="15" s="1"/>
  <c r="Q398" i="15" s="1"/>
  <c r="Q399" i="15" s="1"/>
  <c r="Q400" i="15" s="1"/>
  <c r="Q401" i="15" s="1"/>
  <c r="Q402" i="15" s="1"/>
  <c r="Q403" i="15" s="1"/>
  <c r="Q404" i="15" s="1"/>
  <c r="Q405" i="15" s="1"/>
  <c r="Q406" i="15" s="1"/>
  <c r="Q407" i="15" s="1"/>
  <c r="Q408" i="15" s="1"/>
  <c r="Q409" i="15" s="1"/>
  <c r="Q410" i="15" s="1"/>
  <c r="Q411" i="15" s="1"/>
  <c r="Q412" i="15" s="1"/>
  <c r="Q413" i="15" s="1"/>
  <c r="Q414" i="15" s="1"/>
  <c r="Q415" i="15" s="1"/>
  <c r="Q416" i="15" s="1"/>
  <c r="Q417" i="15" s="1"/>
  <c r="Q418" i="15" s="1"/>
  <c r="Q419" i="15" s="1"/>
  <c r="Q420" i="15" s="1"/>
  <c r="Q421" i="15" s="1"/>
  <c r="Q422" i="15" s="1"/>
  <c r="Q423" i="15" s="1"/>
  <c r="Q424" i="15" s="1"/>
  <c r="Q425" i="15" s="1"/>
  <c r="Q426" i="15" s="1"/>
  <c r="Q427" i="15" s="1"/>
  <c r="Q428" i="15" s="1"/>
  <c r="Q429" i="15" s="1"/>
  <c r="Q430" i="15" s="1"/>
  <c r="Q431" i="15" s="1"/>
  <c r="Q432" i="15" s="1"/>
  <c r="Q433" i="15" s="1"/>
  <c r="Q434" i="15" s="1"/>
  <c r="Q435" i="15" s="1"/>
  <c r="Q436" i="15" s="1"/>
  <c r="Q437" i="15" s="1"/>
  <c r="Q438" i="15" s="1"/>
  <c r="Q439" i="15" s="1"/>
  <c r="Q440" i="15" s="1"/>
  <c r="Q441" i="15" s="1"/>
  <c r="Q442" i="15" s="1"/>
  <c r="Q443" i="15" s="1"/>
  <c r="Q444" i="15" s="1"/>
  <c r="Q445" i="15" s="1"/>
  <c r="Q446" i="15" s="1"/>
  <c r="Q447" i="15" s="1"/>
  <c r="Q448" i="15" s="1"/>
  <c r="Q449" i="15" s="1"/>
  <c r="Q450" i="15" s="1"/>
  <c r="Q451" i="15" s="1"/>
  <c r="Q452" i="15" s="1"/>
  <c r="G25" i="14"/>
  <c r="H25" i="14"/>
  <c r="H23" i="14"/>
  <c r="H24" i="14" s="1"/>
  <c r="G23" i="14"/>
  <c r="G24" i="14" s="1"/>
  <c r="P490" i="13"/>
  <c r="R20" i="12"/>
  <c r="R19" i="12"/>
  <c r="R10" i="12"/>
  <c r="P489" i="13"/>
  <c r="P488" i="13"/>
  <c r="P487" i="13"/>
  <c r="P486" i="13"/>
  <c r="P485" i="13"/>
  <c r="P484" i="13"/>
  <c r="P483" i="13"/>
  <c r="P482" i="13"/>
  <c r="P481" i="13" l="1"/>
  <c r="P480" i="13"/>
  <c r="P479" i="13"/>
  <c r="P478" i="13"/>
  <c r="P477" i="13"/>
  <c r="P476" i="13"/>
  <c r="P475" i="13"/>
  <c r="P474" i="13"/>
  <c r="P473" i="13"/>
  <c r="P472" i="13"/>
  <c r="P471" i="13"/>
  <c r="P470" i="13"/>
  <c r="P469" i="13"/>
  <c r="P468" i="13"/>
  <c r="P467" i="13"/>
  <c r="P466" i="13"/>
  <c r="P465" i="13"/>
  <c r="P464" i="13"/>
  <c r="P463" i="13"/>
  <c r="P462" i="13"/>
  <c r="P461" i="13"/>
  <c r="P460" i="13"/>
  <c r="P458" i="13"/>
  <c r="P457" i="13"/>
  <c r="P456" i="13"/>
  <c r="P455" i="13"/>
  <c r="P454" i="13"/>
  <c r="P453" i="13"/>
  <c r="P452" i="13"/>
  <c r="P451" i="13"/>
  <c r="P450" i="13"/>
  <c r="P449" i="13"/>
  <c r="P448" i="13"/>
  <c r="P447" i="13"/>
  <c r="P446" i="13"/>
  <c r="P445" i="13"/>
  <c r="P444" i="13"/>
  <c r="P443" i="13"/>
  <c r="P442" i="13"/>
  <c r="P441" i="13"/>
  <c r="P440" i="13"/>
  <c r="P439" i="13"/>
  <c r="P438" i="13"/>
  <c r="Q20" i="12"/>
  <c r="Q19" i="12"/>
  <c r="P437" i="13"/>
  <c r="P436" i="13"/>
  <c r="P435" i="13"/>
  <c r="P434" i="13"/>
  <c r="P433" i="13"/>
  <c r="P432" i="13"/>
  <c r="P431" i="13"/>
  <c r="P430" i="13"/>
  <c r="P429" i="13"/>
  <c r="P428" i="13"/>
  <c r="P427" i="13"/>
  <c r="P426" i="13"/>
  <c r="P425" i="13"/>
  <c r="P424" i="13"/>
  <c r="P423" i="13"/>
  <c r="P422" i="13"/>
  <c r="P421" i="13"/>
  <c r="P420" i="13"/>
  <c r="P419" i="13"/>
  <c r="P418" i="13"/>
  <c r="P417" i="13"/>
  <c r="P416" i="13"/>
  <c r="P415" i="13"/>
  <c r="P413" i="13"/>
  <c r="P414" i="13"/>
  <c r="P412" i="13"/>
  <c r="P411" i="13"/>
  <c r="P410" i="13"/>
  <c r="P409" i="13"/>
  <c r="P408" i="13"/>
  <c r="P407" i="13"/>
  <c r="P406" i="13"/>
  <c r="P405" i="13"/>
  <c r="P404" i="13"/>
  <c r="P403" i="13"/>
  <c r="P402" i="13"/>
  <c r="P401" i="13"/>
  <c r="P400" i="13"/>
  <c r="P399" i="13"/>
  <c r="P398" i="13"/>
  <c r="P397" i="13"/>
  <c r="P396" i="13"/>
  <c r="P395" i="13"/>
  <c r="P394" i="13"/>
  <c r="Q23" i="12" l="1"/>
  <c r="Q24" i="12" s="1"/>
  <c r="Q25" i="12"/>
  <c r="R25" i="12"/>
  <c r="R23" i="12"/>
  <c r="R24" i="12" s="1"/>
  <c r="P393" i="13"/>
  <c r="P392" i="13"/>
  <c r="P391" i="13"/>
  <c r="P390" i="13"/>
  <c r="P389" i="13"/>
  <c r="P388" i="13"/>
  <c r="P387" i="13"/>
  <c r="P386" i="13"/>
  <c r="P385" i="13"/>
  <c r="P384" i="13"/>
  <c r="P383" i="13"/>
  <c r="P382" i="13"/>
  <c r="P20" i="12"/>
  <c r="P19" i="12"/>
  <c r="P381" i="13"/>
  <c r="P380" i="13"/>
  <c r="P379" i="13"/>
  <c r="P378" i="13"/>
  <c r="P376" i="13"/>
  <c r="P377" i="13"/>
  <c r="P375" i="13"/>
  <c r="P374" i="13"/>
  <c r="P373" i="13"/>
  <c r="P372" i="13"/>
  <c r="P371" i="13"/>
  <c r="P370" i="13"/>
  <c r="P369" i="13"/>
  <c r="P368" i="13"/>
  <c r="P367" i="13"/>
  <c r="P366" i="13"/>
  <c r="P365" i="13"/>
  <c r="P364" i="13"/>
  <c r="P363" i="13"/>
  <c r="P362" i="13"/>
  <c r="P361" i="13"/>
  <c r="P360" i="13"/>
  <c r="P359" i="13"/>
  <c r="P358" i="13"/>
  <c r="P357" i="13"/>
  <c r="P356" i="13"/>
  <c r="P355" i="13"/>
  <c r="P354" i="13"/>
  <c r="P353" i="13"/>
  <c r="P352" i="13"/>
  <c r="P351" i="13"/>
  <c r="P350" i="13"/>
  <c r="P349" i="13"/>
  <c r="P348" i="13"/>
  <c r="P347" i="13"/>
  <c r="P346" i="13"/>
  <c r="P345" i="13"/>
  <c r="P344" i="13"/>
  <c r="P343" i="13"/>
  <c r="P342" i="13"/>
  <c r="P341" i="13"/>
  <c r="P340" i="13"/>
  <c r="P339" i="13"/>
  <c r="P338" i="13"/>
  <c r="P337" i="13"/>
  <c r="P336" i="13"/>
  <c r="P335" i="13"/>
  <c r="P334" i="13"/>
  <c r="P333" i="13"/>
  <c r="P332" i="13"/>
  <c r="P331" i="13"/>
  <c r="P330" i="13"/>
  <c r="O20" i="12"/>
  <c r="O19" i="12"/>
  <c r="P23" i="12" l="1"/>
  <c r="P24" i="12" s="1"/>
  <c r="P25" i="12"/>
  <c r="P329" i="13"/>
  <c r="P328" i="13"/>
  <c r="P327" i="13"/>
  <c r="P326" i="13"/>
  <c r="P325" i="13"/>
  <c r="P324" i="13"/>
  <c r="P323" i="13"/>
  <c r="P322" i="13"/>
  <c r="P321" i="13"/>
  <c r="P320" i="13"/>
  <c r="P319" i="13"/>
  <c r="P318" i="13"/>
  <c r="P317" i="13"/>
  <c r="P316" i="13"/>
  <c r="P315" i="13"/>
  <c r="P314" i="13"/>
  <c r="P313" i="13"/>
  <c r="P312" i="13"/>
  <c r="P311" i="13"/>
  <c r="P310" i="13"/>
  <c r="P309" i="13"/>
  <c r="P308" i="13"/>
  <c r="P307" i="13"/>
  <c r="P306" i="13"/>
  <c r="P305" i="13"/>
  <c r="P304" i="13"/>
  <c r="P303" i="13"/>
  <c r="P302" i="13"/>
  <c r="P301" i="13"/>
  <c r="P300" i="13"/>
  <c r="P299" i="13"/>
  <c r="P298" i="13"/>
  <c r="P297" i="13"/>
  <c r="P296" i="13"/>
  <c r="O23" i="12" l="1"/>
  <c r="O24" i="12" s="1"/>
  <c r="O25" i="12"/>
  <c r="P295" i="13"/>
  <c r="P294" i="13"/>
  <c r="P293" i="13"/>
  <c r="P292" i="13"/>
  <c r="P291" i="13"/>
  <c r="P289" i="13" l="1"/>
  <c r="P290" i="13"/>
  <c r="P288" i="13"/>
  <c r="P287" i="13"/>
  <c r="P286" i="13"/>
  <c r="P285" i="13"/>
  <c r="P282" i="13"/>
  <c r="N20" i="12" l="1"/>
  <c r="N19" i="12"/>
  <c r="P284" i="13"/>
  <c r="P281" i="13"/>
  <c r="P280" i="13"/>
  <c r="P279" i="13"/>
  <c r="P283" i="13"/>
  <c r="P278" i="13"/>
  <c r="P277" i="13"/>
  <c r="P276" i="13"/>
  <c r="P275" i="13"/>
  <c r="P274" i="13"/>
  <c r="P273" i="13"/>
  <c r="P272" i="13"/>
  <c r="P271" i="13"/>
  <c r="B12" i="12"/>
  <c r="B11" i="12"/>
  <c r="B9" i="12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N25" i="12" l="1"/>
  <c r="N23" i="12"/>
  <c r="N24" i="12" s="1"/>
  <c r="P257" i="13"/>
  <c r="P256" i="13"/>
  <c r="P254" i="13"/>
  <c r="P255" i="13"/>
  <c r="P253" i="13"/>
  <c r="P252" i="13"/>
  <c r="P251" i="13"/>
  <c r="P250" i="13"/>
  <c r="P249" i="13"/>
  <c r="P248" i="13"/>
  <c r="P247" i="13" l="1"/>
  <c r="P246" i="13"/>
  <c r="M19" i="12" l="1"/>
  <c r="P245" i="13"/>
  <c r="P244" i="13"/>
  <c r="P243" i="13"/>
  <c r="P242" i="13"/>
  <c r="P241" i="13"/>
  <c r="P240" i="13"/>
  <c r="P239" i="13"/>
  <c r="P238" i="13"/>
  <c r="P237" i="13"/>
  <c r="P236" i="13"/>
  <c r="P235" i="13"/>
  <c r="M20" i="12" l="1"/>
  <c r="P234" i="13"/>
  <c r="P233" i="13"/>
  <c r="P232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M25" i="12" l="1"/>
  <c r="M23" i="12"/>
  <c r="M24" i="12" s="1"/>
  <c r="P201" i="13" l="1"/>
  <c r="P200" i="13"/>
  <c r="P199" i="13"/>
  <c r="P198" i="13" l="1"/>
  <c r="P197" i="13"/>
  <c r="P196" i="13"/>
  <c r="P195" i="13" l="1"/>
  <c r="P194" i="13"/>
  <c r="P193" i="13" l="1"/>
  <c r="P192" i="13"/>
  <c r="P191" i="13"/>
  <c r="P190" i="13" l="1"/>
  <c r="P189" i="13" l="1"/>
  <c r="P188" i="13" l="1"/>
  <c r="P187" i="13"/>
  <c r="P186" i="13"/>
  <c r="P185" i="13" l="1"/>
  <c r="P184" i="13" l="1"/>
  <c r="P183" i="13" l="1"/>
  <c r="P182" i="13"/>
  <c r="P181" i="13"/>
  <c r="P180" i="13"/>
  <c r="L20" i="12" l="1"/>
  <c r="L19" i="12"/>
  <c r="P179" i="13"/>
  <c r="P178" i="13"/>
  <c r="P177" i="13"/>
  <c r="P176" i="13" l="1"/>
  <c r="P175" i="13"/>
  <c r="P174" i="13" l="1"/>
  <c r="P173" i="13" l="1"/>
  <c r="L23" i="12" l="1"/>
  <c r="L24" i="12" s="1"/>
  <c r="L25" i="12"/>
  <c r="P172" i="13"/>
  <c r="P171" i="13"/>
  <c r="P170" i="13"/>
  <c r="P169" i="13" l="1"/>
  <c r="P168" i="13"/>
  <c r="P167" i="13"/>
  <c r="P165" i="13" l="1"/>
  <c r="P166" i="13"/>
  <c r="P164" i="13"/>
  <c r="P163" i="13" l="1"/>
  <c r="P162" i="13" l="1"/>
  <c r="P161" i="13"/>
  <c r="P160" i="13" l="1"/>
  <c r="P159" i="13" l="1"/>
  <c r="P158" i="13" l="1"/>
  <c r="P157" i="13" l="1"/>
  <c r="P156" i="13"/>
  <c r="P155" i="13"/>
  <c r="P154" i="13" l="1"/>
  <c r="P153" i="13"/>
  <c r="P152" i="13"/>
  <c r="P151" i="13"/>
  <c r="P150" i="13" l="1"/>
  <c r="P149" i="13"/>
  <c r="P148" i="13" l="1"/>
  <c r="P147" i="13"/>
  <c r="P145" i="13" l="1"/>
  <c r="P146" i="13"/>
  <c r="P144" i="13" l="1"/>
  <c r="P143" i="13"/>
  <c r="P142" i="13"/>
  <c r="P141" i="13"/>
  <c r="P140" i="13" l="1"/>
  <c r="P139" i="13"/>
  <c r="P138" i="13" l="1"/>
  <c r="P137" i="13" l="1"/>
  <c r="P136" i="13"/>
  <c r="P135" i="13" l="1"/>
  <c r="P134" i="13"/>
  <c r="P133" i="13"/>
  <c r="P132" i="13" l="1"/>
  <c r="P131" i="13" l="1"/>
  <c r="P130" i="13"/>
  <c r="P129" i="13"/>
  <c r="P128" i="13"/>
  <c r="P127" i="13" l="1"/>
  <c r="P126" i="13"/>
  <c r="P125" i="13" l="1"/>
  <c r="P124" i="13"/>
  <c r="P123" i="13"/>
  <c r="P122" i="13" l="1"/>
  <c r="P121" i="13"/>
  <c r="P120" i="13"/>
  <c r="P119" i="13"/>
  <c r="P118" i="13" l="1"/>
  <c r="P116" i="13" l="1"/>
  <c r="P117" i="13"/>
  <c r="P115" i="13"/>
  <c r="K23" i="12" l="1"/>
  <c r="K24" i="12" s="1"/>
  <c r="K25" i="12"/>
  <c r="P114" i="13" l="1"/>
  <c r="P113" i="13" l="1"/>
  <c r="P112" i="13"/>
  <c r="P111" i="13"/>
  <c r="P110" i="13"/>
  <c r="P109" i="13"/>
  <c r="K20" i="12" l="1"/>
  <c r="K19" i="12"/>
  <c r="P108" i="13"/>
  <c r="P107" i="13"/>
  <c r="P106" i="13" l="1"/>
  <c r="P105" i="13"/>
  <c r="P104" i="13" l="1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J25" i="12" l="1"/>
  <c r="J23" i="12"/>
  <c r="J24" i="12" s="1"/>
  <c r="J20" i="12" l="1"/>
  <c r="J19" i="12"/>
  <c r="J11" i="12"/>
  <c r="P38" i="13" l="1"/>
  <c r="P70" i="13" l="1"/>
  <c r="P69" i="13" l="1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I25" i="12" l="1"/>
  <c r="I23" i="12"/>
  <c r="I24" i="12" s="1"/>
  <c r="P22" i="13" l="1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H25" i="12" l="1"/>
  <c r="G23" i="12"/>
  <c r="G24" i="12" s="1"/>
  <c r="H23" i="12"/>
  <c r="H24" i="12" s="1"/>
  <c r="G25" i="12"/>
  <c r="I20" i="12" l="1"/>
  <c r="I19" i="12"/>
  <c r="H20" i="12" l="1"/>
  <c r="G20" i="12"/>
  <c r="C12" i="12" l="1"/>
  <c r="G19" i="12" l="1"/>
  <c r="H19" i="12"/>
  <c r="C11" i="12" l="1"/>
  <c r="Q5" i="13"/>
  <c r="Q6" i="13" l="1"/>
  <c r="Q7" i="13" s="1"/>
  <c r="Q8" i="13" s="1"/>
  <c r="Q9" i="13" l="1"/>
  <c r="Q10" i="13" s="1"/>
  <c r="Q11" i="13" s="1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Q44" i="13" s="1"/>
  <c r="Q45" i="13" s="1"/>
  <c r="Q46" i="13" s="1"/>
  <c r="Q47" i="13" s="1"/>
  <c r="Q48" i="13" s="1"/>
  <c r="Q49" i="13" s="1"/>
  <c r="Q50" i="13" s="1"/>
  <c r="Q51" i="13" s="1"/>
  <c r="Q52" i="13" s="1"/>
  <c r="Q53" i="13" s="1"/>
  <c r="Q54" i="13" s="1"/>
  <c r="Q55" i="13" s="1"/>
  <c r="Q56" i="13" s="1"/>
  <c r="Q57" i="13" s="1"/>
  <c r="Q58" i="13" s="1"/>
  <c r="Q59" i="13" s="1"/>
  <c r="Q60" i="13" s="1"/>
  <c r="Q61" i="13" s="1"/>
  <c r="Q62" i="13" s="1"/>
  <c r="Q63" i="13" s="1"/>
  <c r="Q64" i="13" s="1"/>
  <c r="Q65" i="13" s="1"/>
  <c r="Q66" i="13" s="1"/>
  <c r="Q67" i="13" s="1"/>
  <c r="Q68" i="13" s="1"/>
  <c r="Q69" i="13" s="1"/>
  <c r="Q70" i="13" s="1"/>
  <c r="Q71" i="13" l="1"/>
  <c r="Q72" i="13" s="1"/>
  <c r="Q73" i="13" s="1"/>
  <c r="Q74" i="13" s="1"/>
  <c r="Q75" i="13" s="1"/>
  <c r="Q76" i="13" s="1"/>
  <c r="Q77" i="13" s="1"/>
  <c r="Q78" i="13" s="1"/>
  <c r="Q79" i="13" s="1"/>
  <c r="Q80" i="13" s="1"/>
  <c r="Q81" i="13" s="1"/>
  <c r="Q82" i="13" s="1"/>
  <c r="Q83" i="13" s="1"/>
  <c r="Q84" i="13" s="1"/>
  <c r="Q85" i="13" s="1"/>
  <c r="Q86" i="13" s="1"/>
  <c r="Q87" i="13" s="1"/>
  <c r="Q88" i="13" s="1"/>
  <c r="Q89" i="13" s="1"/>
  <c r="Q90" i="13" s="1"/>
  <c r="Q91" i="13" s="1"/>
  <c r="Q92" i="13" s="1"/>
  <c r="Q93" i="13" s="1"/>
  <c r="Q94" i="13" s="1"/>
  <c r="Q95" i="13" s="1"/>
  <c r="Q96" i="13" s="1"/>
  <c r="Q97" i="13" s="1"/>
  <c r="Q98" i="13" s="1"/>
  <c r="Q99" i="13" s="1"/>
  <c r="Q100" i="13" s="1"/>
  <c r="Q101" i="13" s="1"/>
  <c r="Q102" i="13" s="1"/>
  <c r="Q103" i="13" s="1"/>
  <c r="Q104" i="13" s="1"/>
  <c r="Q105" i="13" s="1"/>
  <c r="Q106" i="13" s="1"/>
  <c r="Q107" i="13" s="1"/>
  <c r="Q108" i="13" s="1"/>
  <c r="Q109" i="13" s="1"/>
  <c r="Q110" i="13" s="1"/>
  <c r="Q111" i="13" s="1"/>
  <c r="Q112" i="13" s="1"/>
  <c r="Q113" i="13" s="1"/>
  <c r="Q114" i="13" s="1"/>
  <c r="Q115" i="13" s="1"/>
  <c r="Q116" i="13" s="1"/>
  <c r="Q117" i="13" s="1"/>
  <c r="Q118" i="13" s="1"/>
  <c r="Q119" i="13" s="1"/>
  <c r="Q120" i="13" s="1"/>
  <c r="Q121" i="13" s="1"/>
  <c r="Q122" i="13" s="1"/>
  <c r="Q123" i="13" s="1"/>
  <c r="Q124" i="13" s="1"/>
  <c r="Q125" i="13" s="1"/>
  <c r="Q126" i="13" s="1"/>
  <c r="Q127" i="13" s="1"/>
  <c r="Q128" i="13" s="1"/>
  <c r="Q129" i="13" s="1"/>
  <c r="Q130" i="13" s="1"/>
  <c r="Q131" i="13" s="1"/>
  <c r="Q132" i="13" s="1"/>
  <c r="Q133" i="13" s="1"/>
  <c r="Q134" i="13" s="1"/>
  <c r="Q135" i="13" s="1"/>
  <c r="Q136" i="13" s="1"/>
  <c r="Q137" i="13" s="1"/>
  <c r="Q138" i="13" s="1"/>
  <c r="Q139" i="13" s="1"/>
  <c r="Q140" i="13" s="1"/>
  <c r="Q141" i="13" s="1"/>
  <c r="Q142" i="13" s="1"/>
  <c r="Q143" i="13" s="1"/>
  <c r="Q144" i="13" s="1"/>
  <c r="Q145" i="13" s="1"/>
  <c r="Q146" i="13" s="1"/>
  <c r="Q147" i="13" s="1"/>
  <c r="Q148" i="13" s="1"/>
  <c r="Q149" i="13" s="1"/>
  <c r="Q150" i="13" s="1"/>
  <c r="Q151" i="13" s="1"/>
  <c r="Q152" i="13" s="1"/>
  <c r="Q153" i="13" s="1"/>
  <c r="Q154" i="13" s="1"/>
  <c r="Q155" i="13" s="1"/>
  <c r="Q156" i="13" s="1"/>
  <c r="Q157" i="13" s="1"/>
  <c r="Q158" i="13" s="1"/>
  <c r="Q159" i="13" s="1"/>
  <c r="Q160" i="13" s="1"/>
  <c r="Q161" i="13" s="1"/>
  <c r="Q162" i="13" s="1"/>
  <c r="Q163" i="13" s="1"/>
  <c r="Q164" i="13" s="1"/>
  <c r="Q165" i="13" s="1"/>
  <c r="Q166" i="13" s="1"/>
  <c r="Q167" i="13" s="1"/>
  <c r="Q168" i="13" s="1"/>
  <c r="Q169" i="13" s="1"/>
  <c r="Q170" i="13" s="1"/>
  <c r="Q171" i="13" s="1"/>
  <c r="Q172" i="13" s="1"/>
  <c r="Q173" i="13" s="1"/>
  <c r="Q174" i="13" s="1"/>
  <c r="Q175" i="13" s="1"/>
  <c r="Q176" i="13" s="1"/>
  <c r="Q177" i="13" s="1"/>
  <c r="Q178" i="13" s="1"/>
  <c r="Q179" i="13" s="1"/>
  <c r="Q180" i="13" s="1"/>
  <c r="Q181" i="13" s="1"/>
  <c r="Q182" i="13" s="1"/>
  <c r="Q183" i="13" s="1"/>
  <c r="Q184" i="13" s="1"/>
  <c r="Q185" i="13" s="1"/>
  <c r="Q186" i="13" s="1"/>
  <c r="Q187" i="13" s="1"/>
  <c r="Q188" i="13" s="1"/>
  <c r="Q189" i="13" s="1"/>
  <c r="Q190" i="13" s="1"/>
  <c r="Q191" i="13" s="1"/>
  <c r="Q192" i="13" s="1"/>
  <c r="Q193" i="13" s="1"/>
  <c r="Q194" i="13" s="1"/>
  <c r="Q195" i="13" s="1"/>
  <c r="Q196" i="13" s="1"/>
  <c r="Q197" i="13" s="1"/>
  <c r="Q198" i="13" s="1"/>
  <c r="Q199" i="13" s="1"/>
  <c r="Q200" i="13" s="1"/>
  <c r="Q201" i="13" s="1"/>
  <c r="Q202" i="13" s="1"/>
  <c r="Q203" i="13" s="1"/>
  <c r="Q204" i="13" s="1"/>
  <c r="Q205" i="13" s="1"/>
  <c r="Q206" i="13" s="1"/>
  <c r="Q207" i="13" s="1"/>
  <c r="Q208" i="13" s="1"/>
  <c r="Q209" i="13" s="1"/>
  <c r="Q210" i="13" s="1"/>
  <c r="Q211" i="13" s="1"/>
  <c r="Q212" i="13" s="1"/>
  <c r="Q213" i="13" s="1"/>
  <c r="Q214" i="13" s="1"/>
  <c r="Q215" i="13" s="1"/>
  <c r="Q216" i="13" s="1"/>
  <c r="Q217" i="13" s="1"/>
  <c r="Q218" i="13" s="1"/>
  <c r="Q219" i="13" s="1"/>
  <c r="Q220" i="13" s="1"/>
  <c r="Q221" i="13" s="1"/>
  <c r="Q222" i="13" s="1"/>
  <c r="Q223" i="13" s="1"/>
  <c r="Q224" i="13" s="1"/>
  <c r="Q225" i="13" s="1"/>
  <c r="Q226" i="13" s="1"/>
  <c r="Q227" i="13" s="1"/>
  <c r="Q228" i="13" s="1"/>
  <c r="Q229" i="13" s="1"/>
  <c r="Q230" i="13" s="1"/>
  <c r="Q231" i="13" s="1"/>
  <c r="Q232" i="13" s="1"/>
  <c r="Q233" i="13" s="1"/>
  <c r="Q234" i="13" s="1"/>
  <c r="Q235" i="13" s="1"/>
  <c r="Q236" i="13" s="1"/>
  <c r="Q237" i="13" s="1"/>
  <c r="Q238" i="13" s="1"/>
  <c r="Q239" i="13" s="1"/>
  <c r="Q240" i="13" s="1"/>
  <c r="Q241" i="13" s="1"/>
  <c r="Q242" i="13" s="1"/>
  <c r="Q243" i="13" s="1"/>
  <c r="Q244" i="13" s="1"/>
  <c r="Q245" i="13" s="1"/>
  <c r="Q246" i="13" s="1"/>
  <c r="Q247" i="13" s="1"/>
  <c r="Q248" i="13" s="1"/>
  <c r="Q249" i="13" s="1"/>
  <c r="Q250" i="13" s="1"/>
  <c r="Q251" i="13" s="1"/>
  <c r="Q252" i="13" s="1"/>
  <c r="Q253" i="13" s="1"/>
  <c r="Q254" i="13" s="1"/>
  <c r="Q255" i="13" s="1"/>
  <c r="Q256" i="13" s="1"/>
  <c r="Q257" i="13" s="1"/>
  <c r="Q258" i="13" s="1"/>
  <c r="Q259" i="13" s="1"/>
  <c r="Q260" i="13" s="1"/>
  <c r="Q261" i="13" s="1"/>
  <c r="Q262" i="13" s="1"/>
  <c r="Q263" i="13" s="1"/>
  <c r="Q264" i="13" s="1"/>
  <c r="Q265" i="13" s="1"/>
  <c r="Q266" i="13" s="1"/>
  <c r="Q267" i="13" s="1"/>
  <c r="Q268" i="13" s="1"/>
  <c r="Q269" i="13" s="1"/>
  <c r="Q270" i="13" s="1"/>
  <c r="Q271" i="13" s="1"/>
  <c r="Q272" i="13" s="1"/>
  <c r="Q273" i="13" s="1"/>
  <c r="Q274" i="13" s="1"/>
  <c r="Q275" i="13" s="1"/>
  <c r="Q276" i="13" s="1"/>
  <c r="Q277" i="13" s="1"/>
  <c r="Q278" i="13" s="1"/>
  <c r="Q279" i="13" s="1"/>
  <c r="Q280" i="13" s="1"/>
  <c r="Q281" i="13" s="1"/>
  <c r="Q282" i="13" s="1"/>
  <c r="Q283" i="13" s="1"/>
  <c r="Q284" i="13" s="1"/>
  <c r="Q285" i="13" s="1"/>
  <c r="Q286" i="13" s="1"/>
  <c r="Q287" i="13" s="1"/>
  <c r="Q288" i="13" s="1"/>
  <c r="Q289" i="13" s="1"/>
  <c r="Q290" i="13" s="1"/>
  <c r="Q291" i="13" s="1"/>
  <c r="Q292" i="13" s="1"/>
  <c r="Q293" i="13" s="1"/>
  <c r="Q294" i="13" s="1"/>
  <c r="Q295" i="13" s="1"/>
  <c r="Q296" i="13" s="1"/>
  <c r="Q297" i="13" s="1"/>
  <c r="Q298" i="13" s="1"/>
  <c r="Q299" i="13" s="1"/>
  <c r="Q300" i="13" s="1"/>
  <c r="Q301" i="13" s="1"/>
  <c r="Q302" i="13" s="1"/>
  <c r="Q303" i="13" s="1"/>
  <c r="Q304" i="13" s="1"/>
  <c r="Q305" i="13" s="1"/>
  <c r="Q306" i="13" s="1"/>
  <c r="Q307" i="13" s="1"/>
  <c r="Q308" i="13" s="1"/>
  <c r="Q309" i="13" s="1"/>
  <c r="Q310" i="13" s="1"/>
  <c r="Q311" i="13" s="1"/>
  <c r="Q312" i="13" s="1"/>
  <c r="Q313" i="13" s="1"/>
  <c r="Q314" i="13" s="1"/>
  <c r="Q315" i="13" s="1"/>
  <c r="Q316" i="13" s="1"/>
  <c r="Q317" i="13" s="1"/>
  <c r="Q318" i="13" s="1"/>
  <c r="Q319" i="13" s="1"/>
  <c r="Q320" i="13" s="1"/>
  <c r="Q321" i="13" s="1"/>
  <c r="Q322" i="13" s="1"/>
  <c r="Q323" i="13" s="1"/>
  <c r="Q324" i="13" s="1"/>
  <c r="Q325" i="13" s="1"/>
  <c r="Q326" i="13" s="1"/>
  <c r="Q327" i="13" s="1"/>
  <c r="Q328" i="13" s="1"/>
  <c r="Q329" i="13" s="1"/>
  <c r="Q330" i="13" s="1"/>
  <c r="Q331" i="13" s="1"/>
  <c r="Q332" i="13" s="1"/>
  <c r="Q333" i="13" s="1"/>
  <c r="Q334" i="13" s="1"/>
  <c r="Q335" i="13" s="1"/>
  <c r="Q336" i="13" s="1"/>
  <c r="Q337" i="13" s="1"/>
  <c r="Q338" i="13" s="1"/>
  <c r="Q339" i="13" s="1"/>
  <c r="Q340" i="13" s="1"/>
  <c r="Q341" i="13" s="1"/>
  <c r="Q342" i="13" s="1"/>
  <c r="Q343" i="13" s="1"/>
  <c r="Q344" i="13" s="1"/>
  <c r="Q345" i="13" s="1"/>
  <c r="Q346" i="13" s="1"/>
  <c r="Q347" i="13" s="1"/>
  <c r="Q348" i="13" s="1"/>
  <c r="Q349" i="13" s="1"/>
  <c r="Q350" i="13" s="1"/>
  <c r="Q351" i="13" s="1"/>
  <c r="Q352" i="13" s="1"/>
  <c r="Q353" i="13" s="1"/>
  <c r="Q354" i="13" s="1"/>
  <c r="Q355" i="13" s="1"/>
  <c r="Q356" i="13" s="1"/>
  <c r="Q357" i="13" s="1"/>
  <c r="Q358" i="13" s="1"/>
  <c r="Q359" i="13" s="1"/>
  <c r="Q360" i="13" s="1"/>
  <c r="Q361" i="13" s="1"/>
  <c r="Q362" i="13" s="1"/>
  <c r="Q363" i="13" s="1"/>
  <c r="Q364" i="13" s="1"/>
  <c r="Q365" i="13" s="1"/>
  <c r="Q366" i="13" s="1"/>
  <c r="Q367" i="13" s="1"/>
  <c r="Q368" i="13" s="1"/>
  <c r="Q369" i="13" s="1"/>
  <c r="Q370" i="13" s="1"/>
  <c r="Q371" i="13" s="1"/>
  <c r="Q372" i="13" s="1"/>
  <c r="Q373" i="13" s="1"/>
  <c r="Q374" i="13" s="1"/>
  <c r="Q375" i="13" s="1"/>
  <c r="Q376" i="13" s="1"/>
  <c r="Q377" i="13" s="1"/>
  <c r="Q378" i="13" s="1"/>
  <c r="Q379" i="13" s="1"/>
  <c r="Q380" i="13" s="1"/>
  <c r="Q381" i="13" s="1"/>
  <c r="Q382" i="13" s="1"/>
  <c r="Q383" i="13" s="1"/>
  <c r="Q384" i="13" s="1"/>
  <c r="Q385" i="13" s="1"/>
  <c r="Q386" i="13" s="1"/>
  <c r="Q387" i="13" s="1"/>
  <c r="Q388" i="13" s="1"/>
  <c r="Q389" i="13" s="1"/>
  <c r="Q390" i="13" s="1"/>
  <c r="Q391" i="13" s="1"/>
  <c r="Q392" i="13" s="1"/>
  <c r="Q393" i="13" s="1"/>
  <c r="Q394" i="13" s="1"/>
  <c r="Q395" i="13" s="1"/>
  <c r="Q396" i="13" s="1"/>
  <c r="Q397" i="13" s="1"/>
  <c r="Q398" i="13" s="1"/>
  <c r="Q399" i="13" s="1"/>
  <c r="Q400" i="13" s="1"/>
  <c r="Q401" i="13" s="1"/>
  <c r="Q402" i="13" s="1"/>
  <c r="Q403" i="13" s="1"/>
  <c r="Q404" i="13" s="1"/>
  <c r="Q405" i="13" s="1"/>
  <c r="Q406" i="13" s="1"/>
  <c r="Q407" i="13" s="1"/>
  <c r="Q408" i="13" s="1"/>
  <c r="Q409" i="13" s="1"/>
  <c r="Q410" i="13" s="1"/>
  <c r="Q411" i="13" s="1"/>
  <c r="Q412" i="13" s="1"/>
  <c r="Q413" i="13" s="1"/>
  <c r="Q414" i="13" s="1"/>
  <c r="Q415" i="13" s="1"/>
  <c r="Q416" i="13" s="1"/>
  <c r="Q417" i="13" s="1"/>
  <c r="Q418" i="13" s="1"/>
  <c r="Q419" i="13" s="1"/>
  <c r="Q420" i="13" s="1"/>
  <c r="Q421" i="13" s="1"/>
  <c r="Q422" i="13" s="1"/>
  <c r="Q423" i="13" s="1"/>
  <c r="Q424" i="13" s="1"/>
  <c r="Q425" i="13" s="1"/>
  <c r="Q426" i="13" s="1"/>
  <c r="Q427" i="13" s="1"/>
  <c r="Q428" i="13" s="1"/>
  <c r="Q429" i="13" s="1"/>
  <c r="Q430" i="13" s="1"/>
  <c r="Q431" i="13" s="1"/>
  <c r="Q432" i="13" s="1"/>
  <c r="Q433" i="13" s="1"/>
  <c r="Q434" i="13" s="1"/>
  <c r="Q435" i="13" s="1"/>
  <c r="Q436" i="13" s="1"/>
  <c r="Q437" i="13" s="1"/>
  <c r="Q438" i="13" s="1"/>
  <c r="Q439" i="13" s="1"/>
  <c r="Q440" i="13" s="1"/>
  <c r="Q441" i="13" s="1"/>
  <c r="Q442" i="13" s="1"/>
  <c r="Q443" i="13" s="1"/>
  <c r="Q444" i="13" s="1"/>
  <c r="Q445" i="13" s="1"/>
  <c r="Q446" i="13" s="1"/>
  <c r="Q447" i="13" s="1"/>
  <c r="Q448" i="13" s="1"/>
  <c r="Q449" i="13" s="1"/>
  <c r="Q450" i="13" s="1"/>
  <c r="Q451" i="13" s="1"/>
  <c r="Q452" i="13" s="1"/>
  <c r="Q453" i="13" s="1"/>
  <c r="Q454" i="13" s="1"/>
  <c r="Q455" i="13" s="1"/>
  <c r="Q456" i="13" s="1"/>
  <c r="Q457" i="13" s="1"/>
  <c r="Q458" i="13" s="1"/>
  <c r="Q459" i="13" s="1"/>
  <c r="Q460" i="13" s="1"/>
  <c r="Q461" i="13" s="1"/>
  <c r="Q462" i="13" s="1"/>
  <c r="Q463" i="13" s="1"/>
  <c r="Q464" i="13" s="1"/>
  <c r="Q465" i="13" s="1"/>
  <c r="Q466" i="13" s="1"/>
  <c r="Q467" i="13" s="1"/>
  <c r="Q468" i="13" s="1"/>
  <c r="Q469" i="13" s="1"/>
  <c r="Q470" i="13" s="1"/>
  <c r="Q471" i="13" s="1"/>
  <c r="Q472" i="13" s="1"/>
  <c r="Q473" i="13" s="1"/>
  <c r="Q474" i="13" s="1"/>
  <c r="Q475" i="13" s="1"/>
  <c r="Q476" i="13" s="1"/>
  <c r="Q477" i="13" s="1"/>
  <c r="Q478" i="13" s="1"/>
  <c r="Q479" i="13" s="1"/>
  <c r="Q480" i="13" s="1"/>
  <c r="Q481" i="13" s="1"/>
  <c r="Q482" i="13" s="1"/>
  <c r="Q483" i="13" s="1"/>
  <c r="Q484" i="13" s="1"/>
  <c r="Q485" i="13" s="1"/>
  <c r="Q486" i="13" s="1"/>
  <c r="Q487" i="13" s="1"/>
  <c r="Q488" i="13" s="1"/>
  <c r="Q489" i="13" s="1"/>
  <c r="Q490" i="13" s="1"/>
  <c r="Q491" i="13" s="1"/>
  <c r="Q492" i="13" s="1"/>
  <c r="Q493" i="13" s="1"/>
  <c r="Q494" i="13" s="1"/>
  <c r="Q495" i="13" s="1"/>
  <c r="Q496" i="13" s="1"/>
  <c r="Q497" i="13" s="1"/>
  <c r="Q498" i="13" s="1"/>
  <c r="Q499" i="13" s="1"/>
  <c r="Q500" i="13" s="1"/>
  <c r="Q501" i="13" s="1"/>
  <c r="Q502" i="13" s="1"/>
  <c r="Q503" i="13" s="1"/>
  <c r="Q504" i="13" s="1"/>
  <c r="Q505" i="13" s="1"/>
  <c r="Q506" i="13" s="1"/>
  <c r="Q507" i="13" s="1"/>
  <c r="Q508" i="13" s="1"/>
  <c r="Q509" i="13" s="1"/>
  <c r="Q510" i="13" s="1"/>
  <c r="Q511" i="13" s="1"/>
  <c r="Q512" i="13" s="1"/>
  <c r="Q513" i="13" s="1"/>
  <c r="Q514" i="13" s="1"/>
  <c r="Q515" i="13" s="1"/>
  <c r="Q516" i="13" s="1"/>
  <c r="Q517" i="13" s="1"/>
  <c r="Q518" i="13" s="1"/>
  <c r="Q519" i="13" s="1"/>
  <c r="Q520" i="13" s="1"/>
  <c r="Q521" i="13" s="1"/>
  <c r="Q522" i="13" s="1"/>
  <c r="Q523" i="13" s="1"/>
  <c r="Q524" i="13" s="1"/>
  <c r="Q525" i="13" s="1"/>
  <c r="Q526" i="13" s="1"/>
  <c r="Q527" i="13" s="1"/>
  <c r="Q528" i="13" s="1"/>
  <c r="Q529" i="13" s="1"/>
  <c r="Q530" i="13" s="1"/>
  <c r="Q531" i="13" s="1"/>
  <c r="Q532" i="13" s="1"/>
  <c r="Q533" i="13" s="1"/>
  <c r="Q534" i="13" s="1"/>
  <c r="Q535" i="13" s="1"/>
  <c r="Q536" i="13" s="1"/>
  <c r="Q537" i="13" s="1"/>
  <c r="Q538" i="13" s="1"/>
  <c r="Q539" i="13" s="1"/>
  <c r="Q540" i="13" s="1"/>
  <c r="Q541" i="13" s="1"/>
  <c r="Q542" i="13" s="1"/>
  <c r="Q543" i="13" s="1"/>
  <c r="Q544" i="13" s="1"/>
  <c r="Q545" i="13" s="1"/>
  <c r="Q546" i="13" s="1"/>
  <c r="Q547" i="13" s="1"/>
  <c r="Q548" i="13" s="1"/>
  <c r="Q549" i="13" s="1"/>
  <c r="Q550" i="13" s="1"/>
  <c r="Q551" i="13" s="1"/>
  <c r="Q552" i="13" s="1"/>
  <c r="Q553" i="13" s="1"/>
  <c r="Q554" i="13" s="1"/>
  <c r="Q555" i="13" s="1"/>
  <c r="Q556" i="13" s="1"/>
  <c r="Q557" i="13" s="1"/>
  <c r="Q558" i="13" s="1"/>
  <c r="Q559" i="13" s="1"/>
  <c r="Q560" i="13" s="1"/>
  <c r="Q561" i="13" s="1"/>
  <c r="Q562" i="13" s="1"/>
  <c r="Q563" i="13" s="1"/>
  <c r="Q564" i="13" s="1"/>
  <c r="Q565" i="13" s="1"/>
  <c r="Q566" i="13" s="1"/>
  <c r="Q567" i="13" s="1"/>
  <c r="Q568" i="13" s="1"/>
  <c r="Q569" i="13" s="1"/>
  <c r="Q570" i="13" s="1"/>
  <c r="Q571" i="13" s="1"/>
  <c r="Q572" i="13" s="1"/>
  <c r="Q573" i="13" s="1"/>
  <c r="Q574" i="13" s="1"/>
  <c r="Q575" i="13" s="1"/>
  <c r="Q576" i="13" s="1"/>
  <c r="Q577" i="13" s="1"/>
  <c r="Q578" i="13" s="1"/>
  <c r="Q579" i="13" s="1"/>
  <c r="Q580" i="13" s="1"/>
  <c r="Q581" i="13" s="1"/>
  <c r="Q582" i="13" s="1"/>
  <c r="Q583" i="13" s="1"/>
  <c r="Q584" i="13" s="1"/>
  <c r="Q585" i="13" s="1"/>
  <c r="Q586" i="13" s="1"/>
  <c r="Q587" i="13" s="1"/>
  <c r="Q588" i="13" s="1"/>
  <c r="Q589" i="13" s="1"/>
  <c r="Q590" i="13" s="1"/>
  <c r="Q591" i="13" s="1"/>
  <c r="Q592" i="13" s="1"/>
  <c r="Q593" i="13" s="1"/>
  <c r="Q594" i="13" s="1"/>
  <c r="Q595" i="13" s="1"/>
  <c r="Q596" i="13" s="1"/>
  <c r="Q597" i="13" s="1"/>
  <c r="Q598" i="13" s="1"/>
  <c r="Q599" i="13" s="1"/>
  <c r="Q600" i="13" s="1"/>
  <c r="Q601" i="13" s="1"/>
  <c r="Q602" i="13" s="1"/>
  <c r="Q603" i="13" s="1"/>
  <c r="Q604" i="13" s="1"/>
  <c r="Q605" i="13" s="1"/>
  <c r="Q606" i="13" s="1"/>
  <c r="Q607" i="13" s="1"/>
  <c r="Q608" i="13" s="1"/>
  <c r="Q609" i="13" s="1"/>
  <c r="Q610" i="13" s="1"/>
  <c r="Q611" i="13" s="1"/>
  <c r="Q612" i="13" s="1"/>
  <c r="Q613" i="13" s="1"/>
  <c r="Q614" i="13" s="1"/>
  <c r="Q615" i="13" s="1"/>
  <c r="Q616" i="13" s="1"/>
  <c r="Q617" i="13" s="1"/>
  <c r="Q618" i="13" s="1"/>
  <c r="Q619" i="13" s="1"/>
  <c r="Q620" i="13" s="1"/>
  <c r="Q621" i="13" s="1"/>
  <c r="Q622" i="13" s="1"/>
  <c r="Q623" i="13" s="1"/>
  <c r="Q624" i="13" s="1"/>
  <c r="Q625" i="13" s="1"/>
  <c r="Q626" i="13" s="1"/>
  <c r="Q627" i="13" s="1"/>
  <c r="Q628" i="13" s="1"/>
  <c r="Q629" i="13" s="1"/>
  <c r="Q630" i="13" s="1"/>
  <c r="Q631" i="13" s="1"/>
  <c r="Q632" i="13" s="1"/>
  <c r="B6" i="13" l="1"/>
  <c r="B7" i="13" l="1"/>
  <c r="B8" i="13" l="1"/>
  <c r="B9" i="13" l="1"/>
  <c r="B10" i="13" s="1"/>
  <c r="B11" i="13" s="1"/>
  <c r="B12" i="13" s="1"/>
  <c r="B13" i="13" s="1"/>
  <c r="B14" i="13" s="1"/>
  <c r="B15" i="13" l="1"/>
  <c r="B16" i="13" l="1"/>
  <c r="B17" i="13" l="1"/>
  <c r="B18" i="13" l="1"/>
  <c r="B19" i="13" l="1"/>
  <c r="B20" i="13" l="1"/>
  <c r="H11" i="12"/>
  <c r="B21" i="13" l="1"/>
  <c r="B22" i="13" l="1"/>
  <c r="B23" i="13" s="1"/>
  <c r="B24" i="13" s="1"/>
  <c r="B25" i="13" s="1"/>
  <c r="B26" i="13" s="1"/>
  <c r="B27" i="13" s="1"/>
  <c r="B6" i="15" l="1"/>
  <c r="B28" i="13"/>
  <c r="B7" i="15" l="1"/>
  <c r="B29" i="13"/>
  <c r="B8" i="15" l="1"/>
  <c r="B9" i="15" s="1"/>
  <c r="B30" i="13"/>
  <c r="B10" i="15" l="1"/>
  <c r="B31" i="13"/>
  <c r="B32" i="13" s="1"/>
  <c r="B33" i="13" s="1"/>
  <c r="B34" i="13" s="1"/>
  <c r="B35" i="13" s="1"/>
  <c r="B11" i="15" l="1"/>
  <c r="B12" i="15" s="1"/>
  <c r="B13" i="15" s="1"/>
  <c r="B14" i="15" s="1"/>
  <c r="B36" i="13"/>
  <c r="H10" i="12"/>
  <c r="B15" i="15" l="1"/>
  <c r="B37" i="13"/>
  <c r="B38" i="13" s="1"/>
  <c r="H7" i="12"/>
  <c r="B16" i="15" l="1"/>
  <c r="B39" i="13"/>
  <c r="B17" i="15" l="1"/>
  <c r="H11" i="14"/>
  <c r="B40" i="13"/>
  <c r="B18" i="15" l="1"/>
  <c r="B19" i="15" s="1"/>
  <c r="B20" i="15" s="1"/>
  <c r="B41" i="13"/>
  <c r="B21" i="15" l="1"/>
  <c r="B42" i="13"/>
  <c r="B22" i="15" l="1"/>
  <c r="B43" i="13"/>
  <c r="B23" i="15" l="1"/>
  <c r="B44" i="13"/>
  <c r="I11" i="12"/>
  <c r="B24" i="15" l="1"/>
  <c r="B45" i="13"/>
  <c r="B25" i="15" l="1"/>
  <c r="B46" i="13"/>
  <c r="H8" i="12"/>
  <c r="H9" i="12"/>
  <c r="B26" i="15" l="1"/>
  <c r="B27" i="15" s="1"/>
  <c r="B28" i="15" s="1"/>
  <c r="B29" i="15" s="1"/>
  <c r="B47" i="13"/>
  <c r="B48" i="13" s="1"/>
  <c r="B49" i="13" s="1"/>
  <c r="H15" i="12"/>
  <c r="H14" i="12"/>
  <c r="H12" i="12"/>
  <c r="B30" i="15" l="1"/>
  <c r="B50" i="13"/>
  <c r="B31" i="15" l="1"/>
  <c r="B32" i="15" s="1"/>
  <c r="B33" i="15" s="1"/>
  <c r="B51" i="13"/>
  <c r="B34" i="15" l="1"/>
  <c r="B52" i="13"/>
  <c r="B35" i="15" l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53" i="13"/>
  <c r="B54" i="13" s="1"/>
  <c r="B55" i="13" s="1"/>
  <c r="B47" i="15" l="1"/>
  <c r="B48" i="15" s="1"/>
  <c r="B49" i="15" s="1"/>
  <c r="B50" i="15" s="1"/>
  <c r="B51" i="15" s="1"/>
  <c r="B52" i="15" s="1"/>
  <c r="B53" i="15" s="1"/>
  <c r="B54" i="15" s="1"/>
  <c r="B55" i="15" s="1"/>
  <c r="B56" i="13"/>
  <c r="B56" i="15" l="1"/>
  <c r="B57" i="15" s="1"/>
  <c r="B58" i="15" s="1"/>
  <c r="B57" i="13"/>
  <c r="B59" i="15" l="1"/>
  <c r="B60" i="15" s="1"/>
  <c r="B61" i="15" s="1"/>
  <c r="B62" i="15" s="1"/>
  <c r="B63" i="15" s="1"/>
  <c r="B64" i="15" s="1"/>
  <c r="B65" i="15" s="1"/>
  <c r="B66" i="15" s="1"/>
  <c r="H10" i="14"/>
  <c r="B58" i="13"/>
  <c r="B67" i="15" l="1"/>
  <c r="H7" i="14"/>
  <c r="H8" i="14"/>
  <c r="H9" i="14"/>
  <c r="B59" i="13"/>
  <c r="B68" i="15" l="1"/>
  <c r="H14" i="14"/>
  <c r="H15" i="14"/>
  <c r="H12" i="14"/>
  <c r="B60" i="13"/>
  <c r="B69" i="15" l="1"/>
  <c r="B61" i="13"/>
  <c r="B62" i="13" s="1"/>
  <c r="B70" i="15" l="1"/>
  <c r="B63" i="13"/>
  <c r="B71" i="15" l="1"/>
  <c r="B72" i="15" s="1"/>
  <c r="B73" i="15" s="1"/>
  <c r="B64" i="13"/>
  <c r="B74" i="15" l="1"/>
  <c r="B65" i="13"/>
  <c r="B75" i="15" l="1"/>
  <c r="B76" i="15" s="1"/>
  <c r="B77" i="15" s="1"/>
  <c r="B78" i="15" s="1"/>
  <c r="B79" i="15" s="1"/>
  <c r="B80" i="15" s="1"/>
  <c r="B66" i="13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I10" i="12"/>
  <c r="B81" i="15" l="1"/>
  <c r="B82" i="15" l="1"/>
  <c r="B83" i="15" s="1"/>
  <c r="B84" i="15" l="1"/>
  <c r="I9" i="12"/>
  <c r="B85" i="15" l="1"/>
  <c r="I8" i="12"/>
  <c r="B86" i="15" l="1"/>
  <c r="I7" i="12"/>
  <c r="B81" i="13"/>
  <c r="B87" i="15" l="1"/>
  <c r="B88" i="15" s="1"/>
  <c r="B89" i="15" s="1"/>
  <c r="B90" i="15" s="1"/>
  <c r="I12" i="12"/>
  <c r="B82" i="13"/>
  <c r="B83" i="13" s="1"/>
  <c r="B84" i="13" s="1"/>
  <c r="B85" i="13" s="1"/>
  <c r="I14" i="12"/>
  <c r="I15" i="12"/>
  <c r="B91" i="15" l="1"/>
  <c r="B86" i="13"/>
  <c r="B92" i="15" l="1"/>
  <c r="B93" i="15" s="1"/>
  <c r="B94" i="15" s="1"/>
  <c r="B95" i="15" s="1"/>
  <c r="B96" i="15" s="1"/>
  <c r="B97" i="15" s="1"/>
  <c r="B98" i="15" s="1"/>
  <c r="B99" i="15" s="1"/>
  <c r="B100" i="15" s="1"/>
  <c r="B101" i="15" s="1"/>
  <c r="B87" i="13"/>
  <c r="B102" i="15" l="1"/>
  <c r="B88" i="13"/>
  <c r="B103" i="15" l="1"/>
  <c r="B104" i="15" s="1"/>
  <c r="B105" i="15" s="1"/>
  <c r="B106" i="15" s="1"/>
  <c r="B89" i="13"/>
  <c r="B107" i="15" l="1"/>
  <c r="B108" i="15" s="1"/>
  <c r="B90" i="13"/>
  <c r="B109" i="15" l="1"/>
  <c r="B91" i="13"/>
  <c r="B110" i="15" l="1"/>
  <c r="B111" i="15" s="1"/>
  <c r="B112" i="15" s="1"/>
  <c r="B113" i="15" s="1"/>
  <c r="B114" i="15" s="1"/>
  <c r="B115" i="15" s="1"/>
  <c r="B116" i="15" s="1"/>
  <c r="B92" i="13"/>
  <c r="B117" i="15" l="1"/>
  <c r="B118" i="15" s="1"/>
  <c r="B119" i="15" s="1"/>
  <c r="B120" i="15" s="1"/>
  <c r="B93" i="13"/>
  <c r="B121" i="15" l="1"/>
  <c r="B94" i="13"/>
  <c r="B122" i="15" l="1"/>
  <c r="B95" i="13"/>
  <c r="B123" i="15" l="1"/>
  <c r="B124" i="15" s="1"/>
  <c r="B125" i="15" s="1"/>
  <c r="B126" i="15" s="1"/>
  <c r="B127" i="15" s="1"/>
  <c r="B128" i="15" s="1"/>
  <c r="B129" i="15" s="1"/>
  <c r="B96" i="13"/>
  <c r="B130" i="15" l="1"/>
  <c r="B131" i="15" s="1"/>
  <c r="B97" i="13"/>
  <c r="B132" i="15" l="1"/>
  <c r="B98" i="13"/>
  <c r="B133" i="15" l="1"/>
  <c r="B99" i="13"/>
  <c r="B134" i="15" l="1"/>
  <c r="B100" i="13"/>
  <c r="B135" i="15" l="1"/>
  <c r="B136" i="15" s="1"/>
  <c r="B137" i="15" s="1"/>
  <c r="B101" i="13"/>
  <c r="B138" i="15" l="1"/>
  <c r="B102" i="13"/>
  <c r="B139" i="15" l="1"/>
  <c r="B140" i="15" s="1"/>
  <c r="B103" i="13"/>
  <c r="B141" i="15" l="1"/>
  <c r="B104" i="13"/>
  <c r="B142" i="15" l="1"/>
  <c r="B143" i="15" s="1"/>
  <c r="B144" i="15" s="1"/>
  <c r="B145" i="15" s="1"/>
  <c r="I8" i="14"/>
  <c r="B105" i="13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46" i="15" l="1"/>
  <c r="I9" i="14"/>
  <c r="B118" i="13"/>
  <c r="J10" i="12"/>
  <c r="B147" i="15" l="1"/>
  <c r="B148" i="15" s="1"/>
  <c r="B149" i="15" s="1"/>
  <c r="B119" i="13"/>
  <c r="B150" i="15" l="1"/>
  <c r="I10" i="14"/>
  <c r="B120" i="13"/>
  <c r="B151" i="15" l="1"/>
  <c r="B152" i="15" s="1"/>
  <c r="B121" i="13"/>
  <c r="B153" i="15" l="1"/>
  <c r="I11" i="14"/>
  <c r="B122" i="13"/>
  <c r="J9" i="12"/>
  <c r="B154" i="15" l="1"/>
  <c r="I7" i="14"/>
  <c r="B123" i="13"/>
  <c r="J8" i="12"/>
  <c r="J7" i="12"/>
  <c r="B155" i="15" l="1"/>
  <c r="I15" i="14"/>
  <c r="I12" i="14"/>
  <c r="I14" i="14"/>
  <c r="B124" i="13"/>
  <c r="B125" i="13" s="1"/>
  <c r="B126" i="13" s="1"/>
  <c r="J15" i="12"/>
  <c r="J14" i="12"/>
  <c r="J12" i="12"/>
  <c r="B156" i="15" l="1"/>
  <c r="B127" i="13"/>
  <c r="B157" i="15" l="1"/>
  <c r="B158" i="15" s="1"/>
  <c r="B128" i="13"/>
  <c r="B159" i="15" l="1"/>
  <c r="B129" i="13"/>
  <c r="B160" i="15" l="1"/>
  <c r="B130" i="13"/>
  <c r="B161" i="15" l="1"/>
  <c r="B131" i="13"/>
  <c r="B162" i="15" l="1"/>
  <c r="B132" i="13"/>
  <c r="B163" i="15" l="1"/>
  <c r="B133" i="13"/>
  <c r="B164" i="15" l="1"/>
  <c r="B165" i="15" s="1"/>
  <c r="B166" i="15" s="1"/>
  <c r="B167" i="15" s="1"/>
  <c r="B168" i="15" s="1"/>
  <c r="B169" i="15" s="1"/>
  <c r="B134" i="13"/>
  <c r="B170" i="15" l="1"/>
  <c r="B135" i="13"/>
  <c r="B171" i="15" l="1"/>
  <c r="B136" i="13"/>
  <c r="B137" i="13" s="1"/>
  <c r="B172" i="15" l="1"/>
  <c r="B138" i="13"/>
  <c r="B173" i="15" l="1"/>
  <c r="B174" i="15" s="1"/>
  <c r="B139" i="13"/>
  <c r="B140" i="13" s="1"/>
  <c r="B175" i="15" l="1"/>
  <c r="B141" i="13"/>
  <c r="B176" i="15" l="1"/>
  <c r="B142" i="13"/>
  <c r="B143" i="13" s="1"/>
  <c r="B144" i="13" s="1"/>
  <c r="B177" i="15" l="1"/>
  <c r="B145" i="13"/>
  <c r="B178" i="15" l="1"/>
  <c r="B179" i="15" s="1"/>
  <c r="B146" i="13"/>
  <c r="B180" i="15" l="1"/>
  <c r="B147" i="13"/>
  <c r="B181" i="15" l="1"/>
  <c r="B148" i="13"/>
  <c r="B149" i="13" s="1"/>
  <c r="B150" i="13" s="1"/>
  <c r="B182" i="15" l="1"/>
  <c r="B151" i="13"/>
  <c r="B183" i="15" l="1"/>
  <c r="B152" i="13"/>
  <c r="B153" i="13" s="1"/>
  <c r="B184" i="15" l="1"/>
  <c r="B154" i="13"/>
  <c r="B155" i="13" s="1"/>
  <c r="B185" i="15" l="1"/>
  <c r="B186" i="15" s="1"/>
  <c r="B187" i="15" s="1"/>
  <c r="B188" i="15" s="1"/>
  <c r="B189" i="15" s="1"/>
  <c r="B190" i="15" s="1"/>
  <c r="B156" i="13"/>
  <c r="B157" i="13" s="1"/>
  <c r="K11" i="12"/>
  <c r="B191" i="15" l="1"/>
  <c r="B192" i="15" s="1"/>
  <c r="B158" i="13"/>
  <c r="B159" i="13" s="1"/>
  <c r="B160" i="13" s="1"/>
  <c r="B161" i="13" s="1"/>
  <c r="B162" i="13" s="1"/>
  <c r="B193" i="15" l="1"/>
  <c r="B194" i="15" s="1"/>
  <c r="B163" i="13"/>
  <c r="B164" i="13" s="1"/>
  <c r="B165" i="13" s="1"/>
  <c r="B166" i="13" s="1"/>
  <c r="B167" i="13" s="1"/>
  <c r="B195" i="15" l="1"/>
  <c r="B168" i="13"/>
  <c r="K9" i="12"/>
  <c r="B196" i="15" l="1"/>
  <c r="B169" i="13"/>
  <c r="B170" i="13" s="1"/>
  <c r="K10" i="12"/>
  <c r="B197" i="15" l="1"/>
  <c r="B171" i="13"/>
  <c r="B198" i="15" l="1"/>
  <c r="B172" i="13"/>
  <c r="K7" i="12" s="1"/>
  <c r="B199" i="15" l="1"/>
  <c r="B173" i="13"/>
  <c r="K8" i="12"/>
  <c r="K12" i="12" s="1"/>
  <c r="B200" i="15" l="1"/>
  <c r="B174" i="13"/>
  <c r="K14" i="12"/>
  <c r="K15" i="12"/>
  <c r="B201" i="15" l="1"/>
  <c r="B175" i="13"/>
  <c r="B202" i="15" l="1"/>
  <c r="B203" i="15" s="1"/>
  <c r="B176" i="13"/>
  <c r="B204" i="15" l="1"/>
  <c r="B177" i="13"/>
  <c r="B205" i="15" l="1"/>
  <c r="B178" i="13"/>
  <c r="B179" i="13" s="1"/>
  <c r="B180" i="13" s="1"/>
  <c r="B206" i="15" l="1"/>
  <c r="B181" i="13"/>
  <c r="B207" i="15" l="1"/>
  <c r="B208" i="15" s="1"/>
  <c r="B209" i="15" s="1"/>
  <c r="B182" i="13"/>
  <c r="B210" i="15" l="1"/>
  <c r="B183" i="13"/>
  <c r="B211" i="15" l="1"/>
  <c r="J11" i="14"/>
  <c r="B184" i="13"/>
  <c r="B212" i="15" l="1"/>
  <c r="B185" i="13"/>
  <c r="B213" i="15" l="1"/>
  <c r="B186" i="13"/>
  <c r="B187" i="13" s="1"/>
  <c r="B214" i="15" l="1"/>
  <c r="B188" i="13"/>
  <c r="B215" i="15" l="1"/>
  <c r="J10" i="14"/>
  <c r="B189" i="13"/>
  <c r="B190" i="13" s="1"/>
  <c r="B191" i="13" s="1"/>
  <c r="B192" i="13" s="1"/>
  <c r="B193" i="13" s="1"/>
  <c r="B216" i="15" l="1"/>
  <c r="B194" i="13"/>
  <c r="B217" i="15" l="1"/>
  <c r="B218" i="15" s="1"/>
  <c r="B195" i="13"/>
  <c r="B219" i="15" l="1"/>
  <c r="B196" i="13"/>
  <c r="B220" i="15" l="1"/>
  <c r="J9" i="14"/>
  <c r="B197" i="13"/>
  <c r="B221" i="15" l="1"/>
  <c r="B222" i="15" s="1"/>
  <c r="J8" i="14"/>
  <c r="B198" i="13"/>
  <c r="J7" i="14" l="1"/>
  <c r="J14" i="14" s="1"/>
  <c r="B223" i="15"/>
  <c r="B199" i="13"/>
  <c r="J12" i="14" l="1"/>
  <c r="J15" i="14"/>
  <c r="B224" i="15"/>
  <c r="B200" i="13"/>
  <c r="B225" i="15" l="1"/>
  <c r="B226" i="15" s="1"/>
  <c r="B227" i="15" s="1"/>
  <c r="B228" i="15" s="1"/>
  <c r="B229" i="15" s="1"/>
  <c r="B201" i="13"/>
  <c r="B202" i="13" s="1"/>
  <c r="B230" i="15" l="1"/>
  <c r="B203" i="13"/>
  <c r="B231" i="15" l="1"/>
  <c r="B204" i="13"/>
  <c r="B205" i="13" s="1"/>
  <c r="B206" i="13" s="1"/>
  <c r="B232" i="15" l="1"/>
  <c r="B207" i="13"/>
  <c r="B233" i="15" l="1"/>
  <c r="B208" i="13"/>
  <c r="B209" i="13" s="1"/>
  <c r="B210" i="13" s="1"/>
  <c r="B234" i="15" l="1"/>
  <c r="B211" i="13"/>
  <c r="B235" i="15" l="1"/>
  <c r="B212" i="13"/>
  <c r="B213" i="13" s="1"/>
  <c r="B214" i="13" s="1"/>
  <c r="B236" i="15" l="1"/>
  <c r="B215" i="13"/>
  <c r="B237" i="15" l="1"/>
  <c r="B216" i="13"/>
  <c r="B238" i="15" l="1"/>
  <c r="B217" i="13"/>
  <c r="B218" i="13" s="1"/>
  <c r="B239" i="15" l="1"/>
  <c r="B219" i="13"/>
  <c r="B240" i="15" l="1"/>
  <c r="B220" i="13"/>
  <c r="B241" i="15" l="1"/>
  <c r="B221" i="13"/>
  <c r="B242" i="15" l="1"/>
  <c r="B222" i="13"/>
  <c r="B243" i="15" l="1"/>
  <c r="B244" i="15" s="1"/>
  <c r="B223" i="13"/>
  <c r="B245" i="15" l="1"/>
  <c r="B224" i="13"/>
  <c r="L10" i="12"/>
  <c r="B246" i="15" l="1"/>
  <c r="B225" i="13"/>
  <c r="B226" i="13" s="1"/>
  <c r="B247" i="15" l="1"/>
  <c r="B227" i="13"/>
  <c r="L11" i="12"/>
  <c r="B248" i="15" l="1"/>
  <c r="B249" i="15" s="1"/>
  <c r="B250" i="15" s="1"/>
  <c r="B228" i="13"/>
  <c r="B251" i="15" l="1"/>
  <c r="B229" i="13"/>
  <c r="B252" i="15" l="1"/>
  <c r="B253" i="15" s="1"/>
  <c r="B254" i="15" s="1"/>
  <c r="B255" i="15" s="1"/>
  <c r="B230" i="13"/>
  <c r="L9" i="12"/>
  <c r="B256" i="15" l="1"/>
  <c r="B231" i="13"/>
  <c r="B232" i="13" s="1"/>
  <c r="L8" i="12"/>
  <c r="B257" i="15" l="1"/>
  <c r="B233" i="13"/>
  <c r="B234" i="13" s="1"/>
  <c r="B258" i="15" l="1"/>
  <c r="L7" i="12"/>
  <c r="B235" i="13"/>
  <c r="B259" i="15" l="1"/>
  <c r="B260" i="15" s="1"/>
  <c r="B261" i="15" s="1"/>
  <c r="B236" i="13"/>
  <c r="B237" i="13" s="1"/>
  <c r="B238" i="13" s="1"/>
  <c r="L14" i="12"/>
  <c r="L15" i="12"/>
  <c r="L12" i="12"/>
  <c r="B262" i="15" l="1"/>
  <c r="B239" i="13"/>
  <c r="B263" i="15" l="1"/>
  <c r="B240" i="13"/>
  <c r="B241" i="13" s="1"/>
  <c r="B242" i="13" s="1"/>
  <c r="B264" i="15" l="1"/>
  <c r="B265" i="15" s="1"/>
  <c r="B243" i="13"/>
  <c r="B266" i="15" l="1"/>
  <c r="B244" i="13"/>
  <c r="B267" i="15" l="1"/>
  <c r="B245" i="13"/>
  <c r="B268" i="15" l="1"/>
  <c r="B246" i="13"/>
  <c r="B269" i="15" l="1"/>
  <c r="B247" i="13"/>
  <c r="B248" i="13" s="1"/>
  <c r="B249" i="13" s="1"/>
  <c r="B270" i="15" l="1"/>
  <c r="B250" i="13"/>
  <c r="B251" i="13" s="1"/>
  <c r="B252" i="13" s="1"/>
  <c r="B253" i="13" s="1"/>
  <c r="B271" i="15" l="1"/>
  <c r="B254" i="13"/>
  <c r="B255" i="13" s="1"/>
  <c r="B256" i="13" s="1"/>
  <c r="B272" i="15" l="1"/>
  <c r="B257" i="13"/>
  <c r="B258" i="13" s="1"/>
  <c r="B273" i="15" l="1"/>
  <c r="B259" i="13"/>
  <c r="B274" i="15" l="1"/>
  <c r="B260" i="13"/>
  <c r="B275" i="15" l="1"/>
  <c r="B276" i="15" s="1"/>
  <c r="B277" i="15" s="1"/>
  <c r="B278" i="15" s="1"/>
  <c r="B279" i="15" s="1"/>
  <c r="B280" i="15" s="1"/>
  <c r="K9" i="14"/>
  <c r="B261" i="13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81" i="15" l="1"/>
  <c r="B282" i="15" s="1"/>
  <c r="B283" i="15" s="1"/>
  <c r="B284" i="15" s="1"/>
  <c r="B285" i="15" s="1"/>
  <c r="K8" i="14"/>
  <c r="B272" i="13"/>
  <c r="B273" i="13" s="1"/>
  <c r="B286" i="15" l="1"/>
  <c r="B287" i="15" s="1"/>
  <c r="B274" i="13"/>
  <c r="B275" i="13" s="1"/>
  <c r="B276" i="13" s="1"/>
  <c r="M11" i="12"/>
  <c r="K10" i="14" l="1"/>
  <c r="B288" i="15"/>
  <c r="B289" i="15" s="1"/>
  <c r="K11" i="14"/>
  <c r="B277" i="13"/>
  <c r="B278" i="13" s="1"/>
  <c r="B279" i="13" s="1"/>
  <c r="B280" i="13" s="1"/>
  <c r="B281" i="13" s="1"/>
  <c r="B282" i="13" s="1"/>
  <c r="B283" i="13" s="1"/>
  <c r="B284" i="13" s="1"/>
  <c r="M9" i="12"/>
  <c r="K7" i="14" l="1"/>
  <c r="K15" i="14" s="1"/>
  <c r="B290" i="15"/>
  <c r="B285" i="13"/>
  <c r="M7" i="12"/>
  <c r="M10" i="12"/>
  <c r="M8" i="12"/>
  <c r="K12" i="14" l="1"/>
  <c r="K14" i="14"/>
  <c r="B291" i="15"/>
  <c r="B286" i="13"/>
  <c r="M14" i="12"/>
  <c r="M15" i="12"/>
  <c r="M12" i="12"/>
  <c r="B292" i="15" l="1"/>
  <c r="B293" i="15" s="1"/>
  <c r="B287" i="13"/>
  <c r="B288" i="13" s="1"/>
  <c r="B289" i="13" s="1"/>
  <c r="B294" i="15" l="1"/>
  <c r="B290" i="13"/>
  <c r="B295" i="15" l="1"/>
  <c r="B291" i="13"/>
  <c r="B292" i="13" s="1"/>
  <c r="B293" i="13" s="1"/>
  <c r="B294" i="13" s="1"/>
  <c r="B296" i="15" l="1"/>
  <c r="B295" i="13"/>
  <c r="B297" i="15" l="1"/>
  <c r="B298" i="15" s="1"/>
  <c r="B299" i="15" s="1"/>
  <c r="B296" i="13"/>
  <c r="B297" i="13" s="1"/>
  <c r="B298" i="13" s="1"/>
  <c r="B299" i="13" s="1"/>
  <c r="B300" i="13" s="1"/>
  <c r="B300" i="15" l="1"/>
  <c r="B301" i="13"/>
  <c r="B301" i="15" l="1"/>
  <c r="B302" i="13"/>
  <c r="B303" i="13" s="1"/>
  <c r="B302" i="15" l="1"/>
  <c r="B304" i="13"/>
  <c r="B303" i="15" l="1"/>
  <c r="B304" i="15" s="1"/>
  <c r="B305" i="13"/>
  <c r="B306" i="13" s="1"/>
  <c r="B305" i="15" l="1"/>
  <c r="B307" i="13"/>
  <c r="B308" i="13" s="1"/>
  <c r="N11" i="12"/>
  <c r="B306" i="15" l="1"/>
  <c r="B307" i="15" s="1"/>
  <c r="B309" i="13"/>
  <c r="B310" i="13" s="1"/>
  <c r="B311" i="13" s="1"/>
  <c r="B312" i="13" s="1"/>
  <c r="B308" i="15" l="1"/>
  <c r="B313" i="13"/>
  <c r="B314" i="13" s="1"/>
  <c r="B315" i="13" s="1"/>
  <c r="B316" i="13" s="1"/>
  <c r="B317" i="13" s="1"/>
  <c r="B309" i="15" l="1"/>
  <c r="B318" i="13"/>
  <c r="B319" i="13" s="1"/>
  <c r="B320" i="13" s="1"/>
  <c r="B321" i="13" s="1"/>
  <c r="B310" i="15" l="1"/>
  <c r="B322" i="13"/>
  <c r="B323" i="13" s="1"/>
  <c r="B324" i="13" s="1"/>
  <c r="B325" i="13" s="1"/>
  <c r="B326" i="13" s="1"/>
  <c r="B327" i="13" s="1"/>
  <c r="B328" i="13" s="1"/>
  <c r="B329" i="13" s="1"/>
  <c r="N9" i="12"/>
  <c r="B311" i="15" l="1"/>
  <c r="B330" i="13"/>
  <c r="N7" i="12"/>
  <c r="N8" i="12"/>
  <c r="N10" i="12"/>
  <c r="B312" i="15" l="1"/>
  <c r="B331" i="13"/>
  <c r="N14" i="12"/>
  <c r="N15" i="12"/>
  <c r="N12" i="12"/>
  <c r="B313" i="15" l="1"/>
  <c r="B314" i="15" s="1"/>
  <c r="B315" i="15" s="1"/>
  <c r="B316" i="15" s="1"/>
  <c r="B332" i="13"/>
  <c r="B333" i="13" s="1"/>
  <c r="B317" i="15" l="1"/>
  <c r="B334" i="13"/>
  <c r="B318" i="15" l="1"/>
  <c r="B319" i="15" s="1"/>
  <c r="B320" i="15" s="1"/>
  <c r="B321" i="15" s="1"/>
  <c r="B322" i="15" s="1"/>
  <c r="B323" i="15" s="1"/>
  <c r="B324" i="15" s="1"/>
  <c r="L9" i="14"/>
  <c r="B335" i="13"/>
  <c r="B325" i="15" l="1"/>
  <c r="L11" i="14"/>
  <c r="B336" i="13"/>
  <c r="B326" i="15" l="1"/>
  <c r="B337" i="13"/>
  <c r="B327" i="15" l="1"/>
  <c r="B328" i="15" s="1"/>
  <c r="L8" i="14"/>
  <c r="B338" i="13"/>
  <c r="B329" i="15" l="1"/>
  <c r="B339" i="13"/>
  <c r="B340" i="13" s="1"/>
  <c r="B330" i="15" l="1"/>
  <c r="B341" i="13"/>
  <c r="B331" i="15" l="1"/>
  <c r="B342" i="13"/>
  <c r="B343" i="13" s="1"/>
  <c r="B332" i="15" l="1"/>
  <c r="B344" i="13"/>
  <c r="L7" i="14" l="1"/>
  <c r="L15" i="14" s="1"/>
  <c r="B333" i="15"/>
  <c r="B345" i="13"/>
  <c r="L12" i="14" l="1"/>
  <c r="L14" i="14"/>
  <c r="B334" i="15"/>
  <c r="B346" i="13"/>
  <c r="B335" i="15" l="1"/>
  <c r="B347" i="13"/>
  <c r="B336" i="15" l="1"/>
  <c r="B348" i="13"/>
  <c r="B337" i="15" l="1"/>
  <c r="B349" i="13"/>
  <c r="B350" i="13" s="1"/>
  <c r="B338" i="15" l="1"/>
  <c r="B351" i="13"/>
  <c r="B339" i="15" l="1"/>
  <c r="B352" i="13"/>
  <c r="B340" i="15" l="1"/>
  <c r="B353" i="13"/>
  <c r="B341" i="15" l="1"/>
  <c r="B354" i="13"/>
  <c r="B355" i="13" s="1"/>
  <c r="B356" i="13" s="1"/>
  <c r="B342" i="15" l="1"/>
  <c r="B343" i="15" s="1"/>
  <c r="B357" i="13"/>
  <c r="B344" i="15" l="1"/>
  <c r="B345" i="15" s="1"/>
  <c r="B358" i="13"/>
  <c r="B346" i="15" l="1"/>
  <c r="B359" i="13"/>
  <c r="B360" i="13" s="1"/>
  <c r="B347" i="15" l="1"/>
  <c r="B361" i="13"/>
  <c r="O11" i="12"/>
  <c r="B348" i="15" l="1"/>
  <c r="B362" i="13"/>
  <c r="B363" i="13" s="1"/>
  <c r="B364" i="13" s="1"/>
  <c r="B349" i="15" l="1"/>
  <c r="B365" i="13"/>
  <c r="B366" i="13" s="1"/>
  <c r="B350" i="15" l="1"/>
  <c r="B351" i="15" s="1"/>
  <c r="B352" i="15" s="1"/>
  <c r="B353" i="15" s="1"/>
  <c r="B354" i="15" s="1"/>
  <c r="B367" i="13"/>
  <c r="B355" i="15" l="1"/>
  <c r="B368" i="13"/>
  <c r="B356" i="15" l="1"/>
  <c r="B357" i="15" s="1"/>
  <c r="B369" i="13"/>
  <c r="B370" i="13" s="1"/>
  <c r="B371" i="13" s="1"/>
  <c r="B372" i="13" s="1"/>
  <c r="B358" i="15" l="1"/>
  <c r="B373" i="13"/>
  <c r="B374" i="13" s="1"/>
  <c r="B375" i="13" s="1"/>
  <c r="B376" i="13" s="1"/>
  <c r="B377" i="13" s="1"/>
  <c r="B378" i="13" s="1"/>
  <c r="B379" i="13" s="1"/>
  <c r="B380" i="13" s="1"/>
  <c r="B381" i="13" s="1"/>
  <c r="O10" i="12"/>
  <c r="B359" i="15" l="1"/>
  <c r="B382" i="13"/>
  <c r="B383" i="13" s="1"/>
  <c r="B360" i="15" l="1"/>
  <c r="B384" i="13"/>
  <c r="B361" i="15" l="1"/>
  <c r="B385" i="13"/>
  <c r="B386" i="13" s="1"/>
  <c r="B362" i="15" l="1"/>
  <c r="B387" i="13"/>
  <c r="B363" i="15" l="1"/>
  <c r="B364" i="15" s="1"/>
  <c r="B388" i="13"/>
  <c r="B365" i="15" l="1"/>
  <c r="B389" i="13"/>
  <c r="B366" i="15" l="1"/>
  <c r="B367" i="15" s="1"/>
  <c r="B368" i="15" s="1"/>
  <c r="B369" i="15" s="1"/>
  <c r="B370" i="15" s="1"/>
  <c r="B371" i="15" s="1"/>
  <c r="B372" i="15" s="1"/>
  <c r="B390" i="13"/>
  <c r="B391" i="13" s="1"/>
  <c r="B373" i="15" l="1"/>
  <c r="B374" i="15" s="1"/>
  <c r="B375" i="15" s="1"/>
  <c r="B392" i="13"/>
  <c r="B376" i="15" l="1"/>
  <c r="M10" i="14"/>
  <c r="B393" i="13"/>
  <c r="B377" i="15" l="1"/>
  <c r="B378" i="15" s="1"/>
  <c r="B379" i="15" s="1"/>
  <c r="B394" i="13"/>
  <c r="O9" i="12"/>
  <c r="O7" i="12"/>
  <c r="O8" i="12"/>
  <c r="B380" i="15" l="1"/>
  <c r="B381" i="15" s="1"/>
  <c r="B382" i="15" s="1"/>
  <c r="B383" i="15" s="1"/>
  <c r="B384" i="15" s="1"/>
  <c r="M8" i="14"/>
  <c r="B395" i="13"/>
  <c r="O15" i="12"/>
  <c r="O14" i="12"/>
  <c r="O12" i="12"/>
  <c r="B385" i="15" l="1"/>
  <c r="B396" i="13"/>
  <c r="B386" i="15" l="1"/>
  <c r="B387" i="15" s="1"/>
  <c r="M9" i="14"/>
  <c r="B397" i="13"/>
  <c r="B388" i="15" l="1"/>
  <c r="M11" i="14"/>
  <c r="B398" i="13"/>
  <c r="B389" i="15" l="1"/>
  <c r="M7" i="14"/>
  <c r="M15" i="14" s="1"/>
  <c r="B399" i="13"/>
  <c r="B390" i="15" l="1"/>
  <c r="M14" i="14"/>
  <c r="M12" i="14"/>
  <c r="B400" i="13"/>
  <c r="B391" i="15" l="1"/>
  <c r="B392" i="15" s="1"/>
  <c r="B393" i="15" s="1"/>
  <c r="B394" i="15" s="1"/>
  <c r="B395" i="15" s="1"/>
  <c r="B401" i="13"/>
  <c r="B396" i="15" l="1"/>
  <c r="B402" i="13"/>
  <c r="B397" i="15" l="1"/>
  <c r="B398" i="15" s="1"/>
  <c r="B403" i="13"/>
  <c r="B399" i="15" l="1"/>
  <c r="B404" i="13"/>
  <c r="B400" i="15" l="1"/>
  <c r="B405" i="13"/>
  <c r="B406" i="13" s="1"/>
  <c r="B401" i="15" l="1"/>
  <c r="B407" i="13"/>
  <c r="B402" i="15" l="1"/>
  <c r="B408" i="13"/>
  <c r="B403" i="15" l="1"/>
  <c r="B404" i="15" s="1"/>
  <c r="B405" i="15" s="1"/>
  <c r="B406" i="15" s="1"/>
  <c r="B407" i="15" s="1"/>
  <c r="B409" i="13"/>
  <c r="B410" i="13" s="1"/>
  <c r="B411" i="13" s="1"/>
  <c r="B408" i="15" l="1"/>
  <c r="B409" i="15" s="1"/>
  <c r="B410" i="15" s="1"/>
  <c r="B412" i="13"/>
  <c r="B413" i="13" s="1"/>
  <c r="B414" i="13" s="1"/>
  <c r="B411" i="15" l="1"/>
  <c r="B415" i="13"/>
  <c r="B412" i="15" l="1"/>
  <c r="B413" i="15" s="1"/>
  <c r="B416" i="13"/>
  <c r="B417" i="13" s="1"/>
  <c r="B418" i="13" s="1"/>
  <c r="B419" i="13" s="1"/>
  <c r="B420" i="13" s="1"/>
  <c r="B421" i="13" s="1"/>
  <c r="B422" i="13" s="1"/>
  <c r="B414" i="15" l="1"/>
  <c r="B415" i="15" s="1"/>
  <c r="B416" i="15" s="1"/>
  <c r="B417" i="15" s="1"/>
  <c r="B418" i="15" s="1"/>
  <c r="B419" i="15" s="1"/>
  <c r="B420" i="15" s="1"/>
  <c r="B421" i="15" s="1"/>
  <c r="B423" i="13"/>
  <c r="B424" i="13" s="1"/>
  <c r="B425" i="13" s="1"/>
  <c r="B422" i="15" l="1"/>
  <c r="B426" i="13"/>
  <c r="B427" i="13" s="1"/>
  <c r="P9" i="12"/>
  <c r="B423" i="15" l="1"/>
  <c r="B428" i="13"/>
  <c r="B429" i="13" s="1"/>
  <c r="B430" i="13" s="1"/>
  <c r="B431" i="13" s="1"/>
  <c r="B432" i="13" s="1"/>
  <c r="B433" i="13" s="1"/>
  <c r="P11" i="12"/>
  <c r="B424" i="15" l="1"/>
  <c r="B434" i="13"/>
  <c r="P7" i="12"/>
  <c r="P8" i="12"/>
  <c r="P10" i="12"/>
  <c r="B425" i="15" l="1"/>
  <c r="B435" i="13"/>
  <c r="P15" i="12"/>
  <c r="P14" i="12"/>
  <c r="P12" i="12"/>
  <c r="B426" i="15" l="1"/>
  <c r="B436" i="13"/>
  <c r="B437" i="13" s="1"/>
  <c r="B427" i="15" l="1"/>
  <c r="B438" i="13"/>
  <c r="B428" i="15" l="1"/>
  <c r="B439" i="13"/>
  <c r="B440" i="13" s="1"/>
  <c r="B429" i="15" l="1"/>
  <c r="B441" i="13"/>
  <c r="B430" i="15" l="1"/>
  <c r="B442" i="13"/>
  <c r="B431" i="15" l="1"/>
  <c r="B432" i="15" s="1"/>
  <c r="B443" i="13"/>
  <c r="B433" i="15" l="1"/>
  <c r="B444" i="13"/>
  <c r="B434" i="15" l="1"/>
  <c r="B445" i="13"/>
  <c r="B435" i="15" l="1"/>
  <c r="B446" i="13"/>
  <c r="B436" i="15" l="1"/>
  <c r="B447" i="13"/>
  <c r="B437" i="15" l="1"/>
  <c r="B448" i="13"/>
  <c r="B438" i="15" l="1"/>
  <c r="B449" i="13"/>
  <c r="B439" i="15" l="1"/>
  <c r="B450" i="13"/>
  <c r="B451" i="13" s="1"/>
  <c r="B452" i="13" s="1"/>
  <c r="B440" i="15" l="1"/>
  <c r="B453" i="13"/>
  <c r="B441" i="15" l="1"/>
  <c r="B454" i="13"/>
  <c r="B442" i="15" l="1"/>
  <c r="B455" i="13"/>
  <c r="B443" i="15" l="1"/>
  <c r="B456" i="13"/>
  <c r="B444" i="15" l="1"/>
  <c r="N9" i="14"/>
  <c r="G9" i="14" s="1"/>
  <c r="B457" i="13"/>
  <c r="B445" i="15" l="1"/>
  <c r="B458" i="13"/>
  <c r="B446" i="15" l="1"/>
  <c r="B447" i="15" s="1"/>
  <c r="B448" i="15" s="1"/>
  <c r="N11" i="14"/>
  <c r="G11" i="14" s="1"/>
  <c r="B459" i="13"/>
  <c r="B460" i="13" s="1"/>
  <c r="B449" i="15" l="1"/>
  <c r="B461" i="13"/>
  <c r="B462" i="13" s="1"/>
  <c r="B450" i="15" l="1"/>
  <c r="B451" i="15" s="1"/>
  <c r="N10" i="14"/>
  <c r="G10" i="14" s="1"/>
  <c r="B463" i="13"/>
  <c r="B464" i="13" s="1"/>
  <c r="B452" i="15" l="1"/>
  <c r="N7" i="14" s="1"/>
  <c r="N8" i="14"/>
  <c r="B465" i="13"/>
  <c r="N12" i="14" l="1"/>
  <c r="N15" i="14"/>
  <c r="G7" i="14"/>
  <c r="G8" i="14"/>
  <c r="G14" i="14" s="1"/>
  <c r="C8" i="14" s="1"/>
  <c r="N14" i="14"/>
  <c r="B466" i="13"/>
  <c r="B467" i="13" s="1"/>
  <c r="B468" i="13" s="1"/>
  <c r="Q8" i="12"/>
  <c r="B8" i="14" l="1"/>
  <c r="G15" i="14"/>
  <c r="C9" i="14" s="1"/>
  <c r="G12" i="14"/>
  <c r="B469" i="13"/>
  <c r="B470" i="13" s="1"/>
  <c r="B471" i="13" s="1"/>
  <c r="B472" i="13" s="1"/>
  <c r="B473" i="13" s="1"/>
  <c r="B474" i="13" s="1"/>
  <c r="B475" i="13" s="1"/>
  <c r="B476" i="13" l="1"/>
  <c r="B477" i="13" l="1"/>
  <c r="B478" i="13" s="1"/>
  <c r="B479" i="13" s="1"/>
  <c r="Q9" i="12"/>
  <c r="B480" i="13" l="1"/>
  <c r="Q11" i="12"/>
  <c r="B481" i="13" l="1"/>
  <c r="Q7" i="12"/>
  <c r="Q10" i="12"/>
  <c r="B482" i="13" l="1"/>
  <c r="Q15" i="12"/>
  <c r="Q12" i="12"/>
  <c r="Q14" i="12"/>
  <c r="B483" i="13" l="1"/>
  <c r="B484" i="13" s="1"/>
  <c r="B485" i="13" l="1"/>
  <c r="B486" i="13" l="1"/>
  <c r="B487" i="13" s="1"/>
  <c r="B488" i="13" s="1"/>
  <c r="B489" i="13" s="1"/>
  <c r="B490" i="13" l="1"/>
  <c r="B491" i="13" l="1"/>
  <c r="B492" i="13" s="1"/>
  <c r="B493" i="13" l="1"/>
  <c r="B494" i="13" l="1"/>
  <c r="B495" i="13" l="1"/>
  <c r="B496" i="13" l="1"/>
  <c r="B497" i="13" s="1"/>
  <c r="B498" i="13" s="1"/>
  <c r="B499" i="13" s="1"/>
  <c r="B500" i="13" l="1"/>
  <c r="B501" i="13" s="1"/>
  <c r="B502" i="13" l="1"/>
  <c r="R11" i="12"/>
  <c r="B503" i="13" l="1"/>
  <c r="B504" i="13" s="1"/>
  <c r="B505" i="13" s="1"/>
  <c r="B506" i="13" s="1"/>
  <c r="B507" i="13" s="1"/>
  <c r="B508" i="13" l="1"/>
  <c r="B509" i="13" l="1"/>
  <c r="R7" i="12" s="1"/>
  <c r="R8" i="12"/>
  <c r="B510" i="13" l="1"/>
  <c r="R9" i="12"/>
  <c r="R14" i="12"/>
  <c r="B511" i="13" l="1"/>
  <c r="R12" i="12"/>
  <c r="R15" i="12"/>
  <c r="B512" i="13" l="1"/>
  <c r="B513" i="13" l="1"/>
  <c r="B514" i="13" l="1"/>
  <c r="B515" i="13" l="1"/>
  <c r="B516" i="13" l="1"/>
  <c r="B517" i="13" l="1"/>
  <c r="B518" i="13" s="1"/>
  <c r="B519" i="13" l="1"/>
  <c r="B520" i="13" l="1"/>
  <c r="S10" i="12"/>
  <c r="B521" i="13" l="1"/>
  <c r="B522" i="13" l="1"/>
  <c r="B523" i="13" s="1"/>
  <c r="S11" i="12"/>
  <c r="B524" i="13" l="1"/>
  <c r="B525" i="13" l="1"/>
  <c r="B526" i="13" l="1"/>
  <c r="S9" i="12"/>
  <c r="B527" i="13" l="1"/>
  <c r="S7" i="12"/>
  <c r="S8" i="12"/>
  <c r="S14" i="12" l="1"/>
  <c r="S15" i="12"/>
  <c r="S12" i="12"/>
  <c r="B528" i="13"/>
  <c r="B529" i="13" s="1"/>
  <c r="B530" i="13" s="1"/>
  <c r="B531" i="13" s="1"/>
  <c r="B532" i="13" l="1"/>
  <c r="B533" i="13" l="1"/>
  <c r="B534" i="13" s="1"/>
  <c r="B535" i="13" s="1"/>
  <c r="B536" i="13" l="1"/>
  <c r="B537" i="13" l="1"/>
  <c r="B538" i="13" l="1"/>
  <c r="B539" i="13" l="1"/>
  <c r="B540" i="13" l="1"/>
  <c r="B541" i="13" l="1"/>
  <c r="B542" i="13" l="1"/>
  <c r="B543" i="13" l="1"/>
  <c r="B544" i="13" s="1"/>
  <c r="B545" i="13" s="1"/>
  <c r="B546" i="13" l="1"/>
  <c r="T9" i="12" s="1"/>
  <c r="B547" i="13" l="1"/>
  <c r="B548" i="13" l="1"/>
  <c r="B549" i="13" l="1"/>
  <c r="B550" i="13" s="1"/>
  <c r="B551" i="13" s="1"/>
  <c r="B552" i="13" l="1"/>
  <c r="T11" i="12"/>
  <c r="B553" i="13" l="1"/>
  <c r="B554" i="13" l="1"/>
  <c r="B555" i="13" l="1"/>
  <c r="B556" i="13" l="1"/>
  <c r="B557" i="13" l="1"/>
  <c r="B558" i="13" l="1"/>
  <c r="T8" i="12"/>
  <c r="B559" i="13" l="1"/>
  <c r="T10" i="12"/>
  <c r="T7" i="12"/>
  <c r="T12" i="12" l="1"/>
  <c r="B560" i="13"/>
  <c r="U10" i="12"/>
  <c r="T15" i="12"/>
  <c r="T14" i="12"/>
  <c r="B561" i="13" l="1"/>
  <c r="B562" i="13" l="1"/>
  <c r="B563" i="13" s="1"/>
  <c r="B564" i="13" l="1"/>
  <c r="B565" i="13" l="1"/>
  <c r="B566" i="13" l="1"/>
  <c r="B567" i="13" l="1"/>
  <c r="B568" i="13" l="1"/>
  <c r="B569" i="13" l="1"/>
  <c r="B570" i="13" l="1"/>
  <c r="B571" i="13" l="1"/>
  <c r="B572" i="13" s="1"/>
  <c r="B573" i="13" l="1"/>
  <c r="B574" i="13" l="1"/>
  <c r="B575" i="13" l="1"/>
  <c r="U11" i="12"/>
  <c r="B576" i="13" l="1"/>
  <c r="B577" i="13" s="1"/>
  <c r="B578" i="13" l="1"/>
  <c r="B579" i="13" l="1"/>
  <c r="B580" i="13" l="1"/>
  <c r="B581" i="13" l="1"/>
  <c r="B582" i="13" l="1"/>
  <c r="B583" i="13" l="1"/>
  <c r="U9" i="12"/>
  <c r="B584" i="13" l="1"/>
  <c r="U8" i="12"/>
  <c r="B585" i="13" l="1"/>
  <c r="B586" i="13" l="1"/>
  <c r="B587" i="13" s="1"/>
  <c r="B588" i="13" s="1"/>
  <c r="U7" i="12" l="1"/>
  <c r="U12" i="12" s="1"/>
  <c r="B589" i="13"/>
  <c r="U14" i="12" l="1"/>
  <c r="U15" i="12"/>
  <c r="B590" i="13"/>
  <c r="B591" i="13" s="1"/>
  <c r="B592" i="13" s="1"/>
  <c r="B593" i="13" l="1"/>
  <c r="B594" i="13" l="1"/>
  <c r="B595" i="13" l="1"/>
  <c r="B596" i="13" l="1"/>
  <c r="B597" i="13" s="1"/>
  <c r="B598" i="13" l="1"/>
  <c r="B599" i="13" l="1"/>
  <c r="B600" i="13" s="1"/>
  <c r="B601" i="13" s="1"/>
  <c r="B602" i="13" s="1"/>
  <c r="B603" i="13" s="1"/>
  <c r="V11" i="12"/>
  <c r="B604" i="13" l="1"/>
  <c r="B605" i="13" l="1"/>
  <c r="B606" i="13" l="1"/>
  <c r="V9" i="12"/>
  <c r="B607" i="13" l="1"/>
  <c r="B608" i="13" l="1"/>
  <c r="V8" i="12"/>
  <c r="B609" i="13" l="1"/>
  <c r="V7" i="12"/>
  <c r="V10" i="12"/>
  <c r="V12" i="12" l="1"/>
  <c r="V15" i="12"/>
  <c r="B610" i="13"/>
  <c r="B611" i="13" s="1"/>
  <c r="B612" i="13" s="1"/>
  <c r="B613" i="13" s="1"/>
  <c r="B614" i="13" s="1"/>
  <c r="V14" i="12"/>
  <c r="B615" i="13" l="1"/>
  <c r="W11" i="12"/>
  <c r="B616" i="13" l="1"/>
  <c r="B617" i="13" s="1"/>
  <c r="W8" i="12"/>
  <c r="B618" i="13" l="1"/>
  <c r="W9" i="12"/>
  <c r="B619" i="13" l="1"/>
  <c r="W7" i="12"/>
  <c r="B620" i="13" l="1"/>
  <c r="W15" i="12"/>
  <c r="W12" i="12"/>
  <c r="W14" i="12"/>
  <c r="B621" i="13" l="1"/>
  <c r="B622" i="13" l="1"/>
  <c r="B623" i="13" s="1"/>
  <c r="X11" i="12" l="1"/>
  <c r="G11" i="12" s="1"/>
  <c r="B624" i="13"/>
  <c r="B625" i="13" l="1"/>
  <c r="B626" i="13" l="1"/>
  <c r="X10" i="12"/>
  <c r="G10" i="12" s="1"/>
  <c r="B627" i="13" l="1"/>
  <c r="B628" i="13" l="1"/>
  <c r="B629" i="13" l="1"/>
  <c r="B630" i="13" l="1"/>
  <c r="B631" i="13" l="1"/>
  <c r="B632" i="13" l="1"/>
  <c r="X8" i="12"/>
  <c r="G8" i="12" s="1"/>
  <c r="X9" i="12" l="1"/>
  <c r="G9" i="12" s="1"/>
  <c r="X7" i="12"/>
  <c r="G7" i="12" l="1"/>
  <c r="X12" i="12"/>
  <c r="X15" i="12"/>
  <c r="X14" i="12"/>
  <c r="G14" i="12" l="1"/>
  <c r="C8" i="12" s="1"/>
  <c r="G12" i="12"/>
  <c r="G15" i="12"/>
  <c r="C9" i="12" s="1"/>
  <c r="B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Braeden Barlow</author>
  </authors>
  <commentList>
    <comment ref="L60" authorId="0" shapeId="0" xr:uid="{5D0AA9D4-CEAF-5747-B09D-2572BAE0D4C8}">
      <text>
        <r>
          <rPr>
            <sz val="10"/>
            <color rgb="FF000000"/>
            <rFont val="Tahoma"/>
            <family val="2"/>
          </rPr>
          <t>$8 &amp; $7 at time of posting - $7.50 recorded.</t>
        </r>
      </text>
    </comment>
    <comment ref="L62" authorId="0" shapeId="0" xr:uid="{594B3A92-59F3-9D43-A5DF-33ACEC61E686}">
      <text>
        <r>
          <rPr>
            <sz val="10"/>
            <color rgb="FF000000"/>
            <rFont val="Tahoma"/>
            <family val="2"/>
          </rPr>
          <t xml:space="preserve">$61 and $51 available at time of posting and the next morning - $56 recorded (middle).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With deductions of 5c TAB and 10c Bet365</t>
        </r>
      </text>
    </comment>
  </commentList>
</comments>
</file>

<file path=xl/sharedStrings.xml><?xml version="1.0" encoding="utf-8"?>
<sst xmlns="http://schemas.openxmlformats.org/spreadsheetml/2006/main" count="8864" uniqueCount="1157">
  <si>
    <t>Date</t>
  </si>
  <si>
    <t>UNITS RETURNED</t>
  </si>
  <si>
    <t>UNITS INVESTED</t>
  </si>
  <si>
    <t>AVE SP PLACE PRICE</t>
  </si>
  <si>
    <t>AVE SP WIN PRICE</t>
  </si>
  <si>
    <t>PLACE STRIKE RATE</t>
  </si>
  <si>
    <t>WIN STRIKE RATE</t>
  </si>
  <si>
    <t>UNPL</t>
  </si>
  <si>
    <t>3rd</t>
  </si>
  <si>
    <t>1st</t>
  </si>
  <si>
    <t>R3</t>
  </si>
  <si>
    <t>Benalla</t>
  </si>
  <si>
    <t>2nd</t>
  </si>
  <si>
    <t>R7</t>
  </si>
  <si>
    <t>Moe</t>
  </si>
  <si>
    <t>Cranbourne</t>
  </si>
  <si>
    <t>Profit</t>
  </si>
  <si>
    <t>OVERALL</t>
  </si>
  <si>
    <t>Units</t>
  </si>
  <si>
    <t>Result</t>
  </si>
  <si>
    <t>Place</t>
  </si>
  <si>
    <t>Win</t>
  </si>
  <si>
    <t>Race</t>
  </si>
  <si>
    <t>Racetrack</t>
  </si>
  <si>
    <t>Horse</t>
  </si>
  <si>
    <t>R1</t>
  </si>
  <si>
    <t>Sale</t>
  </si>
  <si>
    <t>Moonee Valley</t>
  </si>
  <si>
    <t>Echuca</t>
  </si>
  <si>
    <t>R9</t>
  </si>
  <si>
    <t>Bairnsdale</t>
  </si>
  <si>
    <t>Flemington</t>
  </si>
  <si>
    <t>Ballarat</t>
  </si>
  <si>
    <t>Swan Hill</t>
  </si>
  <si>
    <t>R4</t>
  </si>
  <si>
    <t>Kyneton</t>
  </si>
  <si>
    <t>R2</t>
  </si>
  <si>
    <t>Wangaratta</t>
  </si>
  <si>
    <t>N/A</t>
  </si>
  <si>
    <t>Mornington</t>
  </si>
  <si>
    <t>Bendigo</t>
  </si>
  <si>
    <t>R5</t>
  </si>
  <si>
    <t>Warrnambool</t>
  </si>
  <si>
    <t>Sandown</t>
  </si>
  <si>
    <t>Pakenham</t>
  </si>
  <si>
    <t>MOSSCON</t>
  </si>
  <si>
    <t>R6</t>
  </si>
  <si>
    <t>Morphetville</t>
  </si>
  <si>
    <t>R8</t>
  </si>
  <si>
    <t>Caulfield</t>
  </si>
  <si>
    <t>Hamilton</t>
  </si>
  <si>
    <t>Geelong</t>
  </si>
  <si>
    <t>NENEKA</t>
  </si>
  <si>
    <t>Donald</t>
  </si>
  <si>
    <t>Werribee</t>
  </si>
  <si>
    <t>Wodonga</t>
  </si>
  <si>
    <t>4th</t>
  </si>
  <si>
    <t>P.O.T</t>
  </si>
  <si>
    <t>Traralgon</t>
  </si>
  <si>
    <t xml:space="preserve"> </t>
  </si>
  <si>
    <t>Ararat</t>
  </si>
  <si>
    <t>KNIFE'S EDGE</t>
  </si>
  <si>
    <t>7th</t>
  </si>
  <si>
    <t>RESULTS:</t>
  </si>
  <si>
    <t>Colac</t>
  </si>
  <si>
    <t>10th</t>
  </si>
  <si>
    <t>5th</t>
  </si>
  <si>
    <t>MDN</t>
  </si>
  <si>
    <t>Class</t>
  </si>
  <si>
    <t>BM64</t>
  </si>
  <si>
    <t>BM58</t>
  </si>
  <si>
    <t>BM70</t>
  </si>
  <si>
    <t>BM78</t>
  </si>
  <si>
    <t>Stony Creek</t>
  </si>
  <si>
    <t>6th</t>
  </si>
  <si>
    <t>Burrumbeet</t>
  </si>
  <si>
    <t>DRATINI</t>
  </si>
  <si>
    <t>Terang</t>
  </si>
  <si>
    <t>Yarra Valley</t>
  </si>
  <si>
    <t>STICKING POINT</t>
  </si>
  <si>
    <t>Tatura</t>
  </si>
  <si>
    <t>WITH EDGE</t>
  </si>
  <si>
    <t>CREDLIN</t>
  </si>
  <si>
    <t>SAYUMI</t>
  </si>
  <si>
    <t>SENSE OF DOUBT</t>
  </si>
  <si>
    <t>BORN A WARRIOR</t>
  </si>
  <si>
    <t>8th</t>
  </si>
  <si>
    <t>STOICAL</t>
  </si>
  <si>
    <t>Kilmore</t>
  </si>
  <si>
    <t>WINSUM</t>
  </si>
  <si>
    <t>SAVANNAH CLOUD</t>
  </si>
  <si>
    <t>Avoca</t>
  </si>
  <si>
    <t>12th</t>
  </si>
  <si>
    <t>LUNAKORN</t>
  </si>
  <si>
    <t>Rosehill</t>
  </si>
  <si>
    <t>Albury</t>
  </si>
  <si>
    <t>THE BILLIONAIRE</t>
  </si>
  <si>
    <t>ARIGATO</t>
  </si>
  <si>
    <t>SWATS THAT</t>
  </si>
  <si>
    <t>MASTER BARTHOLDI</t>
  </si>
  <si>
    <t>BARRINGER</t>
  </si>
  <si>
    <t>Total</t>
  </si>
  <si>
    <t>PROFIT / (LOSS)</t>
  </si>
  <si>
    <t>BETFAIR SP:</t>
  </si>
  <si>
    <t>OUTFLANK</t>
  </si>
  <si>
    <t>BETTER KICK</t>
  </si>
  <si>
    <t>BROTHER FOX</t>
  </si>
  <si>
    <t>ZOUGAZEM</t>
  </si>
  <si>
    <t>First day of the month</t>
  </si>
  <si>
    <t>Last day of the month</t>
  </si>
  <si>
    <t>9th</t>
  </si>
  <si>
    <t>ZESTY BELLE</t>
  </si>
  <si>
    <t>HCP</t>
  </si>
  <si>
    <t>CHARMING ADELINE</t>
  </si>
  <si>
    <t>DANA POINT</t>
  </si>
  <si>
    <t>FREDERICK THE DANE</t>
  </si>
  <si>
    <t>SHOTMAKER</t>
  </si>
  <si>
    <t>AKAKA FALLS</t>
  </si>
  <si>
    <t>ZOUTONS</t>
  </si>
  <si>
    <t>State</t>
  </si>
  <si>
    <t>VIC</t>
  </si>
  <si>
    <t>DEORA</t>
  </si>
  <si>
    <t>WINNING SUPERSTAR</t>
  </si>
  <si>
    <t>JENNI'S RAINBOW</t>
  </si>
  <si>
    <t>CLEAN MACHINE</t>
  </si>
  <si>
    <t>JOCAT</t>
  </si>
  <si>
    <t>AMINATU</t>
  </si>
  <si>
    <t>#</t>
  </si>
  <si>
    <t>Synthetic</t>
  </si>
  <si>
    <t>VILLA VILLEKULLA</t>
  </si>
  <si>
    <t>Soft</t>
  </si>
  <si>
    <t>Good</t>
  </si>
  <si>
    <t>Heavy</t>
  </si>
  <si>
    <t>BLOOD OATH</t>
  </si>
  <si>
    <t>Condition</t>
  </si>
  <si>
    <t>Distance</t>
  </si>
  <si>
    <t>GYPSY CHOICE</t>
  </si>
  <si>
    <t>CARMEN SANDIEGO</t>
  </si>
  <si>
    <t>SPIRITING</t>
  </si>
  <si>
    <t>BAROCHA</t>
  </si>
  <si>
    <t>GLAMDAM</t>
  </si>
  <si>
    <t>BERMADEZ</t>
  </si>
  <si>
    <t>MAYSHESTAR</t>
  </si>
  <si>
    <t>NIGHT RAID</t>
  </si>
  <si>
    <t>INTO GLORY RIDE</t>
  </si>
  <si>
    <t>SHOCK AND AWE</t>
  </si>
  <si>
    <t>TYDEUS</t>
  </si>
  <si>
    <t>CL1</t>
  </si>
  <si>
    <t>Michael Kent</t>
  </si>
  <si>
    <t>KUMANA</t>
  </si>
  <si>
    <t>14th</t>
  </si>
  <si>
    <t>ALL STARDOM</t>
  </si>
  <si>
    <t>CLIFFS OF BELAURA</t>
  </si>
  <si>
    <t>MENSA MISSILE</t>
  </si>
  <si>
    <t>ALOVELYBROWNHORSE</t>
  </si>
  <si>
    <t>BIG FLASH</t>
  </si>
  <si>
    <t>GOLDEN FOURTH</t>
  </si>
  <si>
    <t>GIFTED MISS</t>
  </si>
  <si>
    <t>JEEHAAN</t>
  </si>
  <si>
    <t>RAINBIEL</t>
  </si>
  <si>
    <t>AIN'TNODEELDUN</t>
  </si>
  <si>
    <t>CAPTAIN SPUD</t>
  </si>
  <si>
    <t xml:space="preserve">SCIENTIFIC </t>
  </si>
  <si>
    <t>DREAMS AND SCHEMES</t>
  </si>
  <si>
    <t>RINGFORT</t>
  </si>
  <si>
    <t>RIVER TWAIN</t>
  </si>
  <si>
    <t>WISE COUNSEL</t>
  </si>
  <si>
    <t>RELIABLE DUDE</t>
  </si>
  <si>
    <t>SEA WITNESS</t>
  </si>
  <si>
    <t>CIRCLE OF MAGIC</t>
  </si>
  <si>
    <t>PRIDE OF JENNI</t>
  </si>
  <si>
    <t>BAT PAD</t>
  </si>
  <si>
    <t>CAVE HILL</t>
  </si>
  <si>
    <t>TYCOON RAFF</t>
  </si>
  <si>
    <t>PRETTY ROSSA</t>
  </si>
  <si>
    <t>OUT TO WIN</t>
  </si>
  <si>
    <t>EARLY PLEA</t>
  </si>
  <si>
    <t>LR</t>
  </si>
  <si>
    <t>NSW</t>
  </si>
  <si>
    <t>BREAKING LOOSE</t>
  </si>
  <si>
    <t>PHOENIX GLOBAL</t>
  </si>
  <si>
    <t>FREE WILMA</t>
  </si>
  <si>
    <t>YULONG SOVEREIGN</t>
  </si>
  <si>
    <t>QLD</t>
  </si>
  <si>
    <t>YOSHI TORANAGA</t>
  </si>
  <si>
    <t>MUSSENPHERE</t>
  </si>
  <si>
    <t>WEGOBAM</t>
  </si>
  <si>
    <t>TRUMPHOUSE</t>
  </si>
  <si>
    <t>ALFA ORO</t>
  </si>
  <si>
    <t>BM84</t>
  </si>
  <si>
    <t>DR SCHULTZ</t>
  </si>
  <si>
    <t>GRP3</t>
  </si>
  <si>
    <t>TWIST OF FURY</t>
  </si>
  <si>
    <t>CRYSTAL STAR</t>
  </si>
  <si>
    <t>PEARL SONG</t>
  </si>
  <si>
    <t>AMURI</t>
  </si>
  <si>
    <t>OSO GOOD</t>
  </si>
  <si>
    <t>16th</t>
  </si>
  <si>
    <t>*Betfair SP is used as a 'guide' price only. Commission is not deducted.*</t>
  </si>
  <si>
    <t>FAR ENOUGH</t>
  </si>
  <si>
    <t>VERCHENOVA</t>
  </si>
  <si>
    <t>HILLCREST MOSES</t>
  </si>
  <si>
    <t>CHEER FOR ME</t>
  </si>
  <si>
    <t>TREPORTI</t>
  </si>
  <si>
    <t>11th</t>
  </si>
  <si>
    <t>VIOLINIST</t>
  </si>
  <si>
    <t>ORD</t>
  </si>
  <si>
    <t>MISS ALBANIA</t>
  </si>
  <si>
    <t>STILL BE FRIENDS</t>
  </si>
  <si>
    <t>YULONG COMMAND</t>
  </si>
  <si>
    <t>RECIPROCATION</t>
  </si>
  <si>
    <t>GUSTY</t>
  </si>
  <si>
    <t>SHELBY COBRA</t>
  </si>
  <si>
    <t>BLACKBOOK RESULTS (BY MONTH)</t>
  </si>
  <si>
    <t>EITILT</t>
  </si>
  <si>
    <t>TINY REBEL</t>
  </si>
  <si>
    <t>LINDHOUT</t>
  </si>
  <si>
    <t>GLOVES ARE OFF</t>
  </si>
  <si>
    <t>LOE</t>
  </si>
  <si>
    <t>ANIRISHMAN</t>
  </si>
  <si>
    <t>LARIAT</t>
  </si>
  <si>
    <t>BLAZING REBEL</t>
  </si>
  <si>
    <t>MARCO SPADA</t>
  </si>
  <si>
    <t>LA PIETRA</t>
  </si>
  <si>
    <t>LOVIN' LAUGHS</t>
  </si>
  <si>
    <t>STARDUST LOVER</t>
  </si>
  <si>
    <t>SWEET HOME ALABAMA</t>
  </si>
  <si>
    <t>13th</t>
  </si>
  <si>
    <t>MAGNALICIOUS</t>
  </si>
  <si>
    <t>VOWMASTER</t>
  </si>
  <si>
    <t>BARCELONA ROCK</t>
  </si>
  <si>
    <t>OCEAN BEYOND</t>
  </si>
  <si>
    <t>HERE TO SHOCK</t>
  </si>
  <si>
    <t>LA ISLA BONITA</t>
  </si>
  <si>
    <t>HUSKISSON</t>
  </si>
  <si>
    <t>IT'S TRUE</t>
  </si>
  <si>
    <t>THE BLACK PANTHER</t>
  </si>
  <si>
    <t>LOVEPLANET</t>
  </si>
  <si>
    <t>SIRILEO MISS</t>
  </si>
  <si>
    <t>NAVAL ENVOY</t>
  </si>
  <si>
    <t>Kembla Grange</t>
  </si>
  <si>
    <t>BONDI BEAU</t>
  </si>
  <si>
    <t>MR MIDORI</t>
  </si>
  <si>
    <t>MOUNT MITTY</t>
  </si>
  <si>
    <t>Dunkeld</t>
  </si>
  <si>
    <t>2YO</t>
  </si>
  <si>
    <t>SEB SONG</t>
  </si>
  <si>
    <t>NOWITZKI</t>
  </si>
  <si>
    <t>CLAP</t>
  </si>
  <si>
    <t>DIVINE WIT</t>
  </si>
  <si>
    <t>TYPHOON HARMONY</t>
  </si>
  <si>
    <t>ARROANCE</t>
  </si>
  <si>
    <t>AMERICAN SAINT</t>
  </si>
  <si>
    <t>CHUCKANEV</t>
  </si>
  <si>
    <t>JANE'S ANGEL</t>
  </si>
  <si>
    <t>KOTYS</t>
  </si>
  <si>
    <t>QUINTELLO</t>
  </si>
  <si>
    <t>DANCE TO DUBAI</t>
  </si>
  <si>
    <t>LADY ZOFFANY</t>
  </si>
  <si>
    <t>Happy Valley</t>
  </si>
  <si>
    <t>HK</t>
  </si>
  <si>
    <t>ZION</t>
  </si>
  <si>
    <t>DIAMONDS INTHE SKY</t>
  </si>
  <si>
    <t>KURABUI</t>
  </si>
  <si>
    <t>COP A CLIP</t>
  </si>
  <si>
    <t>YULONG PROGRESS</t>
  </si>
  <si>
    <t>LUCKY SHAM</t>
  </si>
  <si>
    <t>SAINT MAHJONG</t>
  </si>
  <si>
    <t>EL SALTO</t>
  </si>
  <si>
    <t>RARE HARE</t>
  </si>
  <si>
    <t>SPOKE TO RAJIV</t>
  </si>
  <si>
    <t>OVERALL RESULTS</t>
  </si>
  <si>
    <t>MAXIMUM VELOCITY</t>
  </si>
  <si>
    <t>MOLLYMOSA</t>
  </si>
  <si>
    <t>VESPERTINE</t>
  </si>
  <si>
    <t>CRACKERJACK LADY</t>
  </si>
  <si>
    <t>OFFSHORE BANDIT</t>
  </si>
  <si>
    <t>VERANSKOVA</t>
  </si>
  <si>
    <t>EXCEED TYCOON</t>
  </si>
  <si>
    <t>INDUSTRIAL</t>
  </si>
  <si>
    <t>OUTALOCKDOWN</t>
  </si>
  <si>
    <t>KEV'S GIRL</t>
  </si>
  <si>
    <t>ARLARK MOFEED</t>
  </si>
  <si>
    <t>DICKIN MEDAL</t>
  </si>
  <si>
    <t>SENSATIONALISATION</t>
  </si>
  <si>
    <t>ACROSS THE WAY</t>
  </si>
  <si>
    <t>BLACKBOOK - WEEKLY REVIEWS</t>
  </si>
  <si>
    <t>FRENCH STAR</t>
  </si>
  <si>
    <t>RANVEER</t>
  </si>
  <si>
    <t>VICI</t>
  </si>
  <si>
    <t>MEXICAN STAR</t>
  </si>
  <si>
    <t>VILIFIED</t>
  </si>
  <si>
    <t>Corowa</t>
  </si>
  <si>
    <t>ZAC DE BOSS</t>
  </si>
  <si>
    <t>PAL'S REWARD</t>
  </si>
  <si>
    <t>APRES LA MER</t>
  </si>
  <si>
    <t>TAX FREE PROPHET</t>
  </si>
  <si>
    <t>GUMNUTS</t>
  </si>
  <si>
    <t>RETROVAILLES</t>
  </si>
  <si>
    <t>CL4</t>
  </si>
  <si>
    <t>JUST MALCOLM</t>
  </si>
  <si>
    <t>CARIBBEAN PEARL</t>
  </si>
  <si>
    <t>PELORUS PRINCESS</t>
  </si>
  <si>
    <t>DUKE OF NEWORLEANS</t>
  </si>
  <si>
    <t>ARRIVA DIVA</t>
  </si>
  <si>
    <t>PIG IN MUD</t>
  </si>
  <si>
    <t>PALACE WHISPER</t>
  </si>
  <si>
    <t>Eagle Farm</t>
  </si>
  <si>
    <t>WILD EXPRESS</t>
  </si>
  <si>
    <t>MEDIC</t>
  </si>
  <si>
    <t>BARTOS</t>
  </si>
  <si>
    <t>I AM NEWS</t>
  </si>
  <si>
    <t>ALL OF BRIGHTON</t>
  </si>
  <si>
    <t>HOT IN PARIS</t>
  </si>
  <si>
    <t>WINE O'CLOCK</t>
  </si>
  <si>
    <t>AS I PLEASE</t>
  </si>
  <si>
    <t>RESPECT THE WIND</t>
  </si>
  <si>
    <t>I FEEL FINE</t>
  </si>
  <si>
    <t>KHALEEJ</t>
  </si>
  <si>
    <t>OOROO</t>
  </si>
  <si>
    <t>JIGSAW</t>
  </si>
  <si>
    <t>BENZ BARON</t>
  </si>
  <si>
    <t>FIRST MATE</t>
  </si>
  <si>
    <t>EL FOR EFFORT</t>
  </si>
  <si>
    <t>ESTORIL PARK</t>
  </si>
  <si>
    <t>BACKPEDAL</t>
  </si>
  <si>
    <t>THE GENERAL</t>
  </si>
  <si>
    <t>I AM MAMWAAZEL</t>
  </si>
  <si>
    <t>MCLELLAN</t>
  </si>
  <si>
    <t>HAI SUN</t>
  </si>
  <si>
    <t>BAILARIN</t>
  </si>
  <si>
    <t>WATCH LIST</t>
  </si>
  <si>
    <t>LADY AUDREY</t>
  </si>
  <si>
    <t>SPICY</t>
  </si>
  <si>
    <t>FIERY DANCER</t>
  </si>
  <si>
    <t>THOROGOOD</t>
  </si>
  <si>
    <t>OUR LITTLE RIPPER</t>
  </si>
  <si>
    <t>MADAME SOLARIO</t>
  </si>
  <si>
    <t>CRANC</t>
  </si>
  <si>
    <t>WHOZYADEELER</t>
  </si>
  <si>
    <t>HIGH FASHION</t>
  </si>
  <si>
    <t>AMALFI SPRITZ</t>
  </si>
  <si>
    <t>MIDWEST</t>
  </si>
  <si>
    <t>JHARANA</t>
  </si>
  <si>
    <t>COLSRIDGE</t>
  </si>
  <si>
    <t>CALLIGRAPHER</t>
  </si>
  <si>
    <t>DUNDEEL STAR</t>
  </si>
  <si>
    <t>ANDRESS</t>
  </si>
  <si>
    <t>DON'T FORGET DAD</t>
  </si>
  <si>
    <t>HOME AFFAIRS</t>
  </si>
  <si>
    <t>PENITENTIARY</t>
  </si>
  <si>
    <t>ORNAMENTAL LADY</t>
  </si>
  <si>
    <t>DEC 2020</t>
  </si>
  <si>
    <t>AUG 2020</t>
  </si>
  <si>
    <t>SEP 2020</t>
  </si>
  <si>
    <t>OCT 2020</t>
  </si>
  <si>
    <t>NOV 2020</t>
  </si>
  <si>
    <t>JAN 2021</t>
  </si>
  <si>
    <t>OXLEY ROAD</t>
  </si>
  <si>
    <t>TOOGOODFORTOORAK</t>
  </si>
  <si>
    <t>FEB 2021</t>
  </si>
  <si>
    <t>CURRAN</t>
  </si>
  <si>
    <t>JIMMY ROCKFORD</t>
  </si>
  <si>
    <t>WILD RHAPSODY</t>
  </si>
  <si>
    <t>HARMONY NATION</t>
  </si>
  <si>
    <t>BUD</t>
  </si>
  <si>
    <t>DOMINUS</t>
  </si>
  <si>
    <t>PORKY PINE</t>
  </si>
  <si>
    <t>ALMIGHTY RISING</t>
  </si>
  <si>
    <t>KANIVA</t>
  </si>
  <si>
    <t>OUR AUGUST ROSE</t>
  </si>
  <si>
    <t>CASHOFFA</t>
  </si>
  <si>
    <t>MARABI</t>
  </si>
  <si>
    <t>ADALEENE</t>
  </si>
  <si>
    <t>SUNSHINE MOSHE</t>
  </si>
  <si>
    <t>FIGHTING HARADA</t>
  </si>
  <si>
    <t>Wagga</t>
  </si>
  <si>
    <t>RUE VIVIENEE</t>
  </si>
  <si>
    <t>SCREAM DREAM</t>
  </si>
  <si>
    <t>THE RUNNING MAN</t>
  </si>
  <si>
    <t>SUNNYSIDE COTTAGE</t>
  </si>
  <si>
    <t>WANTED SPARK</t>
  </si>
  <si>
    <t>KERMALAW</t>
  </si>
  <si>
    <t>ERNEST FEELING</t>
  </si>
  <si>
    <t>BLACK PRINCE RUBY</t>
  </si>
  <si>
    <t>FOREVER FREE</t>
  </si>
  <si>
    <t>MCGRATH</t>
  </si>
  <si>
    <t>BARONESSA</t>
  </si>
  <si>
    <t>FRENZY LUNE</t>
  </si>
  <si>
    <t>SHARNA STAR</t>
  </si>
  <si>
    <t>FORGOT YOU</t>
  </si>
  <si>
    <t>STAREDOWN</t>
  </si>
  <si>
    <t>AUDREY GIRL</t>
  </si>
  <si>
    <t>MADAME BOLLI</t>
  </si>
  <si>
    <t>GUILE</t>
  </si>
  <si>
    <t>THINK WINNING</t>
  </si>
  <si>
    <t>PROMADA</t>
  </si>
  <si>
    <t>MAR 2021</t>
  </si>
  <si>
    <t>SCREWDRIVER</t>
  </si>
  <si>
    <t>GORGONADO</t>
  </si>
  <si>
    <t>UNIQUELY</t>
  </si>
  <si>
    <t>ANTAGONISER</t>
  </si>
  <si>
    <t>LITCHFIELD COUNTY</t>
  </si>
  <si>
    <t>COMPARDY</t>
  </si>
  <si>
    <t>STONEFIELD</t>
  </si>
  <si>
    <t>BOLD MANNER</t>
  </si>
  <si>
    <t>MERLIN'S CHARM</t>
  </si>
  <si>
    <t>RUPERT'S DELIGHT</t>
  </si>
  <si>
    <t>MCILROY</t>
  </si>
  <si>
    <t>Stawell</t>
  </si>
  <si>
    <t>FIVE STAR DECANTER</t>
  </si>
  <si>
    <t>SOLAR WINDS</t>
  </si>
  <si>
    <t>Canberra</t>
  </si>
  <si>
    <t>SAPEIRO</t>
  </si>
  <si>
    <t>AMERICAIN ANGEL</t>
  </si>
  <si>
    <t>GEORIGE'S PRINCESS</t>
  </si>
  <si>
    <t>CRYSTAL DYNASTY</t>
  </si>
  <si>
    <t>PIERCINGS</t>
  </si>
  <si>
    <t>CHOCOLATE KISSES</t>
  </si>
  <si>
    <t>SUSSEX ROYAL</t>
  </si>
  <si>
    <t>FAST 'N' DEEP</t>
  </si>
  <si>
    <t>HORRIFYING</t>
  </si>
  <si>
    <t>RIPPER RITA</t>
  </si>
  <si>
    <t>ALWAYS IN MOMENT</t>
  </si>
  <si>
    <t>TIMSTAR</t>
  </si>
  <si>
    <t>SURECAN</t>
  </si>
  <si>
    <t>MONTERA</t>
  </si>
  <si>
    <t>MICHIGAN</t>
  </si>
  <si>
    <t>MIRACLE DAY</t>
  </si>
  <si>
    <t>EXCELLERATION</t>
  </si>
  <si>
    <t>MORE SECRETS</t>
  </si>
  <si>
    <t>PANDA'S POST</t>
  </si>
  <si>
    <t>WITNESS EX</t>
  </si>
  <si>
    <t>FORE</t>
  </si>
  <si>
    <t>DON'T DOUBT NIC</t>
  </si>
  <si>
    <t>RIGEL STAR</t>
  </si>
  <si>
    <t>TIGER MUM</t>
  </si>
  <si>
    <t>LUNAR HERO</t>
  </si>
  <si>
    <t>SA</t>
  </si>
  <si>
    <t>COLOURED SAND</t>
  </si>
  <si>
    <t>COUNTESS TESSA</t>
  </si>
  <si>
    <t>DOMMANTELLA</t>
  </si>
  <si>
    <t>DE BE ELEVEN</t>
  </si>
  <si>
    <t>APR 2021</t>
  </si>
  <si>
    <t>MARINE ONE</t>
  </si>
  <si>
    <t>BUTTER BLONDE</t>
  </si>
  <si>
    <t>BOY BIG</t>
  </si>
  <si>
    <t>Warracknabeal</t>
  </si>
  <si>
    <t>WAITINGFORTHEDAY</t>
  </si>
  <si>
    <t>ZAZSTER</t>
  </si>
  <si>
    <t>ROSE QUARTZ</t>
  </si>
  <si>
    <t>DELICIOUS TYCOON</t>
  </si>
  <si>
    <t>SWEET SIXTEEN</t>
  </si>
  <si>
    <t>TRANSPLANT</t>
  </si>
  <si>
    <t>KING DICK</t>
  </si>
  <si>
    <t>JOEY JAWS</t>
  </si>
  <si>
    <t>ISLES OF AVALON</t>
  </si>
  <si>
    <t>Mildura</t>
  </si>
  <si>
    <t>BOGA DREAMS</t>
  </si>
  <si>
    <t>VIVACIOUS AWARD</t>
  </si>
  <si>
    <t>TYCOON BEAU</t>
  </si>
  <si>
    <t>BOSSY CHLOE</t>
  </si>
  <si>
    <t>MADDOX</t>
  </si>
  <si>
    <t>SACRED SNOW</t>
  </si>
  <si>
    <t>DELLVAK</t>
  </si>
  <si>
    <t>THEMAGICNEVERENDS</t>
  </si>
  <si>
    <t>FABRIKKA</t>
  </si>
  <si>
    <t>HARTACK</t>
  </si>
  <si>
    <t>COS I'M THE BOSS</t>
  </si>
  <si>
    <t>SCRAMBLER</t>
  </si>
  <si>
    <t>FOXY FRIDA</t>
  </si>
  <si>
    <t>FENGARADA</t>
  </si>
  <si>
    <t>CHARLES THE GREAT</t>
  </si>
  <si>
    <t>JENNIFERWISH</t>
  </si>
  <si>
    <t>CASSATT</t>
  </si>
  <si>
    <t>WHITE STILETTOS</t>
  </si>
  <si>
    <t>A LONE HERO</t>
  </si>
  <si>
    <t>GIMMIE PAR</t>
  </si>
  <si>
    <t>BLISTERING</t>
  </si>
  <si>
    <t>INKA DINKA</t>
  </si>
  <si>
    <t>WINTER PINTER</t>
  </si>
  <si>
    <t>REPEAL</t>
  </si>
  <si>
    <t>FLYING FINCH</t>
  </si>
  <si>
    <t>SUGARTOWN</t>
  </si>
  <si>
    <t>KA YING SPIRIT</t>
  </si>
  <si>
    <t>Sha Tin</t>
  </si>
  <si>
    <t>MAY 2021</t>
  </si>
  <si>
    <t>CHAMBERY</t>
  </si>
  <si>
    <t>ALMSGIVER</t>
  </si>
  <si>
    <t>FRONTMAN</t>
  </si>
  <si>
    <t>GUNDOWN</t>
  </si>
  <si>
    <t>LAVEE STAR</t>
  </si>
  <si>
    <t>SOTIRIO</t>
  </si>
  <si>
    <t>TURIN WARRIOR</t>
  </si>
  <si>
    <t>ROCKRIBBED</t>
  </si>
  <si>
    <t>FRANCINE</t>
  </si>
  <si>
    <t>EXPRESS MASTER</t>
  </si>
  <si>
    <t>LADY CUMBERLAND</t>
  </si>
  <si>
    <t>MUTINOUS</t>
  </si>
  <si>
    <t>MAYBE THE BEST</t>
  </si>
  <si>
    <t>AVENUE OF PLEASURE</t>
  </si>
  <si>
    <t>BOHO MISS</t>
  </si>
  <si>
    <t>RATTLE AND BANG</t>
  </si>
  <si>
    <t>RAMBEAU</t>
  </si>
  <si>
    <t>TAVAJEN</t>
  </si>
  <si>
    <t>JONTY</t>
  </si>
  <si>
    <t>MARK'S LINE</t>
  </si>
  <si>
    <t>LA ZUCCA</t>
  </si>
  <si>
    <t>RAISE 'EM UP</t>
  </si>
  <si>
    <t>Scone</t>
  </si>
  <si>
    <t>RIVER VIEWS</t>
  </si>
  <si>
    <t>THE CENTAURIAN</t>
  </si>
  <si>
    <t>MAC 'N' CHEESE</t>
  </si>
  <si>
    <t>* SP not available *</t>
  </si>
  <si>
    <t>YULONG CONTACT</t>
  </si>
  <si>
    <t>PHONDLE</t>
  </si>
  <si>
    <t>TYCOON'S  GIRL</t>
  </si>
  <si>
    <t>Penola</t>
  </si>
  <si>
    <t>MISS KEELER</t>
  </si>
  <si>
    <t>OCEAN'S JEN</t>
  </si>
  <si>
    <t>POLYPHONIC</t>
  </si>
  <si>
    <t>IT'S NEVER ENUFF</t>
  </si>
  <si>
    <t>DARCEANDERMILL</t>
  </si>
  <si>
    <t>FINANCE CHOICE</t>
  </si>
  <si>
    <t>RUBY MOCKINGBIRD</t>
  </si>
  <si>
    <t>TRUE IMPACT</t>
  </si>
  <si>
    <t>BM62</t>
  </si>
  <si>
    <t>JUN 2021</t>
  </si>
  <si>
    <t>JUMP THE BROOM</t>
  </si>
  <si>
    <t>MY BOY BIRMINGHAM</t>
  </si>
  <si>
    <t>POWER CRUNCH</t>
  </si>
  <si>
    <t>BABA VANGA</t>
  </si>
  <si>
    <t>BLACKBOOK (OTHER) RESULTS</t>
  </si>
  <si>
    <t>IKNEWSHEWASMINE</t>
  </si>
  <si>
    <t>BE AMAZING</t>
  </si>
  <si>
    <t>WIDAAD</t>
  </si>
  <si>
    <t>IMPRINTED</t>
  </si>
  <si>
    <t>TAKE ME NORTH</t>
  </si>
  <si>
    <t>INKSLINGER</t>
  </si>
  <si>
    <t>INVINCIBLE CAVIAR</t>
  </si>
  <si>
    <t>VELICINA</t>
  </si>
  <si>
    <t>BELSIELLE</t>
  </si>
  <si>
    <t>SWIFT SURE</t>
  </si>
  <si>
    <t>SESSIONS ROAD</t>
  </si>
  <si>
    <t>BLOOD SWEAT TEARS</t>
  </si>
  <si>
    <t>I'M THUNDERSTRUCK</t>
  </si>
  <si>
    <t>OUR HEIDI</t>
  </si>
  <si>
    <t>SO RISQUE</t>
  </si>
  <si>
    <t>TARAKAN</t>
  </si>
  <si>
    <t>Edenhope</t>
  </si>
  <si>
    <t>HELEN'S BOY</t>
  </si>
  <si>
    <t>JENNI ESPRIT</t>
  </si>
  <si>
    <t>DOUCEUR</t>
  </si>
  <si>
    <t>DECURIO</t>
  </si>
  <si>
    <t>GREY AT THE READY</t>
  </si>
  <si>
    <t>ZAPATEO</t>
  </si>
  <si>
    <t>TIARA JEWEL</t>
  </si>
  <si>
    <t>MENNEA</t>
  </si>
  <si>
    <t>PAMMY JOY</t>
  </si>
  <si>
    <t>ASHBURTON</t>
  </si>
  <si>
    <t>Murray Bridge</t>
  </si>
  <si>
    <t>AIDENSFIELD</t>
  </si>
  <si>
    <t>NABBED</t>
  </si>
  <si>
    <t>DELTA TANGO</t>
  </si>
  <si>
    <t>KORE</t>
  </si>
  <si>
    <t>BRAZEN BULLY</t>
  </si>
  <si>
    <t>COVENT GARDEN</t>
  </si>
  <si>
    <t>GOLDEN RIDGE</t>
  </si>
  <si>
    <t>RUE VIVIANNE</t>
  </si>
  <si>
    <t>NICK'EM</t>
  </si>
  <si>
    <t>CHARACTER</t>
  </si>
  <si>
    <t>BLAZERRO</t>
  </si>
  <si>
    <t>BIXILON</t>
  </si>
  <si>
    <t>RETELL</t>
  </si>
  <si>
    <t>CACTUS KING</t>
  </si>
  <si>
    <t>BALLE D'OR</t>
  </si>
  <si>
    <t>JOURNALESE</t>
  </si>
  <si>
    <t>THE PRES</t>
  </si>
  <si>
    <t>WILGA HILL</t>
  </si>
  <si>
    <t>ELTEECEE</t>
  </si>
  <si>
    <t>VILANCULOS</t>
  </si>
  <si>
    <t>ATLANTIC SEAS</t>
  </si>
  <si>
    <t>BLUE SMARTIE</t>
  </si>
  <si>
    <t>BLACK OPAL</t>
  </si>
  <si>
    <t>DUTY DYNASTY</t>
  </si>
  <si>
    <t>COME ON EILEEN</t>
  </si>
  <si>
    <t>COSMIC RHAPSODY</t>
  </si>
  <si>
    <t>TOCOMAH</t>
  </si>
  <si>
    <t>MISS LENORR</t>
  </si>
  <si>
    <t>Gosford</t>
  </si>
  <si>
    <t>TOO VIENNESE</t>
  </si>
  <si>
    <t>D'AGUILAR</t>
  </si>
  <si>
    <t>JUL 2021</t>
  </si>
  <si>
    <t>VAN ROY</t>
  </si>
  <si>
    <t>ESASHI</t>
  </si>
  <si>
    <t>MOON AND BACK</t>
  </si>
  <si>
    <t>MR BRIGHTSIDE</t>
  </si>
  <si>
    <t>BEATRIX</t>
  </si>
  <si>
    <t>REAL GUN</t>
  </si>
  <si>
    <t>THE MAXINATOR</t>
  </si>
  <si>
    <t>RUPERTAAR</t>
  </si>
  <si>
    <t>SUPERBELLAA</t>
  </si>
  <si>
    <t>SILENT TRYST</t>
  </si>
  <si>
    <t>Hawkesbury</t>
  </si>
  <si>
    <t>TERN AND GO</t>
  </si>
  <si>
    <t>MERLINIAN</t>
  </si>
  <si>
    <t>FLYING AWARD</t>
  </si>
  <si>
    <t>WINNING RED</t>
  </si>
  <si>
    <t>SUN PERLE</t>
  </si>
  <si>
    <t>CROC LURKIN'</t>
  </si>
  <si>
    <t>NOSTRADAM MAN</t>
  </si>
  <si>
    <t>ZAKURAK</t>
  </si>
  <si>
    <t>TRUE PATRIOT</t>
  </si>
  <si>
    <t>WHO SHOT SUZY</t>
  </si>
  <si>
    <t>KING OF SPARTA</t>
  </si>
  <si>
    <t>MILITARY EXPERT</t>
  </si>
  <si>
    <t>Randwick</t>
  </si>
  <si>
    <t>BRUJA</t>
  </si>
  <si>
    <t>JUPITUS</t>
  </si>
  <si>
    <t>HELAVABEL</t>
  </si>
  <si>
    <t>PERLANT</t>
  </si>
  <si>
    <t>ASTEROIDEA</t>
  </si>
  <si>
    <t>SQUARE CUT</t>
  </si>
  <si>
    <t>RONIN</t>
  </si>
  <si>
    <t>MELODEON</t>
  </si>
  <si>
    <t>RECKONING</t>
  </si>
  <si>
    <t>SIR CRACKLE</t>
  </si>
  <si>
    <t>STRIPPED BACK</t>
  </si>
  <si>
    <t>MEEHNI</t>
  </si>
  <si>
    <t>FIGHT FOR VICTORY</t>
  </si>
  <si>
    <t>CECIL STREET LAD</t>
  </si>
  <si>
    <t>HEIR APPARENT</t>
  </si>
  <si>
    <t>TEA MASTER</t>
  </si>
  <si>
    <t>COQUILLE</t>
  </si>
  <si>
    <t>LARKSPUR RUN</t>
  </si>
  <si>
    <t>Canterbury</t>
  </si>
  <si>
    <t>CALIFORNIA PRESS</t>
  </si>
  <si>
    <t>BEHOLDER</t>
  </si>
  <si>
    <t>DEEL BLASTER</t>
  </si>
  <si>
    <t>SANDY PRINCE</t>
  </si>
  <si>
    <t>RUMBLEINTHEJUNGLE</t>
  </si>
  <si>
    <t>SUNSET LADY</t>
  </si>
  <si>
    <t>SIR DAVY</t>
  </si>
  <si>
    <t>SHAOLIN TEMPLE</t>
  </si>
  <si>
    <t>COBIA</t>
  </si>
  <si>
    <t>MISS DIOR</t>
  </si>
  <si>
    <t>R10</t>
  </si>
  <si>
    <t>Goulburn</t>
  </si>
  <si>
    <t>MISTA RAZZLEDAZZLE</t>
  </si>
  <si>
    <t>FOUND OUR THRILL</t>
  </si>
  <si>
    <t>Casterton</t>
  </si>
  <si>
    <t>COOLSHOT</t>
  </si>
  <si>
    <t>MCLLELAN</t>
  </si>
  <si>
    <t>MASHRABIYA</t>
  </si>
  <si>
    <t>ROCK THE BOWLER</t>
  </si>
  <si>
    <t>BRIGANTINE</t>
  </si>
  <si>
    <t>LAURELIN</t>
  </si>
  <si>
    <t>OUR BELLE FILLE</t>
  </si>
  <si>
    <t>Win Unit</t>
  </si>
  <si>
    <t>Place Unit</t>
  </si>
  <si>
    <t>Adjust the 'Win Unit' and 'Place Unit' as you wish. These units will be applied to every runner on a consistent basis to get the results.</t>
  </si>
  <si>
    <t>BM90</t>
  </si>
  <si>
    <t>HENESTROSA</t>
  </si>
  <si>
    <t>MAIORI</t>
  </si>
  <si>
    <t>MAJOR IMPACT</t>
  </si>
  <si>
    <t>HYDRO STAR</t>
  </si>
  <si>
    <t>FLYING SQUAD</t>
  </si>
  <si>
    <t>SINGLE TONITE</t>
  </si>
  <si>
    <t>FIRST UP</t>
  </si>
  <si>
    <t>SECOND UP</t>
  </si>
  <si>
    <t>Win SP</t>
  </si>
  <si>
    <t>Place SP</t>
  </si>
  <si>
    <t>Trainer</t>
  </si>
  <si>
    <t>John McArdle</t>
  </si>
  <si>
    <t>Enver Jusufovic</t>
  </si>
  <si>
    <t>Erin Maher</t>
  </si>
  <si>
    <t>SODALICIOUS</t>
  </si>
  <si>
    <t>POCKET ROX</t>
  </si>
  <si>
    <t>HUNKA HUNKA HARRY</t>
  </si>
  <si>
    <t>HOLT</t>
  </si>
  <si>
    <t>RED HOT NICC</t>
  </si>
  <si>
    <t>BON'S A PEARLA</t>
  </si>
  <si>
    <t>KURNELL</t>
  </si>
  <si>
    <t>LADY SILVAIR</t>
  </si>
  <si>
    <t>GUANABA GIRL</t>
  </si>
  <si>
    <t>PALACIO MUSICO</t>
  </si>
  <si>
    <t>WARMTH</t>
  </si>
  <si>
    <t>Cindy Alderson</t>
  </si>
  <si>
    <t>The 'Win Units' are based on winning 10 units of profit on the Win bet (only). The 'Place Units' are at odds of $1.80+ only and are based on breaking even on the Win and Place bet.</t>
  </si>
  <si>
    <t>BIG BOY'S GIRL</t>
  </si>
  <si>
    <t>HAVE MERCY</t>
  </si>
  <si>
    <t>2YO HCP</t>
  </si>
  <si>
    <t>ROYAL DRESS</t>
  </si>
  <si>
    <t>BM60</t>
  </si>
  <si>
    <t>DIRECT</t>
  </si>
  <si>
    <t>STREET LORD</t>
  </si>
  <si>
    <t>JULINKA</t>
  </si>
  <si>
    <t>INORDINATE</t>
  </si>
  <si>
    <t>YULONG PHELPS</t>
  </si>
  <si>
    <t>BM68</t>
  </si>
  <si>
    <t>AUG 2021</t>
  </si>
  <si>
    <t>INVINCIBLE JET</t>
  </si>
  <si>
    <t>CIRCLING</t>
  </si>
  <si>
    <t>MIA ZOI</t>
  </si>
  <si>
    <t>DECENT RAINE</t>
  </si>
  <si>
    <t>PEREGRINUS</t>
  </si>
  <si>
    <t>LANDERS</t>
  </si>
  <si>
    <t>UNWRITTEN</t>
  </si>
  <si>
    <t>TRIFACCIA</t>
  </si>
  <si>
    <t>RACING VICTORIA'S WEEK-FREE OF RACING</t>
  </si>
  <si>
    <t>ALWAYS PRAYING</t>
  </si>
  <si>
    <t>HEROIC CHIEF</t>
  </si>
  <si>
    <t>DEEP BLAST</t>
  </si>
  <si>
    <t>MIDNIGHT HUSSY</t>
  </si>
  <si>
    <t>Tamworth</t>
  </si>
  <si>
    <t>ONLY NEED TIME</t>
  </si>
  <si>
    <t>OBEY</t>
  </si>
  <si>
    <t>LETHAL ENCOUNTER</t>
  </si>
  <si>
    <t>DARING FEELING</t>
  </si>
  <si>
    <t>OURLINK</t>
  </si>
  <si>
    <t>Newcastle</t>
  </si>
  <si>
    <t>CHILL</t>
  </si>
  <si>
    <t>MAOTAI</t>
  </si>
  <si>
    <t>MAZU</t>
  </si>
  <si>
    <t>MONTE DRIFTER</t>
  </si>
  <si>
    <t>OBFUSCATION</t>
  </si>
  <si>
    <t>GRINZINGER KNIGHT</t>
  </si>
  <si>
    <t>LAURION</t>
  </si>
  <si>
    <t>FOOLISH BOY</t>
  </si>
  <si>
    <t>AREYOULISTENING</t>
  </si>
  <si>
    <t>MAYROSE</t>
  </si>
  <si>
    <t>LEFT REELING</t>
  </si>
  <si>
    <t>MARIMENKO</t>
  </si>
  <si>
    <t>OPICINA</t>
  </si>
  <si>
    <t>SIRIUS GIRL</t>
  </si>
  <si>
    <t>RED HAWK</t>
  </si>
  <si>
    <t>Tony &amp; Clavin McEvoy</t>
  </si>
  <si>
    <t>GROWL</t>
  </si>
  <si>
    <t>THE DUKE OF DUBAI</t>
  </si>
  <si>
    <t>MASCHERATA</t>
  </si>
  <si>
    <t>FIRST PLATOON</t>
  </si>
  <si>
    <t>TRAMONTANA</t>
  </si>
  <si>
    <t>RINNOVA</t>
  </si>
  <si>
    <t>TRINITY'S REWARD</t>
  </si>
  <si>
    <t>BIG PARADE</t>
  </si>
  <si>
    <t>BM88</t>
  </si>
  <si>
    <t>ISLAND EDITION</t>
  </si>
  <si>
    <t>SASSY CHOICE</t>
  </si>
  <si>
    <t>CHAMPS D'OR</t>
  </si>
  <si>
    <t>Peter Moody</t>
  </si>
  <si>
    <t>TOBAYSURE</t>
  </si>
  <si>
    <t>NO WAY EVER</t>
  </si>
  <si>
    <t>SHILO LASS</t>
  </si>
  <si>
    <t>Taree</t>
  </si>
  <si>
    <t>EYEWITNESS</t>
  </si>
  <si>
    <t>ZERELLE</t>
  </si>
  <si>
    <t>HENDRIKA</t>
  </si>
  <si>
    <t>THREEANDFOURPENCE</t>
  </si>
  <si>
    <t>GIULIA</t>
  </si>
  <si>
    <t>MONEY FROM THE SKY</t>
  </si>
  <si>
    <t>GREATER HARLEM</t>
  </si>
  <si>
    <t>FIRE</t>
  </si>
  <si>
    <t>BEACHHAVEN</t>
  </si>
  <si>
    <t>BAHAMA</t>
  </si>
  <si>
    <t>COMMANDS THE FIELD</t>
  </si>
  <si>
    <t>ROCCAFORTE</t>
  </si>
  <si>
    <t>THE DENZEL</t>
  </si>
  <si>
    <t>WAY TO THE STARS</t>
  </si>
  <si>
    <t>Nowra</t>
  </si>
  <si>
    <t>TIZ MY BAY</t>
  </si>
  <si>
    <t>XTRA GEAR</t>
  </si>
  <si>
    <t>MORNINGTON GLORY</t>
  </si>
  <si>
    <t>Matt Laurie</t>
  </si>
  <si>
    <t>-</t>
  </si>
  <si>
    <t>COVERT</t>
  </si>
  <si>
    <t>TELEPORTER</t>
  </si>
  <si>
    <t>THE QUEENS RICHES</t>
  </si>
  <si>
    <t>DEFINING</t>
  </si>
  <si>
    <t>MARS MISSION</t>
  </si>
  <si>
    <t>ROTOKURA</t>
  </si>
  <si>
    <t>SIGNOR FANGIO</t>
  </si>
  <si>
    <t>ORYX</t>
  </si>
  <si>
    <t>DOLLAR CHASER</t>
  </si>
  <si>
    <t>CUBAN LINK</t>
  </si>
  <si>
    <t>HOLSTER</t>
  </si>
  <si>
    <t>BETA BITE</t>
  </si>
  <si>
    <t>FORTUNATE KISS</t>
  </si>
  <si>
    <t>ARTORIUS</t>
  </si>
  <si>
    <t>MOON YANCO</t>
  </si>
  <si>
    <t>JOSEYLIN</t>
  </si>
  <si>
    <t>Ben &amp; JD Hayes</t>
  </si>
  <si>
    <t>STAR WALTZ</t>
  </si>
  <si>
    <t>ARLANDRIA</t>
  </si>
  <si>
    <t>BEAGLE</t>
  </si>
  <si>
    <t>DRAFT DAY</t>
  </si>
  <si>
    <t>PROWLING</t>
  </si>
  <si>
    <t>BELLUNA</t>
  </si>
  <si>
    <t>SEP 2021</t>
  </si>
  <si>
    <t>MISS SOLUCA</t>
  </si>
  <si>
    <t>FLY ON BYE</t>
  </si>
  <si>
    <t>NUKE</t>
  </si>
  <si>
    <t>BEAUKATI</t>
  </si>
  <si>
    <t>Clinton McDonald</t>
  </si>
  <si>
    <t>INEBRIATING</t>
  </si>
  <si>
    <t>ATOMIC GOLD</t>
  </si>
  <si>
    <t>RAGING MONKEY</t>
  </si>
  <si>
    <t>TOFFEE STREET</t>
  </si>
  <si>
    <t>HYDERABAD</t>
  </si>
  <si>
    <t>NERVOUS WITNESS</t>
  </si>
  <si>
    <t>LIANNE</t>
  </si>
  <si>
    <t>BRAZEN SONG</t>
  </si>
  <si>
    <t>RAVEN'S BLAZE</t>
  </si>
  <si>
    <t>SHIELDED</t>
  </si>
  <si>
    <t>GRP2</t>
  </si>
  <si>
    <t>SUPER THIEF</t>
  </si>
  <si>
    <t>MISTAKE</t>
  </si>
  <si>
    <t>THE RAMPANT</t>
  </si>
  <si>
    <t>FINANCE TYCOON</t>
  </si>
  <si>
    <t>DIO</t>
  </si>
  <si>
    <t>BUTTER CHICKEN</t>
  </si>
  <si>
    <t>SOKKIES</t>
  </si>
  <si>
    <t>BOSS QUEEN</t>
  </si>
  <si>
    <t>HUGHES THE BOSS</t>
  </si>
  <si>
    <t>BEDFORD ESTATE</t>
  </si>
  <si>
    <t>CHART BUSTER</t>
  </si>
  <si>
    <t>MISS MIDDLE PARK</t>
  </si>
  <si>
    <t>TALENT QUEST</t>
  </si>
  <si>
    <t>TITANS</t>
  </si>
  <si>
    <t>ATOMIC SELFIE</t>
  </si>
  <si>
    <t>VILLA SARCHI</t>
  </si>
  <si>
    <t>3YO SWP</t>
  </si>
  <si>
    <t>DENIRRA</t>
  </si>
  <si>
    <t>FROM PANTHERLAND</t>
  </si>
  <si>
    <t>LAFARGUE</t>
  </si>
  <si>
    <t>ROCK MY SOCKS OFF</t>
  </si>
  <si>
    <t>STORMLIGHT</t>
  </si>
  <si>
    <t>GRP1</t>
  </si>
  <si>
    <t>3Y SWP</t>
  </si>
  <si>
    <t>GREENLANE</t>
  </si>
  <si>
    <t>GOT THE STYLE</t>
  </si>
  <si>
    <t>MISS FIELD</t>
  </si>
  <si>
    <t>Horsham</t>
  </si>
  <si>
    <t>DASHING REBEL</t>
  </si>
  <si>
    <t>NICCOLITE</t>
  </si>
  <si>
    <t>SLAM THE HAMMA</t>
  </si>
  <si>
    <t>PORT LOUIS</t>
  </si>
  <si>
    <t>PRIX DE TURN</t>
  </si>
  <si>
    <t>3Y HCP</t>
  </si>
  <si>
    <t>VILLADEN</t>
  </si>
  <si>
    <t>PLUCKY PIROUETTE</t>
  </si>
  <si>
    <t>SPIRIT OF GAYLARD</t>
  </si>
  <si>
    <t>Mith Freeman</t>
  </si>
  <si>
    <t>SHARWIN</t>
  </si>
  <si>
    <t>PSYCHO STAR</t>
  </si>
  <si>
    <t>3Y-SWP</t>
  </si>
  <si>
    <t>ABLE WILLIE</t>
  </si>
  <si>
    <t>DE LA FAYETTE</t>
  </si>
  <si>
    <t>BAEKDU</t>
  </si>
  <si>
    <t>PINSTRIPED</t>
  </si>
  <si>
    <t>OUR BEST PAL</t>
  </si>
  <si>
    <t>RIVERINA CYCLONE</t>
  </si>
  <si>
    <t>FACE THE JURY</t>
  </si>
  <si>
    <t>BELLA ROYALE</t>
  </si>
  <si>
    <t>EXTREME WARRIOR</t>
  </si>
  <si>
    <t>ZARINA BAY</t>
  </si>
  <si>
    <t>OCT 2021</t>
  </si>
  <si>
    <t>DANDY CLASSIC</t>
  </si>
  <si>
    <t>Murtoa</t>
  </si>
  <si>
    <t>MR SATELLITE</t>
  </si>
  <si>
    <t>I AM GERONIMO</t>
  </si>
  <si>
    <t>MIGHTY HERCULES</t>
  </si>
  <si>
    <t>CORRETTO</t>
  </si>
  <si>
    <t>Tom Dabernig</t>
  </si>
  <si>
    <t>THINK JADE</t>
  </si>
  <si>
    <t>RICK'S CAFÉ</t>
  </si>
  <si>
    <t>APSARA</t>
  </si>
  <si>
    <t>SKIPPING GIRL</t>
  </si>
  <si>
    <t>PHASE TWO</t>
  </si>
  <si>
    <t>THE HASS</t>
  </si>
  <si>
    <t>TRUE NOBILITY</t>
  </si>
  <si>
    <t>PATRIOTIC KING</t>
  </si>
  <si>
    <t>GEORGIE'S PRINCESS</t>
  </si>
  <si>
    <t>VAIL MOUNTAIN</t>
  </si>
  <si>
    <t>Notes</t>
  </si>
  <si>
    <t>sold to Hong Kong.</t>
  </si>
  <si>
    <t>PERFECT LEGACY</t>
  </si>
  <si>
    <t>*The Betfair Starting Price is used as the SP for Win and Place prices.*</t>
  </si>
  <si>
    <t>ESPIONA</t>
  </si>
  <si>
    <t>Warwick Farm</t>
  </si>
  <si>
    <t>VIKING REBEL</t>
  </si>
  <si>
    <t>LUNA CAT</t>
  </si>
  <si>
    <t>TOROLINA</t>
  </si>
  <si>
    <t>DEEP'N MEANINGFUL</t>
  </si>
  <si>
    <t>Mick Price &amp; Michael Kent Jnr</t>
  </si>
  <si>
    <t>DUN WARRIOR</t>
  </si>
  <si>
    <t>FASHION AVENUE</t>
  </si>
  <si>
    <t>GREYT APPROACH</t>
  </si>
  <si>
    <t>I AM ENCHANTING</t>
  </si>
  <si>
    <t>LOUISE FRANCES</t>
  </si>
  <si>
    <t>RAVAGED AWARD</t>
  </si>
  <si>
    <t>SPEED LOVER</t>
  </si>
  <si>
    <t>Units and Prices are recording as recommend in the 'BlackBook'.</t>
  </si>
  <si>
    <t>Units are recording as recommend in the 'BlackBook'. Price is the Betfair SP, with commission not deducted.</t>
  </si>
  <si>
    <t>MASTER FONTANA</t>
  </si>
  <si>
    <t>MARQUISARD</t>
  </si>
  <si>
    <t>DEMPSTER</t>
  </si>
  <si>
    <t>OUT OF ISOLATION</t>
  </si>
  <si>
    <t>HUNSANGEL</t>
  </si>
  <si>
    <t>LATE NIGHT REWARD</t>
  </si>
  <si>
    <t>Michael, Wayne &amp; John Hawkes</t>
  </si>
  <si>
    <t>SACRED FIELD</t>
  </si>
  <si>
    <t>EXTREME EMOTION</t>
  </si>
  <si>
    <t>ZARASTRO</t>
  </si>
  <si>
    <t>RICH BAY</t>
  </si>
  <si>
    <t>JUICE BOX</t>
  </si>
  <si>
    <t>SYSTEMIC</t>
  </si>
  <si>
    <t>REBELLIOUS BELLE</t>
  </si>
  <si>
    <t>TAVI L'AMOUR</t>
  </si>
  <si>
    <t>BANDERAS</t>
  </si>
  <si>
    <t>SUGAR POP</t>
  </si>
  <si>
    <t>UNFLINCHING</t>
  </si>
  <si>
    <t>DREAM WITNESS</t>
  </si>
  <si>
    <t>STARLIGHT SCOPE</t>
  </si>
  <si>
    <t>Mortlake</t>
  </si>
  <si>
    <t>BIG ME</t>
  </si>
  <si>
    <t>SISTINE EXPLORER</t>
  </si>
  <si>
    <t>WHYWHYWHYDELILAH</t>
  </si>
  <si>
    <t>MISS CUMBERLAND</t>
  </si>
  <si>
    <t>FOR REAL LIFE</t>
  </si>
  <si>
    <t>NOV 2021</t>
  </si>
  <si>
    <t>FRANKIE TWO ANGELS</t>
  </si>
  <si>
    <t>QUINLAN</t>
  </si>
  <si>
    <t>HALLOWED GROUND</t>
  </si>
  <si>
    <t>SPIRIT DE LUNE</t>
  </si>
  <si>
    <t>LIGHTHOUSE</t>
  </si>
  <si>
    <t>won a Listed race third up.</t>
  </si>
  <si>
    <t>first prep record of 4: 2-1-0.</t>
  </si>
  <si>
    <t>3Y-LR</t>
  </si>
  <si>
    <t>Comments</t>
  </si>
  <si>
    <t>led, tired late.</t>
  </si>
  <si>
    <t>too far back, came home well.</t>
  </si>
  <si>
    <t>too far back, never likely.</t>
  </si>
  <si>
    <t>had every chance.</t>
  </si>
  <si>
    <t>very good - nice horse.</t>
  </si>
  <si>
    <t>led, tired late - only 1L off 2nd though…</t>
  </si>
  <si>
    <t>led, very poor late.</t>
  </si>
  <si>
    <t>led, terrible late.</t>
  </si>
  <si>
    <t>won really well (should've had more on!).</t>
  </si>
  <si>
    <t>poor - never likely.</t>
  </si>
  <si>
    <t>led, done on line by our other runner.</t>
  </si>
  <si>
    <t>closed super from well back - nice win.</t>
  </si>
  <si>
    <t>disappointing - never really looked like it.</t>
  </si>
  <si>
    <t>smashed in betting but was terrible.</t>
  </si>
  <si>
    <t>moral beat - should've won. #FML</t>
  </si>
  <si>
    <t>well backed - went back, never likely.</t>
  </si>
  <si>
    <t>well backed, slow to begin - never likely.</t>
  </si>
  <si>
    <t>led, faded late - pretty ordinary.</t>
  </si>
  <si>
    <t>jumped $2 fav - led, done on the line - unlucky.</t>
  </si>
  <si>
    <t>well beaten.</t>
  </si>
  <si>
    <t>nice win off only one JO - nice horse.</t>
  </si>
  <si>
    <t>very disappointing (!).</t>
  </si>
  <si>
    <t>super - won very well by 2.8L.</t>
  </si>
  <si>
    <t>poor (really (!) poor actually).</t>
  </si>
  <si>
    <t>won't see a better win - super star in the making.</t>
  </si>
  <si>
    <t>BLUE ARMY</t>
  </si>
  <si>
    <t>AQUAPISHE</t>
  </si>
  <si>
    <t>OUR DESTRIER</t>
  </si>
  <si>
    <t>SEONEE</t>
  </si>
  <si>
    <t>had panels on this field - easy win.</t>
  </si>
  <si>
    <t>ran alright without really threatening.</t>
  </si>
  <si>
    <t>GUARDIAN SPIRIT</t>
  </si>
  <si>
    <t>WANDA'S LEGACY</t>
  </si>
  <si>
    <t xml:space="preserve">sickening - terrible ride - should've won. </t>
  </si>
  <si>
    <t>NO BABY NO</t>
  </si>
  <si>
    <t>WOLF SKILL</t>
  </si>
  <si>
    <t>three wide no cover the trip - was a class above.</t>
  </si>
  <si>
    <t>sat just off the speed, tired late - poor.</t>
  </si>
  <si>
    <t>ran well but ran into one better on the day.</t>
  </si>
  <si>
    <t>super win from last - very impressive.</t>
  </si>
  <si>
    <t>#BlackBook</t>
  </si>
  <si>
    <t>THAT CONTAGEOUS</t>
  </si>
  <si>
    <t>DUPIE DOLL</t>
  </si>
  <si>
    <t>SAINT LOFT</t>
  </si>
  <si>
    <t>super ride - straight to front, easy win.</t>
  </si>
  <si>
    <t>led, every chance , done on the line - hurts.</t>
  </si>
  <si>
    <t>MYSTIC REALM</t>
  </si>
  <si>
    <t>JEZOULENKO</t>
  </si>
  <si>
    <t>MASTERFUL</t>
  </si>
  <si>
    <t>sat on speed, dropped off &amp; other leaders quinella - terrible.</t>
  </si>
  <si>
    <t>sat on speed, had every chance, just wasn't good enough.</t>
  </si>
  <si>
    <t>sat behind the leaders, had every chance.</t>
  </si>
  <si>
    <t>YOU ESS ESS ARE</t>
  </si>
  <si>
    <t>MR PRISTINE</t>
  </si>
  <si>
    <t>GREEK TYCOON</t>
  </si>
  <si>
    <t>box seated, gave nothing and dropped out - something amiss?</t>
  </si>
  <si>
    <t>REWARD FOR EFFORT x MRS TANGLES</t>
  </si>
  <si>
    <t>Wyong</t>
  </si>
  <si>
    <t>spelled after trial.</t>
  </si>
  <si>
    <t>spelled after FUP win.</t>
  </si>
  <si>
    <t>THE BALLET DANCER</t>
  </si>
  <si>
    <t>ONLYHEREFORTHEBEER</t>
  </si>
  <si>
    <t>straight to front from out wide - held them off, too good.</t>
  </si>
  <si>
    <t>travelled wide throughout - battled on okay, tired late.</t>
  </si>
  <si>
    <t>GLENFERRIE GIRL</t>
  </si>
  <si>
    <t>GOLD GLAMOUR</t>
  </si>
  <si>
    <t>BRAZEN BRANDO</t>
  </si>
  <si>
    <t>SW</t>
  </si>
  <si>
    <t>terrible - drifted back to last and never looked like it.</t>
  </si>
  <si>
    <t xml:space="preserve">Return | </t>
  </si>
  <si>
    <t xml:space="preserve">Outlay | </t>
  </si>
  <si>
    <t>wide throughout but disappointing - not good enough.</t>
  </si>
  <si>
    <t>ZEITAKUNA</t>
  </si>
  <si>
    <t>GAME TO LOVE</t>
  </si>
  <si>
    <t>box seated, perfect ride and run - nice win.</t>
  </si>
  <si>
    <t>GLAMOURING</t>
  </si>
  <si>
    <t>Matthew Ellerton &amp; Simon Zahra</t>
  </si>
  <si>
    <t>HURTLE</t>
  </si>
  <si>
    <t>NUMPTY</t>
  </si>
  <si>
    <t>CHIEF CONDUCTOR</t>
  </si>
  <si>
    <t>smashed into second fav - sat on speed, offerred little late - poor.</t>
  </si>
  <si>
    <t>SQUID GAME</t>
  </si>
  <si>
    <t>led along the rail, ran well but just ran into one better.</t>
  </si>
  <si>
    <t>sat outside leader, cruised throughout and was too good late - super.</t>
  </si>
  <si>
    <t>HAY CLIFFY</t>
  </si>
  <si>
    <t>SISTER VIANNEY</t>
  </si>
  <si>
    <t>WRITEY O'PAL</t>
  </si>
  <si>
    <t>PAGAN</t>
  </si>
  <si>
    <t>slowly away, wide throughout - just ran into one better on the day.</t>
  </si>
  <si>
    <t>MOJO MUSIC</t>
  </si>
  <si>
    <t>SINAWANN</t>
  </si>
  <si>
    <t>EBHAAR</t>
  </si>
  <si>
    <t>I'M STILL STANDING</t>
  </si>
  <si>
    <t>ZUPAFY</t>
  </si>
  <si>
    <t>PRINCESS ANNALISE</t>
  </si>
  <si>
    <t>went to last and never looked like it - terrible.</t>
  </si>
  <si>
    <t>went forward, headed in the straight but fought back - nice win.</t>
  </si>
  <si>
    <t>ENUFF ALREADY</t>
  </si>
  <si>
    <t>UPTOWN LUCY</t>
  </si>
  <si>
    <t>LORD DOMINO</t>
  </si>
  <si>
    <t>HEADWATER x OVERBLIK</t>
  </si>
  <si>
    <t>KASAMI</t>
  </si>
  <si>
    <t>FREEDOM ESCAPE</t>
  </si>
  <si>
    <t>BOOMSONG</t>
  </si>
  <si>
    <t>SWERVING</t>
  </si>
  <si>
    <t>SNOW BUSINESS</t>
  </si>
  <si>
    <t>went forward, pressured middle stages and fought back but got swooped on the line - furstrating.</t>
  </si>
  <si>
    <t>box seated behind the leader, had to dig deep but got there in the end - nice win!</t>
  </si>
  <si>
    <t>GOOD LIFE DIVA</t>
  </si>
  <si>
    <t>SABAID</t>
  </si>
  <si>
    <t>HOKOLESQUA</t>
  </si>
  <si>
    <t>PRECIOUS SOCKS</t>
  </si>
  <si>
    <t>INNER SPIRIT</t>
  </si>
  <si>
    <t>FOURMAK</t>
  </si>
  <si>
    <t>WINAM GULF</t>
  </si>
  <si>
    <t>nice ride by F Kersley - in behind the leaders, got the gap and won well.</t>
  </si>
  <si>
    <t>smashed in betting, sat outside leader, kicked at corner but run down late - had every chance.</t>
  </si>
  <si>
    <t>slowly away, went back and never looked likely - poor.</t>
  </si>
  <si>
    <t>not much went right - slowly away, wide throughtout and still managerd 3rd - ran well.</t>
  </si>
  <si>
    <t>HOUSAY</t>
  </si>
  <si>
    <t>IRISH MIST</t>
  </si>
  <si>
    <t>GOTTALUVJIMMY</t>
  </si>
  <si>
    <t>HEYINGTON STATION</t>
  </si>
  <si>
    <t>BM82</t>
  </si>
  <si>
    <t>MEDIA EMPIRE</t>
  </si>
  <si>
    <t>CHALONNE PRINCESS</t>
  </si>
  <si>
    <t>DANAUSTAR</t>
  </si>
  <si>
    <t>HALVOYA</t>
  </si>
  <si>
    <t>SMOKIN' HOLLY</t>
  </si>
  <si>
    <t>sat outside leader, just couldn’t get there - gapped 3rd by 6L… just found one better on the day.</t>
  </si>
  <si>
    <t>good ride and given every chance, just was ran over the top late - ran well.</t>
  </si>
  <si>
    <t>JENNI OF AVALON</t>
  </si>
  <si>
    <t>NEWLEY</t>
  </si>
  <si>
    <t>RIPPLING BELLE</t>
  </si>
  <si>
    <t>held up and got into a bumping duel, goes down by &gt;1L… probably should've won…</t>
  </si>
  <si>
    <t>went forward out wide, a little disappointing in the end.</t>
  </si>
  <si>
    <t>NEWLEY WED</t>
  </si>
  <si>
    <t>STORMY MISTRESS</t>
  </si>
  <si>
    <t>CROSSFIRE ROAD</t>
  </si>
  <si>
    <t>WHAT A SHAM</t>
  </si>
  <si>
    <t>MISS PIPER</t>
  </si>
  <si>
    <t>TEMLEH</t>
  </si>
  <si>
    <t>MATAO MA</t>
  </si>
  <si>
    <t>Matt Cumani</t>
  </si>
  <si>
    <t>just a trial specialist…</t>
  </si>
  <si>
    <t>didn’t handle Heavy on debut.</t>
  </si>
  <si>
    <t>sat outside leader, did a lot wrong and didn’t give much in the straight - poor.</t>
  </si>
  <si>
    <t>led and wasn’t put under pressure until late but offerred very little - very disappointing.</t>
  </si>
  <si>
    <t>TWILIGHT AFFAIR</t>
  </si>
  <si>
    <t>EPIC CENTRE</t>
  </si>
  <si>
    <t>BONARIO</t>
  </si>
  <si>
    <t>DAMASK ROSE</t>
  </si>
  <si>
    <t>led and looked the winner at the 200m but ran sideways and got nabbed up the inside…</t>
  </si>
  <si>
    <t>ride was timed to perfection - sat two pairs back on the fence, got out and just got there on the line!</t>
  </si>
  <si>
    <t>box seated behind the leader, got bumped but came home well before being nabbed on the line.</t>
  </si>
  <si>
    <t>DEC 2021</t>
  </si>
  <si>
    <t>PHILOSOPHER</t>
  </si>
  <si>
    <t>Anthony &amp; Sam Freedman</t>
  </si>
  <si>
    <t>YONCE</t>
  </si>
  <si>
    <t>PERIBALDO</t>
  </si>
  <si>
    <t>WAR OF WISDOM</t>
  </si>
  <si>
    <t>MY ARTEMIS</t>
  </si>
  <si>
    <t>NO CRYING</t>
  </si>
  <si>
    <t>THE PUP</t>
  </si>
  <si>
    <t>JUNGLE JIM</t>
  </si>
  <si>
    <t>LADY HILLARY</t>
  </si>
  <si>
    <t>TRANQUIL BAY</t>
  </si>
  <si>
    <t>ABOVE EVERAGE</t>
  </si>
  <si>
    <t>RIOYUKI</t>
  </si>
  <si>
    <t>well backed but got a horrid run, weaving most of the way and just goes down by 1L.</t>
  </si>
  <si>
    <t>missed the start, mustered speed to sit behind leader but had to do too much work early.</t>
  </si>
  <si>
    <t>straight to the front and leads the whole way… holding on to just win!</t>
  </si>
  <si>
    <t>went forward, got a nice lead along the rail but had nothing to offer late - quite poor.</t>
  </si>
  <si>
    <t>I SEE YOU COMING</t>
  </si>
  <si>
    <t>FORGED</t>
  </si>
  <si>
    <t>MISSED THE MARK</t>
  </si>
  <si>
    <t>SUGAR AND SWEET</t>
  </si>
  <si>
    <t>PINK AND BLACK</t>
  </si>
  <si>
    <t>Jamie Edwards</t>
  </si>
  <si>
    <t>VINLAGO</t>
  </si>
  <si>
    <t>POPPET</t>
  </si>
  <si>
    <t>HER EMPIRE</t>
  </si>
  <si>
    <t>butcher of a ride - she had a bit on this field and was given no chance - embarrassing ride.</t>
  </si>
  <si>
    <t>ran well from the inside barrier, just wasn’t quite up to it - nice return.</t>
  </si>
  <si>
    <t>travelled 3 wide with cover, had to come wide but just wasn’t good enough late.</t>
  </si>
  <si>
    <t>away awkwardly but mustered speed to sit on pace - wasn't good enough late - disappointing.</t>
  </si>
  <si>
    <t>excuses (lame) - box seated, got out and looked the winner but overran late.</t>
  </si>
  <si>
    <t>beaten by the barrier - had to go back and sit 3-4 wide throughout, closed super - good run without winning.</t>
  </si>
  <si>
    <t>very wet track - went forward and led, faded badly - was poor but didn’t handle the Heavy track at all.</t>
  </si>
  <si>
    <t>sat on speed but was no match for the winner late - gapped 3rd.</t>
  </si>
  <si>
    <t>WHAT HAPPENED</t>
  </si>
  <si>
    <t>DESIGNED TO RUN</t>
  </si>
  <si>
    <t>JACQUINOT</t>
  </si>
  <si>
    <t>travelled 4 wide without cover the trip, just tired late - big run and nice Aus debut without winning.</t>
  </si>
  <si>
    <t>went back, got cover - came wide and showed a super turn of foot to win - big (and impressive) win.</t>
  </si>
  <si>
    <t>IMMORTAL SPIRIT</t>
  </si>
  <si>
    <t>MAGIC DRUM</t>
  </si>
  <si>
    <t>RIVERS REWARD</t>
  </si>
  <si>
    <t>IL BRACCIO</t>
  </si>
  <si>
    <t>PLACE OF GOLD</t>
  </si>
  <si>
    <t>Cliff Brown</t>
  </si>
  <si>
    <t>went forward, sat outside leader and gave a kick around the bend but tired late - just held on for a place.</t>
  </si>
  <si>
    <t>sat just off the speed but wide, was grinding away late - ran well and just missed a place at a big price.</t>
  </si>
  <si>
    <t>LOVIE MAY</t>
  </si>
  <si>
    <t>EXCEEDINGLY MAGIC</t>
  </si>
  <si>
    <t>pushed to lead, never looked like losing when leading all the way - dominant 4L win.</t>
  </si>
  <si>
    <t>JEFFERSON</t>
  </si>
  <si>
    <t>sat 4 wide, no cover the trip but was way too good late - easy win in the end, nice horse.</t>
  </si>
  <si>
    <t>sat just outside leader, kicked but rider stopped riding (fumbled the whip...) and lost by a head? - brutal loss…</t>
  </si>
  <si>
    <t>VAETTIR</t>
  </si>
  <si>
    <t>MESCHEVER</t>
  </si>
  <si>
    <t>LORD PARAMOUNT</t>
  </si>
  <si>
    <t>HEARDYOU</t>
  </si>
  <si>
    <t>DAYTONA BAY</t>
  </si>
  <si>
    <t>MCKEEVER</t>
  </si>
  <si>
    <t>*from 21-Oct-21 until 31-Dec-21</t>
  </si>
  <si>
    <t>*from 01-Aug-20 until 31-Dec-21</t>
  </si>
  <si>
    <t>*from 02-Jun-21 until 31-Dec-21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</si>
</sst>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_(* #,##0.0_);_(* \(#,##0.0\);_(* &quot;-&quot;_);_(@_)"/>
    <numFmt numFmtId="168" formatCode="[$-C09]dd\-mmm\-yy;@"/>
    <numFmt numFmtId="169" formatCode="_(* #,##0.0_);_(* \(#,##0.0\);_(* &quot;-&quot;??_);_(@_)"/>
    <numFmt numFmtId="170" formatCode="_(* #,##0.0_);_(* \(#,##0.0\);_(* &quot;-&quot;?_);_(@_)"/>
    <numFmt numFmtId="172" formatCode="_(* #,##0.00_);_(* \(#,##0.00\);_(* &quot;-&quot;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20"/>
      <name val="Calibri"/>
      <family val="2"/>
    </font>
    <font>
      <sz val="10"/>
      <color rgb="FF000000"/>
      <name val="Calibri (Body)"/>
    </font>
    <font>
      <i/>
      <sz val="10"/>
      <color theme="2"/>
      <name val="Calibri (Body)"/>
    </font>
    <font>
      <sz val="10"/>
      <color theme="1"/>
      <name val="Calibri (Body)"/>
    </font>
    <font>
      <sz val="12"/>
      <name val="Calibri"/>
      <family val="2"/>
    </font>
    <font>
      <b/>
      <sz val="24"/>
      <name val="Calibri"/>
      <family val="2"/>
    </font>
    <font>
      <i/>
      <sz val="8"/>
      <name val="Calibri"/>
      <family val="2"/>
    </font>
    <font>
      <sz val="8"/>
      <color rgb="FFFF0000"/>
      <name val="Calibri"/>
      <family val="2"/>
    </font>
    <font>
      <sz val="12"/>
      <color theme="0"/>
      <name val="Calibri"/>
      <family val="2"/>
    </font>
    <font>
      <i/>
      <sz val="9"/>
      <color theme="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204">
    <xf numFmtId="0" fontId="0" fillId="0" borderId="0" xfId="0"/>
    <xf numFmtId="44" fontId="0" fillId="0" borderId="0" xfId="0" applyNumberFormat="1"/>
    <xf numFmtId="0" fontId="2" fillId="0" borderId="0" xfId="1"/>
    <xf numFmtId="164" fontId="3" fillId="3" borderId="4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1" fontId="3" fillId="3" borderId="5" xfId="1" applyNumberFormat="1" applyFont="1" applyFill="1" applyBorder="1" applyAlignment="1">
      <alignment horizontal="center"/>
    </xf>
    <xf numFmtId="0" fontId="6" fillId="3" borderId="6" xfId="1" applyFont="1" applyFill="1" applyBorder="1" applyAlignment="1">
      <alignment horizontal="right"/>
    </xf>
    <xf numFmtId="9" fontId="3" fillId="3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2" fillId="0" borderId="7" xfId="1" applyBorder="1"/>
    <xf numFmtId="44" fontId="2" fillId="0" borderId="10" xfId="1" applyNumberFormat="1" applyBorder="1" applyAlignment="1">
      <alignment horizontal="center"/>
    </xf>
    <xf numFmtId="0" fontId="7" fillId="3" borderId="6" xfId="1" applyFont="1" applyFill="1" applyBorder="1" applyAlignment="1">
      <alignment horizontal="right"/>
    </xf>
    <xf numFmtId="1" fontId="3" fillId="3" borderId="0" xfId="1" applyNumberFormat="1" applyFont="1" applyFill="1" applyAlignment="1">
      <alignment horizontal="center"/>
    </xf>
    <xf numFmtId="1" fontId="3" fillId="3" borderId="11" xfId="1" applyNumberFormat="1" applyFont="1" applyFill="1" applyBorder="1" applyAlignment="1">
      <alignment horizontal="center"/>
    </xf>
    <xf numFmtId="164" fontId="3" fillId="3" borderId="18" xfId="1" applyNumberFormat="1" applyFont="1" applyFill="1" applyBorder="1"/>
    <xf numFmtId="0" fontId="6" fillId="3" borderId="19" xfId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left"/>
    </xf>
    <xf numFmtId="9" fontId="3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right"/>
    </xf>
    <xf numFmtId="9" fontId="4" fillId="3" borderId="16" xfId="1" applyNumberFormat="1" applyFont="1" applyFill="1" applyBorder="1"/>
    <xf numFmtId="9" fontId="3" fillId="3" borderId="16" xfId="1" applyNumberFormat="1" applyFont="1" applyFill="1" applyBorder="1"/>
    <xf numFmtId="9" fontId="3" fillId="3" borderId="15" xfId="1" applyNumberFormat="1" applyFont="1" applyFill="1" applyBorder="1"/>
    <xf numFmtId="0" fontId="6" fillId="3" borderId="7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2" fillId="0" borderId="0" xfId="1" applyBorder="1"/>
    <xf numFmtId="0" fontId="6" fillId="3" borderId="8" xfId="1" applyFont="1" applyFill="1" applyBorder="1" applyAlignment="1">
      <alignment horizontal="center"/>
    </xf>
    <xf numFmtId="167" fontId="2" fillId="4" borderId="0" xfId="1" applyNumberFormat="1" applyFill="1" applyBorder="1" applyAlignment="1">
      <alignment horizontal="center"/>
    </xf>
    <xf numFmtId="44" fontId="2" fillId="0" borderId="0" xfId="1" applyNumberFormat="1" applyBorder="1" applyAlignment="1">
      <alignment horizontal="center"/>
    </xf>
    <xf numFmtId="0" fontId="6" fillId="5" borderId="0" xfId="1" applyFont="1" applyFill="1" applyBorder="1" applyAlignment="1">
      <alignment horizontal="right"/>
    </xf>
    <xf numFmtId="0" fontId="7" fillId="5" borderId="0" xfId="1" applyFont="1" applyFill="1" applyBorder="1" applyAlignment="1">
      <alignment horizontal="right"/>
    </xf>
    <xf numFmtId="168" fontId="2" fillId="0" borderId="0" xfId="1" applyNumberFormat="1" applyAlignment="1">
      <alignment horizontal="center"/>
    </xf>
    <xf numFmtId="44" fontId="2" fillId="0" borderId="25" xfId="1" applyNumberFormat="1" applyBorder="1" applyAlignment="1">
      <alignment horizontal="center"/>
    </xf>
    <xf numFmtId="44" fontId="2" fillId="4" borderId="0" xfId="1" applyNumberFormat="1" applyFill="1" applyBorder="1" applyAlignment="1">
      <alignment horizontal="center"/>
    </xf>
    <xf numFmtId="0" fontId="2" fillId="0" borderId="10" xfId="1" applyBorder="1" applyAlignment="1">
      <alignment horizontal="left" vertical="center"/>
    </xf>
    <xf numFmtId="44" fontId="2" fillId="4" borderId="7" xfId="1" applyNumberFormat="1" applyFill="1" applyBorder="1" applyAlignment="1">
      <alignment horizontal="center"/>
    </xf>
    <xf numFmtId="44" fontId="2" fillId="0" borderId="8" xfId="1" applyNumberFormat="1" applyBorder="1" applyAlignment="1">
      <alignment horizontal="center"/>
    </xf>
    <xf numFmtId="167" fontId="2" fillId="4" borderId="7" xfId="1" applyNumberFormat="1" applyFill="1" applyBorder="1" applyAlignment="1">
      <alignment horizontal="center"/>
    </xf>
    <xf numFmtId="44" fontId="2" fillId="0" borderId="7" xfId="1" applyNumberFormat="1" applyBorder="1" applyAlignment="1">
      <alignment horizontal="center"/>
    </xf>
    <xf numFmtId="168" fontId="2" fillId="0" borderId="7" xfId="1" applyNumberFormat="1" applyFill="1" applyBorder="1" applyAlignment="1">
      <alignment horizontal="center" vertical="center"/>
    </xf>
    <xf numFmtId="167" fontId="2" fillId="0" borderId="0" xfId="1" applyNumberFormat="1" applyFill="1" applyBorder="1" applyAlignment="1">
      <alignment horizontal="center"/>
    </xf>
    <xf numFmtId="167" fontId="2" fillId="0" borderId="7" xfId="1" applyNumberFormat="1" applyFill="1" applyBorder="1" applyAlignment="1">
      <alignment horizontal="center"/>
    </xf>
    <xf numFmtId="169" fontId="2" fillId="0" borderId="9" xfId="1" applyNumberFormat="1" applyBorder="1" applyAlignment="1">
      <alignment horizontal="center"/>
    </xf>
    <xf numFmtId="164" fontId="3" fillId="3" borderId="20" xfId="1" applyNumberFormat="1" applyFont="1" applyFill="1" applyBorder="1"/>
    <xf numFmtId="166" fontId="3" fillId="3" borderId="0" xfId="1" applyNumberFormat="1" applyFont="1" applyFill="1" applyBorder="1" applyAlignment="1">
      <alignment horizontal="center"/>
    </xf>
    <xf numFmtId="169" fontId="2" fillId="0" borderId="24" xfId="1" applyNumberFormat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2" fillId="0" borderId="0" xfId="1" applyAlignment="1">
      <alignment horizontal="center"/>
    </xf>
    <xf numFmtId="0" fontId="0" fillId="0" borderId="0" xfId="0" applyBorder="1"/>
    <xf numFmtId="0" fontId="2" fillId="0" borderId="8" xfId="1" applyBorder="1" applyAlignment="1">
      <alignment horizontal="left" vertical="center"/>
    </xf>
    <xf numFmtId="1" fontId="3" fillId="3" borderId="7" xfId="1" applyNumberFormat="1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7" xfId="1" applyBorder="1" applyAlignment="1">
      <alignment horizontal="center"/>
    </xf>
    <xf numFmtId="164" fontId="2" fillId="0" borderId="0" xfId="1" applyNumberFormat="1"/>
    <xf numFmtId="0" fontId="2" fillId="0" borderId="0" xfId="1" applyBorder="1" applyAlignment="1">
      <alignment horizontal="left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2" fillId="0" borderId="7" xfId="1" applyBorder="1" applyAlignment="1">
      <alignment horizontal="left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6" fillId="3" borderId="25" xfId="1" applyFont="1" applyFill="1" applyBorder="1" applyAlignment="1">
      <alignment horizontal="left"/>
    </xf>
    <xf numFmtId="168" fontId="2" fillId="0" borderId="0" xfId="1" applyNumberFormat="1" applyFill="1" applyBorder="1" applyAlignment="1">
      <alignment horizontal="center" vertical="center"/>
    </xf>
    <xf numFmtId="0" fontId="9" fillId="2" borderId="8" xfId="1" applyFont="1" applyFill="1" applyBorder="1"/>
    <xf numFmtId="0" fontId="9" fillId="2" borderId="7" xfId="1" applyFont="1" applyFill="1" applyBorder="1"/>
    <xf numFmtId="14" fontId="9" fillId="2" borderId="7" xfId="1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44" fontId="9" fillId="2" borderId="7" xfId="1" applyNumberFormat="1" applyFont="1" applyFill="1" applyBorder="1" applyAlignment="1">
      <alignment horizontal="center"/>
    </xf>
    <xf numFmtId="2" fontId="10" fillId="2" borderId="24" xfId="1" applyNumberFormat="1" applyFont="1" applyFill="1" applyBorder="1" applyAlignment="1">
      <alignment horizontal="right" vertical="center"/>
    </xf>
    <xf numFmtId="0" fontId="11" fillId="0" borderId="0" xfId="0" applyFont="1"/>
    <xf numFmtId="0" fontId="9" fillId="0" borderId="0" xfId="1" applyFont="1"/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0" fillId="0" borderId="10" xfId="0" applyBorder="1"/>
    <xf numFmtId="0" fontId="11" fillId="0" borderId="10" xfId="0" applyFont="1" applyBorder="1"/>
    <xf numFmtId="0" fontId="12" fillId="5" borderId="0" xfId="1" applyFont="1" applyFill="1" applyBorder="1" applyAlignment="1"/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14" fillId="5" borderId="0" xfId="1" applyFont="1" applyFill="1" applyBorder="1" applyAlignment="1">
      <alignment horizontal="right"/>
    </xf>
    <xf numFmtId="0" fontId="14" fillId="5" borderId="0" xfId="1" applyFont="1" applyFill="1" applyBorder="1" applyAlignment="1">
      <alignment horizontal="right" vertical="top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1" fontId="5" fillId="3" borderId="0" xfId="1" quotePrefix="1" applyNumberFormat="1" applyFont="1" applyFill="1" applyBorder="1" applyAlignment="1">
      <alignment horizontal="center"/>
    </xf>
    <xf numFmtId="170" fontId="0" fillId="0" borderId="10" xfId="0" applyNumberFormat="1" applyBorder="1"/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172" fontId="2" fillId="4" borderId="0" xfId="1" applyNumberFormat="1" applyFill="1" applyBorder="1" applyAlignment="1">
      <alignment horizontal="center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2" fillId="0" borderId="9" xfId="1" applyBorder="1"/>
    <xf numFmtId="0" fontId="0" fillId="0" borderId="9" xfId="0" applyBorder="1"/>
    <xf numFmtId="0" fontId="9" fillId="0" borderId="9" xfId="1" applyFont="1" applyBorder="1"/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right"/>
    </xf>
    <xf numFmtId="0" fontId="16" fillId="2" borderId="0" xfId="1" applyFont="1" applyFill="1" applyBorder="1"/>
    <xf numFmtId="0" fontId="16" fillId="2" borderId="9" xfId="1" applyFont="1" applyFill="1" applyBorder="1"/>
    <xf numFmtId="0" fontId="6" fillId="3" borderId="27" xfId="1" applyFont="1" applyFill="1" applyBorder="1" applyAlignment="1">
      <alignment horizontal="left"/>
    </xf>
    <xf numFmtId="0" fontId="6" fillId="3" borderId="28" xfId="1" applyFont="1" applyFill="1" applyBorder="1" applyAlignment="1">
      <alignment horizontal="left"/>
    </xf>
    <xf numFmtId="0" fontId="6" fillId="3" borderId="28" xfId="1" applyFont="1" applyFill="1" applyBorder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2" fillId="0" borderId="0" xfId="3" applyBorder="1"/>
    <xf numFmtId="168" fontId="2" fillId="0" borderId="0" xfId="3" applyNumberFormat="1" applyBorder="1" applyAlignment="1">
      <alignment horizontal="center" vertical="center"/>
    </xf>
    <xf numFmtId="0" fontId="2" fillId="0" borderId="0" xfId="3" applyBorder="1" applyAlignment="1">
      <alignment horizontal="center"/>
    </xf>
    <xf numFmtId="2" fontId="17" fillId="2" borderId="24" xfId="1" applyNumberFormat="1" applyFont="1" applyFill="1" applyBorder="1" applyAlignment="1">
      <alignment horizontal="right" vertical="top"/>
    </xf>
    <xf numFmtId="0" fontId="6" fillId="3" borderId="0" xfId="1" applyFont="1" applyFill="1" applyBorder="1" applyAlignment="1">
      <alignment horizontal="center"/>
    </xf>
    <xf numFmtId="170" fontId="0" fillId="0" borderId="0" xfId="0" applyNumberFormat="1" applyBorder="1"/>
    <xf numFmtId="44" fontId="2" fillId="0" borderId="9" xfId="1" applyNumberFormat="1" applyBorder="1" applyAlignment="1">
      <alignment horizontal="center"/>
    </xf>
    <xf numFmtId="44" fontId="9" fillId="2" borderId="8" xfId="1" applyNumberFormat="1" applyFont="1" applyFill="1" applyBorder="1" applyAlignment="1">
      <alignment horizontal="center"/>
    </xf>
    <xf numFmtId="44" fontId="9" fillId="2" borderId="24" xfId="1" applyNumberFormat="1" applyFont="1" applyFill="1" applyBorder="1" applyAlignment="1">
      <alignment horizontal="center"/>
    </xf>
    <xf numFmtId="168" fontId="2" fillId="0" borderId="10" xfId="1" applyNumberFormat="1" applyFill="1" applyBorder="1" applyAlignment="1">
      <alignment horizontal="center" vertical="center"/>
    </xf>
    <xf numFmtId="14" fontId="9" fillId="2" borderId="8" xfId="1" applyNumberFormat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2" fillId="0" borderId="0" xfId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2" fillId="6" borderId="10" xfId="1" applyFill="1" applyBorder="1" applyAlignment="1">
      <alignment horizontal="left" vertical="center"/>
    </xf>
    <xf numFmtId="0" fontId="2" fillId="6" borderId="0" xfId="1" applyFill="1" applyBorder="1" applyAlignment="1">
      <alignment horizontal="left" vertical="center"/>
    </xf>
    <xf numFmtId="0" fontId="2" fillId="6" borderId="0" xfId="1" applyFill="1" applyBorder="1"/>
    <xf numFmtId="168" fontId="2" fillId="6" borderId="10" xfId="1" applyNumberFormat="1" applyFill="1" applyBorder="1" applyAlignment="1">
      <alignment horizontal="center" vertical="center"/>
    </xf>
    <xf numFmtId="0" fontId="2" fillId="6" borderId="0" xfId="1" applyFill="1" applyBorder="1" applyAlignment="1">
      <alignment horizontal="center"/>
    </xf>
    <xf numFmtId="0" fontId="2" fillId="6" borderId="0" xfId="1" applyFill="1" applyBorder="1" applyAlignment="1">
      <alignment horizontal="left"/>
    </xf>
    <xf numFmtId="44" fontId="2" fillId="6" borderId="0" xfId="1" applyNumberFormat="1" applyFill="1" applyBorder="1" applyAlignment="1">
      <alignment horizontal="center"/>
    </xf>
    <xf numFmtId="44" fontId="2" fillId="6" borderId="9" xfId="1" applyNumberFormat="1" applyFill="1" applyBorder="1" applyAlignment="1">
      <alignment horizontal="center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167" fontId="2" fillId="7" borderId="0" xfId="1" applyNumberFormat="1" applyFill="1" applyBorder="1" applyAlignment="1" applyProtection="1">
      <alignment horizontal="center"/>
      <protection locked="0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6" fillId="3" borderId="27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172" fontId="2" fillId="0" borderId="0" xfId="1" applyNumberFormat="1" applyFill="1" applyBorder="1" applyAlignment="1">
      <alignment horizontal="center"/>
    </xf>
    <xf numFmtId="43" fontId="2" fillId="0" borderId="9" xfId="1" applyNumberFormat="1" applyBorder="1" applyAlignment="1">
      <alignment horizontal="center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0" xfId="1" applyFont="1" applyFill="1" applyBorder="1" applyAlignment="1">
      <alignment horizontal="left"/>
    </xf>
    <xf numFmtId="170" fontId="0" fillId="0" borderId="31" xfId="0" applyNumberFormat="1" applyBorder="1" applyAlignment="1">
      <alignment horizontal="left"/>
    </xf>
    <xf numFmtId="2" fontId="10" fillId="2" borderId="24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12" fillId="5" borderId="0" xfId="1" applyFont="1" applyFill="1" applyBorder="1" applyAlignment="1">
      <alignment horizontal="left"/>
    </xf>
    <xf numFmtId="10" fontId="12" fillId="5" borderId="0" xfId="2" applyNumberFormat="1" applyFont="1" applyFill="1" applyBorder="1" applyAlignment="1">
      <alignment horizontal="left"/>
    </xf>
    <xf numFmtId="168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2" fontId="12" fillId="5" borderId="0" xfId="1" applyNumberFormat="1" applyFont="1" applyFill="1" applyBorder="1" applyAlignment="1"/>
    <xf numFmtId="172" fontId="2" fillId="4" borderId="7" xfId="1" applyNumberFormat="1" applyFill="1" applyBorder="1" applyAlignment="1">
      <alignment horizontal="center"/>
    </xf>
    <xf numFmtId="172" fontId="2" fillId="0" borderId="7" xfId="1" applyNumberFormat="1" applyFill="1" applyBorder="1" applyAlignment="1">
      <alignment horizontal="center"/>
    </xf>
    <xf numFmtId="43" fontId="2" fillId="0" borderId="24" xfId="1" applyNumberFormat="1" applyBorder="1" applyAlignment="1">
      <alignment horizontal="center"/>
    </xf>
    <xf numFmtId="170" fontId="0" fillId="0" borderId="32" xfId="0" applyNumberFormat="1" applyBorder="1" applyAlignment="1">
      <alignment horizontal="left"/>
    </xf>
    <xf numFmtId="0" fontId="18" fillId="0" borderId="0" xfId="0" applyFont="1" applyAlignment="1">
      <alignment horizontal="left"/>
    </xf>
    <xf numFmtId="0" fontId="8" fillId="3" borderId="2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168" fontId="2" fillId="4" borderId="10" xfId="1" applyNumberFormat="1" applyFill="1" applyBorder="1" applyAlignment="1">
      <alignment horizontal="center" vertical="center"/>
    </xf>
    <xf numFmtId="0" fontId="2" fillId="4" borderId="0" xfId="1" applyFill="1" applyBorder="1"/>
    <xf numFmtId="0" fontId="2" fillId="4" borderId="0" xfId="1" applyFill="1" applyBorder="1" applyAlignment="1">
      <alignment horizontal="center"/>
    </xf>
    <xf numFmtId="0" fontId="2" fillId="4" borderId="0" xfId="1" applyFill="1" applyBorder="1" applyAlignment="1">
      <alignment horizontal="left"/>
    </xf>
    <xf numFmtId="44" fontId="2" fillId="4" borderId="9" xfId="1" applyNumberFormat="1" applyFill="1" applyBorder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44" fontId="2" fillId="0" borderId="10" xfId="1" applyNumberFormat="1" applyFill="1" applyBorder="1" applyAlignment="1">
      <alignment horizontal="center"/>
    </xf>
    <xf numFmtId="0" fontId="2" fillId="0" borderId="0" xfId="1" applyFill="1"/>
    <xf numFmtId="10" fontId="12" fillId="5" borderId="0" xfId="2" applyNumberFormat="1" applyFont="1" applyFill="1" applyBorder="1" applyAlignment="1">
      <alignment horizontal="left"/>
    </xf>
    <xf numFmtId="0" fontId="13" fillId="5" borderId="0" xfId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15" fillId="7" borderId="2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center" vertical="center" wrapText="1"/>
    </xf>
    <xf numFmtId="0" fontId="15" fillId="7" borderId="0" xfId="1" applyFont="1" applyFill="1" applyBorder="1" applyAlignment="1">
      <alignment horizontal="center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8" xfId="1" applyFont="1" applyFill="1" applyBorder="1" applyAlignment="1">
      <alignment horizontal="center" vertical="center" wrapText="1"/>
    </xf>
    <xf numFmtId="0" fontId="15" fillId="7" borderId="7" xfId="1" applyFont="1" applyFill="1" applyBorder="1" applyAlignment="1">
      <alignment horizontal="center" vertical="center" wrapText="1"/>
    </xf>
    <xf numFmtId="0" fontId="15" fillId="7" borderId="24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left" vertical="center"/>
    </xf>
    <xf numFmtId="44" fontId="3" fillId="0" borderId="10" xfId="1" quotePrefix="1" applyNumberFormat="1" applyFont="1" applyBorder="1" applyAlignment="1">
      <alignment horizontal="center"/>
    </xf>
    <xf numFmtId="44" fontId="3" fillId="0" borderId="0" xfId="1" quotePrefix="1" applyNumberFormat="1" applyFont="1" applyBorder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</cellXfs>
  <cellStyles count="4">
    <cellStyle name="Normal" xfId="0" builtinId="0"/>
    <cellStyle name="Normal 2" xfId="1" xr:uid="{345618C7-3FED-0B4F-8F91-A5019E211CF3}"/>
    <cellStyle name="Normal 2 2" xfId="3" xr:uid="{314ABC68-3E01-B84E-9CB5-D907D7D3E0BC}"/>
    <cellStyle name="Per cent" xfId="2" builtinId="5"/>
  </cellStyles>
  <dxfs count="0"/>
  <tableStyles count="0" defaultTableStyle="TableStyleMedium2" defaultPivotStyle="PivotStyleLight16"/>
  <colors>
    <mruColors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B705-4E55-9E40-90E1-398929AFD8F2}">
  <dimension ref="A1:F21"/>
  <sheetViews>
    <sheetView showGridLines="0" zoomScale="118" zoomScaleNormal="150" workbookViewId="0">
      <selection activeCell="D29" sqref="D29"/>
    </sheetView>
  </sheetViews>
  <sheetFormatPr baseColWidth="10" defaultColWidth="14.5" defaultRowHeight="16" x14ac:dyDescent="0.2"/>
  <cols>
    <col min="1" max="1" width="4.5" style="2" customWidth="1"/>
    <col min="2" max="2" width="16.83203125" style="2" customWidth="1"/>
    <col min="3" max="3" width="3.5" style="2" customWidth="1"/>
    <col min="4" max="4" width="14.5" style="2"/>
    <col min="5" max="5" width="3.33203125" style="2" customWidth="1"/>
    <col min="6" max="6" width="2.5" style="2" customWidth="1"/>
    <col min="7" max="16384" width="14.5" style="2"/>
  </cols>
  <sheetData>
    <row r="1" spans="1:6" x14ac:dyDescent="0.2">
      <c r="A1" s="33"/>
      <c r="B1" s="33"/>
      <c r="C1" s="33"/>
      <c r="D1" s="33"/>
      <c r="E1" s="33"/>
      <c r="F1" s="33"/>
    </row>
    <row r="2" spans="1:6" x14ac:dyDescent="0.2">
      <c r="A2" s="33"/>
      <c r="B2" s="177" t="s">
        <v>271</v>
      </c>
      <c r="C2" s="177"/>
      <c r="D2" s="177"/>
      <c r="E2" s="33"/>
      <c r="F2" s="33"/>
    </row>
    <row r="3" spans="1:6" x14ac:dyDescent="0.2">
      <c r="A3" s="33"/>
      <c r="B3" s="177"/>
      <c r="C3" s="177"/>
      <c r="D3" s="177"/>
      <c r="E3" s="33"/>
      <c r="F3" s="33"/>
    </row>
    <row r="4" spans="1:6" ht="17" thickBot="1" x14ac:dyDescent="0.25">
      <c r="A4" s="33"/>
      <c r="B4" s="178" t="s">
        <v>979</v>
      </c>
      <c r="C4" s="178"/>
      <c r="D4" s="178"/>
      <c r="E4" s="33"/>
      <c r="F4" s="33"/>
    </row>
    <row r="5" spans="1:6" x14ac:dyDescent="0.2">
      <c r="A5" s="33"/>
      <c r="B5" s="32"/>
      <c r="C5" s="77"/>
      <c r="D5" s="81" t="s">
        <v>1154</v>
      </c>
      <c r="E5" s="33"/>
      <c r="F5" s="33"/>
    </row>
    <row r="6" spans="1:6" x14ac:dyDescent="0.2">
      <c r="A6" s="33"/>
      <c r="B6" s="32" t="str">
        <f>ROUND(COUNTIF('TIP Results'!$D:$D,"&gt;"&amp;0),0)&amp;" runners | "</f>
        <v xml:space="preserve">90 runners | </v>
      </c>
      <c r="C6" s="77" t="str">
        <f>ROUND(COUNTIF('TIP Results'!$K:$K,"1st"),0)&amp;"x wins ("&amp;(ROUND(ROUND(COUNTIF('TIP Results'!$K:$K,"1st"),0)/ROUND(COUNTIF('TIP Results'!$D:$D,"&gt;"&amp;0),0),2)*100)&amp;"%)"</f>
        <v>23x wins (26%)</v>
      </c>
      <c r="D6" s="77"/>
      <c r="E6" s="33"/>
      <c r="F6" s="33"/>
    </row>
    <row r="7" spans="1:6" x14ac:dyDescent="0.2">
      <c r="A7" s="33"/>
      <c r="B7" s="32" t="str">
        <f>" | "</f>
        <v xml:space="preserve"> | </v>
      </c>
      <c r="C7" s="77" t="str">
        <f>ROUND(COUNTIF('TIP Results'!$K:$K,"2nd")+COUNTIF('TIP Results'!$K:$K,"3rd"),0)&amp;"x placings ("&amp;(ROUND(ROUND(COUNTIF('TIP Results'!$K:$K,"1st")+COUNTIF('TIP Results'!$K:$K,"2nd")+COUNTIF('TIP Results'!$K:$K,"3rd"),0)/ROUND(COUNTIF('TIP Results'!$D:$D,"&gt;"&amp;0),0),2)*100)&amp;"%)"</f>
        <v>31x placings (60%)</v>
      </c>
      <c r="D7" s="77"/>
      <c r="E7" s="33"/>
      <c r="F7" s="33"/>
    </row>
    <row r="8" spans="1:6" x14ac:dyDescent="0.2">
      <c r="A8" s="33"/>
      <c r="B8" s="77"/>
      <c r="C8" s="77"/>
      <c r="D8" s="77"/>
      <c r="E8" s="33"/>
      <c r="F8" s="33"/>
    </row>
    <row r="9" spans="1:6" x14ac:dyDescent="0.2">
      <c r="A9" s="33"/>
      <c r="B9" s="32" t="str">
        <f>"Recommended Price | "</f>
        <v xml:space="preserve">Recommended Price | </v>
      </c>
      <c r="C9" s="77" t="str">
        <f>"Win "&amp;DOLLAR(AVERAGEIF('TIP Results'!$L:$L,"&gt;"&amp;0,'TIP Results'!$L:$L),2)</f>
        <v>Win $8.81</v>
      </c>
      <c r="D9" s="77"/>
      <c r="E9" s="33"/>
      <c r="F9" s="33"/>
    </row>
    <row r="10" spans="1:6" x14ac:dyDescent="0.2">
      <c r="A10" s="33"/>
      <c r="B10" s="32" t="str">
        <f>" | "</f>
        <v xml:space="preserve"> | </v>
      </c>
      <c r="C10" s="77" t="str">
        <f>"Place "&amp;DOLLAR(AVERAGEIF('TIP Results'!$N:$N,"&gt;"&amp;0,'TIP Results'!$N:$N),2)</f>
        <v>Place $1.93</v>
      </c>
      <c r="D10" s="77"/>
      <c r="E10" s="33"/>
      <c r="F10" s="33"/>
    </row>
    <row r="11" spans="1:6" x14ac:dyDescent="0.2">
      <c r="A11" s="33"/>
      <c r="B11" s="32" t="s">
        <v>1009</v>
      </c>
      <c r="C11" s="160" t="str">
        <f>ROUND(SUM('TIP Results'!M:M,'TIP Results'!O:O),2)&amp;" units"</f>
        <v>118.45 units</v>
      </c>
      <c r="D11" s="77"/>
      <c r="E11" s="33"/>
      <c r="F11" s="33"/>
    </row>
    <row r="12" spans="1:6" x14ac:dyDescent="0.2">
      <c r="A12" s="33"/>
      <c r="B12" s="32" t="s">
        <v>1008</v>
      </c>
      <c r="C12" s="160" t="str">
        <f>ROUND((SUMIF('TIP Results'!P:P,"&gt;="&amp;0,'TIP Results'!P:P)+SUMIF('TIP Results'!P:P,"&gt;="&amp;0,'TIP Results'!M:M)+SUMIF('TIP Results'!P:P,"&gt;="&amp;0,'TIP Results'!O:O)),2)&amp;" units"</f>
        <v>150.63 units</v>
      </c>
      <c r="D12" s="77"/>
      <c r="E12" s="33"/>
      <c r="F12" s="33"/>
    </row>
    <row r="13" spans="1:6" x14ac:dyDescent="0.2">
      <c r="A13" s="33"/>
      <c r="B13" s="32" t="str">
        <f>"Profit | "</f>
        <v xml:space="preserve">Profit | </v>
      </c>
      <c r="C13" s="155" t="str">
        <f>IF(ROUND(SUM('TIP Results'!$P:$P),2)=0,"0 units",IF(ROUND(SUM('TIP Results'!$P:$P),2)&gt;0,"+"&amp;ROUND(SUM('TIP Results'!$P:$P),2)&amp;" units",IF(ROUND(SUM('TIP Results'!$P:$P),2)&lt;0,"-"&amp;ROUND(-SUM('TIP Results'!$P:$P),2)&amp;" units","ERROR")))</f>
        <v>+32.18 units</v>
      </c>
      <c r="D13" s="77"/>
      <c r="E13" s="33"/>
      <c r="F13" s="33"/>
    </row>
    <row r="14" spans="1:6" x14ac:dyDescent="0.2">
      <c r="A14" s="33"/>
      <c r="B14" s="32" t="str">
        <f>"P.O.T. | "</f>
        <v xml:space="preserve">P.O.T. | </v>
      </c>
      <c r="C14" s="176">
        <f>(SUM('TIP Results'!$P:$P)/SUM('TIP Results'!$M:$M,'TIP Results'!$O:$O))</f>
        <v>0.27167581257914725</v>
      </c>
      <c r="D14" s="176"/>
      <c r="E14" s="33"/>
      <c r="F14" s="33"/>
    </row>
    <row r="15" spans="1:6" x14ac:dyDescent="0.2">
      <c r="A15" s="33"/>
      <c r="B15" s="77"/>
      <c r="C15" s="77"/>
      <c r="D15" s="77"/>
      <c r="E15" s="33"/>
      <c r="F15" s="33"/>
    </row>
    <row r="16" spans="1:6" x14ac:dyDescent="0.2">
      <c r="A16" s="33"/>
      <c r="B16" s="32" t="str">
        <f>"Betfair SP | "</f>
        <v xml:space="preserve">Betfair SP | </v>
      </c>
      <c r="C16" s="77" t="str">
        <f>"Win "&amp;DOLLAR(AVERAGEIF('TIP Results'!$R:$R,"&gt;"&amp;0,'TIP Results'!$R:$R),2)</f>
        <v>Win $12.33</v>
      </c>
      <c r="D16" s="77"/>
      <c r="E16" s="33"/>
      <c r="F16" s="33"/>
    </row>
    <row r="17" spans="1:6" x14ac:dyDescent="0.2">
      <c r="A17" s="33"/>
      <c r="B17" s="32" t="str">
        <f>" | "</f>
        <v xml:space="preserve"> | </v>
      </c>
      <c r="C17" s="77" t="str">
        <f>"Place "&amp;DOLLAR(AVERAGEIF('TIP Results'!$T:$T,"&gt;"&amp;0,'TIP Results'!$T:$T),2)</f>
        <v>Place $2.62</v>
      </c>
      <c r="D17" s="77"/>
      <c r="E17" s="33"/>
      <c r="F17" s="33"/>
    </row>
    <row r="18" spans="1:6" x14ac:dyDescent="0.2">
      <c r="A18" s="33"/>
      <c r="B18" s="32" t="str">
        <f>"Profit | "</f>
        <v xml:space="preserve">Profit | </v>
      </c>
      <c r="C18" s="155" t="str">
        <f>IF(ROUND(SUM('TIP Results'!$V:$V),2)=0,"0 units",IF(ROUND(SUM('TIP Results'!$V:$V),2)&gt;0,"+"&amp;ROUND(SUM('TIP Results'!$V:$V),2)&amp;" units",IF(ROUND(SUM('TIP Results'!$V:$V),2)&lt;0,"-"&amp;ROUND(-SUM('TIP Results'!$V:$V),2)&amp;" units","ERROR")))</f>
        <v>+63.35 units</v>
      </c>
      <c r="D18" s="77"/>
      <c r="E18" s="33"/>
      <c r="F18" s="33"/>
    </row>
    <row r="19" spans="1:6" x14ac:dyDescent="0.2">
      <c r="A19" s="33"/>
      <c r="B19" s="32" t="str">
        <f>"P.O.T. | "</f>
        <v xml:space="preserve">P.O.T. | </v>
      </c>
      <c r="C19" s="176">
        <f>(SUM('TIP Results'!$V:$V)/SUM('TIP Results'!$S:$S,'TIP Results'!$U:$U))</f>
        <v>0.53482482059940895</v>
      </c>
      <c r="D19" s="176"/>
      <c r="E19" s="33"/>
      <c r="F19" s="33"/>
    </row>
    <row r="20" spans="1:6" x14ac:dyDescent="0.2">
      <c r="A20" s="33"/>
      <c r="B20" s="32"/>
      <c r="C20" s="156"/>
      <c r="D20" s="77"/>
      <c r="E20" s="33"/>
      <c r="F20" s="33"/>
    </row>
    <row r="21" spans="1:6" x14ac:dyDescent="0.2">
      <c r="A21" s="33"/>
      <c r="B21" s="33"/>
      <c r="C21" s="33"/>
      <c r="D21" s="33"/>
      <c r="E21" s="33"/>
      <c r="F21" s="33"/>
    </row>
  </sheetData>
  <sheetProtection algorithmName="SHA-512" hashValue="3qd4mwma2DH/QaWcsqS6QCNQb6rMP5DJ0rzrPnKSbPooQy7k4rELWUiHRakSe1QuOxKn92fjUfQ8h6jWADkILQ==" saltValue="nEelTW/Gnk7EIAPxmJ9HZg==" spinCount="100000" sheet="1" objects="1" scenarios="1"/>
  <mergeCells count="4">
    <mergeCell ref="C19:D19"/>
    <mergeCell ref="C14:D14"/>
    <mergeCell ref="B2:D3"/>
    <mergeCell ref="B4:D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E1FA-024B-ED4B-A7AB-35A114BCA8DE}">
  <sheetPr>
    <pageSetUpPr fitToPage="1"/>
  </sheetPr>
  <dimension ref="A1:AZ97"/>
  <sheetViews>
    <sheetView showGridLines="0" zoomScale="90" zoomScaleNormal="90" workbookViewId="0">
      <pane xSplit="3" ySplit="4" topLeftCell="D73" activePane="bottomRight" state="frozen"/>
      <selection activeCell="J30" sqref="J30"/>
      <selection pane="topRight" activeCell="J30" sqref="J30"/>
      <selection pane="bottomLeft" activeCell="J30" sqref="J30"/>
      <selection pane="bottomRight" activeCell="W91" sqref="W91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6640625" style="2" bestFit="1" customWidth="1"/>
    <col min="5" max="5" width="13.83203125" style="2" bestFit="1" customWidth="1"/>
    <col min="6" max="6" width="5.1640625" style="50" bestFit="1" customWidth="1"/>
    <col min="7" max="7" width="8.33203125" style="50" bestFit="1" customWidth="1"/>
    <col min="8" max="8" width="8.83203125" style="50" customWidth="1"/>
    <col min="9" max="9" width="9.83203125" style="50" bestFit="1" customWidth="1"/>
    <col min="10" max="10" width="5.5" style="50" bestFit="1" customWidth="1"/>
    <col min="11" max="11" width="6.6640625" style="2" bestFit="1" customWidth="1"/>
    <col min="12" max="12" width="9.6640625" style="2" bestFit="1" customWidth="1"/>
    <col min="13" max="13" width="6.33203125" style="2" bestFit="1" customWidth="1"/>
    <col min="14" max="14" width="8.5" style="2" bestFit="1" customWidth="1"/>
    <col min="15" max="15" width="6.33203125" style="2" bestFit="1" customWidth="1"/>
    <col min="16" max="16" width="7.33203125" style="2" bestFit="1" customWidth="1"/>
    <col min="17" max="17" width="8" style="2" bestFit="1" customWidth="1" outlineLevel="1"/>
    <col min="18" max="18" width="9.6640625" style="2" bestFit="1" customWidth="1"/>
    <col min="19" max="19" width="6.33203125" style="2" bestFit="1" customWidth="1"/>
    <col min="20" max="20" width="8.83203125" style="2" bestFit="1" customWidth="1"/>
    <col min="21" max="21" width="6.33203125" style="2" bestFit="1" customWidth="1"/>
    <col min="22" max="22" width="7" style="2" customWidth="1"/>
    <col min="23" max="23" width="8" style="2" bestFit="1" customWidth="1" outlineLevel="1"/>
    <col min="24" max="24" width="9.6640625" style="2" bestFit="1" customWidth="1"/>
    <col min="25" max="25" width="6.33203125" style="2" bestFit="1" customWidth="1"/>
    <col min="26" max="26" width="8.83203125" style="2" bestFit="1" customWidth="1"/>
    <col min="27" max="27" width="6.33203125" style="2" bestFit="1" customWidth="1"/>
    <col min="28" max="28" width="7" style="2" customWidth="1"/>
    <col min="29" max="29" width="7" style="2" customWidth="1" outlineLevel="1"/>
    <col min="30" max="30" width="94.6640625" style="150" hidden="1" customWidth="1"/>
    <col min="53" max="16384" width="14.5" style="2"/>
  </cols>
  <sheetData>
    <row r="1" spans="1:30" ht="16" customHeight="1" x14ac:dyDescent="0.2">
      <c r="L1" s="179" t="s">
        <v>901</v>
      </c>
      <c r="M1" s="180"/>
      <c r="N1" s="180"/>
      <c r="O1" s="180"/>
      <c r="P1" s="180"/>
      <c r="Q1" s="181"/>
      <c r="R1" s="179" t="s">
        <v>902</v>
      </c>
      <c r="S1" s="180"/>
      <c r="T1" s="180"/>
      <c r="U1" s="180"/>
      <c r="V1" s="180"/>
      <c r="W1" s="181"/>
      <c r="X1" s="179" t="s">
        <v>660</v>
      </c>
      <c r="Y1" s="180"/>
      <c r="Z1" s="180"/>
      <c r="AA1" s="180"/>
      <c r="AB1" s="180"/>
      <c r="AC1" s="181"/>
    </row>
    <row r="2" spans="1:30" x14ac:dyDescent="0.2">
      <c r="L2" s="182"/>
      <c r="M2" s="183"/>
      <c r="N2" s="183"/>
      <c r="O2" s="183"/>
      <c r="P2" s="183"/>
      <c r="Q2" s="184"/>
      <c r="R2" s="182"/>
      <c r="S2" s="183"/>
      <c r="T2" s="183"/>
      <c r="U2" s="183"/>
      <c r="V2" s="183"/>
      <c r="W2" s="184"/>
      <c r="X2" s="185"/>
      <c r="Y2" s="186"/>
      <c r="Z2" s="186"/>
      <c r="AA2" s="186"/>
      <c r="AB2" s="186"/>
      <c r="AC2" s="187"/>
    </row>
    <row r="3" spans="1:30" x14ac:dyDescent="0.2">
      <c r="E3" s="154"/>
      <c r="L3" s="182"/>
      <c r="M3" s="183"/>
      <c r="N3" s="183"/>
      <c r="O3" s="183"/>
      <c r="P3" s="183"/>
      <c r="Q3" s="184"/>
      <c r="R3" s="182"/>
      <c r="S3" s="183"/>
      <c r="T3" s="183"/>
      <c r="U3" s="183"/>
      <c r="V3" s="183"/>
      <c r="W3" s="184"/>
      <c r="X3" s="104"/>
      <c r="Y3" s="137">
        <v>1</v>
      </c>
      <c r="Z3" s="105" t="s">
        <v>658</v>
      </c>
      <c r="AA3" s="137">
        <v>1</v>
      </c>
      <c r="AB3" s="105" t="s">
        <v>659</v>
      </c>
      <c r="AC3" s="106"/>
    </row>
    <row r="4" spans="1:30" x14ac:dyDescent="0.2">
      <c r="A4" s="91"/>
      <c r="B4" s="107" t="s">
        <v>127</v>
      </c>
      <c r="C4" s="108" t="s">
        <v>24</v>
      </c>
      <c r="D4" s="141" t="s">
        <v>0</v>
      </c>
      <c r="E4" s="108" t="s">
        <v>23</v>
      </c>
      <c r="F4" s="141" t="s">
        <v>22</v>
      </c>
      <c r="G4" s="141" t="s">
        <v>68</v>
      </c>
      <c r="H4" s="141" t="s">
        <v>135</v>
      </c>
      <c r="I4" s="141" t="s">
        <v>134</v>
      </c>
      <c r="J4" s="141" t="s">
        <v>119</v>
      </c>
      <c r="K4" s="141" t="s">
        <v>19</v>
      </c>
      <c r="L4" s="140" t="s">
        <v>21</v>
      </c>
      <c r="M4" s="141" t="s">
        <v>18</v>
      </c>
      <c r="N4" s="141" t="s">
        <v>20</v>
      </c>
      <c r="O4" s="141" t="s">
        <v>18</v>
      </c>
      <c r="P4" s="141" t="s">
        <v>16</v>
      </c>
      <c r="Q4" s="142" t="s">
        <v>101</v>
      </c>
      <c r="R4" s="143" t="s">
        <v>21</v>
      </c>
      <c r="S4" s="144" t="s">
        <v>18</v>
      </c>
      <c r="T4" s="144" t="s">
        <v>20</v>
      </c>
      <c r="U4" s="144" t="s">
        <v>18</v>
      </c>
      <c r="V4" s="144" t="s">
        <v>16</v>
      </c>
      <c r="W4" s="145" t="s">
        <v>101</v>
      </c>
      <c r="X4" s="143" t="s">
        <v>21</v>
      </c>
      <c r="Y4" s="144" t="s">
        <v>18</v>
      </c>
      <c r="Z4" s="144" t="s">
        <v>20</v>
      </c>
      <c r="AA4" s="144" t="s">
        <v>18</v>
      </c>
      <c r="AB4" s="144" t="s">
        <v>16</v>
      </c>
      <c r="AC4" s="145" t="s">
        <v>101</v>
      </c>
      <c r="AD4" s="151" t="s">
        <v>938</v>
      </c>
    </row>
    <row r="5" spans="1:30" customFormat="1" outlineLevel="1" x14ac:dyDescent="0.2">
      <c r="A5" s="91"/>
      <c r="B5" s="37">
        <v>1</v>
      </c>
      <c r="C5" s="28" t="s">
        <v>874</v>
      </c>
      <c r="D5" s="64">
        <v>44490</v>
      </c>
      <c r="E5" s="28" t="s">
        <v>32</v>
      </c>
      <c r="F5" s="54" t="s">
        <v>25</v>
      </c>
      <c r="G5" s="54" t="s">
        <v>67</v>
      </c>
      <c r="H5" s="54">
        <v>1600</v>
      </c>
      <c r="I5" s="57" t="s">
        <v>131</v>
      </c>
      <c r="J5" s="54" t="s">
        <v>120</v>
      </c>
      <c r="K5" s="36" t="s">
        <v>9</v>
      </c>
      <c r="L5" s="10">
        <v>15</v>
      </c>
      <c r="M5" s="88">
        <v>0.25</v>
      </c>
      <c r="N5" s="31">
        <v>0</v>
      </c>
      <c r="O5" s="88">
        <v>0</v>
      </c>
      <c r="P5" s="146">
        <f>ROUND(IF(OR($K5="1st",$K5="WON"),($L5*$M5)+($N5*$O5),IF(OR($K5="2nd",$K5="3rd"),IF($N5="NTD",0,($N5*$O5))))-($M5+$O5),2)</f>
        <v>3.5</v>
      </c>
      <c r="Q5" s="147">
        <f>P5</f>
        <v>3.5</v>
      </c>
      <c r="R5" s="10">
        <v>18.04</v>
      </c>
      <c r="S5" s="88">
        <f>M5</f>
        <v>0.25</v>
      </c>
      <c r="T5" s="31">
        <v>3.37</v>
      </c>
      <c r="U5" s="88">
        <f>O5</f>
        <v>0</v>
      </c>
      <c r="V5" s="146">
        <f t="shared" ref="V5:V10" si="0">ROUND(IF(OR($K5="1st",$K5="WON"),($R5*$S5)+($T5*$U5),IF(OR($K5="2nd",$K5="3rd"),IF($T5="NTD",0,($T5*$U5))))-($S5+$U5),2)</f>
        <v>4.26</v>
      </c>
      <c r="W5" s="147">
        <f>V5</f>
        <v>4.26</v>
      </c>
      <c r="X5" s="10">
        <f>R5</f>
        <v>18.04</v>
      </c>
      <c r="Y5" s="88">
        <f>IF(X5&gt;0,Y$3,0)</f>
        <v>1</v>
      </c>
      <c r="Z5" s="31">
        <f>T5</f>
        <v>3.37</v>
      </c>
      <c r="AA5" s="88">
        <f>IF(Z5&gt;0,AA$3,0)</f>
        <v>1</v>
      </c>
      <c r="AB5" s="146">
        <f t="shared" ref="AB5:AB94" si="1">ROUND(IF(OR($K5="1st",$K5="WON"),($X5*$Y5)+($Z5*$AA5),IF(OR($K5="2nd",$K5="3rd"),IF($Z5="NTD",0,($Z5*$AA5))))-($Y5+$AA5),2)</f>
        <v>19.41</v>
      </c>
      <c r="AC5" s="147">
        <f>AB5</f>
        <v>19.41</v>
      </c>
      <c r="AD5" s="152" t="s">
        <v>947</v>
      </c>
    </row>
    <row r="6" spans="1:30" customFormat="1" outlineLevel="1" x14ac:dyDescent="0.2">
      <c r="A6" s="91"/>
      <c r="B6" s="37">
        <f t="shared" ref="B6:B94" si="2">B5+1</f>
        <v>2</v>
      </c>
      <c r="C6" s="28" t="s">
        <v>475</v>
      </c>
      <c r="D6" s="64">
        <v>44490</v>
      </c>
      <c r="E6" s="28" t="s">
        <v>32</v>
      </c>
      <c r="F6" s="54" t="s">
        <v>36</v>
      </c>
      <c r="G6" s="54" t="s">
        <v>67</v>
      </c>
      <c r="H6" s="54">
        <v>1400</v>
      </c>
      <c r="I6" s="57" t="s">
        <v>131</v>
      </c>
      <c r="J6" s="54" t="s">
        <v>120</v>
      </c>
      <c r="K6" s="36" t="s">
        <v>65</v>
      </c>
      <c r="L6" s="10">
        <v>23</v>
      </c>
      <c r="M6" s="88">
        <v>0.25</v>
      </c>
      <c r="N6" s="31">
        <v>0</v>
      </c>
      <c r="O6" s="88">
        <v>0</v>
      </c>
      <c r="P6" s="146">
        <f>ROUND(IF(OR($K6="1st",$K6="WON"),($L6*$M6)+($N6*$O6),IF(OR($K6="2nd",$K6="3rd"),IF($N6="NTD",0,($N6*$O6))))-($M6+$O6),2)</f>
        <v>-0.25</v>
      </c>
      <c r="Q6" s="147">
        <f>P6+Q5</f>
        <v>3.25</v>
      </c>
      <c r="R6" s="10">
        <v>37.42</v>
      </c>
      <c r="S6" s="88">
        <f t="shared" ref="S6:S11" si="3">M6</f>
        <v>0.25</v>
      </c>
      <c r="T6" s="31">
        <v>6.26</v>
      </c>
      <c r="U6" s="88">
        <f t="shared" ref="U6:U11" si="4">O6</f>
        <v>0</v>
      </c>
      <c r="V6" s="146">
        <f t="shared" si="0"/>
        <v>-0.25</v>
      </c>
      <c r="W6" s="147">
        <f t="shared" ref="W6:W11" si="5">V6+W5</f>
        <v>4.01</v>
      </c>
      <c r="X6" s="10">
        <f t="shared" ref="X6:X11" si="6">R6</f>
        <v>37.42</v>
      </c>
      <c r="Y6" s="88">
        <f t="shared" ref="Y6:AA11" si="7">IF(X6&gt;0,Y$3,0)</f>
        <v>1</v>
      </c>
      <c r="Z6" s="31">
        <f t="shared" ref="Z6:Z11" si="8">T6</f>
        <v>6.26</v>
      </c>
      <c r="AA6" s="88">
        <f t="shared" si="7"/>
        <v>1</v>
      </c>
      <c r="AB6" s="146">
        <f t="shared" si="1"/>
        <v>-2</v>
      </c>
      <c r="AC6" s="147">
        <f t="shared" ref="AC6:AC11" si="9">AB6+AC5</f>
        <v>17.41</v>
      </c>
      <c r="AD6" s="152" t="s">
        <v>946</v>
      </c>
    </row>
    <row r="7" spans="1:30" customFormat="1" outlineLevel="1" x14ac:dyDescent="0.2">
      <c r="A7" s="91"/>
      <c r="B7" s="37">
        <f t="shared" si="2"/>
        <v>3</v>
      </c>
      <c r="C7" s="28" t="s">
        <v>896</v>
      </c>
      <c r="D7" s="64">
        <v>44490</v>
      </c>
      <c r="E7" s="28" t="s">
        <v>32</v>
      </c>
      <c r="F7" s="54" t="s">
        <v>10</v>
      </c>
      <c r="G7" s="54" t="s">
        <v>67</v>
      </c>
      <c r="H7" s="54">
        <v>1200</v>
      </c>
      <c r="I7" s="57" t="s">
        <v>131</v>
      </c>
      <c r="J7" s="54" t="s">
        <v>120</v>
      </c>
      <c r="K7" s="36" t="s">
        <v>65</v>
      </c>
      <c r="L7" s="10">
        <v>101</v>
      </c>
      <c r="M7" s="88">
        <v>0.25</v>
      </c>
      <c r="N7" s="31">
        <v>0</v>
      </c>
      <c r="O7" s="88">
        <v>0</v>
      </c>
      <c r="P7" s="146">
        <f>ROUND(IF(OR($K7="1st",$K7="WON"),($L7*$M7)+($N7*$O7),IF(OR($K7="2nd",$K7="3rd"),IF($N7="NTD",0,($N7*$O7))))-($M7+$O7),2)</f>
        <v>-0.25</v>
      </c>
      <c r="Q7" s="147">
        <f t="shared" ref="Q7:Q11" si="10">P7+Q6</f>
        <v>3</v>
      </c>
      <c r="R7" s="10">
        <v>406.12</v>
      </c>
      <c r="S7" s="88">
        <f t="shared" si="3"/>
        <v>0.25</v>
      </c>
      <c r="T7" s="31">
        <v>32.229999999999997</v>
      </c>
      <c r="U7" s="88">
        <f t="shared" si="4"/>
        <v>0</v>
      </c>
      <c r="V7" s="146">
        <f t="shared" si="0"/>
        <v>-0.25</v>
      </c>
      <c r="W7" s="147">
        <f t="shared" si="5"/>
        <v>3.76</v>
      </c>
      <c r="X7" s="10">
        <f t="shared" si="6"/>
        <v>406.12</v>
      </c>
      <c r="Y7" s="88">
        <f t="shared" si="7"/>
        <v>1</v>
      </c>
      <c r="Z7" s="31">
        <f t="shared" si="8"/>
        <v>32.229999999999997</v>
      </c>
      <c r="AA7" s="88">
        <f t="shared" si="7"/>
        <v>1</v>
      </c>
      <c r="AB7" s="146">
        <f t="shared" si="1"/>
        <v>-2</v>
      </c>
      <c r="AC7" s="147">
        <f t="shared" si="9"/>
        <v>15.41</v>
      </c>
      <c r="AD7" s="152" t="s">
        <v>948</v>
      </c>
    </row>
    <row r="8" spans="1:30" customFormat="1" outlineLevel="1" x14ac:dyDescent="0.2">
      <c r="A8" s="91"/>
      <c r="B8" s="37">
        <f t="shared" si="2"/>
        <v>4</v>
      </c>
      <c r="C8" s="28" t="s">
        <v>898</v>
      </c>
      <c r="D8" s="64">
        <v>44490</v>
      </c>
      <c r="E8" s="28" t="s">
        <v>32</v>
      </c>
      <c r="F8" s="54" t="s">
        <v>34</v>
      </c>
      <c r="G8" s="54" t="s">
        <v>67</v>
      </c>
      <c r="H8" s="54">
        <v>1000</v>
      </c>
      <c r="I8" s="57" t="s">
        <v>131</v>
      </c>
      <c r="J8" s="54" t="s">
        <v>120</v>
      </c>
      <c r="K8" s="36" t="s">
        <v>65</v>
      </c>
      <c r="L8" s="10">
        <v>13</v>
      </c>
      <c r="M8" s="88">
        <v>0.75</v>
      </c>
      <c r="N8" s="31">
        <v>0</v>
      </c>
      <c r="O8" s="88">
        <v>0</v>
      </c>
      <c r="P8" s="146">
        <f>ROUND(IF(OR($K8="1st",$K8="WON"),($L8*$M8)+($N8*$O8),IF(OR($K8="2nd",$K8="3rd"),IF($N8="NTD",0,($N8*$O8))))-($M8+$O8),2)</f>
        <v>-0.75</v>
      </c>
      <c r="Q8" s="147">
        <f t="shared" si="10"/>
        <v>2.25</v>
      </c>
      <c r="R8" s="10">
        <v>28</v>
      </c>
      <c r="S8" s="88">
        <f t="shared" si="3"/>
        <v>0.75</v>
      </c>
      <c r="T8" s="31">
        <v>6.31</v>
      </c>
      <c r="U8" s="88">
        <f t="shared" si="4"/>
        <v>0</v>
      </c>
      <c r="V8" s="146">
        <f t="shared" si="0"/>
        <v>-0.75</v>
      </c>
      <c r="W8" s="147">
        <f t="shared" si="5"/>
        <v>3.01</v>
      </c>
      <c r="X8" s="10">
        <f t="shared" si="6"/>
        <v>28</v>
      </c>
      <c r="Y8" s="88">
        <f t="shared" si="7"/>
        <v>1</v>
      </c>
      <c r="Z8" s="31">
        <f t="shared" si="8"/>
        <v>6.31</v>
      </c>
      <c r="AA8" s="88">
        <f t="shared" si="7"/>
        <v>1</v>
      </c>
      <c r="AB8" s="146">
        <f t="shared" si="1"/>
        <v>-2</v>
      </c>
      <c r="AC8" s="147">
        <f t="shared" si="9"/>
        <v>13.41</v>
      </c>
      <c r="AD8" s="152" t="s">
        <v>948</v>
      </c>
    </row>
    <row r="9" spans="1:30" customFormat="1" outlineLevel="1" x14ac:dyDescent="0.2">
      <c r="A9" s="91"/>
      <c r="B9" s="37">
        <f t="shared" si="2"/>
        <v>5</v>
      </c>
      <c r="C9" s="28" t="s">
        <v>899</v>
      </c>
      <c r="D9" s="64">
        <v>44490</v>
      </c>
      <c r="E9" s="28" t="s">
        <v>32</v>
      </c>
      <c r="F9" s="54" t="s">
        <v>34</v>
      </c>
      <c r="G9" s="54" t="s">
        <v>67</v>
      </c>
      <c r="H9" s="54">
        <v>1000</v>
      </c>
      <c r="I9" s="57" t="s">
        <v>131</v>
      </c>
      <c r="J9" s="54" t="s">
        <v>120</v>
      </c>
      <c r="K9" s="36" t="s">
        <v>9</v>
      </c>
      <c r="L9" s="10">
        <v>10</v>
      </c>
      <c r="M9" s="88">
        <v>0.75</v>
      </c>
      <c r="N9" s="31">
        <v>0</v>
      </c>
      <c r="O9" s="88">
        <v>0</v>
      </c>
      <c r="P9" s="146">
        <f t="shared" ref="P9:P94" si="11">ROUND(IF(OR($K9="1st",$K9="WON"),($L9*$M9)+($N9*$O9),IF(OR($K9="2nd",$K9="3rd"),IF($N9="NTD",0,($N9*$O9))))-($M9+$O9),2)</f>
        <v>6.75</v>
      </c>
      <c r="Q9" s="147">
        <f t="shared" si="10"/>
        <v>9</v>
      </c>
      <c r="R9" s="10">
        <v>10.5</v>
      </c>
      <c r="S9" s="88">
        <f t="shared" si="3"/>
        <v>0.75</v>
      </c>
      <c r="T9" s="31">
        <v>2.98</v>
      </c>
      <c r="U9" s="88">
        <f t="shared" si="4"/>
        <v>0</v>
      </c>
      <c r="V9" s="146">
        <f t="shared" si="0"/>
        <v>7.13</v>
      </c>
      <c r="W9" s="147">
        <f t="shared" si="5"/>
        <v>10.14</v>
      </c>
      <c r="X9" s="10">
        <f t="shared" si="6"/>
        <v>10.5</v>
      </c>
      <c r="Y9" s="88">
        <f t="shared" si="7"/>
        <v>1</v>
      </c>
      <c r="Z9" s="31">
        <f t="shared" si="8"/>
        <v>2.98</v>
      </c>
      <c r="AA9" s="88">
        <f t="shared" si="7"/>
        <v>1</v>
      </c>
      <c r="AB9" s="146">
        <f t="shared" si="1"/>
        <v>11.48</v>
      </c>
      <c r="AC9" s="147">
        <f t="shared" si="9"/>
        <v>24.89</v>
      </c>
      <c r="AD9" s="152" t="s">
        <v>950</v>
      </c>
    </row>
    <row r="10" spans="1:30" customFormat="1" outlineLevel="1" x14ac:dyDescent="0.2">
      <c r="A10" s="91"/>
      <c r="B10" s="37">
        <f t="shared" si="2"/>
        <v>6</v>
      </c>
      <c r="C10" s="28" t="s">
        <v>900</v>
      </c>
      <c r="D10" s="64">
        <v>44490</v>
      </c>
      <c r="E10" s="28" t="s">
        <v>32</v>
      </c>
      <c r="F10" s="54" t="s">
        <v>34</v>
      </c>
      <c r="G10" s="54" t="s">
        <v>67</v>
      </c>
      <c r="H10" s="54">
        <v>1000</v>
      </c>
      <c r="I10" s="57" t="s">
        <v>131</v>
      </c>
      <c r="J10" s="54" t="s">
        <v>120</v>
      </c>
      <c r="K10" s="36" t="s">
        <v>12</v>
      </c>
      <c r="L10" s="10">
        <v>3.8</v>
      </c>
      <c r="M10" s="88">
        <v>2.5</v>
      </c>
      <c r="N10" s="31">
        <v>0</v>
      </c>
      <c r="O10" s="88">
        <v>0</v>
      </c>
      <c r="P10" s="146">
        <f t="shared" si="11"/>
        <v>-2.5</v>
      </c>
      <c r="Q10" s="147">
        <f>P10+Q9</f>
        <v>6.5</v>
      </c>
      <c r="R10" s="10">
        <v>3.91</v>
      </c>
      <c r="S10" s="88">
        <f t="shared" si="3"/>
        <v>2.5</v>
      </c>
      <c r="T10" s="31">
        <v>1.8</v>
      </c>
      <c r="U10" s="88">
        <f t="shared" si="4"/>
        <v>0</v>
      </c>
      <c r="V10" s="146">
        <f t="shared" si="0"/>
        <v>-2.5</v>
      </c>
      <c r="W10" s="147">
        <f t="shared" si="5"/>
        <v>7.6400000000000006</v>
      </c>
      <c r="X10" s="10">
        <f t="shared" si="6"/>
        <v>3.91</v>
      </c>
      <c r="Y10" s="88">
        <f t="shared" si="7"/>
        <v>1</v>
      </c>
      <c r="Z10" s="31">
        <f t="shared" si="8"/>
        <v>1.8</v>
      </c>
      <c r="AA10" s="88">
        <f t="shared" si="7"/>
        <v>1</v>
      </c>
      <c r="AB10" s="146">
        <f t="shared" si="1"/>
        <v>-0.2</v>
      </c>
      <c r="AC10" s="147">
        <f t="shared" si="9"/>
        <v>24.69</v>
      </c>
      <c r="AD10" s="152" t="s">
        <v>949</v>
      </c>
    </row>
    <row r="11" spans="1:30" customFormat="1" outlineLevel="1" x14ac:dyDescent="0.2">
      <c r="A11" s="91"/>
      <c r="B11" s="37">
        <f t="shared" si="2"/>
        <v>7</v>
      </c>
      <c r="C11" s="28" t="s">
        <v>903</v>
      </c>
      <c r="D11" s="64">
        <v>44491</v>
      </c>
      <c r="E11" s="28" t="s">
        <v>28</v>
      </c>
      <c r="F11" s="54" t="s">
        <v>10</v>
      </c>
      <c r="G11" s="54" t="s">
        <v>67</v>
      </c>
      <c r="H11" s="54">
        <v>1400</v>
      </c>
      <c r="I11" s="57" t="s">
        <v>131</v>
      </c>
      <c r="J11" s="54" t="s">
        <v>120</v>
      </c>
      <c r="K11" s="36" t="s">
        <v>74</v>
      </c>
      <c r="L11" s="10">
        <v>5.5</v>
      </c>
      <c r="M11" s="88">
        <v>2</v>
      </c>
      <c r="N11" s="31">
        <v>0</v>
      </c>
      <c r="O11" s="88">
        <v>0</v>
      </c>
      <c r="P11" s="146">
        <f t="shared" si="11"/>
        <v>-2</v>
      </c>
      <c r="Q11" s="147">
        <f t="shared" si="10"/>
        <v>4.5</v>
      </c>
      <c r="R11" s="10">
        <v>6.77</v>
      </c>
      <c r="S11" s="88">
        <f t="shared" si="3"/>
        <v>2</v>
      </c>
      <c r="T11" s="31">
        <v>2.34</v>
      </c>
      <c r="U11" s="88">
        <f t="shared" si="4"/>
        <v>0</v>
      </c>
      <c r="V11" s="146">
        <f t="shared" ref="V11:V94" si="12">ROUND(IF(OR($K11="1st",$K11="WON"),($R11*$S11)+($T11*$U11),IF(OR($K11="2nd",$K11="3rd"),IF($T11="NTD",0,($T11*$U11))))-($S11+$U11),2)</f>
        <v>-2</v>
      </c>
      <c r="W11" s="147">
        <f t="shared" si="5"/>
        <v>5.6400000000000006</v>
      </c>
      <c r="X11" s="10">
        <f t="shared" si="6"/>
        <v>6.77</v>
      </c>
      <c r="Y11" s="88">
        <f t="shared" si="7"/>
        <v>1</v>
      </c>
      <c r="Z11" s="31">
        <f t="shared" si="8"/>
        <v>2.34</v>
      </c>
      <c r="AA11" s="88">
        <f t="shared" si="7"/>
        <v>1</v>
      </c>
      <c r="AB11" s="146">
        <f t="shared" si="1"/>
        <v>-2</v>
      </c>
      <c r="AC11" s="147">
        <f t="shared" si="9"/>
        <v>22.69</v>
      </c>
      <c r="AD11" s="152" t="s">
        <v>951</v>
      </c>
    </row>
    <row r="12" spans="1:30" customFormat="1" outlineLevel="1" x14ac:dyDescent="0.2">
      <c r="A12" s="91"/>
      <c r="B12" s="37">
        <f t="shared" si="2"/>
        <v>8</v>
      </c>
      <c r="C12" s="28" t="s">
        <v>904</v>
      </c>
      <c r="D12" s="64">
        <v>44491</v>
      </c>
      <c r="E12" s="28" t="s">
        <v>28</v>
      </c>
      <c r="F12" s="54" t="s">
        <v>10</v>
      </c>
      <c r="G12" s="54" t="s">
        <v>67</v>
      </c>
      <c r="H12" s="54">
        <v>1400</v>
      </c>
      <c r="I12" s="57" t="s">
        <v>131</v>
      </c>
      <c r="J12" s="54" t="s">
        <v>120</v>
      </c>
      <c r="K12" s="36" t="s">
        <v>227</v>
      </c>
      <c r="L12" s="10">
        <v>3.3</v>
      </c>
      <c r="M12" s="88">
        <v>0.85</v>
      </c>
      <c r="N12" s="31">
        <v>0</v>
      </c>
      <c r="O12" s="88">
        <v>0</v>
      </c>
      <c r="P12" s="146">
        <f t="shared" si="11"/>
        <v>-0.85</v>
      </c>
      <c r="Q12" s="147">
        <f t="shared" ref="Q12:Q13" si="13">P12+Q11</f>
        <v>3.65</v>
      </c>
      <c r="R12" s="10">
        <v>2.94</v>
      </c>
      <c r="S12" s="88">
        <f t="shared" ref="S12:S13" si="14">M12</f>
        <v>0.85</v>
      </c>
      <c r="T12" s="31">
        <v>1.62</v>
      </c>
      <c r="U12" s="88">
        <f t="shared" ref="U12:U13" si="15">O12</f>
        <v>0</v>
      </c>
      <c r="V12" s="146">
        <f t="shared" si="12"/>
        <v>-0.85</v>
      </c>
      <c r="W12" s="147">
        <f t="shared" ref="W12:W13" si="16">V12+W11</f>
        <v>4.7900000000000009</v>
      </c>
      <c r="X12" s="10">
        <f t="shared" ref="X12:X13" si="17">R12</f>
        <v>2.94</v>
      </c>
      <c r="Y12" s="88">
        <f t="shared" ref="Y12:Y13" si="18">IF(X12&gt;0,Y$3,0)</f>
        <v>1</v>
      </c>
      <c r="Z12" s="31">
        <f t="shared" ref="Z12:Z13" si="19">T12</f>
        <v>1.62</v>
      </c>
      <c r="AA12" s="88">
        <f t="shared" ref="AA12:AA13" si="20">IF(Z12&gt;0,AA$3,0)</f>
        <v>1</v>
      </c>
      <c r="AB12" s="146">
        <f t="shared" si="1"/>
        <v>-2</v>
      </c>
      <c r="AC12" s="147">
        <f t="shared" ref="AC12:AC13" si="21">AB12+AC11</f>
        <v>20.69</v>
      </c>
      <c r="AD12" s="152" t="s">
        <v>952</v>
      </c>
    </row>
    <row r="13" spans="1:30" customFormat="1" outlineLevel="1" x14ac:dyDescent="0.2">
      <c r="A13" s="91"/>
      <c r="B13" s="37">
        <f t="shared" si="2"/>
        <v>9</v>
      </c>
      <c r="C13" s="28" t="s">
        <v>478</v>
      </c>
      <c r="D13" s="64">
        <v>44492</v>
      </c>
      <c r="E13" s="28" t="s">
        <v>78</v>
      </c>
      <c r="F13" s="54" t="s">
        <v>25</v>
      </c>
      <c r="G13" s="54" t="s">
        <v>67</v>
      </c>
      <c r="H13" s="54">
        <v>1000</v>
      </c>
      <c r="I13" s="57" t="s">
        <v>130</v>
      </c>
      <c r="J13" s="54" t="s">
        <v>120</v>
      </c>
      <c r="K13" s="36" t="s">
        <v>62</v>
      </c>
      <c r="L13" s="10">
        <f>3-(3*0.14)</f>
        <v>2.58</v>
      </c>
      <c r="M13" s="88">
        <v>2</v>
      </c>
      <c r="N13" s="31">
        <v>0</v>
      </c>
      <c r="O13" s="88">
        <v>0</v>
      </c>
      <c r="P13" s="146">
        <f t="shared" si="11"/>
        <v>-2</v>
      </c>
      <c r="Q13" s="147">
        <f t="shared" si="13"/>
        <v>1.65</v>
      </c>
      <c r="R13" s="10">
        <v>4.58</v>
      </c>
      <c r="S13" s="88">
        <f t="shared" si="14"/>
        <v>2</v>
      </c>
      <c r="T13" s="31">
        <v>1.69</v>
      </c>
      <c r="U13" s="88">
        <f t="shared" si="15"/>
        <v>0</v>
      </c>
      <c r="V13" s="146">
        <f t="shared" si="12"/>
        <v>-2</v>
      </c>
      <c r="W13" s="147">
        <f t="shared" si="16"/>
        <v>2.7900000000000009</v>
      </c>
      <c r="X13" s="10">
        <f t="shared" si="17"/>
        <v>4.58</v>
      </c>
      <c r="Y13" s="88">
        <f t="shared" si="18"/>
        <v>1</v>
      </c>
      <c r="Z13" s="31">
        <f t="shared" si="19"/>
        <v>1.69</v>
      </c>
      <c r="AA13" s="88">
        <f t="shared" si="20"/>
        <v>1</v>
      </c>
      <c r="AB13" s="146">
        <f t="shared" si="1"/>
        <v>-2</v>
      </c>
      <c r="AC13" s="147">
        <f t="shared" si="21"/>
        <v>18.690000000000001</v>
      </c>
      <c r="AD13" s="152" t="s">
        <v>945</v>
      </c>
    </row>
    <row r="14" spans="1:30" customFormat="1" outlineLevel="1" x14ac:dyDescent="0.2">
      <c r="A14" s="91"/>
      <c r="B14" s="37">
        <f t="shared" si="2"/>
        <v>10</v>
      </c>
      <c r="C14" s="28" t="s">
        <v>905</v>
      </c>
      <c r="D14" s="64">
        <v>44492</v>
      </c>
      <c r="E14" s="28" t="s">
        <v>78</v>
      </c>
      <c r="F14" s="54" t="s">
        <v>25</v>
      </c>
      <c r="G14" s="54" t="s">
        <v>67</v>
      </c>
      <c r="H14" s="54">
        <v>1000</v>
      </c>
      <c r="I14" s="57" t="s">
        <v>130</v>
      </c>
      <c r="J14" s="54" t="s">
        <v>120</v>
      </c>
      <c r="K14" s="36" t="s">
        <v>86</v>
      </c>
      <c r="L14" s="10">
        <f>3.8-(3.8*0.14)</f>
        <v>3.2679999999999998</v>
      </c>
      <c r="M14" s="88">
        <v>0.75</v>
      </c>
      <c r="N14" s="31">
        <v>0</v>
      </c>
      <c r="O14" s="88">
        <v>0</v>
      </c>
      <c r="P14" s="146">
        <f t="shared" si="11"/>
        <v>-0.75</v>
      </c>
      <c r="Q14" s="147">
        <f t="shared" ref="Q14" si="22">P14+Q13</f>
        <v>0.89999999999999991</v>
      </c>
      <c r="R14" s="10">
        <v>5.49</v>
      </c>
      <c r="S14" s="88">
        <f t="shared" ref="S14" si="23">M14</f>
        <v>0.75</v>
      </c>
      <c r="T14" s="31">
        <v>2</v>
      </c>
      <c r="U14" s="88">
        <f t="shared" ref="U14" si="24">O14</f>
        <v>0</v>
      </c>
      <c r="V14" s="146">
        <f t="shared" si="12"/>
        <v>-0.75</v>
      </c>
      <c r="W14" s="147">
        <f t="shared" ref="W14" si="25">V14+W13</f>
        <v>2.0400000000000009</v>
      </c>
      <c r="X14" s="10">
        <f t="shared" ref="X14" si="26">R14</f>
        <v>5.49</v>
      </c>
      <c r="Y14" s="88">
        <f t="shared" ref="Y14" si="27">IF(X14&gt;0,Y$3,0)</f>
        <v>1</v>
      </c>
      <c r="Z14" s="31">
        <f t="shared" ref="Z14" si="28">T14</f>
        <v>2</v>
      </c>
      <c r="AA14" s="88">
        <f t="shared" ref="AA14" si="29">IF(Z14&gt;0,AA$3,0)</f>
        <v>1</v>
      </c>
      <c r="AB14" s="146">
        <f t="shared" si="1"/>
        <v>-2</v>
      </c>
      <c r="AC14" s="147">
        <f t="shared" ref="AC14" si="30">AB14+AC13</f>
        <v>16.690000000000001</v>
      </c>
      <c r="AD14" s="152" t="s">
        <v>945</v>
      </c>
    </row>
    <row r="15" spans="1:30" outlineLevel="1" x14ac:dyDescent="0.2">
      <c r="A15" s="91"/>
      <c r="B15" s="37">
        <f t="shared" si="2"/>
        <v>11</v>
      </c>
      <c r="C15" s="28" t="s">
        <v>546</v>
      </c>
      <c r="D15" s="64">
        <v>44492</v>
      </c>
      <c r="E15" s="28" t="s">
        <v>27</v>
      </c>
      <c r="F15" s="54" t="s">
        <v>10</v>
      </c>
      <c r="G15" s="54" t="s">
        <v>177</v>
      </c>
      <c r="H15" s="54">
        <v>1200</v>
      </c>
      <c r="I15" s="57" t="s">
        <v>130</v>
      </c>
      <c r="J15" s="54" t="s">
        <v>120</v>
      </c>
      <c r="K15" s="36" t="s">
        <v>12</v>
      </c>
      <c r="L15" s="10">
        <v>7</v>
      </c>
      <c r="M15" s="88">
        <v>0.5</v>
      </c>
      <c r="N15" s="31">
        <v>0</v>
      </c>
      <c r="O15" s="88">
        <v>0</v>
      </c>
      <c r="P15" s="146">
        <f t="shared" si="11"/>
        <v>-0.5</v>
      </c>
      <c r="Q15" s="147">
        <f t="shared" ref="Q15" si="31">P15+Q14</f>
        <v>0.39999999999999991</v>
      </c>
      <c r="R15" s="10">
        <v>6.6</v>
      </c>
      <c r="S15" s="88">
        <f t="shared" ref="S15" si="32">M15</f>
        <v>0.5</v>
      </c>
      <c r="T15" s="31">
        <v>2.41</v>
      </c>
      <c r="U15" s="88">
        <f t="shared" ref="U15" si="33">O15</f>
        <v>0</v>
      </c>
      <c r="V15" s="146">
        <f t="shared" si="12"/>
        <v>-0.5</v>
      </c>
      <c r="W15" s="147">
        <f t="shared" ref="W15" si="34">V15+W14</f>
        <v>1.5400000000000009</v>
      </c>
      <c r="X15" s="10">
        <f t="shared" ref="X15" si="35">R15</f>
        <v>6.6</v>
      </c>
      <c r="Y15" s="88">
        <f t="shared" ref="Y15" si="36">IF(X15&gt;0,Y$3,0)</f>
        <v>1</v>
      </c>
      <c r="Z15" s="31">
        <f t="shared" ref="Z15" si="37">T15</f>
        <v>2.41</v>
      </c>
      <c r="AA15" s="88">
        <f t="shared" ref="AA15" si="38">IF(Z15&gt;0,AA$3,0)</f>
        <v>1</v>
      </c>
      <c r="AB15" s="146">
        <f t="shared" si="1"/>
        <v>0.41</v>
      </c>
      <c r="AC15" s="147">
        <f t="shared" ref="AC15" si="39">AB15+AC14</f>
        <v>17.100000000000001</v>
      </c>
      <c r="AD15" s="152" t="s">
        <v>953</v>
      </c>
    </row>
    <row r="16" spans="1:30" outlineLevel="1" x14ac:dyDescent="0.2">
      <c r="A16" s="91"/>
      <c r="B16" s="37">
        <f t="shared" si="2"/>
        <v>12</v>
      </c>
      <c r="C16" s="28" t="s">
        <v>868</v>
      </c>
      <c r="D16" s="64">
        <v>44494</v>
      </c>
      <c r="E16" s="28" t="s">
        <v>11</v>
      </c>
      <c r="F16" s="54" t="s">
        <v>25</v>
      </c>
      <c r="G16" s="54" t="s">
        <v>67</v>
      </c>
      <c r="H16" s="54">
        <v>1100</v>
      </c>
      <c r="I16" s="57" t="s">
        <v>131</v>
      </c>
      <c r="J16" s="54" t="s">
        <v>120</v>
      </c>
      <c r="K16" s="36" t="s">
        <v>74</v>
      </c>
      <c r="L16" s="10">
        <v>41</v>
      </c>
      <c r="M16" s="88">
        <v>0.25</v>
      </c>
      <c r="N16" s="31">
        <v>0</v>
      </c>
      <c r="O16" s="88">
        <v>0</v>
      </c>
      <c r="P16" s="146">
        <f t="shared" si="11"/>
        <v>-0.25</v>
      </c>
      <c r="Q16" s="147">
        <f t="shared" ref="Q16" si="40">P16+Q15</f>
        <v>0.14999999999999991</v>
      </c>
      <c r="R16" s="10">
        <v>28.67</v>
      </c>
      <c r="S16" s="88">
        <f t="shared" ref="S16" si="41">M16</f>
        <v>0.25</v>
      </c>
      <c r="T16" s="31">
        <v>5.2</v>
      </c>
      <c r="U16" s="88">
        <f t="shared" ref="U16" si="42">O16</f>
        <v>0</v>
      </c>
      <c r="V16" s="146">
        <f t="shared" si="12"/>
        <v>-0.25</v>
      </c>
      <c r="W16" s="147">
        <f t="shared" ref="W16" si="43">V16+W15</f>
        <v>1.2900000000000009</v>
      </c>
      <c r="X16" s="10">
        <f t="shared" ref="X16" si="44">R16</f>
        <v>28.67</v>
      </c>
      <c r="Y16" s="88">
        <f t="shared" ref="Y16" si="45">IF(X16&gt;0,Y$3,0)</f>
        <v>1</v>
      </c>
      <c r="Z16" s="31">
        <f t="shared" ref="Z16" si="46">T16</f>
        <v>5.2</v>
      </c>
      <c r="AA16" s="88">
        <f t="shared" ref="AA16" si="47">IF(Z16&gt;0,AA$3,0)</f>
        <v>1</v>
      </c>
      <c r="AB16" s="146">
        <f t="shared" si="1"/>
        <v>-2</v>
      </c>
      <c r="AC16" s="147">
        <f t="shared" ref="AC16" si="48">AB16+AC15</f>
        <v>15.100000000000001</v>
      </c>
      <c r="AD16" s="152" t="s">
        <v>944</v>
      </c>
    </row>
    <row r="17" spans="1:30" outlineLevel="1" x14ac:dyDescent="0.2">
      <c r="A17" s="91"/>
      <c r="B17" s="37">
        <f t="shared" si="2"/>
        <v>13</v>
      </c>
      <c r="C17" s="28" t="s">
        <v>908</v>
      </c>
      <c r="D17" s="64">
        <v>44495</v>
      </c>
      <c r="E17" s="28" t="s">
        <v>33</v>
      </c>
      <c r="F17" s="54" t="s">
        <v>34</v>
      </c>
      <c r="G17" s="54" t="s">
        <v>67</v>
      </c>
      <c r="H17" s="54">
        <v>975</v>
      </c>
      <c r="I17" s="57" t="s">
        <v>131</v>
      </c>
      <c r="J17" s="54" t="s">
        <v>120</v>
      </c>
      <c r="K17" s="36" t="s">
        <v>74</v>
      </c>
      <c r="L17" s="10">
        <v>5.5</v>
      </c>
      <c r="M17" s="88">
        <v>1</v>
      </c>
      <c r="N17" s="31">
        <v>1.8</v>
      </c>
      <c r="O17" s="88">
        <v>1</v>
      </c>
      <c r="P17" s="146">
        <f t="shared" si="11"/>
        <v>-2</v>
      </c>
      <c r="Q17" s="147">
        <f t="shared" ref="Q17" si="49">P17+Q16</f>
        <v>-1.85</v>
      </c>
      <c r="R17" s="10">
        <v>3.87</v>
      </c>
      <c r="S17" s="88">
        <f t="shared" ref="S17" si="50">M17</f>
        <v>1</v>
      </c>
      <c r="T17" s="31">
        <v>1.67</v>
      </c>
      <c r="U17" s="88">
        <f t="shared" ref="U17" si="51">O17</f>
        <v>1</v>
      </c>
      <c r="V17" s="146">
        <f t="shared" si="12"/>
        <v>-2</v>
      </c>
      <c r="W17" s="147">
        <f t="shared" ref="W17" si="52">V17+W16</f>
        <v>-0.70999999999999908</v>
      </c>
      <c r="X17" s="10">
        <f t="shared" ref="X17" si="53">R17</f>
        <v>3.87</v>
      </c>
      <c r="Y17" s="88">
        <f t="shared" ref="Y17" si="54">IF(X17&gt;0,Y$3,0)</f>
        <v>1</v>
      </c>
      <c r="Z17" s="31">
        <f t="shared" ref="Z17" si="55">T17</f>
        <v>1.67</v>
      </c>
      <c r="AA17" s="88">
        <f t="shared" ref="AA17" si="56">IF(Z17&gt;0,AA$3,0)</f>
        <v>1</v>
      </c>
      <c r="AB17" s="146">
        <f t="shared" si="1"/>
        <v>-2</v>
      </c>
      <c r="AC17" s="147">
        <f t="shared" ref="AC17" si="57">AB17+AC16</f>
        <v>13.100000000000001</v>
      </c>
      <c r="AD17" s="152" t="s">
        <v>954</v>
      </c>
    </row>
    <row r="18" spans="1:30" outlineLevel="1" x14ac:dyDescent="0.2">
      <c r="A18" s="91"/>
      <c r="B18" s="37">
        <f t="shared" si="2"/>
        <v>14</v>
      </c>
      <c r="C18" s="28" t="s">
        <v>911</v>
      </c>
      <c r="D18" s="64">
        <v>44496</v>
      </c>
      <c r="E18" s="28" t="s">
        <v>40</v>
      </c>
      <c r="F18" s="54" t="s">
        <v>36</v>
      </c>
      <c r="G18" s="54" t="s">
        <v>67</v>
      </c>
      <c r="H18" s="54">
        <v>1000</v>
      </c>
      <c r="I18" s="57" t="s">
        <v>131</v>
      </c>
      <c r="J18" s="54" t="s">
        <v>120</v>
      </c>
      <c r="K18" s="36" t="s">
        <v>8</v>
      </c>
      <c r="L18" s="10">
        <f>5-(5*0.17)</f>
        <v>4.1500000000000004</v>
      </c>
      <c r="M18" s="88">
        <v>2</v>
      </c>
      <c r="N18" s="31">
        <v>0</v>
      </c>
      <c r="O18" s="88">
        <v>0</v>
      </c>
      <c r="P18" s="146">
        <f t="shared" si="11"/>
        <v>-2</v>
      </c>
      <c r="Q18" s="147">
        <f t="shared" ref="Q18" si="58">P18+Q17</f>
        <v>-3.85</v>
      </c>
      <c r="R18" s="10">
        <v>3</v>
      </c>
      <c r="S18" s="88">
        <f t="shared" ref="S18" si="59">M18</f>
        <v>2</v>
      </c>
      <c r="T18" s="31">
        <v>1.62</v>
      </c>
      <c r="U18" s="88">
        <f t="shared" ref="U18" si="60">O18</f>
        <v>0</v>
      </c>
      <c r="V18" s="146">
        <f t="shared" si="12"/>
        <v>-2</v>
      </c>
      <c r="W18" s="147">
        <f t="shared" ref="W18" si="61">V18+W17</f>
        <v>-2.7099999999999991</v>
      </c>
      <c r="X18" s="10">
        <f t="shared" ref="X18" si="62">R18</f>
        <v>3</v>
      </c>
      <c r="Y18" s="88">
        <f t="shared" ref="Y18" si="63">IF(X18&gt;0,Y$3,0)</f>
        <v>1</v>
      </c>
      <c r="Z18" s="31">
        <f t="shared" ref="Z18" si="64">T18</f>
        <v>1.62</v>
      </c>
      <c r="AA18" s="88">
        <f t="shared" ref="AA18" si="65">IF(Z18&gt;0,AA$3,0)</f>
        <v>1</v>
      </c>
      <c r="AB18" s="146">
        <f t="shared" si="1"/>
        <v>-0.38</v>
      </c>
      <c r="AC18" s="147">
        <f t="shared" ref="AC18" si="66">AB18+AC17</f>
        <v>12.72</v>
      </c>
      <c r="AD18" s="152" t="s">
        <v>955</v>
      </c>
    </row>
    <row r="19" spans="1:30" outlineLevel="1" x14ac:dyDescent="0.2">
      <c r="A19" s="91"/>
      <c r="B19" s="37">
        <f t="shared" si="2"/>
        <v>15</v>
      </c>
      <c r="C19" s="28" t="s">
        <v>912</v>
      </c>
      <c r="D19" s="64">
        <v>44496</v>
      </c>
      <c r="E19" s="28" t="s">
        <v>635</v>
      </c>
      <c r="F19" s="54" t="s">
        <v>10</v>
      </c>
      <c r="G19" s="54" t="s">
        <v>699</v>
      </c>
      <c r="H19" s="54">
        <v>1100</v>
      </c>
      <c r="I19" s="57" t="s">
        <v>131</v>
      </c>
      <c r="J19" s="54" t="s">
        <v>178</v>
      </c>
      <c r="K19" s="36" t="s">
        <v>9</v>
      </c>
      <c r="L19" s="10">
        <v>3.16</v>
      </c>
      <c r="M19" s="88">
        <v>1.5</v>
      </c>
      <c r="N19" s="31">
        <v>0</v>
      </c>
      <c r="O19" s="88">
        <v>0</v>
      </c>
      <c r="P19" s="146">
        <f t="shared" si="11"/>
        <v>3.24</v>
      </c>
      <c r="Q19" s="147">
        <f t="shared" ref="Q19" si="67">P19+Q18</f>
        <v>-0.60999999999999988</v>
      </c>
      <c r="R19" s="10">
        <v>3.16</v>
      </c>
      <c r="S19" s="88">
        <f t="shared" ref="S19" si="68">M19</f>
        <v>1.5</v>
      </c>
      <c r="T19" s="31">
        <v>2.23</v>
      </c>
      <c r="U19" s="88">
        <f t="shared" ref="U19" si="69">O19</f>
        <v>0</v>
      </c>
      <c r="V19" s="146">
        <f t="shared" si="12"/>
        <v>3.24</v>
      </c>
      <c r="W19" s="147">
        <f t="shared" ref="W19" si="70">V19+W18</f>
        <v>0.53000000000000114</v>
      </c>
      <c r="X19" s="10">
        <f t="shared" ref="X19" si="71">R19</f>
        <v>3.16</v>
      </c>
      <c r="Y19" s="88">
        <f t="shared" ref="Y19" si="72">IF(X19&gt;0,Y$3,0)</f>
        <v>1</v>
      </c>
      <c r="Z19" s="31">
        <f t="shared" ref="Z19" si="73">T19</f>
        <v>2.23</v>
      </c>
      <c r="AA19" s="88">
        <f t="shared" ref="AA19" si="74">IF(Z19&gt;0,AA$3,0)</f>
        <v>1</v>
      </c>
      <c r="AB19" s="146">
        <f t="shared" si="1"/>
        <v>3.39</v>
      </c>
      <c r="AC19" s="147">
        <f t="shared" ref="AC19" si="75">AB19+AC18</f>
        <v>16.11</v>
      </c>
      <c r="AD19" s="152" t="s">
        <v>943</v>
      </c>
    </row>
    <row r="20" spans="1:30" outlineLevel="1" x14ac:dyDescent="0.2">
      <c r="A20" s="91"/>
      <c r="B20" s="37">
        <f t="shared" si="2"/>
        <v>16</v>
      </c>
      <c r="C20" s="28" t="s">
        <v>913</v>
      </c>
      <c r="D20" s="64">
        <v>44497</v>
      </c>
      <c r="E20" s="28" t="s">
        <v>42</v>
      </c>
      <c r="F20" s="54" t="s">
        <v>34</v>
      </c>
      <c r="G20" s="54" t="s">
        <v>67</v>
      </c>
      <c r="H20" s="54">
        <v>1000</v>
      </c>
      <c r="I20" s="57" t="s">
        <v>131</v>
      </c>
      <c r="J20" s="54" t="s">
        <v>120</v>
      </c>
      <c r="K20" s="36" t="s">
        <v>65</v>
      </c>
      <c r="L20" s="10">
        <v>12</v>
      </c>
      <c r="M20" s="88">
        <v>0.25</v>
      </c>
      <c r="N20" s="31">
        <v>0</v>
      </c>
      <c r="O20" s="88">
        <v>0</v>
      </c>
      <c r="P20" s="146">
        <f t="shared" si="11"/>
        <v>-0.25</v>
      </c>
      <c r="Q20" s="147">
        <f t="shared" ref="Q20" si="76">P20+Q19</f>
        <v>-0.85999999999999988</v>
      </c>
      <c r="R20" s="10">
        <v>12</v>
      </c>
      <c r="S20" s="88">
        <f t="shared" ref="S20" si="77">M20</f>
        <v>0.25</v>
      </c>
      <c r="T20" s="31">
        <v>3.2</v>
      </c>
      <c r="U20" s="88">
        <f t="shared" ref="U20" si="78">O20</f>
        <v>0</v>
      </c>
      <c r="V20" s="146">
        <f t="shared" si="12"/>
        <v>-0.25</v>
      </c>
      <c r="W20" s="147">
        <f t="shared" ref="W20" si="79">V20+W19</f>
        <v>0.28000000000000114</v>
      </c>
      <c r="X20" s="10">
        <f t="shared" ref="X20" si="80">R20</f>
        <v>12</v>
      </c>
      <c r="Y20" s="88">
        <f t="shared" ref="Y20" si="81">IF(X20&gt;0,Y$3,0)</f>
        <v>1</v>
      </c>
      <c r="Z20" s="31">
        <f t="shared" ref="Z20" si="82">T20</f>
        <v>3.2</v>
      </c>
      <c r="AA20" s="88">
        <f t="shared" ref="AA20" si="83">IF(Z20&gt;0,AA$3,0)</f>
        <v>1</v>
      </c>
      <c r="AB20" s="146">
        <f t="shared" si="1"/>
        <v>-2</v>
      </c>
      <c r="AC20" s="147">
        <f t="shared" ref="AC20" si="84">AB20+AC19</f>
        <v>14.11</v>
      </c>
      <c r="AD20" s="152" t="s">
        <v>956</v>
      </c>
    </row>
    <row r="21" spans="1:30" outlineLevel="1" x14ac:dyDescent="0.2">
      <c r="A21" s="91"/>
      <c r="B21" s="37">
        <f t="shared" si="2"/>
        <v>17</v>
      </c>
      <c r="C21" s="28" t="s">
        <v>915</v>
      </c>
      <c r="D21" s="64">
        <v>44498</v>
      </c>
      <c r="E21" s="28" t="s">
        <v>88</v>
      </c>
      <c r="F21" s="54" t="s">
        <v>25</v>
      </c>
      <c r="G21" s="54" t="s">
        <v>67</v>
      </c>
      <c r="H21" s="54">
        <v>1112</v>
      </c>
      <c r="I21" s="57" t="s">
        <v>130</v>
      </c>
      <c r="J21" s="54" t="s">
        <v>120</v>
      </c>
      <c r="K21" s="36" t="s">
        <v>12</v>
      </c>
      <c r="L21" s="10">
        <v>5.6</v>
      </c>
      <c r="M21" s="88">
        <v>0.75</v>
      </c>
      <c r="N21" s="31">
        <v>0</v>
      </c>
      <c r="O21" s="88">
        <v>0</v>
      </c>
      <c r="P21" s="146">
        <f t="shared" si="11"/>
        <v>-0.75</v>
      </c>
      <c r="Q21" s="147">
        <f t="shared" ref="Q21" si="85">P21+Q20</f>
        <v>-1.6099999999999999</v>
      </c>
      <c r="R21" s="10">
        <v>2.68</v>
      </c>
      <c r="S21" s="88">
        <f t="shared" ref="S21" si="86">M21</f>
        <v>0.75</v>
      </c>
      <c r="T21" s="31">
        <v>1.23</v>
      </c>
      <c r="U21" s="88">
        <f t="shared" ref="U21" si="87">O21</f>
        <v>0</v>
      </c>
      <c r="V21" s="146">
        <f t="shared" si="12"/>
        <v>-0.75</v>
      </c>
      <c r="W21" s="147">
        <f t="shared" ref="W21" si="88">V21+W20</f>
        <v>-0.46999999999999886</v>
      </c>
      <c r="X21" s="10">
        <f t="shared" ref="X21" si="89">R21</f>
        <v>2.68</v>
      </c>
      <c r="Y21" s="88">
        <f t="shared" ref="Y21" si="90">IF(X21&gt;0,Y$3,0)</f>
        <v>1</v>
      </c>
      <c r="Z21" s="31">
        <f t="shared" ref="Z21" si="91">T21</f>
        <v>1.23</v>
      </c>
      <c r="AA21" s="88">
        <f t="shared" ref="AA21" si="92">IF(Z21&gt;0,AA$3,0)</f>
        <v>1</v>
      </c>
      <c r="AB21" s="146">
        <f t="shared" si="1"/>
        <v>-0.77</v>
      </c>
      <c r="AC21" s="147">
        <f t="shared" ref="AC21" si="93">AB21+AC20</f>
        <v>13.34</v>
      </c>
      <c r="AD21" s="152" t="s">
        <v>957</v>
      </c>
    </row>
    <row r="22" spans="1:30" outlineLevel="1" x14ac:dyDescent="0.2">
      <c r="A22" s="91"/>
      <c r="B22" s="37">
        <f t="shared" si="2"/>
        <v>18</v>
      </c>
      <c r="C22" s="28" t="s">
        <v>876</v>
      </c>
      <c r="D22" s="64">
        <v>44498</v>
      </c>
      <c r="E22" s="28" t="s">
        <v>15</v>
      </c>
      <c r="F22" s="54" t="s">
        <v>25</v>
      </c>
      <c r="G22" s="54" t="s">
        <v>67</v>
      </c>
      <c r="H22" s="54">
        <v>1200</v>
      </c>
      <c r="I22" s="57" t="s">
        <v>130</v>
      </c>
      <c r="J22" s="54" t="s">
        <v>120</v>
      </c>
      <c r="K22" s="36" t="s">
        <v>8</v>
      </c>
      <c r="L22" s="10">
        <v>3.6</v>
      </c>
      <c r="M22" s="88">
        <v>3</v>
      </c>
      <c r="N22" s="31">
        <v>0</v>
      </c>
      <c r="O22" s="88">
        <v>0</v>
      </c>
      <c r="P22" s="146">
        <f t="shared" si="11"/>
        <v>-3</v>
      </c>
      <c r="Q22" s="147">
        <f t="shared" ref="Q22" si="94">P22+Q21</f>
        <v>-4.6099999999999994</v>
      </c>
      <c r="R22" s="10">
        <v>3.98</v>
      </c>
      <c r="S22" s="88">
        <f t="shared" ref="S22" si="95">M22</f>
        <v>3</v>
      </c>
      <c r="T22" s="31">
        <v>1.54</v>
      </c>
      <c r="U22" s="88">
        <f t="shared" ref="U22" si="96">O22</f>
        <v>0</v>
      </c>
      <c r="V22" s="146">
        <f t="shared" si="12"/>
        <v>-3</v>
      </c>
      <c r="W22" s="147">
        <f t="shared" ref="W22" si="97">V22+W21</f>
        <v>-3.4699999999999989</v>
      </c>
      <c r="X22" s="10">
        <f t="shared" ref="X22" si="98">R22</f>
        <v>3.98</v>
      </c>
      <c r="Y22" s="88">
        <f t="shared" ref="Y22" si="99">IF(X22&gt;0,Y$3,0)</f>
        <v>1</v>
      </c>
      <c r="Z22" s="31">
        <f t="shared" ref="Z22" si="100">T22</f>
        <v>1.54</v>
      </c>
      <c r="AA22" s="88">
        <f t="shared" ref="AA22" si="101">IF(Z22&gt;0,AA$3,0)</f>
        <v>1</v>
      </c>
      <c r="AB22" s="146">
        <f t="shared" si="1"/>
        <v>-0.46</v>
      </c>
      <c r="AC22" s="147">
        <f t="shared" ref="AC22" si="102">AB22+AC21</f>
        <v>12.879999999999999</v>
      </c>
      <c r="AD22" s="152" t="s">
        <v>942</v>
      </c>
    </row>
    <row r="23" spans="1:30" outlineLevel="1" x14ac:dyDescent="0.2">
      <c r="A23" s="91"/>
      <c r="B23" s="37">
        <f t="shared" si="2"/>
        <v>19</v>
      </c>
      <c r="C23" s="28" t="s">
        <v>914</v>
      </c>
      <c r="D23" s="64">
        <v>44498</v>
      </c>
      <c r="E23" s="28" t="s">
        <v>15</v>
      </c>
      <c r="F23" s="54" t="s">
        <v>25</v>
      </c>
      <c r="G23" s="54" t="s">
        <v>67</v>
      </c>
      <c r="H23" s="54">
        <v>1200</v>
      </c>
      <c r="I23" s="57" t="s">
        <v>130</v>
      </c>
      <c r="J23" s="54" t="s">
        <v>120</v>
      </c>
      <c r="K23" s="36" t="s">
        <v>65</v>
      </c>
      <c r="L23" s="10">
        <v>20</v>
      </c>
      <c r="M23" s="88">
        <v>0.15</v>
      </c>
      <c r="N23" s="31">
        <v>0</v>
      </c>
      <c r="O23" s="88">
        <v>0</v>
      </c>
      <c r="P23" s="146">
        <f t="shared" si="11"/>
        <v>-0.15</v>
      </c>
      <c r="Q23" s="147">
        <f t="shared" ref="Q23" si="103">P23+Q22</f>
        <v>-4.76</v>
      </c>
      <c r="R23" s="10">
        <v>23.5</v>
      </c>
      <c r="S23" s="88">
        <f t="shared" ref="S23" si="104">M23</f>
        <v>0.15</v>
      </c>
      <c r="T23" s="31">
        <v>5.2</v>
      </c>
      <c r="U23" s="88">
        <f t="shared" ref="U23" si="105">O23</f>
        <v>0</v>
      </c>
      <c r="V23" s="146">
        <f t="shared" si="12"/>
        <v>-0.15</v>
      </c>
      <c r="W23" s="147">
        <f t="shared" ref="W23" si="106">V23+W22</f>
        <v>-3.6199999999999988</v>
      </c>
      <c r="X23" s="10">
        <f t="shared" ref="X23" si="107">R23</f>
        <v>23.5</v>
      </c>
      <c r="Y23" s="88">
        <f t="shared" ref="Y23" si="108">IF(X23&gt;0,Y$3,0)</f>
        <v>1</v>
      </c>
      <c r="Z23" s="31">
        <f t="shared" ref="Z23" si="109">T23</f>
        <v>5.2</v>
      </c>
      <c r="AA23" s="88">
        <f t="shared" ref="AA23" si="110">IF(Z23&gt;0,AA$3,0)</f>
        <v>1</v>
      </c>
      <c r="AB23" s="146">
        <f t="shared" si="1"/>
        <v>-2</v>
      </c>
      <c r="AC23" s="147">
        <f t="shared" ref="AC23" si="111">AB23+AC22</f>
        <v>10.879999999999999</v>
      </c>
      <c r="AD23" s="152" t="s">
        <v>958</v>
      </c>
    </row>
    <row r="24" spans="1:30" outlineLevel="1" x14ac:dyDescent="0.2">
      <c r="A24" s="91"/>
      <c r="B24" s="37">
        <f t="shared" si="2"/>
        <v>20</v>
      </c>
      <c r="C24" s="28" t="s">
        <v>917</v>
      </c>
      <c r="D24" s="64">
        <v>44499</v>
      </c>
      <c r="E24" s="28" t="s">
        <v>720</v>
      </c>
      <c r="F24" s="54" t="s">
        <v>36</v>
      </c>
      <c r="G24" s="54" t="s">
        <v>67</v>
      </c>
      <c r="H24" s="54">
        <v>1250</v>
      </c>
      <c r="I24" s="57" t="s">
        <v>131</v>
      </c>
      <c r="J24" s="54" t="s">
        <v>178</v>
      </c>
      <c r="K24" s="36" t="s">
        <v>74</v>
      </c>
      <c r="L24" s="10">
        <v>1.74</v>
      </c>
      <c r="M24" s="88">
        <v>2</v>
      </c>
      <c r="N24" s="31">
        <v>0</v>
      </c>
      <c r="O24" s="88">
        <v>0</v>
      </c>
      <c r="P24" s="146">
        <f t="shared" si="11"/>
        <v>-2</v>
      </c>
      <c r="Q24" s="147">
        <f t="shared" ref="Q24" si="112">P24+Q23</f>
        <v>-6.76</v>
      </c>
      <c r="R24" s="10">
        <v>1.74</v>
      </c>
      <c r="S24" s="88">
        <f t="shared" ref="S24" si="113">M24</f>
        <v>2</v>
      </c>
      <c r="T24" s="31">
        <v>1.22</v>
      </c>
      <c r="U24" s="88">
        <f t="shared" ref="U24" si="114">O24</f>
        <v>0</v>
      </c>
      <c r="V24" s="146">
        <f t="shared" si="12"/>
        <v>-2</v>
      </c>
      <c r="W24" s="147">
        <f t="shared" ref="W24" si="115">V24+W23</f>
        <v>-5.6199999999999992</v>
      </c>
      <c r="X24" s="10">
        <f t="shared" ref="X24" si="116">R24</f>
        <v>1.74</v>
      </c>
      <c r="Y24" s="88">
        <f t="shared" ref="Y24" si="117">IF(X24&gt;0,Y$3,0)</f>
        <v>1</v>
      </c>
      <c r="Z24" s="31">
        <f t="shared" ref="Z24" si="118">T24</f>
        <v>1.22</v>
      </c>
      <c r="AA24" s="88">
        <f t="shared" ref="AA24" si="119">IF(Z24&gt;0,AA$3,0)</f>
        <v>1</v>
      </c>
      <c r="AB24" s="146">
        <f t="shared" si="1"/>
        <v>-2</v>
      </c>
      <c r="AC24" s="147">
        <f t="shared" ref="AC24" si="120">AB24+AC23</f>
        <v>8.879999999999999</v>
      </c>
      <c r="AD24" s="152" t="s">
        <v>941</v>
      </c>
    </row>
    <row r="25" spans="1:30" outlineLevel="1" x14ac:dyDescent="0.2">
      <c r="A25" s="91"/>
      <c r="B25" s="37">
        <f t="shared" si="2"/>
        <v>21</v>
      </c>
      <c r="C25" s="28" t="s">
        <v>918</v>
      </c>
      <c r="D25" s="64">
        <v>44500</v>
      </c>
      <c r="E25" s="28" t="s">
        <v>39</v>
      </c>
      <c r="F25" s="54" t="s">
        <v>34</v>
      </c>
      <c r="G25" s="54" t="s">
        <v>67</v>
      </c>
      <c r="H25" s="54">
        <v>1200</v>
      </c>
      <c r="I25" s="57" t="s">
        <v>131</v>
      </c>
      <c r="J25" s="54" t="s">
        <v>120</v>
      </c>
      <c r="K25" s="36" t="s">
        <v>8</v>
      </c>
      <c r="L25" s="10">
        <f>8.5-(8.5*0.12)</f>
        <v>7.48</v>
      </c>
      <c r="M25" s="88">
        <v>0.5</v>
      </c>
      <c r="N25" s="31">
        <v>0</v>
      </c>
      <c r="O25" s="88">
        <v>0</v>
      </c>
      <c r="P25" s="146">
        <f t="shared" si="11"/>
        <v>-0.5</v>
      </c>
      <c r="Q25" s="147">
        <f t="shared" ref="Q25" si="121">P25+Q24</f>
        <v>-7.26</v>
      </c>
      <c r="R25" s="10">
        <v>7.2</v>
      </c>
      <c r="S25" s="88">
        <f t="shared" ref="S25" si="122">M25</f>
        <v>0.5</v>
      </c>
      <c r="T25" s="31">
        <v>1.78</v>
      </c>
      <c r="U25" s="88">
        <f t="shared" ref="U25" si="123">O25</f>
        <v>0</v>
      </c>
      <c r="V25" s="146">
        <f t="shared" si="12"/>
        <v>-0.5</v>
      </c>
      <c r="W25" s="147">
        <f t="shared" ref="W25" si="124">V25+W24</f>
        <v>-6.1199999999999992</v>
      </c>
      <c r="X25" s="10">
        <f t="shared" ref="X25" si="125">R25</f>
        <v>7.2</v>
      </c>
      <c r="Y25" s="88">
        <f t="shared" ref="Y25" si="126">IF(X25&gt;0,Y$3,0)</f>
        <v>1</v>
      </c>
      <c r="Z25" s="31">
        <f t="shared" ref="Z25" si="127">T25</f>
        <v>1.78</v>
      </c>
      <c r="AA25" s="88">
        <f t="shared" ref="AA25" si="128">IF(Z25&gt;0,AA$3,0)</f>
        <v>1</v>
      </c>
      <c r="AB25" s="146">
        <f t="shared" si="1"/>
        <v>-0.22</v>
      </c>
      <c r="AC25" s="147">
        <f t="shared" ref="AC25" si="129">AB25+AC24</f>
        <v>8.6599999999999984</v>
      </c>
      <c r="AD25" s="152" t="s">
        <v>940</v>
      </c>
    </row>
    <row r="26" spans="1:30" outlineLevel="1" x14ac:dyDescent="0.2">
      <c r="A26" s="91"/>
      <c r="B26" s="52">
        <f t="shared" si="2"/>
        <v>22</v>
      </c>
      <c r="C26" s="9" t="s">
        <v>919</v>
      </c>
      <c r="D26" s="42">
        <v>44500</v>
      </c>
      <c r="E26" s="9" t="s">
        <v>39</v>
      </c>
      <c r="F26" s="55" t="s">
        <v>41</v>
      </c>
      <c r="G26" s="55" t="s">
        <v>67</v>
      </c>
      <c r="H26" s="55">
        <v>1200</v>
      </c>
      <c r="I26" s="60" t="s">
        <v>131</v>
      </c>
      <c r="J26" s="55" t="s">
        <v>120</v>
      </c>
      <c r="K26" s="38" t="s">
        <v>8</v>
      </c>
      <c r="L26" s="39">
        <f>16-(16*0.32)</f>
        <v>10.879999999999999</v>
      </c>
      <c r="M26" s="161">
        <v>1</v>
      </c>
      <c r="N26" s="41">
        <v>0</v>
      </c>
      <c r="O26" s="161">
        <v>0</v>
      </c>
      <c r="P26" s="162">
        <f t="shared" si="11"/>
        <v>-1</v>
      </c>
      <c r="Q26" s="163">
        <f t="shared" ref="Q26:Q27" si="130">P26+Q25</f>
        <v>-8.26</v>
      </c>
      <c r="R26" s="39">
        <v>6.29</v>
      </c>
      <c r="S26" s="161">
        <f t="shared" ref="S26:S27" si="131">M26</f>
        <v>1</v>
      </c>
      <c r="T26" s="41">
        <v>2.2400000000000002</v>
      </c>
      <c r="U26" s="161">
        <f t="shared" ref="U26:U27" si="132">O26</f>
        <v>0</v>
      </c>
      <c r="V26" s="162">
        <f t="shared" si="12"/>
        <v>-1</v>
      </c>
      <c r="W26" s="163">
        <f t="shared" ref="W26:W27" si="133">V26+W25</f>
        <v>-7.1199999999999992</v>
      </c>
      <c r="X26" s="39">
        <f t="shared" ref="X26:X27" si="134">R26</f>
        <v>6.29</v>
      </c>
      <c r="Y26" s="161">
        <f t="shared" ref="Y26:Y27" si="135">IF(X26&gt;0,Y$3,0)</f>
        <v>1</v>
      </c>
      <c r="Z26" s="41">
        <f t="shared" ref="Z26:Z27" si="136">T26</f>
        <v>2.2400000000000002</v>
      </c>
      <c r="AA26" s="161">
        <f t="shared" ref="AA26:AA27" si="137">IF(Z26&gt;0,AA$3,0)</f>
        <v>1</v>
      </c>
      <c r="AB26" s="162">
        <f t="shared" si="1"/>
        <v>0.24</v>
      </c>
      <c r="AC26" s="163">
        <f t="shared" ref="AC26:AC27" si="138">AB26+AC25</f>
        <v>8.8999999999999986</v>
      </c>
      <c r="AD26" s="164" t="s">
        <v>940</v>
      </c>
    </row>
    <row r="27" spans="1:30" outlineLevel="1" collapsed="1" x14ac:dyDescent="0.2">
      <c r="A27" s="91"/>
      <c r="B27" s="37">
        <f t="shared" si="2"/>
        <v>23</v>
      </c>
      <c r="C27" s="28" t="s">
        <v>925</v>
      </c>
      <c r="D27" s="64">
        <v>44501</v>
      </c>
      <c r="E27" s="28" t="s">
        <v>32</v>
      </c>
      <c r="F27" s="54" t="s">
        <v>25</v>
      </c>
      <c r="G27" s="54" t="s">
        <v>67</v>
      </c>
      <c r="H27" s="54">
        <v>1000</v>
      </c>
      <c r="I27" s="57" t="s">
        <v>131</v>
      </c>
      <c r="J27" s="54" t="s">
        <v>120</v>
      </c>
      <c r="K27" s="36" t="s">
        <v>9</v>
      </c>
      <c r="L27" s="10">
        <v>2.35</v>
      </c>
      <c r="M27" s="88">
        <v>1.75</v>
      </c>
      <c r="N27" s="31">
        <v>0</v>
      </c>
      <c r="O27" s="88">
        <v>0</v>
      </c>
      <c r="P27" s="146">
        <f t="shared" si="11"/>
        <v>2.36</v>
      </c>
      <c r="Q27" s="147">
        <f t="shared" si="130"/>
        <v>-5.9</v>
      </c>
      <c r="R27" s="10">
        <v>2.94</v>
      </c>
      <c r="S27" s="88">
        <f t="shared" si="131"/>
        <v>1.75</v>
      </c>
      <c r="T27" s="31">
        <v>1.31</v>
      </c>
      <c r="U27" s="88">
        <f t="shared" si="132"/>
        <v>0</v>
      </c>
      <c r="V27" s="146">
        <f t="shared" si="12"/>
        <v>3.4</v>
      </c>
      <c r="W27" s="147">
        <f t="shared" si="133"/>
        <v>-3.7199999999999993</v>
      </c>
      <c r="X27" s="10">
        <f t="shared" si="134"/>
        <v>2.94</v>
      </c>
      <c r="Y27" s="88">
        <f t="shared" si="135"/>
        <v>1</v>
      </c>
      <c r="Z27" s="31">
        <f t="shared" si="136"/>
        <v>1.31</v>
      </c>
      <c r="AA27" s="88">
        <f t="shared" si="137"/>
        <v>1</v>
      </c>
      <c r="AB27" s="146">
        <f t="shared" si="1"/>
        <v>2.25</v>
      </c>
      <c r="AC27" s="147">
        <f t="shared" si="138"/>
        <v>11.149999999999999</v>
      </c>
      <c r="AD27" s="152" t="s">
        <v>959</v>
      </c>
    </row>
    <row r="28" spans="1:30" outlineLevel="1" x14ac:dyDescent="0.2">
      <c r="A28" s="91"/>
      <c r="B28" s="37">
        <f t="shared" si="2"/>
        <v>24</v>
      </c>
      <c r="C28" s="28" t="s">
        <v>926</v>
      </c>
      <c r="D28" s="64">
        <v>44501</v>
      </c>
      <c r="E28" s="28" t="s">
        <v>32</v>
      </c>
      <c r="F28" s="54" t="s">
        <v>25</v>
      </c>
      <c r="G28" s="54" t="s">
        <v>67</v>
      </c>
      <c r="H28" s="54">
        <v>1000</v>
      </c>
      <c r="I28" s="57" t="s">
        <v>131</v>
      </c>
      <c r="J28" s="54" t="s">
        <v>120</v>
      </c>
      <c r="K28" s="36" t="s">
        <v>74</v>
      </c>
      <c r="L28" s="10">
        <v>3.8</v>
      </c>
      <c r="M28" s="88">
        <v>2.25</v>
      </c>
      <c r="N28" s="31">
        <v>0</v>
      </c>
      <c r="O28" s="88">
        <v>0</v>
      </c>
      <c r="P28" s="146">
        <f t="shared" si="11"/>
        <v>-2.25</v>
      </c>
      <c r="Q28" s="147">
        <f t="shared" ref="Q28" si="139">P28+Q27</f>
        <v>-8.15</v>
      </c>
      <c r="R28" s="10">
        <v>2.46</v>
      </c>
      <c r="S28" s="88">
        <f t="shared" ref="S28" si="140">M28</f>
        <v>2.25</v>
      </c>
      <c r="T28" s="31">
        <v>1.32</v>
      </c>
      <c r="U28" s="88">
        <f t="shared" ref="U28" si="141">O28</f>
        <v>0</v>
      </c>
      <c r="V28" s="146">
        <f t="shared" si="12"/>
        <v>-2.25</v>
      </c>
      <c r="W28" s="147">
        <f t="shared" ref="W28" si="142">V28+W27</f>
        <v>-5.9699999999999989</v>
      </c>
      <c r="X28" s="10">
        <f t="shared" ref="X28" si="143">R28</f>
        <v>2.46</v>
      </c>
      <c r="Y28" s="88">
        <f t="shared" ref="Y28" si="144">IF(X28&gt;0,Y$3,0)</f>
        <v>1</v>
      </c>
      <c r="Z28" s="31">
        <f t="shared" ref="Z28" si="145">T28</f>
        <v>1.32</v>
      </c>
      <c r="AA28" s="88">
        <f t="shared" ref="AA28" si="146">IF(Z28&gt;0,AA$3,0)</f>
        <v>1</v>
      </c>
      <c r="AB28" s="146">
        <f t="shared" si="1"/>
        <v>-2</v>
      </c>
      <c r="AC28" s="147">
        <f t="shared" ref="AC28" si="147">AB28+AC27</f>
        <v>9.1499999999999986</v>
      </c>
      <c r="AD28" s="152" t="s">
        <v>960</v>
      </c>
    </row>
    <row r="29" spans="1:30" outlineLevel="1" x14ac:dyDescent="0.2">
      <c r="A29" s="91"/>
      <c r="B29" s="37">
        <f t="shared" si="2"/>
        <v>25</v>
      </c>
      <c r="C29" s="28" t="s">
        <v>839</v>
      </c>
      <c r="D29" s="64">
        <v>44501</v>
      </c>
      <c r="E29" s="28" t="s">
        <v>32</v>
      </c>
      <c r="F29" s="54" t="s">
        <v>10</v>
      </c>
      <c r="G29" s="54" t="s">
        <v>67</v>
      </c>
      <c r="H29" s="54">
        <v>1200</v>
      </c>
      <c r="I29" s="57" t="s">
        <v>131</v>
      </c>
      <c r="J29" s="54" t="s">
        <v>120</v>
      </c>
      <c r="K29" s="36" t="s">
        <v>9</v>
      </c>
      <c r="L29" s="10">
        <v>6</v>
      </c>
      <c r="M29" s="88">
        <v>1</v>
      </c>
      <c r="N29" s="31">
        <v>0</v>
      </c>
      <c r="O29" s="88">
        <v>0</v>
      </c>
      <c r="P29" s="146">
        <f t="shared" si="11"/>
        <v>5</v>
      </c>
      <c r="Q29" s="147">
        <f t="shared" ref="Q29:Q30" si="148">P29+Q28</f>
        <v>-3.1500000000000004</v>
      </c>
      <c r="R29" s="10">
        <v>3.95</v>
      </c>
      <c r="S29" s="88">
        <f t="shared" ref="S29:S30" si="149">M29</f>
        <v>1</v>
      </c>
      <c r="T29" s="31">
        <v>1.64</v>
      </c>
      <c r="U29" s="88">
        <f t="shared" ref="U29:U30" si="150">O29</f>
        <v>0</v>
      </c>
      <c r="V29" s="146">
        <f t="shared" si="12"/>
        <v>2.95</v>
      </c>
      <c r="W29" s="147">
        <f t="shared" ref="W29:W30" si="151">V29+W28</f>
        <v>-3.0199999999999987</v>
      </c>
      <c r="X29" s="10">
        <f t="shared" ref="X29:X30" si="152">R29</f>
        <v>3.95</v>
      </c>
      <c r="Y29" s="88">
        <f t="shared" ref="Y29:Y30" si="153">IF(X29&gt;0,Y$3,0)</f>
        <v>1</v>
      </c>
      <c r="Z29" s="31">
        <f t="shared" ref="Z29:Z30" si="154">T29</f>
        <v>1.64</v>
      </c>
      <c r="AA29" s="88">
        <f t="shared" ref="AA29:AA30" si="155">IF(Z29&gt;0,AA$3,0)</f>
        <v>1</v>
      </c>
      <c r="AB29" s="146">
        <f t="shared" si="1"/>
        <v>3.59</v>
      </c>
      <c r="AC29" s="147">
        <f t="shared" ref="AC29:AC30" si="156">AB29+AC28</f>
        <v>12.739999999999998</v>
      </c>
      <c r="AD29" s="152" t="s">
        <v>961</v>
      </c>
    </row>
    <row r="30" spans="1:30" outlineLevel="1" x14ac:dyDescent="0.2">
      <c r="A30" s="91"/>
      <c r="B30" s="37">
        <f t="shared" si="2"/>
        <v>26</v>
      </c>
      <c r="C30" s="28" t="s">
        <v>931</v>
      </c>
      <c r="D30" s="64">
        <v>44502</v>
      </c>
      <c r="E30" s="28" t="s">
        <v>31</v>
      </c>
      <c r="F30" s="54" t="s">
        <v>25</v>
      </c>
      <c r="G30" s="54" t="s">
        <v>245</v>
      </c>
      <c r="H30" s="54">
        <v>1000</v>
      </c>
      <c r="I30" s="57" t="s">
        <v>131</v>
      </c>
      <c r="J30" s="54" t="s">
        <v>120</v>
      </c>
      <c r="K30" s="36" t="s">
        <v>204</v>
      </c>
      <c r="L30" s="10">
        <v>12</v>
      </c>
      <c r="M30" s="88">
        <v>0.5</v>
      </c>
      <c r="N30" s="31">
        <v>0</v>
      </c>
      <c r="O30" s="88">
        <v>0</v>
      </c>
      <c r="P30" s="146">
        <f t="shared" si="11"/>
        <v>-0.5</v>
      </c>
      <c r="Q30" s="147">
        <f t="shared" si="148"/>
        <v>-3.6500000000000004</v>
      </c>
      <c r="R30" s="10">
        <v>7.6</v>
      </c>
      <c r="S30" s="88">
        <f t="shared" si="149"/>
        <v>0.5</v>
      </c>
      <c r="T30" s="31">
        <v>2.96</v>
      </c>
      <c r="U30" s="88">
        <f t="shared" si="150"/>
        <v>0</v>
      </c>
      <c r="V30" s="146">
        <f t="shared" si="12"/>
        <v>-0.5</v>
      </c>
      <c r="W30" s="147">
        <f t="shared" si="151"/>
        <v>-3.5199999999999987</v>
      </c>
      <c r="X30" s="10">
        <f t="shared" si="152"/>
        <v>7.6</v>
      </c>
      <c r="Y30" s="88">
        <f t="shared" si="153"/>
        <v>1</v>
      </c>
      <c r="Z30" s="31">
        <f t="shared" si="154"/>
        <v>2.96</v>
      </c>
      <c r="AA30" s="88">
        <f t="shared" si="155"/>
        <v>1</v>
      </c>
      <c r="AB30" s="146">
        <f t="shared" si="1"/>
        <v>-2</v>
      </c>
      <c r="AC30" s="147">
        <f t="shared" si="156"/>
        <v>10.739999999999998</v>
      </c>
      <c r="AD30" s="152" t="s">
        <v>962</v>
      </c>
    </row>
    <row r="31" spans="1:30" outlineLevel="1" x14ac:dyDescent="0.2">
      <c r="A31" s="91"/>
      <c r="B31" s="37">
        <f t="shared" si="2"/>
        <v>27</v>
      </c>
      <c r="C31" s="28" t="s">
        <v>932</v>
      </c>
      <c r="D31" s="64">
        <v>44503</v>
      </c>
      <c r="E31" s="28" t="s">
        <v>35</v>
      </c>
      <c r="F31" s="54" t="s">
        <v>25</v>
      </c>
      <c r="G31" s="54" t="s">
        <v>67</v>
      </c>
      <c r="H31" s="54">
        <v>1206</v>
      </c>
      <c r="I31" s="57" t="s">
        <v>131</v>
      </c>
      <c r="J31" s="54" t="s">
        <v>120</v>
      </c>
      <c r="K31" s="36" t="s">
        <v>8</v>
      </c>
      <c r="L31" s="10">
        <v>4.8</v>
      </c>
      <c r="M31" s="88">
        <v>0.5</v>
      </c>
      <c r="N31" s="31">
        <v>0</v>
      </c>
      <c r="O31" s="88">
        <v>0</v>
      </c>
      <c r="P31" s="146">
        <f t="shared" si="11"/>
        <v>-0.5</v>
      </c>
      <c r="Q31" s="147">
        <f t="shared" ref="Q31" si="157">P31+Q30</f>
        <v>-4.1500000000000004</v>
      </c>
      <c r="R31" s="10">
        <v>4.5999999999999996</v>
      </c>
      <c r="S31" s="88">
        <f t="shared" ref="S31" si="158">M31</f>
        <v>0.5</v>
      </c>
      <c r="T31" s="31">
        <v>1.91</v>
      </c>
      <c r="U31" s="88">
        <f t="shared" ref="U31" si="159">O31</f>
        <v>0</v>
      </c>
      <c r="V31" s="146">
        <f t="shared" si="12"/>
        <v>-0.5</v>
      </c>
      <c r="W31" s="147">
        <f t="shared" ref="W31" si="160">V31+W30</f>
        <v>-4.0199999999999987</v>
      </c>
      <c r="X31" s="10">
        <f t="shared" ref="X31" si="161">R31</f>
        <v>4.5999999999999996</v>
      </c>
      <c r="Y31" s="88">
        <f t="shared" ref="Y31" si="162">IF(X31&gt;0,Y$3,0)</f>
        <v>1</v>
      </c>
      <c r="Z31" s="31">
        <f t="shared" ref="Z31" si="163">T31</f>
        <v>1.91</v>
      </c>
      <c r="AA31" s="88">
        <f t="shared" ref="AA31" si="164">IF(Z31&gt;0,AA$3,0)</f>
        <v>1</v>
      </c>
      <c r="AB31" s="146">
        <f t="shared" si="1"/>
        <v>-0.09</v>
      </c>
      <c r="AC31" s="147">
        <f t="shared" ref="AC31" si="165">AB31+AC30</f>
        <v>10.649999999999999</v>
      </c>
      <c r="AD31" s="152" t="s">
        <v>939</v>
      </c>
    </row>
    <row r="32" spans="1:30" outlineLevel="1" x14ac:dyDescent="0.2">
      <c r="A32" s="91"/>
      <c r="B32" s="37">
        <f t="shared" si="2"/>
        <v>28</v>
      </c>
      <c r="C32" s="28" t="s">
        <v>887</v>
      </c>
      <c r="D32" s="64">
        <v>44504</v>
      </c>
      <c r="E32" s="28" t="s">
        <v>31</v>
      </c>
      <c r="F32" s="54" t="s">
        <v>41</v>
      </c>
      <c r="G32" s="54" t="s">
        <v>937</v>
      </c>
      <c r="H32" s="54">
        <v>1400</v>
      </c>
      <c r="I32" s="57" t="s">
        <v>130</v>
      </c>
      <c r="J32" s="54" t="s">
        <v>120</v>
      </c>
      <c r="K32" s="36" t="s">
        <v>9</v>
      </c>
      <c r="L32" s="10">
        <f>(1.3+1.35)/2</f>
        <v>1.3250000000000002</v>
      </c>
      <c r="M32" s="88">
        <v>5</v>
      </c>
      <c r="N32" s="31">
        <v>0</v>
      </c>
      <c r="O32" s="88">
        <v>0</v>
      </c>
      <c r="P32" s="146">
        <f t="shared" si="11"/>
        <v>1.63</v>
      </c>
      <c r="Q32" s="147">
        <f t="shared" ref="Q32" si="166">P32+Q31</f>
        <v>-2.5200000000000005</v>
      </c>
      <c r="R32" s="10">
        <v>1.3</v>
      </c>
      <c r="S32" s="88">
        <f t="shared" ref="S32" si="167">M32</f>
        <v>5</v>
      </c>
      <c r="T32" s="31">
        <v>1.21</v>
      </c>
      <c r="U32" s="88">
        <f t="shared" ref="U32" si="168">O32</f>
        <v>0</v>
      </c>
      <c r="V32" s="146">
        <f t="shared" si="12"/>
        <v>1.5</v>
      </c>
      <c r="W32" s="147">
        <f t="shared" ref="W32" si="169">V32+W31</f>
        <v>-2.5199999999999987</v>
      </c>
      <c r="X32" s="10">
        <f t="shared" ref="X32" si="170">R32</f>
        <v>1.3</v>
      </c>
      <c r="Y32" s="88">
        <f t="shared" ref="Y32" si="171">IF(X32&gt;0,Y$3,0)</f>
        <v>1</v>
      </c>
      <c r="Z32" s="31">
        <f t="shared" ref="Z32" si="172">T32</f>
        <v>1.21</v>
      </c>
      <c r="AA32" s="88">
        <f t="shared" ref="AA32" si="173">IF(Z32&gt;0,AA$3,0)</f>
        <v>1</v>
      </c>
      <c r="AB32" s="146">
        <f t="shared" si="1"/>
        <v>0.51</v>
      </c>
      <c r="AC32" s="147">
        <f t="shared" ref="AC32" si="174">AB32+AC31</f>
        <v>11.159999999999998</v>
      </c>
      <c r="AD32" s="152" t="s">
        <v>963</v>
      </c>
    </row>
    <row r="33" spans="1:30" outlineLevel="1" x14ac:dyDescent="0.2">
      <c r="A33" s="91"/>
      <c r="B33" s="37">
        <f t="shared" si="2"/>
        <v>29</v>
      </c>
      <c r="C33" s="28" t="s">
        <v>965</v>
      </c>
      <c r="D33" s="64">
        <v>44505</v>
      </c>
      <c r="E33" s="28" t="s">
        <v>44</v>
      </c>
      <c r="F33" s="54" t="s">
        <v>25</v>
      </c>
      <c r="G33" s="54" t="s">
        <v>67</v>
      </c>
      <c r="H33" s="54">
        <v>1000</v>
      </c>
      <c r="I33" s="57" t="s">
        <v>130</v>
      </c>
      <c r="J33" s="54" t="s">
        <v>120</v>
      </c>
      <c r="K33" s="36" t="s">
        <v>9</v>
      </c>
      <c r="L33" s="10">
        <v>1.95</v>
      </c>
      <c r="M33" s="88">
        <v>2</v>
      </c>
      <c r="N33" s="31">
        <v>0</v>
      </c>
      <c r="O33" s="88">
        <v>0</v>
      </c>
      <c r="P33" s="146">
        <f t="shared" si="11"/>
        <v>1.9</v>
      </c>
      <c r="Q33" s="147">
        <f t="shared" ref="Q33" si="175">P33+Q32</f>
        <v>-0.62000000000000055</v>
      </c>
      <c r="R33" s="10">
        <v>1.67</v>
      </c>
      <c r="S33" s="88">
        <f t="shared" ref="S33" si="176">M33</f>
        <v>2</v>
      </c>
      <c r="T33" s="31">
        <v>1.1599999999999999</v>
      </c>
      <c r="U33" s="88">
        <f t="shared" ref="U33" si="177">O33</f>
        <v>0</v>
      </c>
      <c r="V33" s="146">
        <f t="shared" si="12"/>
        <v>1.34</v>
      </c>
      <c r="W33" s="147">
        <f t="shared" ref="W33" si="178">V33+W32</f>
        <v>-1.1799999999999986</v>
      </c>
      <c r="X33" s="10">
        <f t="shared" ref="X33" si="179">R33</f>
        <v>1.67</v>
      </c>
      <c r="Y33" s="88">
        <f t="shared" ref="Y33" si="180">IF(X33&gt;0,Y$3,0)</f>
        <v>1</v>
      </c>
      <c r="Z33" s="31">
        <f t="shared" ref="Z33" si="181">T33</f>
        <v>1.1599999999999999</v>
      </c>
      <c r="AA33" s="88">
        <f t="shared" ref="AA33" si="182">IF(Z33&gt;0,AA$3,0)</f>
        <v>1</v>
      </c>
      <c r="AB33" s="146">
        <f t="shared" si="1"/>
        <v>0.83</v>
      </c>
      <c r="AC33" s="147">
        <f t="shared" ref="AC33" si="183">AB33+AC32</f>
        <v>11.989999999999998</v>
      </c>
      <c r="AD33" s="152" t="s">
        <v>968</v>
      </c>
    </row>
    <row r="34" spans="1:30" outlineLevel="1" x14ac:dyDescent="0.2">
      <c r="A34" s="91"/>
      <c r="B34" s="37">
        <f t="shared" si="2"/>
        <v>30</v>
      </c>
      <c r="C34" s="28" t="s">
        <v>967</v>
      </c>
      <c r="D34" s="64">
        <v>44505</v>
      </c>
      <c r="E34" s="28" t="s">
        <v>44</v>
      </c>
      <c r="F34" s="54" t="s">
        <v>41</v>
      </c>
      <c r="G34" s="54" t="s">
        <v>67</v>
      </c>
      <c r="H34" s="54">
        <v>1200</v>
      </c>
      <c r="I34" s="57" t="s">
        <v>130</v>
      </c>
      <c r="J34" s="54" t="s">
        <v>120</v>
      </c>
      <c r="K34" s="36" t="s">
        <v>12</v>
      </c>
      <c r="L34" s="10">
        <v>2.0499999999999998</v>
      </c>
      <c r="M34" s="88">
        <v>3</v>
      </c>
      <c r="N34" s="31">
        <v>0</v>
      </c>
      <c r="O34" s="88">
        <v>0</v>
      </c>
      <c r="P34" s="146">
        <f t="shared" si="11"/>
        <v>-3</v>
      </c>
      <c r="Q34" s="147">
        <f t="shared" ref="Q34" si="184">P34+Q33</f>
        <v>-3.6200000000000006</v>
      </c>
      <c r="R34" s="10">
        <v>1.54</v>
      </c>
      <c r="S34" s="88">
        <f t="shared" ref="S34" si="185">M34</f>
        <v>3</v>
      </c>
      <c r="T34" s="31">
        <v>1.1299999999999999</v>
      </c>
      <c r="U34" s="88">
        <f t="shared" ref="U34" si="186">O34</f>
        <v>0</v>
      </c>
      <c r="V34" s="146">
        <f t="shared" si="12"/>
        <v>-3</v>
      </c>
      <c r="W34" s="147">
        <f t="shared" ref="W34" si="187">V34+W33</f>
        <v>-4.1799999999999988</v>
      </c>
      <c r="X34" s="10">
        <f t="shared" ref="X34" si="188">R34</f>
        <v>1.54</v>
      </c>
      <c r="Y34" s="88">
        <f t="shared" ref="Y34" si="189">IF(X34&gt;0,Y$3,0)</f>
        <v>1</v>
      </c>
      <c r="Z34" s="31">
        <f t="shared" ref="Z34" si="190">T34</f>
        <v>1.1299999999999999</v>
      </c>
      <c r="AA34" s="88">
        <f t="shared" ref="AA34" si="191">IF(Z34&gt;0,AA$3,0)</f>
        <v>1</v>
      </c>
      <c r="AB34" s="146">
        <f t="shared" si="1"/>
        <v>-0.87</v>
      </c>
      <c r="AC34" s="147">
        <f t="shared" ref="AC34" si="192">AB34+AC33</f>
        <v>11.12</v>
      </c>
      <c r="AD34" s="152" t="s">
        <v>972</v>
      </c>
    </row>
    <row r="35" spans="1:30" outlineLevel="1" x14ac:dyDescent="0.2">
      <c r="A35" s="91"/>
      <c r="B35" s="37">
        <f t="shared" si="2"/>
        <v>31</v>
      </c>
      <c r="C35" s="28" t="s">
        <v>618</v>
      </c>
      <c r="D35" s="64">
        <v>44505</v>
      </c>
      <c r="E35" s="28" t="s">
        <v>44</v>
      </c>
      <c r="F35" s="54" t="s">
        <v>41</v>
      </c>
      <c r="G35" s="54" t="s">
        <v>67</v>
      </c>
      <c r="H35" s="54">
        <v>1200</v>
      </c>
      <c r="I35" s="57" t="s">
        <v>130</v>
      </c>
      <c r="J35" s="54" t="s">
        <v>120</v>
      </c>
      <c r="K35" s="36" t="s">
        <v>56</v>
      </c>
      <c r="L35" s="10">
        <v>12</v>
      </c>
      <c r="M35" s="88">
        <v>0.25</v>
      </c>
      <c r="N35" s="31">
        <v>0</v>
      </c>
      <c r="O35" s="88">
        <v>0</v>
      </c>
      <c r="P35" s="146">
        <f t="shared" si="11"/>
        <v>-0.25</v>
      </c>
      <c r="Q35" s="147">
        <f t="shared" ref="Q35" si="193">P35+Q34</f>
        <v>-3.8700000000000006</v>
      </c>
      <c r="R35" s="10">
        <v>13.61</v>
      </c>
      <c r="S35" s="88">
        <f t="shared" ref="S35" si="194">M35</f>
        <v>0.25</v>
      </c>
      <c r="T35" s="31">
        <v>2.64</v>
      </c>
      <c r="U35" s="88">
        <f t="shared" ref="U35" si="195">O35</f>
        <v>0</v>
      </c>
      <c r="V35" s="146">
        <f t="shared" si="12"/>
        <v>-0.25</v>
      </c>
      <c r="W35" s="147">
        <f t="shared" ref="W35" si="196">V35+W34</f>
        <v>-4.4299999999999988</v>
      </c>
      <c r="X35" s="10">
        <f t="shared" ref="X35" si="197">R35</f>
        <v>13.61</v>
      </c>
      <c r="Y35" s="88">
        <f t="shared" ref="Y35" si="198">IF(X35&gt;0,Y$3,0)</f>
        <v>1</v>
      </c>
      <c r="Z35" s="31">
        <f t="shared" ref="Z35" si="199">T35</f>
        <v>2.64</v>
      </c>
      <c r="AA35" s="88">
        <f t="shared" ref="AA35" si="200">IF(Z35&gt;0,AA$3,0)</f>
        <v>1</v>
      </c>
      <c r="AB35" s="146">
        <f t="shared" si="1"/>
        <v>-2</v>
      </c>
      <c r="AC35" s="147">
        <f t="shared" ref="AC35" si="201">AB35+AC34</f>
        <v>9.1199999999999992</v>
      </c>
      <c r="AD35" s="152" t="s">
        <v>969</v>
      </c>
    </row>
    <row r="36" spans="1:30" outlineLevel="1" collapsed="1" x14ac:dyDescent="0.2">
      <c r="A36" s="91"/>
      <c r="B36" s="37">
        <f t="shared" si="2"/>
        <v>32</v>
      </c>
      <c r="C36" s="28" t="s">
        <v>970</v>
      </c>
      <c r="D36" s="64">
        <v>44506</v>
      </c>
      <c r="E36" s="28" t="s">
        <v>51</v>
      </c>
      <c r="F36" s="54" t="s">
        <v>25</v>
      </c>
      <c r="G36" s="54" t="s">
        <v>67</v>
      </c>
      <c r="H36" s="54">
        <v>1200</v>
      </c>
      <c r="I36" s="57" t="s">
        <v>130</v>
      </c>
      <c r="J36" s="54" t="s">
        <v>120</v>
      </c>
      <c r="K36" s="36" t="s">
        <v>9</v>
      </c>
      <c r="L36" s="10">
        <v>3.8</v>
      </c>
      <c r="M36" s="88">
        <v>2.5</v>
      </c>
      <c r="N36" s="31">
        <v>0</v>
      </c>
      <c r="O36" s="88">
        <v>0</v>
      </c>
      <c r="P36" s="146">
        <f t="shared" si="11"/>
        <v>7</v>
      </c>
      <c r="Q36" s="147">
        <f t="shared" ref="Q36" si="202">P36+Q35</f>
        <v>3.1299999999999994</v>
      </c>
      <c r="R36" s="10">
        <v>1.76</v>
      </c>
      <c r="S36" s="88">
        <f t="shared" ref="S36" si="203">M36</f>
        <v>2.5</v>
      </c>
      <c r="T36" s="31">
        <v>1.1499999999999999</v>
      </c>
      <c r="U36" s="88">
        <f t="shared" ref="U36" si="204">O36</f>
        <v>0</v>
      </c>
      <c r="V36" s="146">
        <f t="shared" si="12"/>
        <v>1.9</v>
      </c>
      <c r="W36" s="147">
        <f t="shared" ref="W36" si="205">V36+W35</f>
        <v>-2.5299999999999989</v>
      </c>
      <c r="X36" s="10">
        <f t="shared" ref="X36" si="206">R36</f>
        <v>1.76</v>
      </c>
      <c r="Y36" s="88">
        <f t="shared" ref="Y36" si="207">IF(X36&gt;0,Y$3,0)</f>
        <v>1</v>
      </c>
      <c r="Z36" s="31">
        <f t="shared" ref="Z36" si="208">T36</f>
        <v>1.1499999999999999</v>
      </c>
      <c r="AA36" s="88">
        <f t="shared" ref="AA36" si="209">IF(Z36&gt;0,AA$3,0)</f>
        <v>1</v>
      </c>
      <c r="AB36" s="146">
        <f t="shared" si="1"/>
        <v>0.91</v>
      </c>
      <c r="AC36" s="147">
        <f t="shared" ref="AC36" si="210">AB36+AC35</f>
        <v>10.029999999999999</v>
      </c>
      <c r="AD36" s="152" t="s">
        <v>975</v>
      </c>
    </row>
    <row r="37" spans="1:30" outlineLevel="1" x14ac:dyDescent="0.2">
      <c r="A37" s="91"/>
      <c r="B37" s="37">
        <f t="shared" si="2"/>
        <v>33</v>
      </c>
      <c r="C37" s="28" t="s">
        <v>971</v>
      </c>
      <c r="D37" s="64">
        <v>44506</v>
      </c>
      <c r="E37" s="28" t="s">
        <v>51</v>
      </c>
      <c r="F37" s="54" t="s">
        <v>36</v>
      </c>
      <c r="G37" s="54" t="s">
        <v>67</v>
      </c>
      <c r="H37" s="54">
        <v>1100</v>
      </c>
      <c r="I37" s="57" t="s">
        <v>130</v>
      </c>
      <c r="J37" s="54" t="s">
        <v>120</v>
      </c>
      <c r="K37" s="36" t="s">
        <v>110</v>
      </c>
      <c r="L37" s="10">
        <v>11</v>
      </c>
      <c r="M37" s="88">
        <v>0.5</v>
      </c>
      <c r="N37" s="31">
        <v>0</v>
      </c>
      <c r="O37" s="88">
        <v>0</v>
      </c>
      <c r="P37" s="146">
        <f t="shared" si="11"/>
        <v>-0.5</v>
      </c>
      <c r="Q37" s="147">
        <f t="shared" ref="Q37" si="211">P37+Q36</f>
        <v>2.6299999999999994</v>
      </c>
      <c r="R37" s="10">
        <v>11.21</v>
      </c>
      <c r="S37" s="88">
        <f t="shared" ref="S37" si="212">M37</f>
        <v>0.5</v>
      </c>
      <c r="T37" s="31">
        <v>2.83</v>
      </c>
      <c r="U37" s="88">
        <f t="shared" ref="U37" si="213">O37</f>
        <v>0</v>
      </c>
      <c r="V37" s="146">
        <f t="shared" si="12"/>
        <v>-0.5</v>
      </c>
      <c r="W37" s="147">
        <f t="shared" ref="W37" si="214">V37+W36</f>
        <v>-3.0299999999999989</v>
      </c>
      <c r="X37" s="10">
        <f t="shared" ref="X37" si="215">R37</f>
        <v>11.21</v>
      </c>
      <c r="Y37" s="88">
        <f t="shared" ref="Y37" si="216">IF(X37&gt;0,Y$3,0)</f>
        <v>1</v>
      </c>
      <c r="Z37" s="31">
        <f t="shared" ref="Z37" si="217">T37</f>
        <v>2.83</v>
      </c>
      <c r="AA37" s="88">
        <f t="shared" ref="AA37" si="218">IF(Z37&gt;0,AA$3,0)</f>
        <v>1</v>
      </c>
      <c r="AB37" s="146">
        <f t="shared" si="1"/>
        <v>-2</v>
      </c>
      <c r="AC37" s="147">
        <f t="shared" ref="AC37" si="219">AB37+AC36</f>
        <v>8.0299999999999994</v>
      </c>
      <c r="AD37" s="152" t="s">
        <v>976</v>
      </c>
    </row>
    <row r="38" spans="1:30" outlineLevel="1" x14ac:dyDescent="0.2">
      <c r="A38" s="91"/>
      <c r="B38" s="37">
        <f t="shared" si="2"/>
        <v>34</v>
      </c>
      <c r="C38" s="28" t="s">
        <v>973</v>
      </c>
      <c r="D38" s="64">
        <v>44506</v>
      </c>
      <c r="E38" s="28" t="s">
        <v>51</v>
      </c>
      <c r="F38" s="54" t="s">
        <v>36</v>
      </c>
      <c r="G38" s="54" t="s">
        <v>67</v>
      </c>
      <c r="H38" s="54">
        <v>1100</v>
      </c>
      <c r="I38" s="57" t="s">
        <v>130</v>
      </c>
      <c r="J38" s="54" t="s">
        <v>120</v>
      </c>
      <c r="K38" s="36" t="s">
        <v>12</v>
      </c>
      <c r="L38" s="10">
        <v>7</v>
      </c>
      <c r="M38" s="88">
        <v>0.5</v>
      </c>
      <c r="N38" s="31">
        <v>0</v>
      </c>
      <c r="O38" s="88">
        <v>0</v>
      </c>
      <c r="P38" s="146">
        <f t="shared" si="11"/>
        <v>-0.5</v>
      </c>
      <c r="Q38" s="147">
        <f t="shared" ref="Q38" si="220">P38+Q37</f>
        <v>2.1299999999999994</v>
      </c>
      <c r="R38" s="10">
        <v>2.94</v>
      </c>
      <c r="S38" s="88">
        <f t="shared" ref="S38" si="221">M38</f>
        <v>0.5</v>
      </c>
      <c r="T38" s="31">
        <v>1.55</v>
      </c>
      <c r="U38" s="88">
        <f t="shared" ref="U38" si="222">O38</f>
        <v>0</v>
      </c>
      <c r="V38" s="146">
        <f t="shared" si="12"/>
        <v>-0.5</v>
      </c>
      <c r="W38" s="147">
        <f t="shared" ref="W38" si="223">V38+W37</f>
        <v>-3.5299999999999989</v>
      </c>
      <c r="X38" s="10">
        <f t="shared" ref="X38" si="224">R38</f>
        <v>2.94</v>
      </c>
      <c r="Y38" s="88">
        <f t="shared" ref="Y38" si="225">IF(X38&gt;0,Y$3,0)</f>
        <v>1</v>
      </c>
      <c r="Z38" s="31">
        <f t="shared" ref="Z38" si="226">T38</f>
        <v>1.55</v>
      </c>
      <c r="AA38" s="88">
        <f t="shared" ref="AA38" si="227">IF(Z38&gt;0,AA$3,0)</f>
        <v>1</v>
      </c>
      <c r="AB38" s="146">
        <f t="shared" si="1"/>
        <v>-0.45</v>
      </c>
      <c r="AC38" s="147">
        <f t="shared" ref="AC38" si="228">AB38+AC37</f>
        <v>7.5799999999999992</v>
      </c>
      <c r="AD38" s="152" t="s">
        <v>977</v>
      </c>
    </row>
    <row r="39" spans="1:30" outlineLevel="1" x14ac:dyDescent="0.2">
      <c r="A39" s="91"/>
      <c r="B39" s="37">
        <f t="shared" si="2"/>
        <v>35</v>
      </c>
      <c r="C39" s="28" t="s">
        <v>974</v>
      </c>
      <c r="D39" s="64">
        <v>44506</v>
      </c>
      <c r="E39" s="28" t="s">
        <v>51</v>
      </c>
      <c r="F39" s="54" t="s">
        <v>36</v>
      </c>
      <c r="G39" s="54" t="s">
        <v>67</v>
      </c>
      <c r="H39" s="54">
        <v>1100</v>
      </c>
      <c r="I39" s="57" t="s">
        <v>130</v>
      </c>
      <c r="J39" s="54" t="s">
        <v>120</v>
      </c>
      <c r="K39" s="36" t="s">
        <v>9</v>
      </c>
      <c r="L39" s="10">
        <v>13</v>
      </c>
      <c r="M39" s="88">
        <v>0.25</v>
      </c>
      <c r="N39" s="31">
        <v>0</v>
      </c>
      <c r="O39" s="88">
        <v>0</v>
      </c>
      <c r="P39" s="146">
        <f t="shared" si="11"/>
        <v>3</v>
      </c>
      <c r="Q39" s="147">
        <f t="shared" ref="Q39" si="229">P39+Q38</f>
        <v>5.129999999999999</v>
      </c>
      <c r="R39" s="10">
        <v>17.32</v>
      </c>
      <c r="S39" s="88">
        <f t="shared" ref="S39" si="230">M39</f>
        <v>0.25</v>
      </c>
      <c r="T39" s="31">
        <v>3.99</v>
      </c>
      <c r="U39" s="88">
        <f t="shared" ref="U39" si="231">O39</f>
        <v>0</v>
      </c>
      <c r="V39" s="146">
        <f t="shared" si="12"/>
        <v>4.08</v>
      </c>
      <c r="W39" s="147">
        <f t="shared" ref="W39" si="232">V39+W38</f>
        <v>0.55000000000000115</v>
      </c>
      <c r="X39" s="10">
        <f t="shared" ref="X39" si="233">R39</f>
        <v>17.32</v>
      </c>
      <c r="Y39" s="88">
        <f t="shared" ref="Y39" si="234">IF(X39&gt;0,Y$3,0)</f>
        <v>1</v>
      </c>
      <c r="Z39" s="31">
        <f t="shared" ref="Z39" si="235">T39</f>
        <v>3.99</v>
      </c>
      <c r="AA39" s="88">
        <f t="shared" ref="AA39" si="236">IF(Z39&gt;0,AA$3,0)</f>
        <v>1</v>
      </c>
      <c r="AB39" s="146">
        <f t="shared" si="1"/>
        <v>19.309999999999999</v>
      </c>
      <c r="AC39" s="147">
        <f t="shared" ref="AC39" si="237">AB39+AC38</f>
        <v>26.889999999999997</v>
      </c>
      <c r="AD39" s="152" t="s">
        <v>978</v>
      </c>
    </row>
    <row r="40" spans="1:30" outlineLevel="1" x14ac:dyDescent="0.2">
      <c r="A40" s="91"/>
      <c r="B40" s="37">
        <f t="shared" si="2"/>
        <v>36</v>
      </c>
      <c r="C40" s="28" t="s">
        <v>982</v>
      </c>
      <c r="D40" s="157">
        <v>44510</v>
      </c>
      <c r="E40" s="158" t="s">
        <v>40</v>
      </c>
      <c r="F40" s="159" t="s">
        <v>25</v>
      </c>
      <c r="G40" s="54" t="s">
        <v>67</v>
      </c>
      <c r="H40" s="54">
        <v>1100</v>
      </c>
      <c r="I40" s="57" t="s">
        <v>130</v>
      </c>
      <c r="J40" s="54" t="s">
        <v>120</v>
      </c>
      <c r="K40" s="36" t="s">
        <v>9</v>
      </c>
      <c r="L40" s="10">
        <v>9</v>
      </c>
      <c r="M40" s="88">
        <v>0.5</v>
      </c>
      <c r="N40" s="31">
        <v>0</v>
      </c>
      <c r="O40" s="88">
        <v>0</v>
      </c>
      <c r="P40" s="146">
        <f t="shared" si="11"/>
        <v>4</v>
      </c>
      <c r="Q40" s="147">
        <f t="shared" ref="Q40" si="238">P40+Q39</f>
        <v>9.129999999999999</v>
      </c>
      <c r="R40" s="10">
        <v>11.4</v>
      </c>
      <c r="S40" s="88">
        <f t="shared" ref="S40" si="239">M40</f>
        <v>0.5</v>
      </c>
      <c r="T40" s="31">
        <v>3.35</v>
      </c>
      <c r="U40" s="88">
        <f t="shared" ref="U40" si="240">O40</f>
        <v>0</v>
      </c>
      <c r="V40" s="146">
        <f t="shared" si="12"/>
        <v>5.2</v>
      </c>
      <c r="W40" s="147">
        <f t="shared" ref="W40" si="241">V40+W39</f>
        <v>5.7500000000000018</v>
      </c>
      <c r="X40" s="10">
        <f t="shared" ref="X40" si="242">R40</f>
        <v>11.4</v>
      </c>
      <c r="Y40" s="88">
        <f t="shared" ref="Y40" si="243">IF(X40&gt;0,Y$3,0)</f>
        <v>1</v>
      </c>
      <c r="Z40" s="31">
        <f t="shared" ref="Z40" si="244">T40</f>
        <v>3.35</v>
      </c>
      <c r="AA40" s="88">
        <f t="shared" ref="AA40" si="245">IF(Z40&gt;0,AA$3,0)</f>
        <v>1</v>
      </c>
      <c r="AB40" s="146">
        <f t="shared" si="1"/>
        <v>12.75</v>
      </c>
      <c r="AC40" s="147">
        <f t="shared" ref="AC40" si="246">AB40+AC39</f>
        <v>39.64</v>
      </c>
      <c r="AD40" s="152" t="s">
        <v>983</v>
      </c>
    </row>
    <row r="41" spans="1:30" outlineLevel="1" x14ac:dyDescent="0.2">
      <c r="A41" s="91"/>
      <c r="B41" s="37">
        <f t="shared" si="2"/>
        <v>37</v>
      </c>
      <c r="C41" s="28" t="s">
        <v>911</v>
      </c>
      <c r="D41" s="157">
        <v>44510</v>
      </c>
      <c r="E41" s="158" t="s">
        <v>40</v>
      </c>
      <c r="F41" s="159" t="s">
        <v>10</v>
      </c>
      <c r="G41" s="54" t="s">
        <v>67</v>
      </c>
      <c r="H41" s="54">
        <v>1300</v>
      </c>
      <c r="I41" s="57" t="s">
        <v>130</v>
      </c>
      <c r="J41" s="54" t="s">
        <v>120</v>
      </c>
      <c r="K41" s="36" t="s">
        <v>12</v>
      </c>
      <c r="L41" s="10">
        <v>2.8</v>
      </c>
      <c r="M41" s="88">
        <v>2</v>
      </c>
      <c r="N41" s="31">
        <v>0</v>
      </c>
      <c r="O41" s="88">
        <v>0</v>
      </c>
      <c r="P41" s="146">
        <f t="shared" si="11"/>
        <v>-2</v>
      </c>
      <c r="Q41" s="147">
        <f t="shared" ref="Q41" si="247">P41+Q40</f>
        <v>7.129999999999999</v>
      </c>
      <c r="R41" s="10">
        <v>2.54</v>
      </c>
      <c r="S41" s="88">
        <f t="shared" ref="S41" si="248">M41</f>
        <v>2</v>
      </c>
      <c r="T41" s="31">
        <v>1.34</v>
      </c>
      <c r="U41" s="88">
        <f t="shared" ref="U41" si="249">O41</f>
        <v>0</v>
      </c>
      <c r="V41" s="146">
        <f t="shared" si="12"/>
        <v>-2</v>
      </c>
      <c r="W41" s="147">
        <f t="shared" ref="W41" si="250">V41+W40</f>
        <v>3.7500000000000018</v>
      </c>
      <c r="X41" s="10">
        <f t="shared" ref="X41" si="251">R41</f>
        <v>2.54</v>
      </c>
      <c r="Y41" s="88">
        <f t="shared" ref="Y41" si="252">IF(X41&gt;0,Y$3,0)</f>
        <v>1</v>
      </c>
      <c r="Z41" s="31">
        <f t="shared" ref="Z41" si="253">T41</f>
        <v>1.34</v>
      </c>
      <c r="AA41" s="88">
        <f t="shared" ref="AA41" si="254">IF(Z41&gt;0,AA$3,0)</f>
        <v>1</v>
      </c>
      <c r="AB41" s="146">
        <f t="shared" si="1"/>
        <v>-0.66</v>
      </c>
      <c r="AC41" s="147">
        <f t="shared" ref="AC41" si="255">AB41+AC40</f>
        <v>38.980000000000004</v>
      </c>
      <c r="AD41" s="152" t="s">
        <v>984</v>
      </c>
    </row>
    <row r="42" spans="1:30" outlineLevel="1" x14ac:dyDescent="0.2">
      <c r="A42" s="91"/>
      <c r="B42" s="37">
        <f t="shared" si="2"/>
        <v>38</v>
      </c>
      <c r="C42" s="28" t="s">
        <v>985</v>
      </c>
      <c r="D42" s="64">
        <v>44512</v>
      </c>
      <c r="E42" s="28" t="s">
        <v>35</v>
      </c>
      <c r="F42" s="54" t="s">
        <v>25</v>
      </c>
      <c r="G42" s="54" t="s">
        <v>67</v>
      </c>
      <c r="H42" s="54">
        <v>1212</v>
      </c>
      <c r="I42" s="57" t="s">
        <v>130</v>
      </c>
      <c r="J42" s="54" t="s">
        <v>120</v>
      </c>
      <c r="K42" s="36" t="s">
        <v>62</v>
      </c>
      <c r="L42" s="10">
        <f>((5.5-(5.5*0.46))+(5.5-(5.5*0.45)))/2</f>
        <v>2.9974999999999996</v>
      </c>
      <c r="M42" s="88">
        <v>1.5</v>
      </c>
      <c r="N42" s="31">
        <v>0</v>
      </c>
      <c r="O42" s="88">
        <v>0</v>
      </c>
      <c r="P42" s="146">
        <f t="shared" si="11"/>
        <v>-1.5</v>
      </c>
      <c r="Q42" s="147">
        <f t="shared" ref="Q42" si="256">P42+Q41</f>
        <v>5.629999999999999</v>
      </c>
      <c r="R42" s="10">
        <v>1.78</v>
      </c>
      <c r="S42" s="88">
        <f t="shared" ref="S42" si="257">M42</f>
        <v>1.5</v>
      </c>
      <c r="T42" s="31">
        <v>1.19</v>
      </c>
      <c r="U42" s="88">
        <f t="shared" ref="U42" si="258">O42</f>
        <v>0</v>
      </c>
      <c r="V42" s="146">
        <f t="shared" si="12"/>
        <v>-1.5</v>
      </c>
      <c r="W42" s="147">
        <f t="shared" ref="W42" si="259">V42+W41</f>
        <v>2.2500000000000018</v>
      </c>
      <c r="X42" s="10">
        <f t="shared" ref="X42" si="260">R42</f>
        <v>1.78</v>
      </c>
      <c r="Y42" s="88">
        <f t="shared" ref="Y42" si="261">IF(X42&gt;0,Y$3,0)</f>
        <v>1</v>
      </c>
      <c r="Z42" s="31">
        <f t="shared" ref="Z42" si="262">T42</f>
        <v>1.19</v>
      </c>
      <c r="AA42" s="88">
        <f t="shared" ref="AA42" si="263">IF(Z42&gt;0,AA$3,0)</f>
        <v>1</v>
      </c>
      <c r="AB42" s="146">
        <f t="shared" si="1"/>
        <v>-2</v>
      </c>
      <c r="AC42" s="147">
        <f t="shared" ref="AC42" si="264">AB42+AC41</f>
        <v>36.980000000000004</v>
      </c>
      <c r="AD42" s="152" t="s">
        <v>988</v>
      </c>
    </row>
    <row r="43" spans="1:30" outlineLevel="1" x14ac:dyDescent="0.2">
      <c r="A43" s="91"/>
      <c r="B43" s="37">
        <f t="shared" si="2"/>
        <v>39</v>
      </c>
      <c r="C43" s="28" t="s">
        <v>986</v>
      </c>
      <c r="D43" s="64">
        <v>44512</v>
      </c>
      <c r="E43" s="28" t="s">
        <v>35</v>
      </c>
      <c r="F43" s="54" t="s">
        <v>36</v>
      </c>
      <c r="G43" s="54" t="s">
        <v>67</v>
      </c>
      <c r="H43" s="54">
        <v>1112</v>
      </c>
      <c r="I43" s="57" t="s">
        <v>132</v>
      </c>
      <c r="J43" s="54" t="s">
        <v>120</v>
      </c>
      <c r="K43" s="36" t="s">
        <v>56</v>
      </c>
      <c r="L43" s="10">
        <f>((4-(4*0.07))+(4-(4*0.13)))/2</f>
        <v>3.5999999999999996</v>
      </c>
      <c r="M43" s="88">
        <v>1.5</v>
      </c>
      <c r="N43" s="31">
        <v>0</v>
      </c>
      <c r="O43" s="88">
        <v>0</v>
      </c>
      <c r="P43" s="146">
        <f t="shared" si="11"/>
        <v>-1.5</v>
      </c>
      <c r="Q43" s="147">
        <f t="shared" ref="Q43" si="265">P43+Q42</f>
        <v>4.129999999999999</v>
      </c>
      <c r="R43" s="10">
        <v>4.2</v>
      </c>
      <c r="S43" s="88">
        <f t="shared" ref="S43" si="266">M43</f>
        <v>1.5</v>
      </c>
      <c r="T43" s="31">
        <v>1.68</v>
      </c>
      <c r="U43" s="88">
        <f t="shared" ref="U43" si="267">O43</f>
        <v>0</v>
      </c>
      <c r="V43" s="146">
        <f t="shared" si="12"/>
        <v>-1.5</v>
      </c>
      <c r="W43" s="147">
        <f t="shared" ref="W43" si="268">V43+W42</f>
        <v>0.75000000000000178</v>
      </c>
      <c r="X43" s="10">
        <f t="shared" ref="X43" si="269">R43</f>
        <v>4.2</v>
      </c>
      <c r="Y43" s="88">
        <f t="shared" ref="Y43" si="270">IF(X43&gt;0,Y$3,0)</f>
        <v>1</v>
      </c>
      <c r="Z43" s="31">
        <f t="shared" ref="Z43" si="271">T43</f>
        <v>1.68</v>
      </c>
      <c r="AA43" s="88">
        <f t="shared" ref="AA43" si="272">IF(Z43&gt;0,AA$3,0)</f>
        <v>1</v>
      </c>
      <c r="AB43" s="146">
        <f t="shared" si="1"/>
        <v>-2</v>
      </c>
      <c r="AC43" s="147">
        <f t="shared" ref="AC43" si="273">AB43+AC42</f>
        <v>34.980000000000004</v>
      </c>
      <c r="AD43" s="152" t="s">
        <v>989</v>
      </c>
    </row>
    <row r="44" spans="1:30" outlineLevel="1" x14ac:dyDescent="0.2">
      <c r="A44" s="91"/>
      <c r="B44" s="37">
        <f t="shared" si="2"/>
        <v>40</v>
      </c>
      <c r="C44" s="28" t="s">
        <v>987</v>
      </c>
      <c r="D44" s="64">
        <v>44512</v>
      </c>
      <c r="E44" s="28" t="s">
        <v>27</v>
      </c>
      <c r="F44" s="54" t="s">
        <v>10</v>
      </c>
      <c r="G44" s="54" t="s">
        <v>67</v>
      </c>
      <c r="H44" s="54">
        <v>1200</v>
      </c>
      <c r="I44" s="57" t="s">
        <v>130</v>
      </c>
      <c r="J44" s="54" t="s">
        <v>120</v>
      </c>
      <c r="K44" s="36" t="s">
        <v>56</v>
      </c>
      <c r="L44" s="10">
        <v>5</v>
      </c>
      <c r="M44" s="88">
        <v>0.75</v>
      </c>
      <c r="N44" s="31">
        <v>0</v>
      </c>
      <c r="O44" s="88">
        <v>0</v>
      </c>
      <c r="P44" s="146">
        <f t="shared" si="11"/>
        <v>-0.75</v>
      </c>
      <c r="Q44" s="147">
        <f t="shared" ref="Q44" si="274">P44+Q43</f>
        <v>3.379999999999999</v>
      </c>
      <c r="R44" s="10">
        <v>3.85</v>
      </c>
      <c r="S44" s="88">
        <f t="shared" ref="S44" si="275">M44</f>
        <v>0.75</v>
      </c>
      <c r="T44" s="31">
        <v>1.61</v>
      </c>
      <c r="U44" s="88">
        <f t="shared" ref="U44" si="276">O44</f>
        <v>0</v>
      </c>
      <c r="V44" s="146">
        <f t="shared" si="12"/>
        <v>-0.75</v>
      </c>
      <c r="W44" s="147">
        <f t="shared" ref="W44" si="277">V44+W43</f>
        <v>1.7763568394002505E-15</v>
      </c>
      <c r="X44" s="10">
        <f t="shared" ref="X44" si="278">R44</f>
        <v>3.85</v>
      </c>
      <c r="Y44" s="88">
        <f t="shared" ref="Y44" si="279">IF(X44&gt;0,Y$3,0)</f>
        <v>1</v>
      </c>
      <c r="Z44" s="31">
        <f t="shared" ref="Z44" si="280">T44</f>
        <v>1.61</v>
      </c>
      <c r="AA44" s="88">
        <f t="shared" ref="AA44" si="281">IF(Z44&gt;0,AA$3,0)</f>
        <v>1</v>
      </c>
      <c r="AB44" s="146">
        <f t="shared" si="1"/>
        <v>-2</v>
      </c>
      <c r="AC44" s="147">
        <f t="shared" ref="AC44" si="282">AB44+AC43</f>
        <v>32.980000000000004</v>
      </c>
      <c r="AD44" s="152" t="s">
        <v>990</v>
      </c>
    </row>
    <row r="45" spans="1:30" outlineLevel="1" x14ac:dyDescent="0.2">
      <c r="A45" s="91"/>
      <c r="B45" s="37">
        <f t="shared" si="2"/>
        <v>41</v>
      </c>
      <c r="C45" s="28" t="s">
        <v>907</v>
      </c>
      <c r="D45" s="64">
        <v>44514</v>
      </c>
      <c r="E45" s="28" t="s">
        <v>53</v>
      </c>
      <c r="F45" s="54" t="s">
        <v>10</v>
      </c>
      <c r="G45" s="54" t="s">
        <v>67</v>
      </c>
      <c r="H45" s="54">
        <v>1350</v>
      </c>
      <c r="I45" s="57" t="s">
        <v>130</v>
      </c>
      <c r="J45" s="54" t="s">
        <v>120</v>
      </c>
      <c r="K45" s="36" t="s">
        <v>204</v>
      </c>
      <c r="L45" s="10">
        <v>6.5</v>
      </c>
      <c r="M45" s="88">
        <v>1</v>
      </c>
      <c r="N45" s="31">
        <v>0</v>
      </c>
      <c r="O45" s="88">
        <v>0</v>
      </c>
      <c r="P45" s="146">
        <f t="shared" si="11"/>
        <v>-1</v>
      </c>
      <c r="Q45" s="147">
        <f t="shared" ref="Q45" si="283">P45+Q44</f>
        <v>2.379999999999999</v>
      </c>
      <c r="R45" s="10">
        <v>6.51</v>
      </c>
      <c r="S45" s="88">
        <f t="shared" ref="S45" si="284">M45</f>
        <v>1</v>
      </c>
      <c r="T45" s="31">
        <v>2.2000000000000002</v>
      </c>
      <c r="U45" s="88">
        <f t="shared" ref="U45" si="285">O45</f>
        <v>0</v>
      </c>
      <c r="V45" s="146">
        <f t="shared" si="12"/>
        <v>-1</v>
      </c>
      <c r="W45" s="147">
        <f t="shared" ref="W45" si="286">V45+W44</f>
        <v>-0.99999999999999822</v>
      </c>
      <c r="X45" s="10">
        <f t="shared" ref="X45" si="287">R45</f>
        <v>6.51</v>
      </c>
      <c r="Y45" s="88">
        <f t="shared" ref="Y45" si="288">IF(X45&gt;0,Y$3,0)</f>
        <v>1</v>
      </c>
      <c r="Z45" s="31">
        <f t="shared" ref="Z45" si="289">T45</f>
        <v>2.2000000000000002</v>
      </c>
      <c r="AA45" s="88">
        <f t="shared" ref="AA45" si="290">IF(Z45&gt;0,AA$3,0)</f>
        <v>1</v>
      </c>
      <c r="AB45" s="146">
        <f t="shared" si="1"/>
        <v>-2</v>
      </c>
      <c r="AC45" s="147">
        <f t="shared" ref="AC45" si="291">AB45+AC44</f>
        <v>30.980000000000004</v>
      </c>
      <c r="AD45" s="152" t="s">
        <v>994</v>
      </c>
    </row>
    <row r="46" spans="1:30" outlineLevel="1" collapsed="1" x14ac:dyDescent="0.2">
      <c r="A46" s="91"/>
      <c r="B46" s="37">
        <f t="shared" si="2"/>
        <v>42</v>
      </c>
      <c r="C46" s="28" t="s">
        <v>980</v>
      </c>
      <c r="D46" s="64">
        <v>44518</v>
      </c>
      <c r="E46" s="28" t="s">
        <v>39</v>
      </c>
      <c r="F46" s="54" t="s">
        <v>10</v>
      </c>
      <c r="G46" s="54" t="s">
        <v>67</v>
      </c>
      <c r="H46" s="54">
        <v>1200</v>
      </c>
      <c r="I46" s="57" t="s">
        <v>131</v>
      </c>
      <c r="J46" s="54" t="s">
        <v>120</v>
      </c>
      <c r="K46" s="36" t="s">
        <v>9</v>
      </c>
      <c r="L46" s="10">
        <v>3.5</v>
      </c>
      <c r="M46" s="88">
        <v>2.5</v>
      </c>
      <c r="N46" s="31">
        <v>0</v>
      </c>
      <c r="O46" s="88">
        <v>0</v>
      </c>
      <c r="P46" s="146">
        <f t="shared" si="11"/>
        <v>6.25</v>
      </c>
      <c r="Q46" s="147">
        <f t="shared" ref="Q46" si="292">P46+Q45</f>
        <v>8.629999999999999</v>
      </c>
      <c r="R46" s="10">
        <v>2.7</v>
      </c>
      <c r="S46" s="88">
        <f t="shared" ref="S46" si="293">M46</f>
        <v>2.5</v>
      </c>
      <c r="T46" s="31">
        <v>1.34</v>
      </c>
      <c r="U46" s="88">
        <f t="shared" ref="U46" si="294">O46</f>
        <v>0</v>
      </c>
      <c r="V46" s="146">
        <f t="shared" si="12"/>
        <v>4.25</v>
      </c>
      <c r="W46" s="147">
        <f t="shared" ref="W46" si="295">V46+W45</f>
        <v>3.2500000000000018</v>
      </c>
      <c r="X46" s="10">
        <f t="shared" ref="X46" si="296">R46</f>
        <v>2.7</v>
      </c>
      <c r="Y46" s="88">
        <f t="shared" ref="Y46" si="297">IF(X46&gt;0,Y$3,0)</f>
        <v>1</v>
      </c>
      <c r="Z46" s="31">
        <f t="shared" ref="Z46" si="298">T46</f>
        <v>1.34</v>
      </c>
      <c r="AA46" s="88">
        <f t="shared" ref="AA46" si="299">IF(Z46&gt;0,AA$3,0)</f>
        <v>1</v>
      </c>
      <c r="AB46" s="146">
        <f t="shared" si="1"/>
        <v>2.04</v>
      </c>
      <c r="AC46" s="147">
        <f t="shared" ref="AC46" si="300">AB46+AC45</f>
        <v>33.020000000000003</v>
      </c>
      <c r="AD46" s="152" t="s">
        <v>1001</v>
      </c>
    </row>
    <row r="47" spans="1:30" outlineLevel="1" x14ac:dyDescent="0.2">
      <c r="A47" s="91"/>
      <c r="B47" s="37">
        <f t="shared" si="2"/>
        <v>43</v>
      </c>
      <c r="C47" s="28" t="s">
        <v>999</v>
      </c>
      <c r="D47" s="64">
        <v>44518</v>
      </c>
      <c r="E47" s="28" t="s">
        <v>39</v>
      </c>
      <c r="F47" s="54" t="s">
        <v>10</v>
      </c>
      <c r="G47" s="54" t="s">
        <v>67</v>
      </c>
      <c r="H47" s="54">
        <v>1200</v>
      </c>
      <c r="I47" s="57" t="s">
        <v>131</v>
      </c>
      <c r="J47" s="54" t="s">
        <v>120</v>
      </c>
      <c r="K47" s="36" t="s">
        <v>74</v>
      </c>
      <c r="L47" s="10">
        <v>5</v>
      </c>
      <c r="M47" s="88">
        <v>0.65</v>
      </c>
      <c r="N47" s="31">
        <v>0</v>
      </c>
      <c r="O47" s="88">
        <v>0</v>
      </c>
      <c r="P47" s="146">
        <f t="shared" si="11"/>
        <v>-0.65</v>
      </c>
      <c r="Q47" s="147">
        <f t="shared" ref="Q47" si="301">P47+Q46</f>
        <v>7.9799999999999986</v>
      </c>
      <c r="R47" s="10">
        <v>11.33</v>
      </c>
      <c r="S47" s="88">
        <f t="shared" ref="S47" si="302">M47</f>
        <v>0.65</v>
      </c>
      <c r="T47" s="31">
        <v>3.08</v>
      </c>
      <c r="U47" s="88">
        <f t="shared" ref="U47" si="303">O47</f>
        <v>0</v>
      </c>
      <c r="V47" s="146">
        <f t="shared" si="12"/>
        <v>-0.65</v>
      </c>
      <c r="W47" s="147">
        <f t="shared" ref="W47" si="304">V47+W46</f>
        <v>2.6000000000000019</v>
      </c>
      <c r="X47" s="10">
        <f t="shared" ref="X47" si="305">R47</f>
        <v>11.33</v>
      </c>
      <c r="Y47" s="88">
        <f t="shared" ref="Y47" si="306">IF(X47&gt;0,Y$3,0)</f>
        <v>1</v>
      </c>
      <c r="Z47" s="31">
        <f t="shared" ref="Z47" si="307">T47</f>
        <v>3.08</v>
      </c>
      <c r="AA47" s="88">
        <f t="shared" ref="AA47" si="308">IF(Z47&gt;0,AA$3,0)</f>
        <v>1</v>
      </c>
      <c r="AB47" s="146">
        <f t="shared" si="1"/>
        <v>-2</v>
      </c>
      <c r="AC47" s="147">
        <f t="shared" ref="AC47" si="309">AB47+AC46</f>
        <v>31.020000000000003</v>
      </c>
      <c r="AD47" s="152" t="s">
        <v>1002</v>
      </c>
    </row>
    <row r="48" spans="1:30" outlineLevel="1" x14ac:dyDescent="0.2">
      <c r="A48" s="91"/>
      <c r="B48" s="37">
        <f t="shared" si="2"/>
        <v>44</v>
      </c>
      <c r="C48" s="28" t="s">
        <v>1000</v>
      </c>
      <c r="D48" s="64">
        <v>44520</v>
      </c>
      <c r="E48" s="28" t="s">
        <v>32</v>
      </c>
      <c r="F48" s="54" t="s">
        <v>10</v>
      </c>
      <c r="G48" s="54" t="s">
        <v>245</v>
      </c>
      <c r="H48" s="54">
        <v>1000</v>
      </c>
      <c r="I48" s="57" t="s">
        <v>131</v>
      </c>
      <c r="J48" s="54" t="s">
        <v>120</v>
      </c>
      <c r="K48" s="36" t="s">
        <v>92</v>
      </c>
      <c r="L48" s="10">
        <v>14</v>
      </c>
      <c r="M48" s="88">
        <v>1</v>
      </c>
      <c r="N48" s="31">
        <v>0</v>
      </c>
      <c r="O48" s="88">
        <v>0</v>
      </c>
      <c r="P48" s="146">
        <f t="shared" si="11"/>
        <v>-1</v>
      </c>
      <c r="Q48" s="147">
        <f t="shared" ref="Q48" si="310">P48+Q47</f>
        <v>6.9799999999999986</v>
      </c>
      <c r="R48" s="10">
        <v>10.32</v>
      </c>
      <c r="S48" s="88">
        <f t="shared" ref="S48" si="311">M48</f>
        <v>1</v>
      </c>
      <c r="T48" s="31">
        <v>3.2</v>
      </c>
      <c r="U48" s="88">
        <f t="shared" ref="U48" si="312">O48</f>
        <v>0</v>
      </c>
      <c r="V48" s="146">
        <f t="shared" si="12"/>
        <v>-1</v>
      </c>
      <c r="W48" s="147">
        <f t="shared" ref="W48" si="313">V48+W47</f>
        <v>1.6000000000000019</v>
      </c>
      <c r="X48" s="10">
        <f t="shared" ref="X48" si="314">R48</f>
        <v>10.32</v>
      </c>
      <c r="Y48" s="88">
        <f t="shared" ref="Y48" si="315">IF(X48&gt;0,Y$3,0)</f>
        <v>1</v>
      </c>
      <c r="Z48" s="31">
        <f t="shared" ref="Z48" si="316">T48</f>
        <v>3.2</v>
      </c>
      <c r="AA48" s="88">
        <f t="shared" ref="AA48" si="317">IF(Z48&gt;0,AA$3,0)</f>
        <v>1</v>
      </c>
      <c r="AB48" s="146">
        <f t="shared" si="1"/>
        <v>-2</v>
      </c>
      <c r="AC48" s="147">
        <f t="shared" ref="AC48" si="318">AB48+AC47</f>
        <v>29.020000000000003</v>
      </c>
      <c r="AD48" s="152" t="s">
        <v>1007</v>
      </c>
    </row>
    <row r="49" spans="1:30" outlineLevel="1" x14ac:dyDescent="0.2">
      <c r="A49" s="91"/>
      <c r="B49" s="37">
        <f t="shared" si="2"/>
        <v>45</v>
      </c>
      <c r="C49" s="28" t="s">
        <v>1004</v>
      </c>
      <c r="D49" s="64">
        <v>44520</v>
      </c>
      <c r="E49" s="28" t="s">
        <v>80</v>
      </c>
      <c r="F49" s="54" t="s">
        <v>36</v>
      </c>
      <c r="G49" s="54" t="s">
        <v>67</v>
      </c>
      <c r="H49" s="54">
        <v>1100</v>
      </c>
      <c r="I49" s="57" t="s">
        <v>131</v>
      </c>
      <c r="J49" s="54" t="s">
        <v>120</v>
      </c>
      <c r="K49" s="36" t="s">
        <v>110</v>
      </c>
      <c r="L49" s="10">
        <v>5</v>
      </c>
      <c r="M49" s="88">
        <v>0.5</v>
      </c>
      <c r="N49" s="31">
        <v>0</v>
      </c>
      <c r="O49" s="88">
        <v>0</v>
      </c>
      <c r="P49" s="146">
        <f t="shared" si="11"/>
        <v>-0.5</v>
      </c>
      <c r="Q49" s="147">
        <f t="shared" ref="Q49" si="319">P49+Q48</f>
        <v>6.4799999999999986</v>
      </c>
      <c r="R49" s="10">
        <v>5.0199999999999996</v>
      </c>
      <c r="S49" s="88">
        <f t="shared" ref="S49" si="320">M49</f>
        <v>0.5</v>
      </c>
      <c r="T49" s="31">
        <v>2.09</v>
      </c>
      <c r="U49" s="88">
        <f t="shared" ref="U49" si="321">O49</f>
        <v>0</v>
      </c>
      <c r="V49" s="146">
        <f t="shared" si="12"/>
        <v>-0.5</v>
      </c>
      <c r="W49" s="147">
        <f t="shared" ref="W49" si="322">V49+W48</f>
        <v>1.1000000000000019</v>
      </c>
      <c r="X49" s="10">
        <f t="shared" ref="X49" si="323">R49</f>
        <v>5.0199999999999996</v>
      </c>
      <c r="Y49" s="88">
        <f t="shared" ref="Y49" si="324">IF(X49&gt;0,Y$3,0)</f>
        <v>1</v>
      </c>
      <c r="Z49" s="31">
        <f t="shared" ref="Z49" si="325">T49</f>
        <v>2.09</v>
      </c>
      <c r="AA49" s="88">
        <f t="shared" ref="AA49" si="326">IF(Z49&gt;0,AA$3,0)</f>
        <v>1</v>
      </c>
      <c r="AB49" s="146">
        <f t="shared" si="1"/>
        <v>-2</v>
      </c>
      <c r="AC49" s="147">
        <f t="shared" ref="AC49" si="327">AB49+AC48</f>
        <v>27.020000000000003</v>
      </c>
      <c r="AD49" s="152" t="s">
        <v>1010</v>
      </c>
    </row>
    <row r="50" spans="1:30" outlineLevel="1" x14ac:dyDescent="0.2">
      <c r="A50" s="91"/>
      <c r="B50" s="37">
        <f t="shared" si="2"/>
        <v>46</v>
      </c>
      <c r="C50" s="28" t="s">
        <v>1011</v>
      </c>
      <c r="D50" s="64">
        <v>44521</v>
      </c>
      <c r="E50" s="28" t="s">
        <v>33</v>
      </c>
      <c r="F50" s="54" t="s">
        <v>36</v>
      </c>
      <c r="G50" s="54" t="s">
        <v>67</v>
      </c>
      <c r="H50" s="54">
        <v>1200</v>
      </c>
      <c r="I50" s="57" t="s">
        <v>131</v>
      </c>
      <c r="J50" s="54" t="s">
        <v>120</v>
      </c>
      <c r="K50" s="36" t="s">
        <v>9</v>
      </c>
      <c r="L50" s="10">
        <v>2.25</v>
      </c>
      <c r="M50" s="88">
        <v>2.5</v>
      </c>
      <c r="N50" s="31">
        <v>0</v>
      </c>
      <c r="O50" s="88">
        <v>0</v>
      </c>
      <c r="P50" s="146">
        <f t="shared" si="11"/>
        <v>3.13</v>
      </c>
      <c r="Q50" s="147">
        <f t="shared" ref="Q50" si="328">P50+Q49</f>
        <v>9.61</v>
      </c>
      <c r="R50" s="10">
        <v>1.78</v>
      </c>
      <c r="S50" s="88">
        <f t="shared" ref="S50" si="329">M50</f>
        <v>2.5</v>
      </c>
      <c r="T50" s="31">
        <v>1.17</v>
      </c>
      <c r="U50" s="88">
        <f t="shared" ref="U50" si="330">O50</f>
        <v>0</v>
      </c>
      <c r="V50" s="146">
        <f t="shared" si="12"/>
        <v>1.95</v>
      </c>
      <c r="W50" s="147">
        <f t="shared" ref="W50" si="331">V50+W49</f>
        <v>3.0500000000000016</v>
      </c>
      <c r="X50" s="10">
        <f t="shared" ref="X50" si="332">R50</f>
        <v>1.78</v>
      </c>
      <c r="Y50" s="88">
        <f t="shared" ref="Y50" si="333">IF(X50&gt;0,Y$3,0)</f>
        <v>1</v>
      </c>
      <c r="Z50" s="31">
        <f t="shared" ref="Z50" si="334">T50</f>
        <v>1.17</v>
      </c>
      <c r="AA50" s="88">
        <f t="shared" ref="AA50" si="335">IF(Z50&gt;0,AA$3,0)</f>
        <v>1</v>
      </c>
      <c r="AB50" s="146">
        <f t="shared" si="1"/>
        <v>0.95</v>
      </c>
      <c r="AC50" s="147">
        <f t="shared" ref="AC50" si="336">AB50+AC49</f>
        <v>27.970000000000002</v>
      </c>
      <c r="AD50" s="152" t="s">
        <v>1013</v>
      </c>
    </row>
    <row r="51" spans="1:30" outlineLevel="1" x14ac:dyDescent="0.2">
      <c r="A51" s="91"/>
      <c r="B51" s="37">
        <f t="shared" si="2"/>
        <v>47</v>
      </c>
      <c r="C51" s="28" t="s">
        <v>530</v>
      </c>
      <c r="D51" s="64">
        <v>44523</v>
      </c>
      <c r="E51" s="28" t="s">
        <v>51</v>
      </c>
      <c r="F51" s="54" t="s">
        <v>10</v>
      </c>
      <c r="G51" s="54" t="s">
        <v>67</v>
      </c>
      <c r="H51" s="54">
        <v>1140</v>
      </c>
      <c r="I51" s="57" t="s">
        <v>131</v>
      </c>
      <c r="J51" s="54" t="s">
        <v>120</v>
      </c>
      <c r="K51" s="36" t="s">
        <v>74</v>
      </c>
      <c r="L51" s="10">
        <v>16</v>
      </c>
      <c r="M51" s="88">
        <v>0.5</v>
      </c>
      <c r="N51" s="31">
        <v>0</v>
      </c>
      <c r="O51" s="88">
        <v>0</v>
      </c>
      <c r="P51" s="146">
        <f t="shared" si="11"/>
        <v>-0.5</v>
      </c>
      <c r="Q51" s="147">
        <f t="shared" ref="Q51" si="337">P51+Q50</f>
        <v>9.11</v>
      </c>
      <c r="R51" s="10">
        <v>7.77</v>
      </c>
      <c r="S51" s="88">
        <f t="shared" ref="S51" si="338">M51</f>
        <v>0.5</v>
      </c>
      <c r="T51" s="31">
        <v>2.2999999999999998</v>
      </c>
      <c r="U51" s="88">
        <f t="shared" ref="U51" si="339">O51</f>
        <v>0</v>
      </c>
      <c r="V51" s="146">
        <f t="shared" si="12"/>
        <v>-0.5</v>
      </c>
      <c r="W51" s="147">
        <f t="shared" ref="W51" si="340">V51+W50</f>
        <v>2.5500000000000016</v>
      </c>
      <c r="X51" s="10">
        <f t="shared" ref="X51" si="341">R51</f>
        <v>7.77</v>
      </c>
      <c r="Y51" s="88">
        <f t="shared" ref="Y51" si="342">IF(X51&gt;0,Y$3,0)</f>
        <v>1</v>
      </c>
      <c r="Z51" s="31">
        <f t="shared" ref="Z51" si="343">T51</f>
        <v>2.2999999999999998</v>
      </c>
      <c r="AA51" s="88">
        <f t="shared" ref="AA51" si="344">IF(Z51&gt;0,AA$3,0)</f>
        <v>1</v>
      </c>
      <c r="AB51" s="146">
        <f t="shared" si="1"/>
        <v>-2</v>
      </c>
      <c r="AC51" s="147">
        <f t="shared" ref="AC51" si="345">AB51+AC50</f>
        <v>25.970000000000002</v>
      </c>
      <c r="AD51" s="152" t="s">
        <v>1019</v>
      </c>
    </row>
    <row r="52" spans="1:30" outlineLevel="1" x14ac:dyDescent="0.2">
      <c r="A52" s="91"/>
      <c r="B52" s="37">
        <f t="shared" si="2"/>
        <v>48</v>
      </c>
      <c r="C52" s="28" t="s">
        <v>1020</v>
      </c>
      <c r="D52" s="64">
        <v>44524</v>
      </c>
      <c r="E52" s="28" t="s">
        <v>43</v>
      </c>
      <c r="F52" s="54" t="s">
        <v>25</v>
      </c>
      <c r="G52" s="54" t="s">
        <v>67</v>
      </c>
      <c r="H52" s="54">
        <v>1200</v>
      </c>
      <c r="I52" s="57" t="s">
        <v>131</v>
      </c>
      <c r="J52" s="54" t="s">
        <v>120</v>
      </c>
      <c r="K52" s="36" t="s">
        <v>9</v>
      </c>
      <c r="L52" s="10">
        <v>4.8</v>
      </c>
      <c r="M52" s="88">
        <v>1.25</v>
      </c>
      <c r="N52" s="31">
        <v>0</v>
      </c>
      <c r="O52" s="88">
        <v>0</v>
      </c>
      <c r="P52" s="146">
        <f t="shared" si="11"/>
        <v>4.75</v>
      </c>
      <c r="Q52" s="147">
        <f t="shared" ref="Q52" si="346">P52+Q51</f>
        <v>13.86</v>
      </c>
      <c r="R52" s="10">
        <v>5.0599999999999996</v>
      </c>
      <c r="S52" s="88">
        <f t="shared" ref="S52" si="347">M52</f>
        <v>1.25</v>
      </c>
      <c r="T52" s="31">
        <v>1.95</v>
      </c>
      <c r="U52" s="88">
        <f t="shared" ref="U52" si="348">O52</f>
        <v>0</v>
      </c>
      <c r="V52" s="146">
        <f t="shared" si="12"/>
        <v>5.08</v>
      </c>
      <c r="W52" s="147">
        <f t="shared" ref="W52" si="349">V52+W51</f>
        <v>7.6300000000000017</v>
      </c>
      <c r="X52" s="10">
        <f t="shared" ref="X52" si="350">R52</f>
        <v>5.0599999999999996</v>
      </c>
      <c r="Y52" s="88">
        <f t="shared" ref="Y52" si="351">IF(X52&gt;0,Y$3,0)</f>
        <v>1</v>
      </c>
      <c r="Z52" s="31">
        <f t="shared" ref="Z52" si="352">T52</f>
        <v>1.95</v>
      </c>
      <c r="AA52" s="88">
        <f t="shared" ref="AA52" si="353">IF(Z52&gt;0,AA$3,0)</f>
        <v>1</v>
      </c>
      <c r="AB52" s="146">
        <f t="shared" si="1"/>
        <v>5.01</v>
      </c>
      <c r="AC52" s="147">
        <f t="shared" ref="AC52" si="354">AB52+AC51</f>
        <v>30.980000000000004</v>
      </c>
      <c r="AD52" s="152" t="s">
        <v>1022</v>
      </c>
    </row>
    <row r="53" spans="1:30" outlineLevel="1" x14ac:dyDescent="0.2">
      <c r="A53" s="91"/>
      <c r="B53" s="37">
        <f t="shared" si="2"/>
        <v>49</v>
      </c>
      <c r="C53" s="28" t="s">
        <v>203</v>
      </c>
      <c r="D53" s="64">
        <v>44524</v>
      </c>
      <c r="E53" s="28" t="s">
        <v>43</v>
      </c>
      <c r="F53" s="54" t="s">
        <v>25</v>
      </c>
      <c r="G53" s="54" t="s">
        <v>67</v>
      </c>
      <c r="H53" s="54">
        <v>1200</v>
      </c>
      <c r="I53" s="57" t="s">
        <v>131</v>
      </c>
      <c r="J53" s="54" t="s">
        <v>120</v>
      </c>
      <c r="K53" s="36" t="s">
        <v>12</v>
      </c>
      <c r="L53" s="10">
        <v>4</v>
      </c>
      <c r="M53" s="88">
        <v>1.5</v>
      </c>
      <c r="N53" s="31">
        <v>0</v>
      </c>
      <c r="O53" s="88">
        <v>0</v>
      </c>
      <c r="P53" s="146">
        <f t="shared" si="11"/>
        <v>-1.5</v>
      </c>
      <c r="Q53" s="147">
        <f t="shared" ref="Q53" si="355">P53+Q52</f>
        <v>12.36</v>
      </c>
      <c r="R53" s="10">
        <v>3.7</v>
      </c>
      <c r="S53" s="88">
        <f t="shared" ref="S53" si="356">M53</f>
        <v>1.5</v>
      </c>
      <c r="T53" s="31">
        <v>1.5</v>
      </c>
      <c r="U53" s="88">
        <f t="shared" ref="U53" si="357">O53</f>
        <v>0</v>
      </c>
      <c r="V53" s="146">
        <f t="shared" si="12"/>
        <v>-1.5</v>
      </c>
      <c r="W53" s="147">
        <f t="shared" ref="W53" si="358">V53+W52</f>
        <v>6.1300000000000017</v>
      </c>
      <c r="X53" s="10">
        <f t="shared" ref="X53" si="359">R53</f>
        <v>3.7</v>
      </c>
      <c r="Y53" s="88">
        <f t="shared" ref="Y53" si="360">IF(X53&gt;0,Y$3,0)</f>
        <v>1</v>
      </c>
      <c r="Z53" s="31">
        <f t="shared" ref="Z53" si="361">T53</f>
        <v>1.5</v>
      </c>
      <c r="AA53" s="88">
        <f t="shared" ref="AA53" si="362">IF(Z53&gt;0,AA$3,0)</f>
        <v>1</v>
      </c>
      <c r="AB53" s="146">
        <f t="shared" si="1"/>
        <v>-0.5</v>
      </c>
      <c r="AC53" s="147">
        <f t="shared" ref="AC53" si="363">AB53+AC52</f>
        <v>30.480000000000004</v>
      </c>
      <c r="AD53" s="152" t="s">
        <v>1021</v>
      </c>
    </row>
    <row r="54" spans="1:30" outlineLevel="1" x14ac:dyDescent="0.2">
      <c r="A54" s="91"/>
      <c r="B54" s="37">
        <f t="shared" si="2"/>
        <v>50</v>
      </c>
      <c r="C54" s="28" t="s">
        <v>1026</v>
      </c>
      <c r="D54" s="64">
        <v>44525</v>
      </c>
      <c r="E54" s="28" t="s">
        <v>44</v>
      </c>
      <c r="F54" s="54" t="s">
        <v>36</v>
      </c>
      <c r="G54" s="54" t="s">
        <v>67</v>
      </c>
      <c r="H54" s="54">
        <v>1200</v>
      </c>
      <c r="I54" s="57" t="s">
        <v>131</v>
      </c>
      <c r="J54" s="54" t="s">
        <v>120</v>
      </c>
      <c r="K54" s="36" t="s">
        <v>12</v>
      </c>
      <c r="L54" s="10">
        <f>((8.2*1)+(2.25*2))/3</f>
        <v>4.2333333333333334</v>
      </c>
      <c r="M54" s="88">
        <v>3</v>
      </c>
      <c r="N54" s="31">
        <v>0</v>
      </c>
      <c r="O54" s="88">
        <v>0</v>
      </c>
      <c r="P54" s="146">
        <f t="shared" si="11"/>
        <v>-3</v>
      </c>
      <c r="Q54" s="147">
        <f t="shared" ref="Q54" si="364">P54+Q53</f>
        <v>9.36</v>
      </c>
      <c r="R54" s="10">
        <v>8.1999999999999993</v>
      </c>
      <c r="S54" s="88">
        <f t="shared" ref="S54" si="365">M54</f>
        <v>3</v>
      </c>
      <c r="T54" s="31">
        <v>2.44</v>
      </c>
      <c r="U54" s="88">
        <f t="shared" ref="U54" si="366">O54</f>
        <v>0</v>
      </c>
      <c r="V54" s="146">
        <f t="shared" si="12"/>
        <v>-3</v>
      </c>
      <c r="W54" s="147">
        <f t="shared" ref="W54" si="367">V54+W53</f>
        <v>3.1300000000000017</v>
      </c>
      <c r="X54" s="10">
        <f t="shared" ref="X54" si="368">R54</f>
        <v>8.1999999999999993</v>
      </c>
      <c r="Y54" s="88">
        <f t="shared" ref="Y54" si="369">IF(X54&gt;0,Y$3,0)</f>
        <v>1</v>
      </c>
      <c r="Z54" s="31">
        <f t="shared" ref="Z54" si="370">T54</f>
        <v>2.44</v>
      </c>
      <c r="AA54" s="88">
        <f t="shared" ref="AA54" si="371">IF(Z54&gt;0,AA$3,0)</f>
        <v>1</v>
      </c>
      <c r="AB54" s="146">
        <f t="shared" si="1"/>
        <v>0.44</v>
      </c>
      <c r="AC54" s="147">
        <f t="shared" ref="AC54" si="372">AB54+AC53</f>
        <v>30.920000000000005</v>
      </c>
      <c r="AD54" s="152" t="s">
        <v>1027</v>
      </c>
    </row>
    <row r="55" spans="1:30" outlineLevel="1" x14ac:dyDescent="0.2">
      <c r="A55" s="91"/>
      <c r="B55" s="37">
        <f t="shared" si="2"/>
        <v>51</v>
      </c>
      <c r="C55" s="28" t="s">
        <v>1030</v>
      </c>
      <c r="D55" s="64">
        <v>44527</v>
      </c>
      <c r="E55" s="28" t="s">
        <v>49</v>
      </c>
      <c r="F55" s="54" t="s">
        <v>25</v>
      </c>
      <c r="G55" s="54" t="s">
        <v>177</v>
      </c>
      <c r="H55" s="54">
        <v>1000</v>
      </c>
      <c r="I55" s="57" t="s">
        <v>131</v>
      </c>
      <c r="J55" s="54" t="s">
        <v>120</v>
      </c>
      <c r="K55" s="36" t="s">
        <v>9</v>
      </c>
      <c r="L55" s="10">
        <v>2.9</v>
      </c>
      <c r="M55" s="88">
        <v>1.5</v>
      </c>
      <c r="N55" s="31">
        <v>0</v>
      </c>
      <c r="O55" s="88">
        <v>0</v>
      </c>
      <c r="P55" s="146">
        <f t="shared" si="11"/>
        <v>2.85</v>
      </c>
      <c r="Q55" s="147">
        <f t="shared" ref="Q55" si="373">P55+Q54</f>
        <v>12.209999999999999</v>
      </c>
      <c r="R55" s="10">
        <v>3.85</v>
      </c>
      <c r="S55" s="88">
        <f t="shared" ref="S55" si="374">M55</f>
        <v>1.5</v>
      </c>
      <c r="T55" s="31">
        <v>1.6</v>
      </c>
      <c r="U55" s="88">
        <f t="shared" ref="U55" si="375">O55</f>
        <v>0</v>
      </c>
      <c r="V55" s="146">
        <f t="shared" si="12"/>
        <v>4.28</v>
      </c>
      <c r="W55" s="147">
        <f t="shared" ref="W55" si="376">V55+W54</f>
        <v>7.4100000000000019</v>
      </c>
      <c r="X55" s="10">
        <f t="shared" ref="X55" si="377">R55</f>
        <v>3.85</v>
      </c>
      <c r="Y55" s="88">
        <f t="shared" ref="Y55" si="378">IF(X55&gt;0,Y$3,0)</f>
        <v>1</v>
      </c>
      <c r="Z55" s="31">
        <f t="shared" ref="Z55" si="379">T55</f>
        <v>1.6</v>
      </c>
      <c r="AA55" s="88">
        <f t="shared" ref="AA55" si="380">IF(Z55&gt;0,AA$3,0)</f>
        <v>1</v>
      </c>
      <c r="AB55" s="146">
        <f t="shared" si="1"/>
        <v>3.45</v>
      </c>
      <c r="AC55" s="147">
        <f t="shared" ref="AC55" si="381">AB55+AC54</f>
        <v>34.370000000000005</v>
      </c>
      <c r="AD55" s="152" t="s">
        <v>1035</v>
      </c>
    </row>
    <row r="56" spans="1:30" outlineLevel="1" x14ac:dyDescent="0.2">
      <c r="A56" s="91"/>
      <c r="B56" s="52">
        <f t="shared" si="2"/>
        <v>52</v>
      </c>
      <c r="C56" s="9" t="s">
        <v>1032</v>
      </c>
      <c r="D56" s="42">
        <v>44528</v>
      </c>
      <c r="E56" s="9" t="s">
        <v>42</v>
      </c>
      <c r="F56" s="55" t="s">
        <v>36</v>
      </c>
      <c r="G56" s="55" t="s">
        <v>67</v>
      </c>
      <c r="H56" s="55">
        <v>1200</v>
      </c>
      <c r="I56" s="60" t="s">
        <v>131</v>
      </c>
      <c r="J56" s="55" t="s">
        <v>120</v>
      </c>
      <c r="K56" s="38" t="s">
        <v>204</v>
      </c>
      <c r="L56" s="39">
        <v>5.5</v>
      </c>
      <c r="M56" s="161">
        <v>0.75</v>
      </c>
      <c r="N56" s="41">
        <v>0</v>
      </c>
      <c r="O56" s="161">
        <v>0</v>
      </c>
      <c r="P56" s="162">
        <f t="shared" si="11"/>
        <v>-0.75</v>
      </c>
      <c r="Q56" s="163">
        <f t="shared" ref="Q56" si="382">P56+Q55</f>
        <v>11.459999999999999</v>
      </c>
      <c r="R56" s="39">
        <v>5.6</v>
      </c>
      <c r="S56" s="161">
        <f t="shared" ref="S56" si="383">M56</f>
        <v>0.75</v>
      </c>
      <c r="T56" s="41">
        <v>2</v>
      </c>
      <c r="U56" s="161">
        <f t="shared" ref="U56" si="384">O56</f>
        <v>0</v>
      </c>
      <c r="V56" s="162">
        <f t="shared" si="12"/>
        <v>-0.75</v>
      </c>
      <c r="W56" s="163">
        <f t="shared" ref="W56" si="385">V56+W55</f>
        <v>6.6600000000000019</v>
      </c>
      <c r="X56" s="39">
        <f t="shared" ref="X56" si="386">R56</f>
        <v>5.6</v>
      </c>
      <c r="Y56" s="161">
        <f t="shared" ref="Y56" si="387">IF(X56&gt;0,Y$3,0)</f>
        <v>1</v>
      </c>
      <c r="Z56" s="41">
        <f t="shared" ref="Z56" si="388">T56</f>
        <v>2</v>
      </c>
      <c r="AA56" s="161">
        <f t="shared" ref="AA56" si="389">IF(Z56&gt;0,AA$3,0)</f>
        <v>1</v>
      </c>
      <c r="AB56" s="162">
        <f t="shared" si="1"/>
        <v>-2</v>
      </c>
      <c r="AC56" s="163">
        <f t="shared" ref="AC56" si="390">AB56+AC55</f>
        <v>32.370000000000005</v>
      </c>
      <c r="AD56" s="164" t="s">
        <v>1034</v>
      </c>
    </row>
    <row r="57" spans="1:30" x14ac:dyDescent="0.2">
      <c r="A57" s="91"/>
      <c r="B57" s="37">
        <f t="shared" si="2"/>
        <v>53</v>
      </c>
      <c r="C57" s="28" t="s">
        <v>1042</v>
      </c>
      <c r="D57" s="64">
        <v>44531</v>
      </c>
      <c r="E57" s="28" t="s">
        <v>888</v>
      </c>
      <c r="F57" s="54" t="s">
        <v>25</v>
      </c>
      <c r="G57" s="54" t="s">
        <v>67</v>
      </c>
      <c r="H57" s="54">
        <v>1000</v>
      </c>
      <c r="I57" s="57" t="s">
        <v>132</v>
      </c>
      <c r="J57" s="54" t="s">
        <v>178</v>
      </c>
      <c r="K57" s="36" t="s">
        <v>12</v>
      </c>
      <c r="L57" s="10">
        <v>4</v>
      </c>
      <c r="M57" s="88">
        <v>1.5</v>
      </c>
      <c r="N57" s="31">
        <v>0</v>
      </c>
      <c r="O57" s="88">
        <v>0</v>
      </c>
      <c r="P57" s="146">
        <f t="shared" si="11"/>
        <v>-1.5</v>
      </c>
      <c r="Q57" s="147">
        <f t="shared" ref="Q57" si="391">P57+Q56</f>
        <v>9.9599999999999991</v>
      </c>
      <c r="R57" s="174">
        <v>4.2</v>
      </c>
      <c r="S57" s="88">
        <f t="shared" ref="S57" si="392">M57</f>
        <v>1.5</v>
      </c>
      <c r="T57" s="31">
        <v>1.77</v>
      </c>
      <c r="U57" s="88">
        <f t="shared" ref="U57" si="393">O57</f>
        <v>0</v>
      </c>
      <c r="V57" s="146">
        <f t="shared" si="12"/>
        <v>-1.5</v>
      </c>
      <c r="W57" s="147">
        <f t="shared" ref="W57" si="394">V57+W56</f>
        <v>5.1600000000000019</v>
      </c>
      <c r="X57" s="10">
        <f t="shared" ref="X57" si="395">R57</f>
        <v>4.2</v>
      </c>
      <c r="Y57" s="88">
        <f t="shared" ref="Y57" si="396">IF(X57&gt;0,Y$3,0)</f>
        <v>1</v>
      </c>
      <c r="Z57" s="31">
        <f t="shared" ref="Z57" si="397">T57</f>
        <v>1.77</v>
      </c>
      <c r="AA57" s="88">
        <f t="shared" ref="AA57" si="398">IF(Z57&gt;0,AA$3,0)</f>
        <v>1</v>
      </c>
      <c r="AB57" s="146">
        <f t="shared" si="1"/>
        <v>-0.23</v>
      </c>
      <c r="AC57" s="147">
        <f t="shared" ref="AC57" si="399">AB57+AC56</f>
        <v>32.140000000000008</v>
      </c>
      <c r="AD57" s="152" t="s">
        <v>1045</v>
      </c>
    </row>
    <row r="58" spans="1:30" x14ac:dyDescent="0.2">
      <c r="A58" s="91"/>
      <c r="B58" s="37">
        <f t="shared" si="2"/>
        <v>54</v>
      </c>
      <c r="C58" s="28" t="s">
        <v>1043</v>
      </c>
      <c r="D58" s="64">
        <v>44531</v>
      </c>
      <c r="E58" s="28" t="s">
        <v>51</v>
      </c>
      <c r="F58" s="54" t="s">
        <v>36</v>
      </c>
      <c r="G58" s="54" t="s">
        <v>67</v>
      </c>
      <c r="H58" s="54">
        <v>1100</v>
      </c>
      <c r="I58" s="57" t="s">
        <v>131</v>
      </c>
      <c r="J58" s="54" t="s">
        <v>120</v>
      </c>
      <c r="K58" s="36" t="s">
        <v>9</v>
      </c>
      <c r="L58" s="10">
        <v>2.7</v>
      </c>
      <c r="M58" s="88">
        <v>2</v>
      </c>
      <c r="N58" s="31">
        <v>0</v>
      </c>
      <c r="O58" s="88">
        <v>0</v>
      </c>
      <c r="P58" s="146">
        <f t="shared" si="11"/>
        <v>3.4</v>
      </c>
      <c r="Q58" s="147">
        <f t="shared" ref="Q58" si="400">P58+Q57</f>
        <v>13.36</v>
      </c>
      <c r="R58" s="174">
        <v>3.35</v>
      </c>
      <c r="S58" s="88">
        <f t="shared" ref="S58" si="401">M58</f>
        <v>2</v>
      </c>
      <c r="T58" s="31">
        <v>1.64</v>
      </c>
      <c r="U58" s="88">
        <f t="shared" ref="U58" si="402">O58</f>
        <v>0</v>
      </c>
      <c r="V58" s="146">
        <f t="shared" si="12"/>
        <v>4.7</v>
      </c>
      <c r="W58" s="147">
        <f t="shared" ref="W58" si="403">V58+W57</f>
        <v>9.860000000000003</v>
      </c>
      <c r="X58" s="10">
        <f t="shared" ref="X58" si="404">R58</f>
        <v>3.35</v>
      </c>
      <c r="Y58" s="88">
        <f t="shared" ref="Y58" si="405">IF(X58&gt;0,Y$3,0)</f>
        <v>1</v>
      </c>
      <c r="Z58" s="31">
        <f t="shared" ref="Z58" si="406">T58</f>
        <v>1.64</v>
      </c>
      <c r="AA58" s="88">
        <f t="shared" ref="AA58" si="407">IF(Z58&gt;0,AA$3,0)</f>
        <v>1</v>
      </c>
      <c r="AB58" s="146">
        <f t="shared" si="1"/>
        <v>2.99</v>
      </c>
      <c r="AC58" s="147">
        <f t="shared" ref="AC58" si="408">AB58+AC57</f>
        <v>35.13000000000001</v>
      </c>
      <c r="AD58" s="152" t="s">
        <v>1046</v>
      </c>
    </row>
    <row r="59" spans="1:30" x14ac:dyDescent="0.2">
      <c r="A59" s="91"/>
      <c r="B59" s="37">
        <f t="shared" si="2"/>
        <v>55</v>
      </c>
      <c r="C59" s="28" t="s">
        <v>1049</v>
      </c>
      <c r="D59" s="64">
        <v>44533</v>
      </c>
      <c r="E59" s="28" t="s">
        <v>39</v>
      </c>
      <c r="F59" s="54" t="s">
        <v>36</v>
      </c>
      <c r="G59" s="54" t="s">
        <v>67</v>
      </c>
      <c r="H59" s="54">
        <v>1000</v>
      </c>
      <c r="I59" s="57" t="s">
        <v>131</v>
      </c>
      <c r="J59" s="54" t="s">
        <v>120</v>
      </c>
      <c r="K59" s="36" t="s">
        <v>9</v>
      </c>
      <c r="L59" s="10">
        <v>3.7</v>
      </c>
      <c r="M59" s="88">
        <v>1.5</v>
      </c>
      <c r="N59" s="31">
        <v>0</v>
      </c>
      <c r="O59" s="88">
        <v>0</v>
      </c>
      <c r="P59" s="146">
        <f t="shared" si="11"/>
        <v>4.05</v>
      </c>
      <c r="Q59" s="147">
        <f t="shared" ref="Q59" si="409">P59+Q58</f>
        <v>17.41</v>
      </c>
      <c r="R59" s="174">
        <v>2.6</v>
      </c>
      <c r="S59" s="88">
        <f t="shared" ref="S59" si="410">M59</f>
        <v>1.5</v>
      </c>
      <c r="T59" s="31">
        <v>1.36</v>
      </c>
      <c r="U59" s="88">
        <f t="shared" ref="U59" si="411">O59</f>
        <v>0</v>
      </c>
      <c r="V59" s="146">
        <f t="shared" si="12"/>
        <v>2.4</v>
      </c>
      <c r="W59" s="147">
        <f t="shared" ref="W59" si="412">V59+W58</f>
        <v>12.260000000000003</v>
      </c>
      <c r="X59" s="10">
        <f t="shared" ref="X59" si="413">R59</f>
        <v>2.6</v>
      </c>
      <c r="Y59" s="88">
        <f t="shared" ref="Y59" si="414">IF(X59&gt;0,Y$3,0)</f>
        <v>1</v>
      </c>
      <c r="Z59" s="31">
        <f t="shared" ref="Z59" si="415">T59</f>
        <v>1.36</v>
      </c>
      <c r="AA59" s="88">
        <f t="shared" ref="AA59" si="416">IF(Z59&gt;0,AA$3,0)</f>
        <v>1</v>
      </c>
      <c r="AB59" s="146">
        <f t="shared" si="1"/>
        <v>1.96</v>
      </c>
      <c r="AC59" s="147">
        <f t="shared" ref="AC59" si="417">AB59+AC58</f>
        <v>37.090000000000011</v>
      </c>
      <c r="AD59" s="152" t="s">
        <v>1054</v>
      </c>
    </row>
    <row r="60" spans="1:30" x14ac:dyDescent="0.2">
      <c r="A60" s="91"/>
      <c r="B60" s="37">
        <f t="shared" si="2"/>
        <v>56</v>
      </c>
      <c r="C60" s="28" t="s">
        <v>1050</v>
      </c>
      <c r="D60" s="64">
        <v>44533</v>
      </c>
      <c r="E60" s="28" t="s">
        <v>39</v>
      </c>
      <c r="F60" s="54" t="s">
        <v>36</v>
      </c>
      <c r="G60" s="54" t="s">
        <v>67</v>
      </c>
      <c r="H60" s="54">
        <v>1000</v>
      </c>
      <c r="I60" s="57" t="s">
        <v>131</v>
      </c>
      <c r="J60" s="54" t="s">
        <v>120</v>
      </c>
      <c r="K60" s="36" t="s">
        <v>8</v>
      </c>
      <c r="L60" s="10">
        <f>(7+8)/2</f>
        <v>7.5</v>
      </c>
      <c r="M60" s="88">
        <v>0.25</v>
      </c>
      <c r="N60" s="31">
        <v>0</v>
      </c>
      <c r="O60" s="88">
        <v>0</v>
      </c>
      <c r="P60" s="146">
        <f t="shared" si="11"/>
        <v>-0.25</v>
      </c>
      <c r="Q60" s="147">
        <f t="shared" ref="Q60" si="418">P60+Q59</f>
        <v>17.16</v>
      </c>
      <c r="R60" s="174">
        <v>14.5</v>
      </c>
      <c r="S60" s="88">
        <f t="shared" ref="S60" si="419">M60</f>
        <v>0.25</v>
      </c>
      <c r="T60" s="31">
        <v>3.3</v>
      </c>
      <c r="U60" s="88">
        <f t="shared" ref="U60" si="420">O60</f>
        <v>0</v>
      </c>
      <c r="V60" s="146">
        <f t="shared" si="12"/>
        <v>-0.25</v>
      </c>
      <c r="W60" s="147">
        <f t="shared" ref="W60" si="421">V60+W59</f>
        <v>12.010000000000003</v>
      </c>
      <c r="X60" s="10">
        <f t="shared" ref="X60" si="422">R60</f>
        <v>14.5</v>
      </c>
      <c r="Y60" s="88">
        <f t="shared" ref="Y60" si="423">IF(X60&gt;0,Y$3,0)</f>
        <v>1</v>
      </c>
      <c r="Z60" s="31">
        <f t="shared" ref="Z60" si="424">T60</f>
        <v>3.3</v>
      </c>
      <c r="AA60" s="88">
        <f t="shared" ref="AA60" si="425">IF(Z60&gt;0,AA$3,0)</f>
        <v>1</v>
      </c>
      <c r="AB60" s="146">
        <f t="shared" si="1"/>
        <v>1.3</v>
      </c>
      <c r="AC60" s="147">
        <f t="shared" ref="AC60" si="426">AB60+AC59</f>
        <v>38.390000000000008</v>
      </c>
      <c r="AD60" s="152" t="s">
        <v>1057</v>
      </c>
    </row>
    <row r="61" spans="1:30" x14ac:dyDescent="0.2">
      <c r="A61" s="91"/>
      <c r="B61" s="37">
        <f t="shared" si="2"/>
        <v>57</v>
      </c>
      <c r="C61" s="28" t="s">
        <v>1051</v>
      </c>
      <c r="D61" s="64">
        <v>44533</v>
      </c>
      <c r="E61" s="28" t="s">
        <v>39</v>
      </c>
      <c r="F61" s="54" t="s">
        <v>34</v>
      </c>
      <c r="G61" s="54" t="s">
        <v>67</v>
      </c>
      <c r="H61" s="54">
        <v>1200</v>
      </c>
      <c r="I61" s="57" t="s">
        <v>131</v>
      </c>
      <c r="J61" s="54" t="s">
        <v>120</v>
      </c>
      <c r="K61" s="36" t="s">
        <v>12</v>
      </c>
      <c r="L61" s="10">
        <v>2.1</v>
      </c>
      <c r="M61" s="88">
        <v>2.5</v>
      </c>
      <c r="N61" s="31">
        <v>0</v>
      </c>
      <c r="O61" s="88">
        <v>0</v>
      </c>
      <c r="P61" s="146">
        <f t="shared" si="11"/>
        <v>-2.5</v>
      </c>
      <c r="Q61" s="147">
        <f t="shared" ref="Q61" si="427">P61+Q60</f>
        <v>14.66</v>
      </c>
      <c r="R61" s="174">
        <v>1.71</v>
      </c>
      <c r="S61" s="88">
        <f t="shared" ref="S61" si="428">M61</f>
        <v>2.5</v>
      </c>
      <c r="T61" s="31">
        <v>1.25</v>
      </c>
      <c r="U61" s="88">
        <f t="shared" ref="U61" si="429">O61</f>
        <v>0</v>
      </c>
      <c r="V61" s="146">
        <f t="shared" si="12"/>
        <v>-2.5</v>
      </c>
      <c r="W61" s="147">
        <f t="shared" ref="W61" si="430">V61+W60</f>
        <v>9.5100000000000033</v>
      </c>
      <c r="X61" s="10">
        <f t="shared" ref="X61" si="431">R61</f>
        <v>1.71</v>
      </c>
      <c r="Y61" s="88">
        <f t="shared" ref="Y61" si="432">IF(X61&gt;0,Y$3,0)</f>
        <v>1</v>
      </c>
      <c r="Z61" s="31">
        <f t="shared" ref="Z61" si="433">T61</f>
        <v>1.25</v>
      </c>
      <c r="AA61" s="88">
        <f t="shared" ref="AA61" si="434">IF(Z61&gt;0,AA$3,0)</f>
        <v>1</v>
      </c>
      <c r="AB61" s="146">
        <f t="shared" si="1"/>
        <v>-0.75</v>
      </c>
      <c r="AC61" s="147">
        <f t="shared" ref="AC61" si="435">AB61+AC60</f>
        <v>37.640000000000008</v>
      </c>
      <c r="AD61" s="152" t="s">
        <v>1055</v>
      </c>
    </row>
    <row r="62" spans="1:30" x14ac:dyDescent="0.2">
      <c r="A62" s="91"/>
      <c r="B62" s="37">
        <f t="shared" si="2"/>
        <v>58</v>
      </c>
      <c r="C62" s="28" t="s">
        <v>1048</v>
      </c>
      <c r="D62" s="64">
        <v>44533</v>
      </c>
      <c r="E62" s="28" t="s">
        <v>27</v>
      </c>
      <c r="F62" s="54" t="s">
        <v>36</v>
      </c>
      <c r="G62" s="54" t="s">
        <v>67</v>
      </c>
      <c r="H62" s="54">
        <v>1200</v>
      </c>
      <c r="I62" s="57" t="s">
        <v>131</v>
      </c>
      <c r="J62" s="54" t="s">
        <v>120</v>
      </c>
      <c r="K62" s="36" t="s">
        <v>65</v>
      </c>
      <c r="L62" s="10">
        <f>((61+51)/2)-(((61+51)/2)*((0.05+0.1)/2))</f>
        <v>51.8</v>
      </c>
      <c r="M62" s="88">
        <v>0.25</v>
      </c>
      <c r="N62" s="31">
        <v>0</v>
      </c>
      <c r="O62" s="88">
        <v>0</v>
      </c>
      <c r="P62" s="146">
        <f t="shared" si="11"/>
        <v>-0.25</v>
      </c>
      <c r="Q62" s="147">
        <f t="shared" ref="Q62:Q63" si="436">P62+Q61</f>
        <v>14.41</v>
      </c>
      <c r="R62" s="174">
        <v>27</v>
      </c>
      <c r="S62" s="88">
        <f t="shared" ref="S62:S63" si="437">M62</f>
        <v>0.25</v>
      </c>
      <c r="T62" s="31">
        <v>5.6</v>
      </c>
      <c r="U62" s="88">
        <f t="shared" ref="U62:U63" si="438">O62</f>
        <v>0</v>
      </c>
      <c r="V62" s="146">
        <f t="shared" si="12"/>
        <v>-0.25</v>
      </c>
      <c r="W62" s="147">
        <f t="shared" ref="W62:W63" si="439">V62+W61</f>
        <v>9.2600000000000033</v>
      </c>
      <c r="X62" s="10">
        <f t="shared" ref="X62:X63" si="440">R62</f>
        <v>27</v>
      </c>
      <c r="Y62" s="88">
        <f t="shared" ref="Y62:Y63" si="441">IF(X62&gt;0,Y$3,0)</f>
        <v>1</v>
      </c>
      <c r="Z62" s="31">
        <f t="shared" ref="Z62:Z63" si="442">T62</f>
        <v>5.6</v>
      </c>
      <c r="AA62" s="88">
        <f t="shared" ref="AA62:AA63" si="443">IF(Z62&gt;0,AA$3,0)</f>
        <v>1</v>
      </c>
      <c r="AB62" s="146">
        <f t="shared" si="1"/>
        <v>-2</v>
      </c>
      <c r="AC62" s="147">
        <f t="shared" ref="AC62:AC63" si="444">AB62+AC61</f>
        <v>35.640000000000008</v>
      </c>
      <c r="AD62" s="152" t="s">
        <v>1056</v>
      </c>
    </row>
    <row r="63" spans="1:30" x14ac:dyDescent="0.2">
      <c r="A63" s="91"/>
      <c r="B63" s="37">
        <f t="shared" si="2"/>
        <v>59</v>
      </c>
      <c r="C63" s="28" t="s">
        <v>1067</v>
      </c>
      <c r="D63" s="64">
        <v>44535</v>
      </c>
      <c r="E63" s="28" t="s">
        <v>30</v>
      </c>
      <c r="F63" s="54" t="s">
        <v>36</v>
      </c>
      <c r="G63" s="54" t="s">
        <v>67</v>
      </c>
      <c r="H63" s="54">
        <v>1000</v>
      </c>
      <c r="I63" s="57" t="s">
        <v>131</v>
      </c>
      <c r="J63" s="54" t="s">
        <v>120</v>
      </c>
      <c r="K63" s="36" t="s">
        <v>12</v>
      </c>
      <c r="L63" s="10">
        <v>2.35</v>
      </c>
      <c r="M63" s="88">
        <v>2</v>
      </c>
      <c r="N63" s="31">
        <v>0</v>
      </c>
      <c r="O63" s="88">
        <v>0</v>
      </c>
      <c r="P63" s="146">
        <f t="shared" si="11"/>
        <v>-2</v>
      </c>
      <c r="Q63" s="147">
        <f t="shared" si="436"/>
        <v>12.41</v>
      </c>
      <c r="R63" s="174">
        <v>2.17</v>
      </c>
      <c r="S63" s="88">
        <f t="shared" si="437"/>
        <v>2</v>
      </c>
      <c r="T63" s="31">
        <v>1.38</v>
      </c>
      <c r="U63" s="88">
        <f t="shared" si="438"/>
        <v>0</v>
      </c>
      <c r="V63" s="146">
        <f t="shared" si="12"/>
        <v>-2</v>
      </c>
      <c r="W63" s="147">
        <f t="shared" si="439"/>
        <v>7.2600000000000033</v>
      </c>
      <c r="X63" s="10">
        <f t="shared" si="440"/>
        <v>2.17</v>
      </c>
      <c r="Y63" s="88">
        <f t="shared" si="441"/>
        <v>1</v>
      </c>
      <c r="Z63" s="31">
        <f t="shared" si="442"/>
        <v>1.38</v>
      </c>
      <c r="AA63" s="88">
        <f t="shared" si="443"/>
        <v>1</v>
      </c>
      <c r="AB63" s="146">
        <f t="shared" si="1"/>
        <v>-0.62</v>
      </c>
      <c r="AC63" s="147">
        <f t="shared" si="444"/>
        <v>35.02000000000001</v>
      </c>
      <c r="AD63" s="152" t="s">
        <v>1068</v>
      </c>
    </row>
    <row r="64" spans="1:30" x14ac:dyDescent="0.2">
      <c r="A64" s="91"/>
      <c r="B64" s="37">
        <f t="shared" si="2"/>
        <v>60</v>
      </c>
      <c r="C64" s="28" t="s">
        <v>1064</v>
      </c>
      <c r="D64" s="64">
        <v>44535</v>
      </c>
      <c r="E64" s="28" t="s">
        <v>54</v>
      </c>
      <c r="F64" s="54" t="s">
        <v>10</v>
      </c>
      <c r="G64" s="54" t="s">
        <v>67</v>
      </c>
      <c r="H64" s="54">
        <v>1100</v>
      </c>
      <c r="I64" s="57" t="s">
        <v>131</v>
      </c>
      <c r="J64" s="54" t="s">
        <v>120</v>
      </c>
      <c r="K64" s="36" t="s">
        <v>12</v>
      </c>
      <c r="L64" s="10">
        <v>4.2</v>
      </c>
      <c r="M64" s="88">
        <v>1.5</v>
      </c>
      <c r="N64" s="31">
        <v>0</v>
      </c>
      <c r="O64" s="88">
        <v>0</v>
      </c>
      <c r="P64" s="146">
        <f t="shared" si="11"/>
        <v>-1.5</v>
      </c>
      <c r="Q64" s="147">
        <f t="shared" ref="Q64" si="445">P64+Q63</f>
        <v>10.91</v>
      </c>
      <c r="R64" s="174">
        <v>5.56</v>
      </c>
      <c r="S64" s="88">
        <f t="shared" ref="S64" si="446">M64</f>
        <v>1.5</v>
      </c>
      <c r="T64" s="31">
        <v>2.2400000000000002</v>
      </c>
      <c r="U64" s="88">
        <f t="shared" ref="U64" si="447">O64</f>
        <v>0</v>
      </c>
      <c r="V64" s="146">
        <f t="shared" si="12"/>
        <v>-1.5</v>
      </c>
      <c r="W64" s="147">
        <f t="shared" ref="W64" si="448">V64+W63</f>
        <v>5.7600000000000033</v>
      </c>
      <c r="X64" s="10">
        <f t="shared" ref="X64" si="449">R64</f>
        <v>5.56</v>
      </c>
      <c r="Y64" s="88">
        <f t="shared" ref="Y64" si="450">IF(X64&gt;0,Y$3,0)</f>
        <v>1</v>
      </c>
      <c r="Z64" s="31">
        <f t="shared" ref="Z64" si="451">T64</f>
        <v>2.2400000000000002</v>
      </c>
      <c r="AA64" s="88">
        <f t="shared" ref="AA64" si="452">IF(Z64&gt;0,AA$3,0)</f>
        <v>1</v>
      </c>
      <c r="AB64" s="146">
        <f t="shared" si="1"/>
        <v>0.24</v>
      </c>
      <c r="AC64" s="147">
        <f t="shared" ref="AC64" si="453">AB64+AC63</f>
        <v>35.260000000000012</v>
      </c>
      <c r="AD64" s="152" t="s">
        <v>1069</v>
      </c>
    </row>
    <row r="65" spans="1:30" x14ac:dyDescent="0.2">
      <c r="A65" s="91"/>
      <c r="B65" s="37">
        <f t="shared" si="2"/>
        <v>61</v>
      </c>
      <c r="C65" s="28" t="s">
        <v>1071</v>
      </c>
      <c r="D65" s="64">
        <v>44538</v>
      </c>
      <c r="E65" s="28" t="s">
        <v>43</v>
      </c>
      <c r="F65" s="54" t="s">
        <v>36</v>
      </c>
      <c r="G65" s="54" t="s">
        <v>67</v>
      </c>
      <c r="H65" s="54">
        <v>1300</v>
      </c>
      <c r="I65" s="57" t="s">
        <v>131</v>
      </c>
      <c r="J65" s="54" t="s">
        <v>120</v>
      </c>
      <c r="K65" s="36" t="s">
        <v>56</v>
      </c>
      <c r="L65" s="10">
        <v>4.5999999999999996</v>
      </c>
      <c r="M65" s="88">
        <v>1.65</v>
      </c>
      <c r="N65" s="31">
        <v>0</v>
      </c>
      <c r="O65" s="88">
        <v>0</v>
      </c>
      <c r="P65" s="146">
        <f t="shared" si="11"/>
        <v>-1.65</v>
      </c>
      <c r="Q65" s="147">
        <f t="shared" ref="Q65" si="454">P65+Q64</f>
        <v>9.26</v>
      </c>
      <c r="R65" s="174">
        <v>4.4000000000000004</v>
      </c>
      <c r="S65" s="88">
        <f t="shared" ref="S65" si="455">M65</f>
        <v>1.65</v>
      </c>
      <c r="T65" s="31">
        <v>1.94</v>
      </c>
      <c r="U65" s="88">
        <f t="shared" ref="U65" si="456">O65</f>
        <v>0</v>
      </c>
      <c r="V65" s="146">
        <f t="shared" si="12"/>
        <v>-1.65</v>
      </c>
      <c r="W65" s="147">
        <f t="shared" ref="W65" si="457">V65+W64</f>
        <v>4.110000000000003</v>
      </c>
      <c r="X65" s="10">
        <f t="shared" ref="X65" si="458">R65</f>
        <v>4.4000000000000004</v>
      </c>
      <c r="Y65" s="88">
        <f t="shared" ref="Y65" si="459">IF(X65&gt;0,Y$3,0)</f>
        <v>1</v>
      </c>
      <c r="Z65" s="31">
        <f t="shared" ref="Z65" si="460">T65</f>
        <v>1.94</v>
      </c>
      <c r="AA65" s="88">
        <f t="shared" ref="AA65" si="461">IF(Z65&gt;0,AA$3,0)</f>
        <v>1</v>
      </c>
      <c r="AB65" s="146">
        <f t="shared" si="1"/>
        <v>-2</v>
      </c>
      <c r="AC65" s="147">
        <f t="shared" ref="AC65" si="462">AB65+AC64</f>
        <v>33.260000000000012</v>
      </c>
      <c r="AD65" s="152" t="s">
        <v>1073</v>
      </c>
    </row>
    <row r="66" spans="1:30" x14ac:dyDescent="0.2">
      <c r="A66" s="91"/>
      <c r="B66" s="37">
        <f t="shared" si="2"/>
        <v>62</v>
      </c>
      <c r="C66" s="28" t="s">
        <v>897</v>
      </c>
      <c r="D66" s="64">
        <v>44538</v>
      </c>
      <c r="E66" s="28" t="s">
        <v>43</v>
      </c>
      <c r="F66" s="54" t="s">
        <v>36</v>
      </c>
      <c r="G66" s="54" t="s">
        <v>67</v>
      </c>
      <c r="H66" s="54">
        <v>1300</v>
      </c>
      <c r="I66" s="57" t="s">
        <v>131</v>
      </c>
      <c r="J66" s="54" t="s">
        <v>120</v>
      </c>
      <c r="K66" s="36" t="s">
        <v>62</v>
      </c>
      <c r="L66" s="10">
        <v>7</v>
      </c>
      <c r="M66" s="88">
        <v>0.3</v>
      </c>
      <c r="N66" s="31">
        <v>0</v>
      </c>
      <c r="O66" s="88">
        <v>0</v>
      </c>
      <c r="P66" s="146">
        <f t="shared" si="11"/>
        <v>-0.3</v>
      </c>
      <c r="Q66" s="147">
        <f t="shared" ref="Q66" si="463">P66+Q65</f>
        <v>8.9599999999999991</v>
      </c>
      <c r="R66" s="174">
        <v>9.8000000000000007</v>
      </c>
      <c r="S66" s="88">
        <f t="shared" ref="S66" si="464">M66</f>
        <v>0.3</v>
      </c>
      <c r="T66" s="31">
        <v>2.9</v>
      </c>
      <c r="U66" s="88">
        <f t="shared" ref="U66" si="465">O66</f>
        <v>0</v>
      </c>
      <c r="V66" s="146">
        <f t="shared" si="12"/>
        <v>-0.3</v>
      </c>
      <c r="W66" s="147">
        <f t="shared" ref="W66" si="466">V66+W65</f>
        <v>3.8100000000000032</v>
      </c>
      <c r="X66" s="10">
        <f t="shared" ref="X66" si="467">R66</f>
        <v>9.8000000000000007</v>
      </c>
      <c r="Y66" s="88">
        <f t="shared" ref="Y66" si="468">IF(X66&gt;0,Y$3,0)</f>
        <v>1</v>
      </c>
      <c r="Z66" s="31">
        <f t="shared" ref="Z66" si="469">T66</f>
        <v>2.9</v>
      </c>
      <c r="AA66" s="88">
        <f t="shared" ref="AA66" si="470">IF(Z66&gt;0,AA$3,0)</f>
        <v>1</v>
      </c>
      <c r="AB66" s="146">
        <f t="shared" si="1"/>
        <v>-2</v>
      </c>
      <c r="AC66" s="147">
        <f t="shared" ref="AC66" si="471">AB66+AC65</f>
        <v>31.260000000000012</v>
      </c>
      <c r="AD66" s="152" t="s">
        <v>1074</v>
      </c>
    </row>
    <row r="67" spans="1:30" x14ac:dyDescent="0.2">
      <c r="A67" s="91"/>
      <c r="B67" s="37">
        <f t="shared" si="2"/>
        <v>63</v>
      </c>
      <c r="C67" s="28" t="s">
        <v>1076</v>
      </c>
      <c r="D67" s="64">
        <v>44540</v>
      </c>
      <c r="E67" s="28" t="s">
        <v>51</v>
      </c>
      <c r="F67" s="54" t="s">
        <v>36</v>
      </c>
      <c r="G67" s="54" t="s">
        <v>67</v>
      </c>
      <c r="H67" s="54">
        <v>1318</v>
      </c>
      <c r="I67" s="57" t="s">
        <v>130</v>
      </c>
      <c r="J67" s="54" t="s">
        <v>120</v>
      </c>
      <c r="K67" s="36" t="s">
        <v>110</v>
      </c>
      <c r="L67" s="10">
        <v>13</v>
      </c>
      <c r="M67" s="88">
        <v>0.25</v>
      </c>
      <c r="N67" s="31">
        <v>0</v>
      </c>
      <c r="O67" s="88">
        <v>0</v>
      </c>
      <c r="P67" s="146">
        <f t="shared" si="11"/>
        <v>-0.25</v>
      </c>
      <c r="Q67" s="147">
        <f t="shared" ref="Q67" si="472">P67+Q66</f>
        <v>8.7099999999999991</v>
      </c>
      <c r="R67" s="174">
        <v>9.7799999999999994</v>
      </c>
      <c r="S67" s="88">
        <f t="shared" ref="S67" si="473">M67</f>
        <v>0.25</v>
      </c>
      <c r="T67" s="31">
        <v>3.5</v>
      </c>
      <c r="U67" s="88">
        <f t="shared" ref="U67" si="474">O67</f>
        <v>0</v>
      </c>
      <c r="V67" s="146">
        <f t="shared" si="12"/>
        <v>-0.25</v>
      </c>
      <c r="W67" s="147">
        <f t="shared" ref="W67" si="475">V67+W66</f>
        <v>3.5600000000000032</v>
      </c>
      <c r="X67" s="10">
        <f t="shared" ref="X67" si="476">R67</f>
        <v>9.7799999999999994</v>
      </c>
      <c r="Y67" s="88">
        <f t="shared" ref="Y67" si="477">IF(X67&gt;0,Y$3,0)</f>
        <v>1</v>
      </c>
      <c r="Z67" s="31">
        <f t="shared" ref="Z67" si="478">T67</f>
        <v>3.5</v>
      </c>
      <c r="AA67" s="88">
        <f t="shared" ref="AA67" si="479">IF(Z67&gt;0,AA$3,0)</f>
        <v>1</v>
      </c>
      <c r="AB67" s="146">
        <f t="shared" si="1"/>
        <v>-2</v>
      </c>
      <c r="AC67" s="147">
        <f t="shared" ref="AC67" si="480">AB67+AC66</f>
        <v>29.260000000000012</v>
      </c>
      <c r="AD67" s="152" t="s">
        <v>1085</v>
      </c>
    </row>
    <row r="68" spans="1:30" x14ac:dyDescent="0.2">
      <c r="A68" s="91"/>
      <c r="B68" s="37">
        <f t="shared" si="2"/>
        <v>64</v>
      </c>
      <c r="C68" s="28" t="s">
        <v>341</v>
      </c>
      <c r="D68" s="64">
        <v>44540</v>
      </c>
      <c r="E68" s="28" t="s">
        <v>51</v>
      </c>
      <c r="F68" s="54" t="s">
        <v>34</v>
      </c>
      <c r="G68" s="54" t="s">
        <v>67</v>
      </c>
      <c r="H68" s="54">
        <v>1218</v>
      </c>
      <c r="I68" s="57" t="s">
        <v>130</v>
      </c>
      <c r="J68" s="54" t="s">
        <v>120</v>
      </c>
      <c r="K68" s="36" t="s">
        <v>56</v>
      </c>
      <c r="L68" s="10">
        <v>2.5</v>
      </c>
      <c r="M68" s="88">
        <v>3</v>
      </c>
      <c r="N68" s="31">
        <v>0</v>
      </c>
      <c r="O68" s="88">
        <v>0</v>
      </c>
      <c r="P68" s="146">
        <f t="shared" si="11"/>
        <v>-3</v>
      </c>
      <c r="Q68" s="147">
        <f t="shared" ref="Q68" si="481">P68+Q67</f>
        <v>5.7099999999999991</v>
      </c>
      <c r="R68" s="174">
        <v>2.46</v>
      </c>
      <c r="S68" s="88">
        <f t="shared" ref="S68" si="482">M68</f>
        <v>3</v>
      </c>
      <c r="T68" s="31">
        <v>1.35</v>
      </c>
      <c r="U68" s="88">
        <f t="shared" ref="U68" si="483">O68</f>
        <v>0</v>
      </c>
      <c r="V68" s="146">
        <f t="shared" si="12"/>
        <v>-3</v>
      </c>
      <c r="W68" s="147">
        <f t="shared" ref="W68" si="484">V68+W67</f>
        <v>0.56000000000000316</v>
      </c>
      <c r="X68" s="10">
        <f t="shared" ref="X68" si="485">R68</f>
        <v>2.46</v>
      </c>
      <c r="Y68" s="88">
        <f t="shared" ref="Y68" si="486">IF(X68&gt;0,Y$3,0)</f>
        <v>1</v>
      </c>
      <c r="Z68" s="31">
        <f t="shared" ref="Z68" si="487">T68</f>
        <v>1.35</v>
      </c>
      <c r="AA68" s="88">
        <f t="shared" ref="AA68" si="488">IF(Z68&gt;0,AA$3,0)</f>
        <v>1</v>
      </c>
      <c r="AB68" s="146">
        <f t="shared" si="1"/>
        <v>-2</v>
      </c>
      <c r="AC68" s="147">
        <f t="shared" ref="AC68" si="489">AB68+AC67</f>
        <v>27.260000000000012</v>
      </c>
      <c r="AD68" s="152" t="s">
        <v>1086</v>
      </c>
    </row>
    <row r="69" spans="1:30" x14ac:dyDescent="0.2">
      <c r="A69" s="91"/>
      <c r="B69" s="37">
        <f t="shared" si="2"/>
        <v>65</v>
      </c>
      <c r="C69" s="28" t="s">
        <v>1081</v>
      </c>
      <c r="D69" s="64">
        <v>44540</v>
      </c>
      <c r="E69" s="28" t="s">
        <v>27</v>
      </c>
      <c r="F69" s="54" t="s">
        <v>10</v>
      </c>
      <c r="G69" s="54" t="s">
        <v>67</v>
      </c>
      <c r="H69" s="54">
        <v>1200</v>
      </c>
      <c r="I69" s="57" t="s">
        <v>131</v>
      </c>
      <c r="J69" s="54" t="s">
        <v>120</v>
      </c>
      <c r="K69" s="36" t="s">
        <v>12</v>
      </c>
      <c r="L69" s="10">
        <v>2.5</v>
      </c>
      <c r="M69" s="88">
        <v>1.35</v>
      </c>
      <c r="N69" s="31">
        <v>0</v>
      </c>
      <c r="O69" s="88">
        <v>0</v>
      </c>
      <c r="P69" s="146">
        <f t="shared" si="11"/>
        <v>-1.35</v>
      </c>
      <c r="Q69" s="147">
        <f t="shared" ref="Q69" si="490">P69+Q68</f>
        <v>4.3599999999999994</v>
      </c>
      <c r="R69" s="174">
        <v>2.58</v>
      </c>
      <c r="S69" s="88">
        <f t="shared" ref="S69" si="491">M69</f>
        <v>1.35</v>
      </c>
      <c r="T69" s="31">
        <v>1.27</v>
      </c>
      <c r="U69" s="88">
        <f t="shared" ref="U69" si="492">O69</f>
        <v>0</v>
      </c>
      <c r="V69" s="146">
        <f t="shared" si="12"/>
        <v>-1.35</v>
      </c>
      <c r="W69" s="147">
        <f t="shared" ref="W69" si="493">V69+W68</f>
        <v>-0.78999999999999693</v>
      </c>
      <c r="X69" s="10">
        <f t="shared" ref="X69" si="494">R69</f>
        <v>2.58</v>
      </c>
      <c r="Y69" s="88">
        <f t="shared" ref="Y69" si="495">IF(X69&gt;0,Y$3,0)</f>
        <v>1</v>
      </c>
      <c r="Z69" s="31">
        <f t="shared" ref="Z69" si="496">T69</f>
        <v>1.27</v>
      </c>
      <c r="AA69" s="88">
        <f t="shared" ref="AA69" si="497">IF(Z69&gt;0,AA$3,0)</f>
        <v>1</v>
      </c>
      <c r="AB69" s="146">
        <f t="shared" si="1"/>
        <v>-0.73</v>
      </c>
      <c r="AC69" s="147">
        <f t="shared" ref="AC69" si="498">AB69+AC68</f>
        <v>26.530000000000012</v>
      </c>
      <c r="AD69" s="152" t="s">
        <v>1093</v>
      </c>
    </row>
    <row r="70" spans="1:30" x14ac:dyDescent="0.2">
      <c r="A70" s="91"/>
      <c r="B70" s="37">
        <f t="shared" si="2"/>
        <v>66</v>
      </c>
      <c r="C70" s="28" t="s">
        <v>203</v>
      </c>
      <c r="D70" s="64">
        <v>44540</v>
      </c>
      <c r="E70" s="28" t="s">
        <v>27</v>
      </c>
      <c r="F70" s="54" t="s">
        <v>10</v>
      </c>
      <c r="G70" s="54" t="s">
        <v>67</v>
      </c>
      <c r="H70" s="54">
        <v>1200</v>
      </c>
      <c r="I70" s="57" t="s">
        <v>131</v>
      </c>
      <c r="J70" s="54" t="s">
        <v>120</v>
      </c>
      <c r="K70" s="36" t="s">
        <v>9</v>
      </c>
      <c r="L70" s="10">
        <v>2.7</v>
      </c>
      <c r="M70" s="88">
        <v>2</v>
      </c>
      <c r="N70" s="31">
        <v>0</v>
      </c>
      <c r="O70" s="88">
        <v>0</v>
      </c>
      <c r="P70" s="146">
        <f t="shared" si="11"/>
        <v>3.4</v>
      </c>
      <c r="Q70" s="147">
        <f t="shared" ref="Q70" si="499">P70+Q69</f>
        <v>7.76</v>
      </c>
      <c r="R70" s="174">
        <v>3.58</v>
      </c>
      <c r="S70" s="88">
        <f t="shared" ref="S70" si="500">M70</f>
        <v>2</v>
      </c>
      <c r="T70" s="31">
        <v>1.29</v>
      </c>
      <c r="U70" s="88">
        <f t="shared" ref="U70" si="501">O70</f>
        <v>0</v>
      </c>
      <c r="V70" s="146">
        <f t="shared" si="12"/>
        <v>5.16</v>
      </c>
      <c r="W70" s="147">
        <f t="shared" ref="W70" si="502">V70+W69</f>
        <v>4.3700000000000028</v>
      </c>
      <c r="X70" s="10">
        <f t="shared" ref="X70" si="503">R70</f>
        <v>3.58</v>
      </c>
      <c r="Y70" s="88">
        <f t="shared" ref="Y70" si="504">IF(X70&gt;0,Y$3,0)</f>
        <v>1</v>
      </c>
      <c r="Z70" s="31">
        <f t="shared" ref="Z70" si="505">T70</f>
        <v>1.29</v>
      </c>
      <c r="AA70" s="88">
        <f t="shared" ref="AA70" si="506">IF(Z70&gt;0,AA$3,0)</f>
        <v>1</v>
      </c>
      <c r="AB70" s="146">
        <f t="shared" si="1"/>
        <v>2.87</v>
      </c>
      <c r="AC70" s="147">
        <f t="shared" ref="AC70" si="507">AB70+AC69</f>
        <v>29.400000000000013</v>
      </c>
      <c r="AD70" s="152" t="s">
        <v>1092</v>
      </c>
    </row>
    <row r="71" spans="1:30" x14ac:dyDescent="0.2">
      <c r="A71" s="91"/>
      <c r="B71" s="37">
        <f t="shared" si="2"/>
        <v>67</v>
      </c>
      <c r="C71" s="28" t="s">
        <v>1087</v>
      </c>
      <c r="D71" s="64">
        <v>44541</v>
      </c>
      <c r="E71" s="28" t="s">
        <v>240</v>
      </c>
      <c r="F71" s="54" t="s">
        <v>10</v>
      </c>
      <c r="G71" s="54" t="s">
        <v>67</v>
      </c>
      <c r="H71" s="54">
        <v>1200</v>
      </c>
      <c r="I71" s="57" t="s">
        <v>132</v>
      </c>
      <c r="J71" s="54" t="s">
        <v>178</v>
      </c>
      <c r="K71" s="36" t="s">
        <v>12</v>
      </c>
      <c r="L71" s="10">
        <v>2.6</v>
      </c>
      <c r="M71" s="88">
        <v>1</v>
      </c>
      <c r="N71" s="31">
        <v>0</v>
      </c>
      <c r="O71" s="88">
        <v>0</v>
      </c>
      <c r="P71" s="146">
        <f t="shared" si="11"/>
        <v>-1</v>
      </c>
      <c r="Q71" s="147">
        <f t="shared" ref="Q71" si="508">P71+Q70</f>
        <v>6.76</v>
      </c>
      <c r="R71" s="174">
        <v>1.97</v>
      </c>
      <c r="S71" s="88">
        <f t="shared" ref="S71" si="509">M71</f>
        <v>1</v>
      </c>
      <c r="T71" s="31">
        <v>1.3</v>
      </c>
      <c r="U71" s="88">
        <f t="shared" ref="U71" si="510">O71</f>
        <v>0</v>
      </c>
      <c r="V71" s="146">
        <f t="shared" si="12"/>
        <v>-1</v>
      </c>
      <c r="W71" s="147">
        <f t="shared" ref="W71" si="511">V71+W70</f>
        <v>3.3700000000000028</v>
      </c>
      <c r="X71" s="10">
        <f t="shared" ref="X71" si="512">R71</f>
        <v>1.97</v>
      </c>
      <c r="Y71" s="88">
        <f t="shared" ref="Y71" si="513">IF(X71&gt;0,Y$3,0)</f>
        <v>1</v>
      </c>
      <c r="Z71" s="31">
        <f t="shared" ref="Z71" si="514">T71</f>
        <v>1.3</v>
      </c>
      <c r="AA71" s="88">
        <f t="shared" ref="AA71" si="515">IF(Z71&gt;0,AA$3,0)</f>
        <v>1</v>
      </c>
      <c r="AB71" s="146">
        <f t="shared" si="1"/>
        <v>-0.7</v>
      </c>
      <c r="AC71" s="147">
        <f t="shared" ref="AC71" si="516">AB71+AC70</f>
        <v>28.700000000000014</v>
      </c>
      <c r="AD71" s="152" t="s">
        <v>1091</v>
      </c>
    </row>
    <row r="72" spans="1:30" x14ac:dyDescent="0.2">
      <c r="A72" s="91"/>
      <c r="B72" s="37">
        <f t="shared" si="2"/>
        <v>68</v>
      </c>
      <c r="C72" s="28" t="s">
        <v>1099</v>
      </c>
      <c r="D72" s="64">
        <v>44546</v>
      </c>
      <c r="E72" s="28" t="s">
        <v>35</v>
      </c>
      <c r="F72" s="54" t="s">
        <v>10</v>
      </c>
      <c r="G72" s="54" t="s">
        <v>67</v>
      </c>
      <c r="H72" s="54">
        <v>1112</v>
      </c>
      <c r="I72" s="57" t="s">
        <v>130</v>
      </c>
      <c r="J72" s="54" t="s">
        <v>120</v>
      </c>
      <c r="K72" s="173" t="s">
        <v>62</v>
      </c>
      <c r="L72" s="10">
        <f>R72</f>
        <v>6.51</v>
      </c>
      <c r="M72" s="88">
        <v>2</v>
      </c>
      <c r="N72" s="31">
        <v>0</v>
      </c>
      <c r="O72" s="88">
        <v>0</v>
      </c>
      <c r="P72" s="146">
        <f t="shared" si="11"/>
        <v>-2</v>
      </c>
      <c r="Q72" s="147">
        <f t="shared" ref="Q72" si="517">P72+Q71</f>
        <v>4.76</v>
      </c>
      <c r="R72" s="174">
        <v>6.51</v>
      </c>
      <c r="S72" s="88">
        <f t="shared" ref="S72:S74" si="518">M72</f>
        <v>2</v>
      </c>
      <c r="T72" s="31">
        <v>2.4</v>
      </c>
      <c r="U72" s="88">
        <f t="shared" ref="U72" si="519">O72</f>
        <v>0</v>
      </c>
      <c r="V72" s="146">
        <f t="shared" si="12"/>
        <v>-2</v>
      </c>
      <c r="W72" s="147">
        <f t="shared" ref="W72" si="520">V72+W71</f>
        <v>1.3700000000000028</v>
      </c>
      <c r="X72" s="10">
        <f t="shared" ref="X72" si="521">R72</f>
        <v>6.51</v>
      </c>
      <c r="Y72" s="88">
        <f t="shared" ref="Y72" si="522">IF(X72&gt;0,Y$3,0)</f>
        <v>1</v>
      </c>
      <c r="Z72" s="31">
        <f t="shared" ref="Z72" si="523">T72</f>
        <v>2.4</v>
      </c>
      <c r="AA72" s="88">
        <f t="shared" ref="AA72" si="524">IF(Z72&gt;0,AA$3,0)</f>
        <v>1</v>
      </c>
      <c r="AB72" s="146">
        <f t="shared" si="1"/>
        <v>-2</v>
      </c>
      <c r="AC72" s="147">
        <f t="shared" ref="AC72" si="525">AB72+AC71</f>
        <v>26.700000000000014</v>
      </c>
      <c r="AD72" s="152" t="s">
        <v>1124</v>
      </c>
    </row>
    <row r="73" spans="1:30" x14ac:dyDescent="0.2">
      <c r="A73" s="91"/>
      <c r="B73" s="37">
        <f t="shared" si="2"/>
        <v>69</v>
      </c>
      <c r="C73" s="28" t="s">
        <v>740</v>
      </c>
      <c r="D73" s="64">
        <v>44546</v>
      </c>
      <c r="E73" s="28" t="s">
        <v>35</v>
      </c>
      <c r="F73" s="54" t="s">
        <v>34</v>
      </c>
      <c r="G73" s="54" t="s">
        <v>67</v>
      </c>
      <c r="H73" s="54">
        <v>1212</v>
      </c>
      <c r="I73" s="57" t="s">
        <v>130</v>
      </c>
      <c r="J73" s="54" t="s">
        <v>120</v>
      </c>
      <c r="K73" s="173" t="s">
        <v>12</v>
      </c>
      <c r="L73" s="10">
        <v>8.5</v>
      </c>
      <c r="M73" s="88">
        <v>0.25</v>
      </c>
      <c r="N73" s="31">
        <v>0</v>
      </c>
      <c r="O73" s="88">
        <v>0</v>
      </c>
      <c r="P73" s="146">
        <f t="shared" si="11"/>
        <v>-0.25</v>
      </c>
      <c r="Q73" s="147">
        <f t="shared" ref="Q73" si="526">P73+Q72</f>
        <v>4.51</v>
      </c>
      <c r="R73" s="174">
        <v>5.55</v>
      </c>
      <c r="S73" s="88">
        <f t="shared" si="518"/>
        <v>0.25</v>
      </c>
      <c r="T73" s="31">
        <v>2.1</v>
      </c>
      <c r="U73" s="88">
        <f t="shared" ref="U73" si="527">O73</f>
        <v>0</v>
      </c>
      <c r="V73" s="146">
        <f t="shared" si="12"/>
        <v>-0.25</v>
      </c>
      <c r="W73" s="147">
        <f t="shared" ref="W73" si="528">V73+W72</f>
        <v>1.1200000000000028</v>
      </c>
      <c r="X73" s="10">
        <f t="shared" ref="X73" si="529">R73</f>
        <v>5.55</v>
      </c>
      <c r="Y73" s="88">
        <f t="shared" ref="Y73" si="530">IF(X73&gt;0,Y$3,0)</f>
        <v>1</v>
      </c>
      <c r="Z73" s="31">
        <f t="shared" ref="Z73" si="531">T73</f>
        <v>2.1</v>
      </c>
      <c r="AA73" s="88">
        <f t="shared" ref="AA73" si="532">IF(Z73&gt;0,AA$3,0)</f>
        <v>1</v>
      </c>
      <c r="AB73" s="146">
        <f t="shared" si="1"/>
        <v>0.1</v>
      </c>
      <c r="AC73" s="147">
        <f t="shared" ref="AC73" si="533">AB73+AC72</f>
        <v>26.800000000000015</v>
      </c>
      <c r="AD73" s="152" t="s">
        <v>1126</v>
      </c>
    </row>
    <row r="74" spans="1:30" x14ac:dyDescent="0.2">
      <c r="A74" s="91"/>
      <c r="B74" s="37">
        <f t="shared" si="2"/>
        <v>70</v>
      </c>
      <c r="C74" s="28" t="s">
        <v>1100</v>
      </c>
      <c r="D74" s="64">
        <v>44546</v>
      </c>
      <c r="E74" s="28" t="s">
        <v>35</v>
      </c>
      <c r="F74" s="54" t="s">
        <v>34</v>
      </c>
      <c r="G74" s="54" t="s">
        <v>67</v>
      </c>
      <c r="H74" s="54">
        <v>1212</v>
      </c>
      <c r="I74" s="57" t="s">
        <v>130</v>
      </c>
      <c r="J74" s="54" t="s">
        <v>120</v>
      </c>
      <c r="K74" s="173" t="s">
        <v>8</v>
      </c>
      <c r="L74" s="10">
        <f>R74</f>
        <v>4.08</v>
      </c>
      <c r="M74" s="88">
        <v>1.75</v>
      </c>
      <c r="N74" s="31">
        <v>0</v>
      </c>
      <c r="O74" s="88">
        <v>0</v>
      </c>
      <c r="P74" s="146">
        <f t="shared" si="11"/>
        <v>-1.75</v>
      </c>
      <c r="Q74" s="147">
        <f t="shared" ref="Q74" si="534">P74+Q73</f>
        <v>2.76</v>
      </c>
      <c r="R74" s="174">
        <v>4.08</v>
      </c>
      <c r="S74" s="88">
        <f t="shared" si="518"/>
        <v>1.75</v>
      </c>
      <c r="T74" s="31">
        <v>2.02</v>
      </c>
      <c r="U74" s="88">
        <f t="shared" ref="U74" si="535">O74</f>
        <v>0</v>
      </c>
      <c r="V74" s="146">
        <f t="shared" si="12"/>
        <v>-1.75</v>
      </c>
      <c r="W74" s="147">
        <f t="shared" ref="W74" si="536">V74+W73</f>
        <v>-0.62999999999999723</v>
      </c>
      <c r="X74" s="10">
        <f t="shared" ref="X74" si="537">R74</f>
        <v>4.08</v>
      </c>
      <c r="Y74" s="88">
        <f t="shared" ref="Y74" si="538">IF(X74&gt;0,Y$3,0)</f>
        <v>1</v>
      </c>
      <c r="Z74" s="31">
        <f t="shared" ref="Z74" si="539">T74</f>
        <v>2.02</v>
      </c>
      <c r="AA74" s="88">
        <f t="shared" ref="AA74" si="540">IF(Z74&gt;0,AA$3,0)</f>
        <v>1</v>
      </c>
      <c r="AB74" s="146">
        <f t="shared" si="1"/>
        <v>0.02</v>
      </c>
      <c r="AC74" s="147">
        <f t="shared" ref="AC74" si="541">AB74+AC73</f>
        <v>26.820000000000014</v>
      </c>
      <c r="AD74" s="152" t="s">
        <v>1125</v>
      </c>
    </row>
    <row r="75" spans="1:30" x14ac:dyDescent="0.2">
      <c r="A75" s="91"/>
      <c r="B75" s="37">
        <f t="shared" si="2"/>
        <v>71</v>
      </c>
      <c r="C75" s="28" t="s">
        <v>1104</v>
      </c>
      <c r="D75" s="64">
        <v>44547</v>
      </c>
      <c r="E75" s="28" t="s">
        <v>78</v>
      </c>
      <c r="F75" s="54" t="s">
        <v>25</v>
      </c>
      <c r="G75" s="54" t="s">
        <v>67</v>
      </c>
      <c r="H75" s="54">
        <v>1000</v>
      </c>
      <c r="I75" s="57" t="s">
        <v>130</v>
      </c>
      <c r="J75" s="54" t="s">
        <v>120</v>
      </c>
      <c r="K75" s="173" t="s">
        <v>8</v>
      </c>
      <c r="L75" s="10">
        <v>4.5999999999999996</v>
      </c>
      <c r="M75" s="88">
        <v>0.35</v>
      </c>
      <c r="N75" s="31">
        <v>0</v>
      </c>
      <c r="O75" s="88">
        <v>0</v>
      </c>
      <c r="P75" s="146">
        <f t="shared" si="11"/>
        <v>-0.35</v>
      </c>
      <c r="Q75" s="147">
        <f t="shared" ref="Q75" si="542">P75+Q74</f>
        <v>2.4099999999999997</v>
      </c>
      <c r="R75" s="174">
        <v>6.2</v>
      </c>
      <c r="S75" s="88">
        <f t="shared" ref="S75" si="543">M75</f>
        <v>0.35</v>
      </c>
      <c r="T75" s="31">
        <v>1.76</v>
      </c>
      <c r="U75" s="88">
        <f t="shared" ref="U75" si="544">O75</f>
        <v>0</v>
      </c>
      <c r="V75" s="146">
        <f t="shared" si="12"/>
        <v>-0.35</v>
      </c>
      <c r="W75" s="147">
        <f t="shared" ref="W75" si="545">V75+W74</f>
        <v>-0.97999999999999721</v>
      </c>
      <c r="X75" s="10">
        <f t="shared" ref="X75" si="546">R75</f>
        <v>6.2</v>
      </c>
      <c r="Y75" s="88">
        <f t="shared" ref="Y75" si="547">IF(X75&gt;0,Y$3,0)</f>
        <v>1</v>
      </c>
      <c r="Z75" s="31">
        <f t="shared" ref="Z75" si="548">T75</f>
        <v>1.76</v>
      </c>
      <c r="AA75" s="88">
        <f t="shared" ref="AA75" si="549">IF(Z75&gt;0,AA$3,0)</f>
        <v>1</v>
      </c>
      <c r="AB75" s="146">
        <f t="shared" si="1"/>
        <v>-0.24</v>
      </c>
      <c r="AC75" s="147">
        <f t="shared" ref="AC75" si="550">AB75+AC74</f>
        <v>26.580000000000016</v>
      </c>
      <c r="AD75" s="152" t="s">
        <v>1109</v>
      </c>
    </row>
    <row r="76" spans="1:30" x14ac:dyDescent="0.2">
      <c r="A76" s="91"/>
      <c r="B76" s="37">
        <f t="shared" si="2"/>
        <v>72</v>
      </c>
      <c r="C76" s="28" t="s">
        <v>1105</v>
      </c>
      <c r="D76" s="64">
        <v>44547</v>
      </c>
      <c r="E76" s="28" t="s">
        <v>78</v>
      </c>
      <c r="F76" s="54" t="s">
        <v>25</v>
      </c>
      <c r="G76" s="54" t="s">
        <v>67</v>
      </c>
      <c r="H76" s="54">
        <v>1000</v>
      </c>
      <c r="I76" s="57" t="s">
        <v>130</v>
      </c>
      <c r="J76" s="54" t="s">
        <v>120</v>
      </c>
      <c r="K76" s="173" t="s">
        <v>12</v>
      </c>
      <c r="L76" s="10">
        <v>3.8</v>
      </c>
      <c r="M76" s="88">
        <v>1.1499999999999999</v>
      </c>
      <c r="N76" s="31">
        <v>0</v>
      </c>
      <c r="O76" s="88">
        <v>0</v>
      </c>
      <c r="P76" s="146">
        <f t="shared" si="11"/>
        <v>-1.1499999999999999</v>
      </c>
      <c r="Q76" s="147">
        <f t="shared" ref="Q76" si="551">P76+Q75</f>
        <v>1.2599999999999998</v>
      </c>
      <c r="R76" s="174">
        <v>2.96</v>
      </c>
      <c r="S76" s="88">
        <f t="shared" ref="S76" si="552">M76</f>
        <v>1.1499999999999999</v>
      </c>
      <c r="T76" s="31">
        <v>1.22</v>
      </c>
      <c r="U76" s="88">
        <f t="shared" ref="U76" si="553">O76</f>
        <v>0</v>
      </c>
      <c r="V76" s="146">
        <f t="shared" si="12"/>
        <v>-1.1499999999999999</v>
      </c>
      <c r="W76" s="147">
        <f t="shared" ref="W76" si="554">V76+W75</f>
        <v>-2.1299999999999972</v>
      </c>
      <c r="X76" s="10">
        <f t="shared" ref="X76" si="555">R76</f>
        <v>2.96</v>
      </c>
      <c r="Y76" s="88">
        <f t="shared" ref="Y76" si="556">IF(X76&gt;0,Y$3,0)</f>
        <v>1</v>
      </c>
      <c r="Z76" s="31">
        <f t="shared" ref="Z76" si="557">T76</f>
        <v>1.22</v>
      </c>
      <c r="AA76" s="88">
        <f t="shared" ref="AA76" si="558">IF(Z76&gt;0,AA$3,0)</f>
        <v>1</v>
      </c>
      <c r="AB76" s="146">
        <f t="shared" si="1"/>
        <v>-0.78</v>
      </c>
      <c r="AC76" s="147">
        <f t="shared" ref="AC76" si="559">AB76+AC75</f>
        <v>25.800000000000015</v>
      </c>
      <c r="AD76" s="152" t="s">
        <v>1108</v>
      </c>
    </row>
    <row r="77" spans="1:30" x14ac:dyDescent="0.2">
      <c r="A77" s="91"/>
      <c r="B77" s="37">
        <f t="shared" si="2"/>
        <v>73</v>
      </c>
      <c r="C77" s="28" t="s">
        <v>1103</v>
      </c>
      <c r="D77" s="64">
        <v>44547</v>
      </c>
      <c r="E77" s="28" t="s">
        <v>14</v>
      </c>
      <c r="F77" s="54" t="s">
        <v>29</v>
      </c>
      <c r="G77" s="54" t="s">
        <v>147</v>
      </c>
      <c r="H77" s="54">
        <v>1200</v>
      </c>
      <c r="I77" s="57" t="s">
        <v>131</v>
      </c>
      <c r="J77" s="54" t="s">
        <v>120</v>
      </c>
      <c r="K77" s="173" t="s">
        <v>9</v>
      </c>
      <c r="L77" s="10">
        <f>R77</f>
        <v>3.79</v>
      </c>
      <c r="M77" s="88">
        <v>1</v>
      </c>
      <c r="N77" s="31">
        <v>0</v>
      </c>
      <c r="O77" s="88">
        <v>0</v>
      </c>
      <c r="P77" s="146">
        <f t="shared" si="11"/>
        <v>2.79</v>
      </c>
      <c r="Q77" s="147">
        <f t="shared" ref="Q77" si="560">P77+Q76</f>
        <v>4.05</v>
      </c>
      <c r="R77" s="174">
        <v>3.79</v>
      </c>
      <c r="S77" s="88">
        <f t="shared" ref="S77" si="561">M77</f>
        <v>1</v>
      </c>
      <c r="T77" s="31">
        <v>1.61</v>
      </c>
      <c r="U77" s="88">
        <f t="shared" ref="U77" si="562">O77</f>
        <v>0</v>
      </c>
      <c r="V77" s="146">
        <f t="shared" si="12"/>
        <v>2.79</v>
      </c>
      <c r="W77" s="147">
        <f t="shared" ref="W77" si="563">V77+W76</f>
        <v>0.66000000000000281</v>
      </c>
      <c r="X77" s="10">
        <f t="shared" ref="X77" si="564">R77</f>
        <v>3.79</v>
      </c>
      <c r="Y77" s="88">
        <f t="shared" ref="Y77" si="565">IF(X77&gt;0,Y$3,0)</f>
        <v>1</v>
      </c>
      <c r="Z77" s="31">
        <f t="shared" ref="Z77" si="566">T77</f>
        <v>1.61</v>
      </c>
      <c r="AA77" s="88">
        <f t="shared" ref="AA77" si="567">IF(Z77&gt;0,AA$3,0)</f>
        <v>1</v>
      </c>
      <c r="AB77" s="146">
        <f t="shared" si="1"/>
        <v>3.4</v>
      </c>
      <c r="AC77" s="147">
        <f t="shared" ref="AC77" si="568">AB77+AC76</f>
        <v>29.200000000000014</v>
      </c>
      <c r="AD77" s="152" t="s">
        <v>1110</v>
      </c>
    </row>
    <row r="78" spans="1:30" x14ac:dyDescent="0.2">
      <c r="A78" s="91"/>
      <c r="B78" s="37">
        <f t="shared" si="2"/>
        <v>74</v>
      </c>
      <c r="C78" s="28" t="s">
        <v>1042</v>
      </c>
      <c r="D78" s="64">
        <v>44547</v>
      </c>
      <c r="E78" s="28" t="s">
        <v>635</v>
      </c>
      <c r="F78" s="54" t="s">
        <v>10</v>
      </c>
      <c r="G78" s="54" t="s">
        <v>67</v>
      </c>
      <c r="H78" s="54">
        <v>1100</v>
      </c>
      <c r="I78" s="57" t="s">
        <v>131</v>
      </c>
      <c r="J78" s="54" t="s">
        <v>178</v>
      </c>
      <c r="K78" s="173" t="s">
        <v>86</v>
      </c>
      <c r="L78" s="10">
        <f>3-(3*0.03)</f>
        <v>2.91</v>
      </c>
      <c r="M78" s="88">
        <v>2</v>
      </c>
      <c r="N78" s="31">
        <v>0</v>
      </c>
      <c r="O78" s="88">
        <v>0</v>
      </c>
      <c r="P78" s="146">
        <f t="shared" si="11"/>
        <v>-2</v>
      </c>
      <c r="Q78" s="147">
        <f t="shared" ref="Q78" si="569">P78+Q77</f>
        <v>2.0499999999999998</v>
      </c>
      <c r="R78" s="174">
        <v>4.6399999999999997</v>
      </c>
      <c r="S78" s="88">
        <f t="shared" ref="S78" si="570">M78</f>
        <v>2</v>
      </c>
      <c r="T78" s="31">
        <v>1.81</v>
      </c>
      <c r="U78" s="88">
        <f t="shared" ref="U78" si="571">O78</f>
        <v>0</v>
      </c>
      <c r="V78" s="146">
        <f t="shared" si="12"/>
        <v>-2</v>
      </c>
      <c r="W78" s="147">
        <f t="shared" ref="W78" si="572">V78+W77</f>
        <v>-1.3399999999999972</v>
      </c>
      <c r="X78" s="10">
        <f t="shared" ref="X78" si="573">R78</f>
        <v>4.6399999999999997</v>
      </c>
      <c r="Y78" s="88">
        <f t="shared" ref="Y78" si="574">IF(X78&gt;0,Y$3,0)</f>
        <v>1</v>
      </c>
      <c r="Z78" s="31">
        <f t="shared" ref="Z78" si="575">T78</f>
        <v>1.81</v>
      </c>
      <c r="AA78" s="88">
        <f t="shared" ref="AA78" si="576">IF(Z78&gt;0,AA$3,0)</f>
        <v>1</v>
      </c>
      <c r="AB78" s="146">
        <f t="shared" si="1"/>
        <v>-2</v>
      </c>
      <c r="AC78" s="147">
        <f t="shared" ref="AC78" si="577">AB78+AC77</f>
        <v>27.200000000000014</v>
      </c>
      <c r="AD78" s="152" t="s">
        <v>1111</v>
      </c>
    </row>
    <row r="79" spans="1:30" x14ac:dyDescent="0.2">
      <c r="A79" s="91"/>
      <c r="B79" s="37">
        <f t="shared" si="2"/>
        <v>75</v>
      </c>
      <c r="C79" s="28" t="s">
        <v>1118</v>
      </c>
      <c r="D79" s="64">
        <v>44549</v>
      </c>
      <c r="E79" s="28" t="s">
        <v>26</v>
      </c>
      <c r="F79" s="54" t="s">
        <v>10</v>
      </c>
      <c r="G79" s="54" t="s">
        <v>67</v>
      </c>
      <c r="H79" s="54">
        <v>1006</v>
      </c>
      <c r="I79" s="57" t="s">
        <v>131</v>
      </c>
      <c r="J79" s="54" t="s">
        <v>120</v>
      </c>
      <c r="K79" s="173" t="s">
        <v>12</v>
      </c>
      <c r="L79" s="10">
        <v>2.15</v>
      </c>
      <c r="M79" s="88">
        <v>1.4</v>
      </c>
      <c r="N79" s="31">
        <v>0</v>
      </c>
      <c r="O79" s="88">
        <v>0</v>
      </c>
      <c r="P79" s="146">
        <f t="shared" si="11"/>
        <v>-1.4</v>
      </c>
      <c r="Q79" s="147">
        <f t="shared" ref="Q79" si="578">P79+Q78</f>
        <v>0.64999999999999991</v>
      </c>
      <c r="R79" s="174">
        <v>2.96</v>
      </c>
      <c r="S79" s="88">
        <f t="shared" ref="S79" si="579">M79</f>
        <v>1.4</v>
      </c>
      <c r="T79" s="31">
        <v>1.41</v>
      </c>
      <c r="U79" s="88">
        <f t="shared" ref="U79" si="580">O79</f>
        <v>0</v>
      </c>
      <c r="V79" s="146">
        <f t="shared" si="12"/>
        <v>-1.4</v>
      </c>
      <c r="W79" s="147">
        <f t="shared" ref="W79" si="581">V79+W78</f>
        <v>-2.7399999999999971</v>
      </c>
      <c r="X79" s="10">
        <f t="shared" ref="X79" si="582">R79</f>
        <v>2.96</v>
      </c>
      <c r="Y79" s="88">
        <f t="shared" ref="Y79" si="583">IF(X79&gt;0,Y$3,0)</f>
        <v>1</v>
      </c>
      <c r="Z79" s="31">
        <f t="shared" ref="Z79" si="584">T79</f>
        <v>1.41</v>
      </c>
      <c r="AA79" s="88">
        <f t="shared" ref="AA79" si="585">IF(Z79&gt;0,AA$3,0)</f>
        <v>1</v>
      </c>
      <c r="AB79" s="146">
        <f t="shared" si="1"/>
        <v>-0.59</v>
      </c>
      <c r="AC79" s="147">
        <f t="shared" ref="AC79" si="586">AB79+AC78</f>
        <v>26.610000000000014</v>
      </c>
      <c r="AD79" s="152" t="s">
        <v>1128</v>
      </c>
    </row>
    <row r="80" spans="1:30" x14ac:dyDescent="0.2">
      <c r="A80" s="91"/>
      <c r="B80" s="37">
        <f t="shared" si="2"/>
        <v>76</v>
      </c>
      <c r="C80" s="28" t="s">
        <v>1050</v>
      </c>
      <c r="D80" s="64">
        <v>44549</v>
      </c>
      <c r="E80" s="28" t="s">
        <v>26</v>
      </c>
      <c r="F80" s="54" t="s">
        <v>10</v>
      </c>
      <c r="G80" s="54" t="s">
        <v>67</v>
      </c>
      <c r="H80" s="54">
        <v>1006</v>
      </c>
      <c r="I80" s="57" t="s">
        <v>131</v>
      </c>
      <c r="J80" s="54" t="s">
        <v>120</v>
      </c>
      <c r="K80" s="173" t="s">
        <v>66</v>
      </c>
      <c r="L80" s="10">
        <v>4.2</v>
      </c>
      <c r="M80" s="88">
        <v>1.6</v>
      </c>
      <c r="N80" s="31">
        <v>0</v>
      </c>
      <c r="O80" s="88">
        <v>0</v>
      </c>
      <c r="P80" s="146">
        <f t="shared" si="11"/>
        <v>-1.6</v>
      </c>
      <c r="Q80" s="147">
        <f t="shared" ref="Q80:Q81" si="587">P80+Q79</f>
        <v>-0.95000000000000018</v>
      </c>
      <c r="R80" s="174">
        <v>3.89</v>
      </c>
      <c r="S80" s="88">
        <f t="shared" ref="S80:S81" si="588">M80</f>
        <v>1.6</v>
      </c>
      <c r="T80" s="31">
        <v>1.57</v>
      </c>
      <c r="U80" s="88">
        <f t="shared" ref="U80:U81" si="589">O80</f>
        <v>0</v>
      </c>
      <c r="V80" s="146">
        <f t="shared" si="12"/>
        <v>-1.6</v>
      </c>
      <c r="W80" s="147">
        <f t="shared" ref="W80:W81" si="590">V80+W79</f>
        <v>-4.3399999999999972</v>
      </c>
      <c r="X80" s="10">
        <f t="shared" ref="X80:X81" si="591">R80</f>
        <v>3.89</v>
      </c>
      <c r="Y80" s="88">
        <f t="shared" ref="Y80:Y81" si="592">IF(X80&gt;0,Y$3,0)</f>
        <v>1</v>
      </c>
      <c r="Z80" s="31">
        <f t="shared" ref="Z80:Z81" si="593">T80</f>
        <v>1.57</v>
      </c>
      <c r="AA80" s="88">
        <f t="shared" ref="AA80:AA81" si="594">IF(Z80&gt;0,AA$3,0)</f>
        <v>1</v>
      </c>
      <c r="AB80" s="146">
        <f t="shared" si="1"/>
        <v>-2</v>
      </c>
      <c r="AC80" s="147">
        <f t="shared" ref="AC80:AC81" si="595">AB80+AC79</f>
        <v>24.610000000000014</v>
      </c>
      <c r="AD80" s="152" t="s">
        <v>1127</v>
      </c>
    </row>
    <row r="81" spans="1:30" x14ac:dyDescent="0.2">
      <c r="A81" s="91"/>
      <c r="B81" s="37">
        <f t="shared" si="2"/>
        <v>77</v>
      </c>
      <c r="C81" s="28" t="s">
        <v>1119</v>
      </c>
      <c r="D81" s="64">
        <v>44551</v>
      </c>
      <c r="E81" s="28" t="s">
        <v>51</v>
      </c>
      <c r="F81" s="54" t="s">
        <v>36</v>
      </c>
      <c r="G81" s="54" t="s">
        <v>67</v>
      </c>
      <c r="H81" s="54">
        <v>1135</v>
      </c>
      <c r="I81" s="57" t="s">
        <v>131</v>
      </c>
      <c r="J81" s="54" t="s">
        <v>120</v>
      </c>
      <c r="K81" s="173" t="s">
        <v>8</v>
      </c>
      <c r="L81" s="10">
        <v>20</v>
      </c>
      <c r="M81" s="88">
        <v>0.15</v>
      </c>
      <c r="N81" s="31">
        <v>0</v>
      </c>
      <c r="O81" s="88">
        <v>0</v>
      </c>
      <c r="P81" s="146">
        <f t="shared" si="11"/>
        <v>-0.15</v>
      </c>
      <c r="Q81" s="147">
        <f t="shared" si="587"/>
        <v>-1.1000000000000001</v>
      </c>
      <c r="R81" s="174">
        <v>25.57</v>
      </c>
      <c r="S81" s="88">
        <f t="shared" si="588"/>
        <v>0.15</v>
      </c>
      <c r="T81" s="31">
        <v>3.82</v>
      </c>
      <c r="U81" s="88">
        <f t="shared" si="589"/>
        <v>0</v>
      </c>
      <c r="V81" s="146">
        <f t="shared" si="12"/>
        <v>-0.15</v>
      </c>
      <c r="W81" s="147">
        <f t="shared" si="590"/>
        <v>-4.4899999999999975</v>
      </c>
      <c r="X81" s="10">
        <f t="shared" si="591"/>
        <v>25.57</v>
      </c>
      <c r="Y81" s="88">
        <f t="shared" si="592"/>
        <v>1</v>
      </c>
      <c r="Z81" s="31">
        <f t="shared" si="593"/>
        <v>3.82</v>
      </c>
      <c r="AA81" s="88">
        <f t="shared" si="594"/>
        <v>1</v>
      </c>
      <c r="AB81" s="146">
        <f t="shared" si="1"/>
        <v>1.82</v>
      </c>
      <c r="AC81" s="147">
        <f t="shared" si="595"/>
        <v>26.430000000000014</v>
      </c>
      <c r="AD81" s="152" t="s">
        <v>1122</v>
      </c>
    </row>
    <row r="82" spans="1:30" x14ac:dyDescent="0.2">
      <c r="A82" s="91"/>
      <c r="B82" s="37">
        <f t="shared" si="2"/>
        <v>78</v>
      </c>
      <c r="C82" s="28" t="s">
        <v>1120</v>
      </c>
      <c r="D82" s="64">
        <v>44551</v>
      </c>
      <c r="E82" s="28" t="s">
        <v>51</v>
      </c>
      <c r="F82" s="54" t="s">
        <v>36</v>
      </c>
      <c r="G82" s="54" t="s">
        <v>67</v>
      </c>
      <c r="H82" s="54">
        <v>1135</v>
      </c>
      <c r="I82" s="57" t="s">
        <v>131</v>
      </c>
      <c r="J82" s="54" t="s">
        <v>120</v>
      </c>
      <c r="K82" s="173" t="s">
        <v>56</v>
      </c>
      <c r="L82" s="10">
        <f>R82</f>
        <v>2.2400000000000002</v>
      </c>
      <c r="M82" s="88">
        <v>2.85</v>
      </c>
      <c r="N82" s="31">
        <v>0</v>
      </c>
      <c r="O82" s="88">
        <v>0</v>
      </c>
      <c r="P82" s="146">
        <f t="shared" si="11"/>
        <v>-2.85</v>
      </c>
      <c r="Q82" s="147">
        <f t="shared" ref="Q82" si="596">P82+Q81</f>
        <v>-3.95</v>
      </c>
      <c r="R82" s="174">
        <v>2.2400000000000002</v>
      </c>
      <c r="S82" s="88">
        <f t="shared" ref="S82" si="597">M82</f>
        <v>2.85</v>
      </c>
      <c r="T82" s="31">
        <v>1.24</v>
      </c>
      <c r="U82" s="88">
        <f t="shared" ref="U82" si="598">O82</f>
        <v>0</v>
      </c>
      <c r="V82" s="146">
        <f t="shared" si="12"/>
        <v>-2.85</v>
      </c>
      <c r="W82" s="147">
        <f t="shared" ref="W82" si="599">V82+W81</f>
        <v>-7.3399999999999981</v>
      </c>
      <c r="X82" s="10">
        <f t="shared" ref="X82" si="600">R82</f>
        <v>2.2400000000000002</v>
      </c>
      <c r="Y82" s="88">
        <f t="shared" ref="Y82" si="601">IF(X82&gt;0,Y$3,0)</f>
        <v>1</v>
      </c>
      <c r="Z82" s="31">
        <f t="shared" ref="Z82" si="602">T82</f>
        <v>1.24</v>
      </c>
      <c r="AA82" s="88">
        <f t="shared" ref="AA82" si="603">IF(Z82&gt;0,AA$3,0)</f>
        <v>1</v>
      </c>
      <c r="AB82" s="146">
        <f t="shared" si="1"/>
        <v>-2</v>
      </c>
      <c r="AC82" s="147">
        <f t="shared" ref="AC82" si="604">AB82+AC81</f>
        <v>24.430000000000014</v>
      </c>
      <c r="AD82" s="152" t="s">
        <v>1121</v>
      </c>
    </row>
    <row r="83" spans="1:30" x14ac:dyDescent="0.2">
      <c r="A83" s="91"/>
      <c r="B83" s="37">
        <f t="shared" si="2"/>
        <v>79</v>
      </c>
      <c r="C83" s="28" t="s">
        <v>232</v>
      </c>
      <c r="D83" s="64">
        <v>44552</v>
      </c>
      <c r="E83" s="28" t="s">
        <v>43</v>
      </c>
      <c r="F83" s="54" t="s">
        <v>48</v>
      </c>
      <c r="G83" s="54" t="s">
        <v>69</v>
      </c>
      <c r="H83" s="54">
        <v>1300</v>
      </c>
      <c r="I83" s="57" t="s">
        <v>131</v>
      </c>
      <c r="J83" s="54" t="s">
        <v>120</v>
      </c>
      <c r="K83" s="173" t="s">
        <v>56</v>
      </c>
      <c r="L83" s="10">
        <v>4.2</v>
      </c>
      <c r="M83" s="88">
        <v>1.5</v>
      </c>
      <c r="N83" s="31">
        <v>0</v>
      </c>
      <c r="O83" s="88">
        <v>0</v>
      </c>
      <c r="P83" s="146">
        <f t="shared" si="11"/>
        <v>-1.5</v>
      </c>
      <c r="Q83" s="147">
        <f t="shared" ref="Q83" si="605">P83+Q82</f>
        <v>-5.45</v>
      </c>
      <c r="R83" s="174">
        <v>3.31</v>
      </c>
      <c r="S83" s="88">
        <f t="shared" ref="S83" si="606">M83</f>
        <v>1.5</v>
      </c>
      <c r="T83" s="31">
        <v>1.6</v>
      </c>
      <c r="U83" s="88">
        <f t="shared" ref="U83" si="607">O83</f>
        <v>0</v>
      </c>
      <c r="V83" s="146">
        <f t="shared" si="12"/>
        <v>-1.5</v>
      </c>
      <c r="W83" s="147">
        <f t="shared" ref="W83" si="608">V83+W82</f>
        <v>-8.8399999999999981</v>
      </c>
      <c r="X83" s="10">
        <f t="shared" ref="X83" si="609">R83</f>
        <v>3.31</v>
      </c>
      <c r="Y83" s="88">
        <f t="shared" ref="Y83" si="610">IF(X83&gt;0,Y$3,0)</f>
        <v>1</v>
      </c>
      <c r="Z83" s="31">
        <f t="shared" ref="Z83" si="611">T83</f>
        <v>1.6</v>
      </c>
      <c r="AA83" s="88">
        <f t="shared" ref="AA83" si="612">IF(Z83&gt;0,AA$3,0)</f>
        <v>1</v>
      </c>
      <c r="AB83" s="146">
        <f t="shared" si="1"/>
        <v>-2</v>
      </c>
      <c r="AC83" s="147">
        <f t="shared" ref="AC83" si="613">AB83+AC82</f>
        <v>22.430000000000014</v>
      </c>
      <c r="AD83" s="152" t="s">
        <v>1123</v>
      </c>
    </row>
    <row r="84" spans="1:30" x14ac:dyDescent="0.2">
      <c r="A84" s="91"/>
      <c r="B84" s="37">
        <f t="shared" si="2"/>
        <v>80</v>
      </c>
      <c r="C84" s="28" t="s">
        <v>1129</v>
      </c>
      <c r="D84" s="64">
        <v>44553</v>
      </c>
      <c r="E84" s="28" t="s">
        <v>37</v>
      </c>
      <c r="F84" s="54" t="s">
        <v>34</v>
      </c>
      <c r="G84" s="54" t="s">
        <v>67</v>
      </c>
      <c r="H84" s="54">
        <v>1170</v>
      </c>
      <c r="I84" s="57" t="s">
        <v>131</v>
      </c>
      <c r="J84" s="54" t="s">
        <v>120</v>
      </c>
      <c r="K84" s="173" t="s">
        <v>8</v>
      </c>
      <c r="L84" s="10">
        <v>8</v>
      </c>
      <c r="M84" s="88">
        <v>1</v>
      </c>
      <c r="N84" s="31">
        <v>0</v>
      </c>
      <c r="O84" s="88">
        <v>0</v>
      </c>
      <c r="P84" s="146">
        <f t="shared" si="11"/>
        <v>-1</v>
      </c>
      <c r="Q84" s="147">
        <f t="shared" ref="Q84" si="614">P84+Q83</f>
        <v>-6.45</v>
      </c>
      <c r="R84" s="174">
        <v>7.28</v>
      </c>
      <c r="S84" s="88">
        <f t="shared" ref="S84" si="615">M84</f>
        <v>1</v>
      </c>
      <c r="T84" s="31">
        <v>2.54</v>
      </c>
      <c r="U84" s="88">
        <f t="shared" ref="U84" si="616">O84</f>
        <v>0</v>
      </c>
      <c r="V84" s="146">
        <f t="shared" si="12"/>
        <v>-1</v>
      </c>
      <c r="W84" s="147">
        <f t="shared" ref="W84" si="617">V84+W83</f>
        <v>-9.8399999999999981</v>
      </c>
      <c r="X84" s="10">
        <f t="shared" ref="X84" si="618">R84</f>
        <v>7.28</v>
      </c>
      <c r="Y84" s="88">
        <f t="shared" ref="Y84" si="619">IF(X84&gt;0,Y$3,0)</f>
        <v>1</v>
      </c>
      <c r="Z84" s="31">
        <f t="shared" ref="Z84" si="620">T84</f>
        <v>2.54</v>
      </c>
      <c r="AA84" s="88">
        <f t="shared" ref="AA84" si="621">IF(Z84&gt;0,AA$3,0)</f>
        <v>1</v>
      </c>
      <c r="AB84" s="146">
        <f t="shared" si="1"/>
        <v>0.54</v>
      </c>
      <c r="AC84" s="147">
        <f t="shared" ref="AC84" si="622">AB84+AC83</f>
        <v>22.970000000000013</v>
      </c>
      <c r="AD84" s="152" t="s">
        <v>1132</v>
      </c>
    </row>
    <row r="85" spans="1:30" x14ac:dyDescent="0.2">
      <c r="A85" s="91"/>
      <c r="B85" s="37">
        <f t="shared" si="2"/>
        <v>81</v>
      </c>
      <c r="C85" s="28" t="s">
        <v>1131</v>
      </c>
      <c r="D85" s="64">
        <v>44556</v>
      </c>
      <c r="E85" s="28" t="s">
        <v>49</v>
      </c>
      <c r="F85" s="54" t="s">
        <v>36</v>
      </c>
      <c r="G85" s="54" t="s">
        <v>245</v>
      </c>
      <c r="H85" s="54">
        <v>1200</v>
      </c>
      <c r="I85" s="57" t="s">
        <v>131</v>
      </c>
      <c r="J85" s="54" t="s">
        <v>120</v>
      </c>
      <c r="K85" s="173" t="s">
        <v>9</v>
      </c>
      <c r="L85" s="10">
        <v>3.6</v>
      </c>
      <c r="M85" s="88">
        <v>1</v>
      </c>
      <c r="N85" s="31">
        <v>0</v>
      </c>
      <c r="O85" s="88">
        <v>0</v>
      </c>
      <c r="P85" s="146">
        <f t="shared" si="11"/>
        <v>2.6</v>
      </c>
      <c r="Q85" s="147">
        <f t="shared" ref="Q85" si="623">P85+Q84</f>
        <v>-3.85</v>
      </c>
      <c r="R85" s="174">
        <v>5.58</v>
      </c>
      <c r="S85" s="88">
        <f t="shared" ref="S85" si="624">M85</f>
        <v>1</v>
      </c>
      <c r="T85" s="31">
        <v>2.1800000000000002</v>
      </c>
      <c r="U85" s="88">
        <f t="shared" ref="U85" si="625">O85</f>
        <v>0</v>
      </c>
      <c r="V85" s="146">
        <f t="shared" si="12"/>
        <v>4.58</v>
      </c>
      <c r="W85" s="147">
        <f t="shared" ref="W85" si="626">V85+W84</f>
        <v>-5.259999999999998</v>
      </c>
      <c r="X85" s="10">
        <f t="shared" ref="X85" si="627">R85</f>
        <v>5.58</v>
      </c>
      <c r="Y85" s="88">
        <f t="shared" ref="Y85" si="628">IF(X85&gt;0,Y$3,0)</f>
        <v>1</v>
      </c>
      <c r="Z85" s="31">
        <f t="shared" ref="Z85" si="629">T85</f>
        <v>2.1800000000000002</v>
      </c>
      <c r="AA85" s="88">
        <f t="shared" ref="AA85" si="630">IF(Z85&gt;0,AA$3,0)</f>
        <v>1</v>
      </c>
      <c r="AB85" s="146">
        <f t="shared" si="1"/>
        <v>5.76</v>
      </c>
      <c r="AC85" s="147">
        <f t="shared" ref="AC85" si="631">AB85+AC84</f>
        <v>28.730000000000011</v>
      </c>
      <c r="AD85" s="152" t="s">
        <v>1133</v>
      </c>
    </row>
    <row r="86" spans="1:30" x14ac:dyDescent="0.2">
      <c r="A86" s="91"/>
      <c r="B86" s="37">
        <f t="shared" si="2"/>
        <v>82</v>
      </c>
      <c r="C86" s="28" t="s">
        <v>1135</v>
      </c>
      <c r="D86" s="64">
        <v>44557</v>
      </c>
      <c r="E86" s="28" t="s">
        <v>73</v>
      </c>
      <c r="F86" s="54" t="s">
        <v>10</v>
      </c>
      <c r="G86" s="54" t="s">
        <v>67</v>
      </c>
      <c r="H86" s="54">
        <v>1100</v>
      </c>
      <c r="I86" s="57" t="s">
        <v>131</v>
      </c>
      <c r="J86" s="54" t="s">
        <v>120</v>
      </c>
      <c r="K86" s="173" t="s">
        <v>8</v>
      </c>
      <c r="L86" s="10">
        <f>R86</f>
        <v>15.24</v>
      </c>
      <c r="M86" s="88">
        <v>0.45</v>
      </c>
      <c r="N86" s="31">
        <v>0</v>
      </c>
      <c r="O86" s="88">
        <v>0</v>
      </c>
      <c r="P86" s="146">
        <f t="shared" si="11"/>
        <v>-0.45</v>
      </c>
      <c r="Q86" s="147">
        <f t="shared" ref="Q86" si="632">P86+Q85</f>
        <v>-4.3</v>
      </c>
      <c r="R86" s="174">
        <v>15.24</v>
      </c>
      <c r="S86" s="88">
        <f t="shared" ref="S86" si="633">M86</f>
        <v>0.45</v>
      </c>
      <c r="T86" s="31">
        <v>3.95</v>
      </c>
      <c r="U86" s="88">
        <f t="shared" ref="U86" si="634">O86</f>
        <v>0</v>
      </c>
      <c r="V86" s="146">
        <f t="shared" si="12"/>
        <v>-0.45</v>
      </c>
      <c r="W86" s="147">
        <f t="shared" ref="W86" si="635">V86+W85</f>
        <v>-5.7099999999999982</v>
      </c>
      <c r="X86" s="10">
        <f t="shared" ref="X86" si="636">R86</f>
        <v>15.24</v>
      </c>
      <c r="Y86" s="88">
        <f t="shared" ref="Y86" si="637">IF(X86&gt;0,Y$3,0)</f>
        <v>1</v>
      </c>
      <c r="Z86" s="31">
        <f t="shared" ref="Z86" si="638">T86</f>
        <v>3.95</v>
      </c>
      <c r="AA86" s="88">
        <f t="shared" ref="AA86" si="639">IF(Z86&gt;0,AA$3,0)</f>
        <v>1</v>
      </c>
      <c r="AB86" s="146">
        <f t="shared" si="1"/>
        <v>1.95</v>
      </c>
      <c r="AC86" s="147">
        <f t="shared" ref="AC86" si="640">AB86+AC85</f>
        <v>30.68000000000001</v>
      </c>
      <c r="AD86" s="152" t="s">
        <v>1140</v>
      </c>
    </row>
    <row r="87" spans="1:30" x14ac:dyDescent="0.2">
      <c r="A87" s="91"/>
      <c r="B87" s="37">
        <f t="shared" si="2"/>
        <v>83</v>
      </c>
      <c r="C87" s="28" t="s">
        <v>1136</v>
      </c>
      <c r="D87" s="64">
        <v>44557</v>
      </c>
      <c r="E87" s="28" t="s">
        <v>73</v>
      </c>
      <c r="F87" s="54" t="s">
        <v>10</v>
      </c>
      <c r="G87" s="54" t="s">
        <v>67</v>
      </c>
      <c r="H87" s="54">
        <v>1100</v>
      </c>
      <c r="I87" s="57" t="s">
        <v>131</v>
      </c>
      <c r="J87" s="54" t="s">
        <v>120</v>
      </c>
      <c r="K87" s="173" t="s">
        <v>56</v>
      </c>
      <c r="L87" s="10">
        <f>R87</f>
        <v>59.25</v>
      </c>
      <c r="M87" s="88">
        <v>0.05</v>
      </c>
      <c r="N87" s="31">
        <v>0</v>
      </c>
      <c r="O87" s="88">
        <v>0</v>
      </c>
      <c r="P87" s="146">
        <f t="shared" si="11"/>
        <v>-0.05</v>
      </c>
      <c r="Q87" s="147">
        <f t="shared" ref="Q87" si="641">P87+Q86</f>
        <v>-4.3499999999999996</v>
      </c>
      <c r="R87" s="174">
        <v>59.25</v>
      </c>
      <c r="S87" s="88">
        <f t="shared" ref="S87" si="642">M87</f>
        <v>0.05</v>
      </c>
      <c r="T87" s="31">
        <v>9.8000000000000007</v>
      </c>
      <c r="U87" s="88">
        <f t="shared" ref="U87" si="643">O87</f>
        <v>0</v>
      </c>
      <c r="V87" s="146">
        <f t="shared" si="12"/>
        <v>-0.05</v>
      </c>
      <c r="W87" s="147">
        <f t="shared" ref="W87" si="644">V87+W86</f>
        <v>-5.759999999999998</v>
      </c>
      <c r="X87" s="10">
        <f t="shared" ref="X87" si="645">R87</f>
        <v>59.25</v>
      </c>
      <c r="Y87" s="88">
        <f t="shared" ref="Y87" si="646">IF(X87&gt;0,Y$3,0)</f>
        <v>1</v>
      </c>
      <c r="Z87" s="31">
        <f t="shared" ref="Z87" si="647">T87</f>
        <v>9.8000000000000007</v>
      </c>
      <c r="AA87" s="88">
        <f t="shared" ref="AA87" si="648">IF(Z87&gt;0,AA$3,0)</f>
        <v>1</v>
      </c>
      <c r="AB87" s="146">
        <f t="shared" si="1"/>
        <v>-2</v>
      </c>
      <c r="AC87" s="147">
        <f t="shared" ref="AC87" si="649">AB87+AC86</f>
        <v>28.68000000000001</v>
      </c>
      <c r="AD87" s="152" t="s">
        <v>1141</v>
      </c>
    </row>
    <row r="88" spans="1:30" x14ac:dyDescent="0.2">
      <c r="A88" s="91"/>
      <c r="B88" s="37">
        <f t="shared" si="2"/>
        <v>84</v>
      </c>
      <c r="C88" s="28" t="s">
        <v>1137</v>
      </c>
      <c r="D88" s="64">
        <v>44558</v>
      </c>
      <c r="E88" s="28" t="s">
        <v>78</v>
      </c>
      <c r="F88" s="54" t="s">
        <v>10</v>
      </c>
      <c r="G88" s="54" t="s">
        <v>67</v>
      </c>
      <c r="H88" s="54">
        <v>1209</v>
      </c>
      <c r="I88" s="57" t="s">
        <v>131</v>
      </c>
      <c r="J88" s="54" t="s">
        <v>120</v>
      </c>
      <c r="K88" s="173" t="s">
        <v>9</v>
      </c>
      <c r="L88" s="10">
        <v>15.96</v>
      </c>
      <c r="M88" s="88">
        <v>2</v>
      </c>
      <c r="N88" s="31">
        <v>2.0499999999999998</v>
      </c>
      <c r="O88" s="88">
        <v>2</v>
      </c>
      <c r="P88" s="146">
        <f t="shared" si="11"/>
        <v>32.020000000000003</v>
      </c>
      <c r="Q88" s="147">
        <f t="shared" ref="Q88" si="650">P88+Q87</f>
        <v>27.67</v>
      </c>
      <c r="R88" s="174">
        <v>28</v>
      </c>
      <c r="S88" s="88">
        <f t="shared" ref="S88" si="651">M88</f>
        <v>2</v>
      </c>
      <c r="T88" s="31">
        <v>3.98</v>
      </c>
      <c r="U88" s="88">
        <f t="shared" ref="U88" si="652">O88</f>
        <v>2</v>
      </c>
      <c r="V88" s="146">
        <f t="shared" si="12"/>
        <v>59.96</v>
      </c>
      <c r="W88" s="147">
        <f t="shared" ref="W88" si="653">V88+W87</f>
        <v>54.2</v>
      </c>
      <c r="X88" s="10">
        <f t="shared" ref="X88" si="654">R88</f>
        <v>28</v>
      </c>
      <c r="Y88" s="88">
        <f t="shared" ref="Y88" si="655">IF(X88&gt;0,Y$3,0)</f>
        <v>1</v>
      </c>
      <c r="Z88" s="31">
        <f t="shared" ref="Z88" si="656">T88</f>
        <v>3.98</v>
      </c>
      <c r="AA88" s="88">
        <f t="shared" ref="AA88" si="657">IF(Z88&gt;0,AA$3,0)</f>
        <v>1</v>
      </c>
      <c r="AB88" s="146">
        <f t="shared" si="1"/>
        <v>29.98</v>
      </c>
      <c r="AC88" s="147">
        <f t="shared" ref="AC88" si="658">AB88+AC87</f>
        <v>58.660000000000011</v>
      </c>
      <c r="AD88" s="152" t="s">
        <v>1144</v>
      </c>
    </row>
    <row r="89" spans="1:30" x14ac:dyDescent="0.2">
      <c r="A89" s="91"/>
      <c r="B89" s="37">
        <f t="shared" si="2"/>
        <v>85</v>
      </c>
      <c r="C89" s="28" t="s">
        <v>1138</v>
      </c>
      <c r="D89" s="64">
        <v>44559</v>
      </c>
      <c r="E89" s="28" t="s">
        <v>39</v>
      </c>
      <c r="F89" s="54" t="s">
        <v>25</v>
      </c>
      <c r="G89" s="54" t="s">
        <v>67</v>
      </c>
      <c r="H89" s="54">
        <v>1200</v>
      </c>
      <c r="I89" s="57" t="s">
        <v>131</v>
      </c>
      <c r="J89" s="54" t="s">
        <v>120</v>
      </c>
      <c r="K89" s="173" t="s">
        <v>9</v>
      </c>
      <c r="L89" s="10">
        <f>(2.45+2.4)/2</f>
        <v>2.4249999999999998</v>
      </c>
      <c r="M89" s="88">
        <v>2.5</v>
      </c>
      <c r="N89" s="31">
        <v>0</v>
      </c>
      <c r="O89" s="88">
        <v>0</v>
      </c>
      <c r="P89" s="146">
        <f t="shared" si="11"/>
        <v>3.56</v>
      </c>
      <c r="Q89" s="147">
        <f t="shared" ref="Q89" si="659">P89+Q88</f>
        <v>31.23</v>
      </c>
      <c r="R89" s="174">
        <v>2.72</v>
      </c>
      <c r="S89" s="88">
        <f t="shared" ref="S89" si="660">M89</f>
        <v>2.5</v>
      </c>
      <c r="T89" s="31">
        <v>1.32</v>
      </c>
      <c r="U89" s="88">
        <f t="shared" ref="U89" si="661">O89</f>
        <v>0</v>
      </c>
      <c r="V89" s="146">
        <f t="shared" si="12"/>
        <v>4.3</v>
      </c>
      <c r="W89" s="147">
        <f t="shared" ref="W89" si="662">V89+W88</f>
        <v>58.5</v>
      </c>
      <c r="X89" s="10">
        <f t="shared" ref="X89" si="663">R89</f>
        <v>2.72</v>
      </c>
      <c r="Y89" s="88">
        <f t="shared" ref="Y89" si="664">IF(X89&gt;0,Y$3,0)</f>
        <v>1</v>
      </c>
      <c r="Z89" s="31">
        <f t="shared" ref="Z89" si="665">T89</f>
        <v>1.32</v>
      </c>
      <c r="AA89" s="88">
        <f t="shared" ref="AA89" si="666">IF(Z89&gt;0,AA$3,0)</f>
        <v>1</v>
      </c>
      <c r="AB89" s="146">
        <f t="shared" si="1"/>
        <v>2.04</v>
      </c>
      <c r="AC89" s="147">
        <f t="shared" ref="AC89" si="667">AB89+AC88</f>
        <v>60.70000000000001</v>
      </c>
      <c r="AD89" s="152" t="s">
        <v>1146</v>
      </c>
    </row>
    <row r="90" spans="1:30" x14ac:dyDescent="0.2">
      <c r="A90" s="91"/>
      <c r="B90" s="37">
        <f t="shared" si="2"/>
        <v>86</v>
      </c>
      <c r="C90" s="28" t="s">
        <v>1143</v>
      </c>
      <c r="D90" s="64">
        <v>44559</v>
      </c>
      <c r="E90" s="28" t="s">
        <v>39</v>
      </c>
      <c r="F90" s="54" t="s">
        <v>36</v>
      </c>
      <c r="G90" s="54" t="s">
        <v>67</v>
      </c>
      <c r="H90" s="54">
        <v>1200</v>
      </c>
      <c r="I90" s="57" t="s">
        <v>131</v>
      </c>
      <c r="J90" s="54" t="s">
        <v>120</v>
      </c>
      <c r="K90" s="173" t="s">
        <v>12</v>
      </c>
      <c r="L90" s="10">
        <f>(15-(15*0.13))</f>
        <v>13.05</v>
      </c>
      <c r="M90" s="88">
        <v>0.75</v>
      </c>
      <c r="N90" s="31">
        <v>0</v>
      </c>
      <c r="O90" s="88">
        <v>0</v>
      </c>
      <c r="P90" s="146">
        <f t="shared" si="11"/>
        <v>-0.75</v>
      </c>
      <c r="Q90" s="147">
        <f t="shared" ref="Q90:Q91" si="668">P90+Q89</f>
        <v>30.48</v>
      </c>
      <c r="R90" s="174">
        <v>5.6</v>
      </c>
      <c r="S90" s="88">
        <f t="shared" ref="S90:S91" si="669">M90</f>
        <v>0.75</v>
      </c>
      <c r="T90" s="31">
        <v>2.16</v>
      </c>
      <c r="U90" s="88">
        <f t="shared" ref="U90:U91" si="670">O90</f>
        <v>0</v>
      </c>
      <c r="V90" s="146">
        <f t="shared" si="12"/>
        <v>-0.75</v>
      </c>
      <c r="W90" s="147">
        <f t="shared" ref="W90:W91" si="671">V90+W89</f>
        <v>57.75</v>
      </c>
      <c r="X90" s="10">
        <f t="shared" ref="X90:X91" si="672">R90</f>
        <v>5.6</v>
      </c>
      <c r="Y90" s="88">
        <f t="shared" ref="Y90:Y91" si="673">IF(X90&gt;0,Y$3,0)</f>
        <v>1</v>
      </c>
      <c r="Z90" s="31">
        <f t="shared" ref="Z90:Z91" si="674">T90</f>
        <v>2.16</v>
      </c>
      <c r="AA90" s="88">
        <f t="shared" ref="AA90:AA91" si="675">IF(Z90&gt;0,AA$3,0)</f>
        <v>1</v>
      </c>
      <c r="AB90" s="146">
        <f t="shared" si="1"/>
        <v>0.16</v>
      </c>
      <c r="AC90" s="147">
        <f t="shared" ref="AC90:AC91" si="676">AB90+AC89</f>
        <v>60.860000000000007</v>
      </c>
      <c r="AD90" s="152" t="s">
        <v>1147</v>
      </c>
    </row>
    <row r="91" spans="1:30" x14ac:dyDescent="0.2">
      <c r="A91" s="91"/>
      <c r="B91" s="37">
        <f t="shared" si="2"/>
        <v>87</v>
      </c>
      <c r="C91" s="28" t="s">
        <v>609</v>
      </c>
      <c r="D91" s="64">
        <v>44560</v>
      </c>
      <c r="E91" s="28" t="s">
        <v>54</v>
      </c>
      <c r="F91" s="54" t="s">
        <v>25</v>
      </c>
      <c r="G91" s="54" t="s">
        <v>67</v>
      </c>
      <c r="H91" s="54">
        <v>1008</v>
      </c>
      <c r="I91" s="57" t="s">
        <v>131</v>
      </c>
      <c r="J91" s="54" t="s">
        <v>120</v>
      </c>
      <c r="K91" s="173" t="s">
        <v>9</v>
      </c>
      <c r="L91" s="10">
        <v>3</v>
      </c>
      <c r="M91" s="88">
        <v>1.05</v>
      </c>
      <c r="N91" s="31">
        <v>0</v>
      </c>
      <c r="O91" s="88">
        <v>0</v>
      </c>
      <c r="P91" s="146">
        <f t="shared" si="11"/>
        <v>2.1</v>
      </c>
      <c r="Q91" s="147">
        <f t="shared" si="668"/>
        <v>32.58</v>
      </c>
      <c r="R91" s="174">
        <v>7.2</v>
      </c>
      <c r="S91" s="88">
        <f t="shared" si="669"/>
        <v>1.05</v>
      </c>
      <c r="T91" s="31">
        <v>1.76</v>
      </c>
      <c r="U91" s="88">
        <f t="shared" si="670"/>
        <v>0</v>
      </c>
      <c r="V91" s="146">
        <f t="shared" si="12"/>
        <v>6.51</v>
      </c>
      <c r="W91" s="147">
        <f t="shared" si="671"/>
        <v>64.260000000000005</v>
      </c>
      <c r="X91" s="10">
        <f t="shared" si="672"/>
        <v>7.2</v>
      </c>
      <c r="Y91" s="88">
        <f t="shared" si="673"/>
        <v>1</v>
      </c>
      <c r="Z91" s="31">
        <f t="shared" si="674"/>
        <v>1.76</v>
      </c>
      <c r="AA91" s="88">
        <f t="shared" si="675"/>
        <v>1</v>
      </c>
      <c r="AB91" s="146">
        <f t="shared" si="1"/>
        <v>6.96</v>
      </c>
      <c r="AC91" s="147">
        <f t="shared" si="676"/>
        <v>67.820000000000007</v>
      </c>
      <c r="AD91" s="152"/>
    </row>
    <row r="92" spans="1:30" x14ac:dyDescent="0.2">
      <c r="A92" s="91"/>
      <c r="B92" s="37">
        <f t="shared" si="2"/>
        <v>88</v>
      </c>
      <c r="C92" s="28" t="s">
        <v>1148</v>
      </c>
      <c r="D92" s="64">
        <v>44560</v>
      </c>
      <c r="E92" s="28" t="s">
        <v>54</v>
      </c>
      <c r="F92" s="54" t="s">
        <v>25</v>
      </c>
      <c r="G92" s="54" t="s">
        <v>67</v>
      </c>
      <c r="H92" s="54">
        <v>1008</v>
      </c>
      <c r="I92" s="57" t="s">
        <v>131</v>
      </c>
      <c r="J92" s="54" t="s">
        <v>120</v>
      </c>
      <c r="K92" s="173" t="s">
        <v>8</v>
      </c>
      <c r="L92" s="10">
        <v>3.5</v>
      </c>
      <c r="M92" s="88">
        <v>0.45</v>
      </c>
      <c r="N92" s="31">
        <v>0</v>
      </c>
      <c r="O92" s="88">
        <v>0</v>
      </c>
      <c r="P92" s="146">
        <f t="shared" si="11"/>
        <v>-0.45</v>
      </c>
      <c r="Q92" s="147">
        <f t="shared" ref="Q92" si="677">P92+Q91</f>
        <v>32.129999999999995</v>
      </c>
      <c r="R92" s="174">
        <v>1.95</v>
      </c>
      <c r="S92" s="88">
        <f t="shared" ref="S92" si="678">M92</f>
        <v>0.45</v>
      </c>
      <c r="T92" s="31">
        <v>1.28</v>
      </c>
      <c r="U92" s="88">
        <f t="shared" ref="U92" si="679">O92</f>
        <v>0</v>
      </c>
      <c r="V92" s="146">
        <f t="shared" si="12"/>
        <v>-0.45</v>
      </c>
      <c r="W92" s="147">
        <f t="shared" ref="W92" si="680">V92+W91</f>
        <v>63.81</v>
      </c>
      <c r="X92" s="10">
        <f t="shared" ref="X92" si="681">R92</f>
        <v>1.95</v>
      </c>
      <c r="Y92" s="88">
        <f t="shared" ref="Y92" si="682">IF(X92&gt;0,Y$3,0)</f>
        <v>1</v>
      </c>
      <c r="Z92" s="31">
        <f t="shared" ref="Z92" si="683">T92</f>
        <v>1.28</v>
      </c>
      <c r="AA92" s="88">
        <f t="shared" ref="AA92" si="684">IF(Z92&gt;0,AA$3,0)</f>
        <v>1</v>
      </c>
      <c r="AB92" s="146">
        <f t="shared" si="1"/>
        <v>-0.72</v>
      </c>
      <c r="AC92" s="147">
        <f t="shared" ref="AC92" si="685">AB92+AC91</f>
        <v>67.100000000000009</v>
      </c>
      <c r="AD92" s="152"/>
    </row>
    <row r="93" spans="1:30" x14ac:dyDescent="0.2">
      <c r="A93" s="91"/>
      <c r="B93" s="37">
        <f t="shared" si="2"/>
        <v>89</v>
      </c>
      <c r="C93" s="28" t="s">
        <v>1150</v>
      </c>
      <c r="D93" s="64">
        <v>44561</v>
      </c>
      <c r="E93" s="28" t="s">
        <v>27</v>
      </c>
      <c r="F93" s="54" t="s">
        <v>25</v>
      </c>
      <c r="G93" s="54" t="s">
        <v>67</v>
      </c>
      <c r="H93" s="54">
        <v>1000</v>
      </c>
      <c r="I93" s="57" t="s">
        <v>131</v>
      </c>
      <c r="J93" s="54" t="s">
        <v>120</v>
      </c>
      <c r="K93" s="173" t="s">
        <v>9</v>
      </c>
      <c r="L93" s="10">
        <v>2.9</v>
      </c>
      <c r="M93" s="88">
        <v>1.05</v>
      </c>
      <c r="N93" s="31">
        <v>0</v>
      </c>
      <c r="O93" s="88">
        <v>0</v>
      </c>
      <c r="P93" s="146">
        <f t="shared" si="11"/>
        <v>2</v>
      </c>
      <c r="Q93" s="147">
        <f t="shared" ref="Q93" si="686">P93+Q92</f>
        <v>34.129999999999995</v>
      </c>
      <c r="R93" s="174">
        <v>2.42</v>
      </c>
      <c r="S93" s="88">
        <f t="shared" ref="S93" si="687">M93</f>
        <v>1.05</v>
      </c>
      <c r="T93" s="31">
        <v>1.24</v>
      </c>
      <c r="U93" s="88">
        <f t="shared" ref="U93" si="688">O93</f>
        <v>0</v>
      </c>
      <c r="V93" s="146">
        <f t="shared" si="12"/>
        <v>1.49</v>
      </c>
      <c r="W93" s="147">
        <f t="shared" ref="W93" si="689">V93+W92</f>
        <v>65.3</v>
      </c>
      <c r="X93" s="10">
        <f t="shared" ref="X93" si="690">R93</f>
        <v>2.42</v>
      </c>
      <c r="Y93" s="88">
        <f t="shared" ref="Y93" si="691">IF(X93&gt;0,Y$3,0)</f>
        <v>1</v>
      </c>
      <c r="Z93" s="31">
        <f t="shared" ref="Z93" si="692">T93</f>
        <v>1.24</v>
      </c>
      <c r="AA93" s="88">
        <f t="shared" ref="AA93" si="693">IF(Z93&gt;0,AA$3,0)</f>
        <v>1</v>
      </c>
      <c r="AB93" s="146">
        <f t="shared" si="1"/>
        <v>1.66</v>
      </c>
      <c r="AC93" s="147">
        <f t="shared" ref="AC93" si="694">AB93+AC92</f>
        <v>68.760000000000005</v>
      </c>
      <c r="AD93" s="152"/>
    </row>
    <row r="94" spans="1:30" x14ac:dyDescent="0.2">
      <c r="A94" s="91"/>
      <c r="B94" s="37">
        <f t="shared" si="2"/>
        <v>90</v>
      </c>
      <c r="C94" s="28" t="s">
        <v>1149</v>
      </c>
      <c r="D94" s="64">
        <v>44561</v>
      </c>
      <c r="E94" s="28" t="s">
        <v>27</v>
      </c>
      <c r="F94" s="54" t="s">
        <v>25</v>
      </c>
      <c r="G94" s="54" t="s">
        <v>67</v>
      </c>
      <c r="H94" s="54">
        <v>1000</v>
      </c>
      <c r="I94" s="57" t="s">
        <v>131</v>
      </c>
      <c r="J94" s="54" t="s">
        <v>120</v>
      </c>
      <c r="K94" s="173" t="s">
        <v>12</v>
      </c>
      <c r="L94" s="10">
        <v>4.5999999999999996</v>
      </c>
      <c r="M94" s="88">
        <v>1.95</v>
      </c>
      <c r="N94" s="31">
        <v>0</v>
      </c>
      <c r="O94" s="88">
        <v>0</v>
      </c>
      <c r="P94" s="146">
        <f t="shared" si="11"/>
        <v>-1.95</v>
      </c>
      <c r="Q94" s="147">
        <f t="shared" ref="Q94" si="695">P94+Q93</f>
        <v>32.179999999999993</v>
      </c>
      <c r="R94" s="174">
        <v>11.74</v>
      </c>
      <c r="S94" s="88">
        <f t="shared" ref="S94" si="696">M94</f>
        <v>1.95</v>
      </c>
      <c r="T94" s="31">
        <v>2.25</v>
      </c>
      <c r="U94" s="88">
        <f t="shared" ref="U94" si="697">O94</f>
        <v>0</v>
      </c>
      <c r="V94" s="146">
        <f t="shared" si="12"/>
        <v>-1.95</v>
      </c>
      <c r="W94" s="147">
        <f t="shared" ref="W94" si="698">V94+W93</f>
        <v>63.349999999999994</v>
      </c>
      <c r="X94" s="10">
        <f t="shared" ref="X94" si="699">R94</f>
        <v>11.74</v>
      </c>
      <c r="Y94" s="88">
        <f t="shared" ref="Y94" si="700">IF(X94&gt;0,Y$3,0)</f>
        <v>1</v>
      </c>
      <c r="Z94" s="31">
        <f t="shared" ref="Z94" si="701">T94</f>
        <v>2.25</v>
      </c>
      <c r="AA94" s="88">
        <f t="shared" ref="AA94" si="702">IF(Z94&gt;0,AA$3,0)</f>
        <v>1</v>
      </c>
      <c r="AB94" s="146">
        <f t="shared" si="1"/>
        <v>0.25</v>
      </c>
      <c r="AC94" s="147">
        <f t="shared" ref="AC94" si="703">AB94+AC93</f>
        <v>69.010000000000005</v>
      </c>
      <c r="AD94" s="152"/>
    </row>
    <row r="95" spans="1:30" x14ac:dyDescent="0.2">
      <c r="A95" s="91"/>
      <c r="B95" s="65"/>
      <c r="C95" s="66"/>
      <c r="D95" s="67"/>
      <c r="E95" s="66"/>
      <c r="F95" s="68"/>
      <c r="G95" s="68"/>
      <c r="H95" s="68"/>
      <c r="I95" s="68"/>
      <c r="J95" s="68"/>
      <c r="K95" s="69"/>
      <c r="L95" s="69"/>
      <c r="M95" s="69"/>
      <c r="N95" s="69"/>
      <c r="O95" s="69"/>
      <c r="P95" s="70"/>
      <c r="Q95" s="70"/>
      <c r="R95" s="69"/>
      <c r="S95" s="69"/>
      <c r="T95" s="69"/>
      <c r="U95" s="69"/>
      <c r="V95" s="70"/>
      <c r="W95" s="115"/>
      <c r="X95" s="69"/>
      <c r="Y95" s="69"/>
      <c r="Z95" s="69"/>
      <c r="AA95" s="69"/>
      <c r="AB95" s="70"/>
      <c r="AC95" s="115" t="s">
        <v>198</v>
      </c>
      <c r="AD95" s="153"/>
    </row>
    <row r="96" spans="1:30" x14ac:dyDescent="0.2">
      <c r="R96" s="175"/>
    </row>
    <row r="97" spans="18:18" x14ac:dyDescent="0.2">
      <c r="R97" s="175"/>
    </row>
  </sheetData>
  <sheetProtection algorithmName="SHA-512" hashValue="FXEAh+ubuoXN45WW3heIuULmlMpcGgiG9cJ9+taB4tpt/J1rHymoI62IvvZtAeU+MGR4SAzhDInrHWDq2wbrog==" saltValue="jr0D/Hwch4ot6NaYGNwbLA==" spinCount="100000" sheet="1" objects="1" scenarios="1"/>
  <dataConsolidate/>
  <mergeCells count="3">
    <mergeCell ref="L1:Q3"/>
    <mergeCell ref="X1:AC2"/>
    <mergeCell ref="R1:W3"/>
  </mergeCells>
  <pageMargins left="0.7" right="0.7" top="0.75" bottom="0.75" header="0" footer="0"/>
  <pageSetup paperSize="9" scale="4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8E65-E0CC-6E4D-9ACA-A1950FE983B4}">
  <sheetPr codeName="Sheet2"/>
  <dimension ref="A1:Z31"/>
  <sheetViews>
    <sheetView showGridLines="0" topLeftCell="D3" zoomScale="118" zoomScaleNormal="150" workbookViewId="0">
      <selection activeCell="H36" sqref="H36"/>
    </sheetView>
  </sheetViews>
  <sheetFormatPr baseColWidth="10" defaultColWidth="14.5" defaultRowHeight="16" outlineLevelRow="2" x14ac:dyDescent="0.2"/>
  <cols>
    <col min="1" max="1" width="5" style="2" customWidth="1"/>
    <col min="2" max="2" width="17.83203125" style="2" customWidth="1"/>
    <col min="3" max="3" width="16.83203125" style="2" customWidth="1"/>
    <col min="4" max="5" width="3.5" style="2" customWidth="1"/>
    <col min="6" max="6" width="18.1640625" style="2" bestFit="1" customWidth="1"/>
    <col min="7" max="8" width="10.83203125" style="2" bestFit="1" customWidth="1"/>
    <col min="9" max="24" width="10.83203125" style="2" customWidth="1"/>
    <col min="25" max="25" width="1" style="2" customWidth="1"/>
    <col min="26" max="26" width="3.83203125" style="2" customWidth="1"/>
    <col min="27" max="16384" width="14.5" style="2"/>
  </cols>
  <sheetData>
    <row r="1" spans="1:26" hidden="1" outlineLevel="2" x14ac:dyDescent="0.2">
      <c r="F1" s="49" t="s">
        <v>108</v>
      </c>
      <c r="H1" s="34">
        <v>44044</v>
      </c>
      <c r="I1" s="34">
        <v>44075</v>
      </c>
      <c r="J1" s="34">
        <v>44105</v>
      </c>
      <c r="K1" s="34">
        <v>44136</v>
      </c>
      <c r="L1" s="34">
        <v>44166</v>
      </c>
      <c r="M1" s="34">
        <v>44197</v>
      </c>
      <c r="N1" s="34">
        <v>44228</v>
      </c>
      <c r="O1" s="34">
        <v>44256</v>
      </c>
      <c r="P1" s="34">
        <v>44287</v>
      </c>
      <c r="Q1" s="34">
        <v>44317</v>
      </c>
      <c r="R1" s="34">
        <v>44348</v>
      </c>
      <c r="S1" s="34">
        <v>44378</v>
      </c>
      <c r="T1" s="34">
        <v>44409</v>
      </c>
      <c r="U1" s="34">
        <v>44440</v>
      </c>
      <c r="V1" s="34">
        <v>44470</v>
      </c>
      <c r="W1" s="34">
        <v>44501</v>
      </c>
      <c r="X1" s="34">
        <v>44531</v>
      </c>
    </row>
    <row r="2" spans="1:26" hidden="1" outlineLevel="2" x14ac:dyDescent="0.2">
      <c r="F2" s="49" t="s">
        <v>109</v>
      </c>
      <c r="H2" s="34">
        <v>44074</v>
      </c>
      <c r="I2" s="34">
        <v>44104</v>
      </c>
      <c r="J2" s="34">
        <v>44135</v>
      </c>
      <c r="K2" s="34">
        <v>44165</v>
      </c>
      <c r="L2" s="34">
        <v>44196</v>
      </c>
      <c r="M2" s="34">
        <v>44227</v>
      </c>
      <c r="N2" s="34">
        <v>44255</v>
      </c>
      <c r="O2" s="34">
        <v>44286</v>
      </c>
      <c r="P2" s="34">
        <v>44316</v>
      </c>
      <c r="Q2" s="34">
        <v>44347</v>
      </c>
      <c r="R2" s="34">
        <v>44377</v>
      </c>
      <c r="S2" s="34">
        <v>44408</v>
      </c>
      <c r="T2" s="34">
        <v>44439</v>
      </c>
      <c r="U2" s="34">
        <v>44469</v>
      </c>
      <c r="V2" s="34">
        <v>44500</v>
      </c>
      <c r="W2" s="34">
        <v>44530</v>
      </c>
      <c r="X2" s="34">
        <v>44561</v>
      </c>
    </row>
    <row r="3" spans="1:26" ht="17" collapsed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" customHeight="1" x14ac:dyDescent="0.2">
      <c r="A4" s="33"/>
      <c r="B4" s="177" t="s">
        <v>271</v>
      </c>
      <c r="C4" s="177"/>
      <c r="D4" s="33"/>
      <c r="E4" s="33"/>
      <c r="F4" s="192" t="s">
        <v>213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4"/>
      <c r="Z4" s="33"/>
    </row>
    <row r="5" spans="1:26" ht="17" customHeight="1" thickBot="1" x14ac:dyDescent="0.25">
      <c r="A5" s="33"/>
      <c r="B5" s="177"/>
      <c r="C5" s="177"/>
      <c r="D5" s="33"/>
      <c r="E5" s="33"/>
      <c r="F5" s="195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7"/>
      <c r="Z5" s="33"/>
    </row>
    <row r="6" spans="1:26" ht="16" customHeight="1" thickBot="1" x14ac:dyDescent="0.25">
      <c r="A6" s="33"/>
      <c r="B6" s="178" t="s">
        <v>286</v>
      </c>
      <c r="C6" s="178"/>
      <c r="D6" s="33"/>
      <c r="E6" s="33"/>
      <c r="F6" s="198" t="s">
        <v>63</v>
      </c>
      <c r="G6" s="17" t="s">
        <v>17</v>
      </c>
      <c r="H6" s="84" t="s">
        <v>353</v>
      </c>
      <c r="I6" s="84" t="s">
        <v>354</v>
      </c>
      <c r="J6" s="84" t="s">
        <v>355</v>
      </c>
      <c r="K6" s="84" t="s">
        <v>356</v>
      </c>
      <c r="L6" s="84" t="s">
        <v>352</v>
      </c>
      <c r="M6" s="84" t="s">
        <v>357</v>
      </c>
      <c r="N6" s="84" t="s">
        <v>360</v>
      </c>
      <c r="O6" s="84" t="s">
        <v>397</v>
      </c>
      <c r="P6" s="84" t="s">
        <v>443</v>
      </c>
      <c r="Q6" s="84" t="s">
        <v>486</v>
      </c>
      <c r="R6" s="84" t="s">
        <v>527</v>
      </c>
      <c r="S6" s="84" t="s">
        <v>592</v>
      </c>
      <c r="T6" s="84" t="s">
        <v>700</v>
      </c>
      <c r="U6" s="84" t="s">
        <v>797</v>
      </c>
      <c r="V6" s="84" t="s">
        <v>865</v>
      </c>
      <c r="W6" s="84" t="s">
        <v>929</v>
      </c>
      <c r="X6" s="84" t="s">
        <v>1094</v>
      </c>
      <c r="Y6" s="14"/>
      <c r="Z6" s="33"/>
    </row>
    <row r="7" spans="1:26" ht="16" customHeight="1" x14ac:dyDescent="0.2">
      <c r="A7" s="33"/>
      <c r="B7" s="80"/>
      <c r="C7" s="81" t="s">
        <v>1155</v>
      </c>
      <c r="D7" s="33"/>
      <c r="E7" s="33"/>
      <c r="F7" s="198"/>
      <c r="G7" s="53">
        <f>SUM(H7:Y7)</f>
        <v>628</v>
      </c>
      <c r="H7" s="13">
        <f>COUNTIFS('BB Results'!$D:$D,"&gt;="&amp;H$1,'BB Results'!$D:$D,"&lt;="&amp;H$2,'BB Results'!$B:$B,"&gt;0")</f>
        <v>33</v>
      </c>
      <c r="I7" s="13">
        <f>COUNTIFS('BB Results'!$D:$D,"&gt;="&amp;I$1,'BB Results'!$D:$D,"&lt;="&amp;I$2,'BB Results'!$B:$B,"&gt;0")</f>
        <v>41</v>
      </c>
      <c r="J7" s="13">
        <f>COUNTIFS('BB Results'!$D:$D,"&gt;="&amp;J$1,'BB Results'!$D:$D,"&lt;="&amp;J$2,'BB Results'!$B:$B,"&gt;0")</f>
        <v>38</v>
      </c>
      <c r="K7" s="13">
        <f>COUNTIFS('BB Results'!$D:$D,"&gt;="&amp;K$1,'BB Results'!$D:$D,"&lt;="&amp;K$2,'BB Results'!$B:$B,"&gt;0")</f>
        <v>56</v>
      </c>
      <c r="L7" s="13">
        <f>COUNTIFS('BB Results'!$D:$D,"&gt;="&amp;L$1,'BB Results'!$D:$D,"&lt;="&amp;L$2,'BB Results'!$B:$B,"&gt;0")</f>
        <v>59</v>
      </c>
      <c r="M7" s="13">
        <f>COUNTIFS('BB Results'!$D:$D,"&gt;="&amp;M$1,'BB Results'!$D:$D,"&lt;="&amp;M$2,'BB Results'!$B:$B,"&gt;0")</f>
        <v>52</v>
      </c>
      <c r="N7" s="13">
        <f>COUNTIFS('BB Results'!$D:$D,"&gt;="&amp;N$1,'BB Results'!$D:$D,"&lt;="&amp;N$2,'BB Results'!$B:$B,"&gt;0")</f>
        <v>45</v>
      </c>
      <c r="O7" s="13">
        <f>COUNTIFS('BB Results'!$D:$D,"&gt;="&amp;O$1,'BB Results'!$D:$D,"&lt;="&amp;O$2,'BB Results'!$B:$B,"&gt;0")</f>
        <v>52</v>
      </c>
      <c r="P7" s="13">
        <f>COUNTIFS('BB Results'!$D:$D,"&gt;="&amp;P$1,'BB Results'!$D:$D,"&lt;="&amp;P$2,'BB Results'!$B:$B,"&gt;0")</f>
        <v>52</v>
      </c>
      <c r="Q7" s="13">
        <f>COUNTIFS('BB Results'!$D:$D,"&gt;="&amp;Q$1,'BB Results'!$D:$D,"&lt;="&amp;Q$2,'BB Results'!$B:$B,"&gt;0")</f>
        <v>47</v>
      </c>
      <c r="R7" s="13">
        <f>COUNTIFS('BB Results'!$D:$D,"&gt;="&amp;R$1,'BB Results'!$D:$D,"&lt;="&amp;R$2,'BB Results'!$B:$B,"&gt;0")</f>
        <v>30</v>
      </c>
      <c r="S7" s="13">
        <f>COUNTIFS('BB Results'!$D:$D,"&gt;="&amp;S$1,'BB Results'!$D:$D,"&lt;="&amp;S$2,'BB Results'!$B:$B,"&gt;0")</f>
        <v>17</v>
      </c>
      <c r="T7" s="13">
        <f>COUNTIFS('BB Results'!$D:$D,"&gt;="&amp;T$1,'BB Results'!$D:$D,"&lt;="&amp;T$2,'BB Results'!$B:$B,"&gt;0")</f>
        <v>32</v>
      </c>
      <c r="U7" s="13">
        <f>COUNTIFS('BB Results'!$D:$D,"&gt;="&amp;U$1,'BB Results'!$D:$D,"&lt;="&amp;U$2,'BB Results'!$B:$B,"&gt;0")</f>
        <v>25</v>
      </c>
      <c r="V7" s="13">
        <f>COUNTIFS('BB Results'!$D:$D,"&gt;="&amp;V$1,'BB Results'!$D:$D,"&lt;="&amp;V$2,'BB Results'!$B:$B,"&gt;0")</f>
        <v>25</v>
      </c>
      <c r="W7" s="13">
        <f>COUNTIFS('BB Results'!$D:$D,"&gt;="&amp;W$1,'BB Results'!$D:$D,"&lt;="&amp;W$2,'BB Results'!$B:$B,"&gt;0")</f>
        <v>10</v>
      </c>
      <c r="X7" s="13">
        <f>COUNTIFS('BB Results'!$D:$D,"&gt;="&amp;X$1,'BB Results'!$D:$D,"&lt;="&amp;X$2,'BB Results'!$B:$B,"&gt;0")</f>
        <v>14</v>
      </c>
      <c r="Y7" s="3"/>
      <c r="Z7" s="33"/>
    </row>
    <row r="8" spans="1:26" x14ac:dyDescent="0.2">
      <c r="A8" s="33"/>
      <c r="B8" s="32" t="str">
        <f>ROUND('BB Overview'!$G$7,0)&amp;" runners | "</f>
        <v xml:space="preserve">628 runners | </v>
      </c>
      <c r="C8" s="77" t="str">
        <f>ROUND('BB Overview'!$G$8,0)&amp;"x wins ("&amp;(ROUND('BB Overview'!$G$14,2)*100)&amp;"%)"</f>
        <v>191x wins (30%)</v>
      </c>
      <c r="D8" s="33"/>
      <c r="E8" s="33"/>
      <c r="F8" s="11" t="s">
        <v>9</v>
      </c>
      <c r="G8" s="12">
        <f>SUM(H8:Y8)</f>
        <v>191</v>
      </c>
      <c r="H8" s="12">
        <f>COUNTIFS('BB Results'!$D:$D,"&gt;="&amp;H$1,'BB Results'!$D:$D,"&lt;="&amp;H$2,'BB Results'!$K:$K,$F8,'BB Results'!$B:$B,"&gt;0")</f>
        <v>11</v>
      </c>
      <c r="I8" s="12">
        <f>COUNTIFS('BB Results'!$D:$D,"&gt;="&amp;I$1,'BB Results'!$D:$D,"&lt;="&amp;I$2,'BB Results'!$K:$K,$F8,'BB Results'!$B:$B,"&gt;0")</f>
        <v>11</v>
      </c>
      <c r="J8" s="12">
        <f>COUNTIFS('BB Results'!$D:$D,"&gt;="&amp;J$1,'BB Results'!$D:$D,"&lt;="&amp;J$2,'BB Results'!$K:$K,$F8,'BB Results'!$B:$B,"&gt;0")</f>
        <v>12</v>
      </c>
      <c r="K8" s="12">
        <f>COUNTIFS('BB Results'!$D:$D,"&gt;="&amp;K$1,'BB Results'!$D:$D,"&lt;="&amp;K$2,'BB Results'!$K:$K,$F8,'BB Results'!$B:$B,"&gt;0")</f>
        <v>20</v>
      </c>
      <c r="L8" s="12">
        <f>COUNTIFS('BB Results'!$D:$D,"&gt;="&amp;L$1,'BB Results'!$D:$D,"&lt;="&amp;L$2,'BB Results'!$K:$K,$F8,'BB Results'!$B:$B,"&gt;0")</f>
        <v>17</v>
      </c>
      <c r="M8" s="12">
        <f>COUNTIFS('BB Results'!$D:$D,"&gt;="&amp;M$1,'BB Results'!$D:$D,"&lt;="&amp;M$2,'BB Results'!$K:$K,$F8,'BB Results'!$B:$B,"&gt;0")</f>
        <v>13</v>
      </c>
      <c r="N8" s="12">
        <f>COUNTIFS('BB Results'!$D:$D,"&gt;="&amp;N$1,'BB Results'!$D:$D,"&lt;="&amp;N$2,'BB Results'!$K:$K,$F8,'BB Results'!$B:$B,"&gt;0")</f>
        <v>13</v>
      </c>
      <c r="O8" s="12">
        <f>COUNTIFS('BB Results'!$D:$D,"&gt;="&amp;O$1,'BB Results'!$D:$D,"&lt;="&amp;O$2,'BB Results'!$K:$K,$F8,'BB Results'!$B:$B,"&gt;0")</f>
        <v>13</v>
      </c>
      <c r="P8" s="12">
        <f>COUNTIFS('BB Results'!$D:$D,"&gt;="&amp;P$1,'BB Results'!$D:$D,"&lt;="&amp;P$2,'BB Results'!$K:$K,$F8,'BB Results'!$B:$B,"&gt;0")</f>
        <v>15</v>
      </c>
      <c r="Q8" s="12">
        <f>COUNTIFS('BB Results'!$D:$D,"&gt;="&amp;Q$1,'BB Results'!$D:$D,"&lt;="&amp;Q$2,'BB Results'!$K:$K,$F8,'BB Results'!$B:$B,"&gt;0")</f>
        <v>8</v>
      </c>
      <c r="R8" s="12">
        <f>COUNTIFS('BB Results'!$D:$D,"&gt;="&amp;R$1,'BB Results'!$D:$D,"&lt;="&amp;R$2,'BB Results'!$K:$K,$F8,'BB Results'!$B:$B,"&gt;0")</f>
        <v>11</v>
      </c>
      <c r="S8" s="12">
        <f>COUNTIFS('BB Results'!$D:$D,"&gt;="&amp;S$1,'BB Results'!$D:$D,"&lt;="&amp;S$2,'BB Results'!$K:$K,$F8,'BB Results'!$B:$B,"&gt;0")</f>
        <v>6</v>
      </c>
      <c r="T8" s="12">
        <f>COUNTIFS('BB Results'!$D:$D,"&gt;="&amp;T$1,'BB Results'!$D:$D,"&lt;="&amp;T$2,'BB Results'!$K:$K,$F8,'BB Results'!$B:$B,"&gt;0")</f>
        <v>13</v>
      </c>
      <c r="U8" s="12">
        <f>COUNTIFS('BB Results'!$D:$D,"&gt;="&amp;U$1,'BB Results'!$D:$D,"&lt;="&amp;U$2,'BB Results'!$K:$K,$F8,'BB Results'!$B:$B,"&gt;0")</f>
        <v>10</v>
      </c>
      <c r="V8" s="12">
        <f>COUNTIFS('BB Results'!$D:$D,"&gt;="&amp;V$1,'BB Results'!$D:$D,"&lt;="&amp;V$2,'BB Results'!$K:$K,$F8,'BB Results'!$B:$B,"&gt;0")</f>
        <v>8</v>
      </c>
      <c r="W8" s="12">
        <f>COUNTIFS('BB Results'!$D:$D,"&gt;="&amp;W$1,'BB Results'!$D:$D,"&lt;="&amp;W$2,'BB Results'!$K:$K,$F8,'BB Results'!$B:$B,"&gt;0")</f>
        <v>5</v>
      </c>
      <c r="X8" s="12">
        <f>COUNTIFS('BB Results'!$D:$D,"&gt;="&amp;X$1,'BB Results'!$D:$D,"&lt;="&amp;X$2,'BB Results'!$K:$K,$F8,'BB Results'!$B:$B,"&gt;0")</f>
        <v>5</v>
      </c>
      <c r="Y8" s="3"/>
      <c r="Z8" s="33"/>
    </row>
    <row r="9" spans="1:26" x14ac:dyDescent="0.2">
      <c r="A9" s="33"/>
      <c r="B9" s="32" t="str">
        <f>" | "</f>
        <v xml:space="preserve"> | </v>
      </c>
      <c r="C9" s="77" t="str">
        <f>ROUND(('BB Overview'!$G$9+'BB Overview'!$G$10),0)&amp;"x placings ("&amp;(ROUND('BB Overview'!$G$15,2)*100)&amp;"%)"</f>
        <v>197x placings (62%)</v>
      </c>
      <c r="D9" s="33"/>
      <c r="E9" s="33"/>
      <c r="F9" s="11" t="s">
        <v>12</v>
      </c>
      <c r="G9" s="12">
        <f t="shared" ref="G9:G11" si="0">SUM(H9:Y9)</f>
        <v>99</v>
      </c>
      <c r="H9" s="12">
        <f>COUNTIFS('BB Results'!$D:$D,"&gt;="&amp;H$1,'BB Results'!$D:$D,"&lt;="&amp;H$2,'BB Results'!$K:$K,$F9,'BB Results'!$B:$B,"&gt;0")</f>
        <v>6</v>
      </c>
      <c r="I9" s="12">
        <f>COUNTIFS('BB Results'!$D:$D,"&gt;="&amp;I$1,'BB Results'!$D:$D,"&lt;="&amp;I$2,'BB Results'!$K:$K,$F9,'BB Results'!$B:$B,"&gt;0")</f>
        <v>5</v>
      </c>
      <c r="J9" s="12">
        <f>COUNTIFS('BB Results'!$D:$D,"&gt;="&amp;J$1,'BB Results'!$D:$D,"&lt;="&amp;J$2,'BB Results'!$K:$K,$F9,'BB Results'!$B:$B,"&gt;0")</f>
        <v>7</v>
      </c>
      <c r="K9" s="12">
        <f>COUNTIFS('BB Results'!$D:$D,"&gt;="&amp;K$1,'BB Results'!$D:$D,"&lt;="&amp;K$2,'BB Results'!$K:$K,$F9,'BB Results'!$B:$B,"&gt;0")</f>
        <v>9</v>
      </c>
      <c r="L9" s="12">
        <f>COUNTIFS('BB Results'!$D:$D,"&gt;="&amp;L$1,'BB Results'!$D:$D,"&lt;="&amp;L$2,'BB Results'!$K:$K,$F9,'BB Results'!$B:$B,"&gt;0")</f>
        <v>10</v>
      </c>
      <c r="M9" s="12">
        <f>COUNTIFS('BB Results'!$D:$D,"&gt;="&amp;M$1,'BB Results'!$D:$D,"&lt;="&amp;M$2,'BB Results'!$K:$K,$F9,'BB Results'!$B:$B,"&gt;0")</f>
        <v>7</v>
      </c>
      <c r="N9" s="12">
        <f>COUNTIFS('BB Results'!$D:$D,"&gt;="&amp;N$1,'BB Results'!$D:$D,"&lt;="&amp;N$2,'BB Results'!$K:$K,$F9,'BB Results'!$B:$B,"&gt;0")</f>
        <v>4</v>
      </c>
      <c r="O9" s="12">
        <f>COUNTIFS('BB Results'!$D:$D,"&gt;="&amp;O$1,'BB Results'!$D:$D,"&lt;="&amp;O$2,'BB Results'!$K:$K,$F9,'BB Results'!$B:$B,"&gt;0")</f>
        <v>7</v>
      </c>
      <c r="P9" s="12">
        <f>COUNTIFS('BB Results'!$D:$D,"&gt;="&amp;P$1,'BB Results'!$D:$D,"&lt;="&amp;P$2,'BB Results'!$K:$K,$F9,'BB Results'!$B:$B,"&gt;0")</f>
        <v>7</v>
      </c>
      <c r="Q9" s="12">
        <f>COUNTIFS('BB Results'!$D:$D,"&gt;="&amp;Q$1,'BB Results'!$D:$D,"&lt;="&amp;Q$2,'BB Results'!$K:$K,$F9,'BB Results'!$B:$B,"&gt;0")</f>
        <v>12</v>
      </c>
      <c r="R9" s="12">
        <f>COUNTIFS('BB Results'!$D:$D,"&gt;="&amp;R$1,'BB Results'!$D:$D,"&lt;="&amp;R$2,'BB Results'!$K:$K,$F9,'BB Results'!$B:$B,"&gt;0")</f>
        <v>4</v>
      </c>
      <c r="S9" s="12">
        <f>COUNTIFS('BB Results'!$D:$D,"&gt;="&amp;S$1,'BB Results'!$D:$D,"&lt;="&amp;S$2,'BB Results'!$K:$K,$F9,'BB Results'!$B:$B,"&gt;0")</f>
        <v>4</v>
      </c>
      <c r="T9" s="12">
        <f>COUNTIFS('BB Results'!$D:$D,"&gt;="&amp;T$1,'BB Results'!$D:$D,"&lt;="&amp;T$2,'BB Results'!$K:$K,$F9,'BB Results'!$B:$B,"&gt;0")</f>
        <v>4</v>
      </c>
      <c r="U9" s="12">
        <f>COUNTIFS('BB Results'!$D:$D,"&gt;="&amp;U$1,'BB Results'!$D:$D,"&lt;="&amp;U$2,'BB Results'!$K:$K,$F9,'BB Results'!$B:$B,"&gt;0")</f>
        <v>7</v>
      </c>
      <c r="V9" s="12">
        <f>COUNTIFS('BB Results'!$D:$D,"&gt;="&amp;V$1,'BB Results'!$D:$D,"&lt;="&amp;V$2,'BB Results'!$K:$K,$F9,'BB Results'!$B:$B,"&gt;0")</f>
        <v>1</v>
      </c>
      <c r="W9" s="12">
        <f>COUNTIFS('BB Results'!$D:$D,"&gt;="&amp;W$1,'BB Results'!$D:$D,"&lt;="&amp;W$2,'BB Results'!$K:$K,$F9,'BB Results'!$B:$B,"&gt;0")</f>
        <v>2</v>
      </c>
      <c r="X9" s="12">
        <f>COUNTIFS('BB Results'!$D:$D,"&gt;="&amp;X$1,'BB Results'!$D:$D,"&lt;="&amp;X$2,'BB Results'!$K:$K,$F9,'BB Results'!$B:$B,"&gt;0")</f>
        <v>3</v>
      </c>
      <c r="Y9" s="3"/>
      <c r="Z9" s="33"/>
    </row>
    <row r="10" spans="1:26" x14ac:dyDescent="0.2">
      <c r="A10" s="33"/>
      <c r="B10" s="33"/>
      <c r="C10" s="33"/>
      <c r="D10" s="33"/>
      <c r="E10" s="33"/>
      <c r="F10" s="11" t="s">
        <v>8</v>
      </c>
      <c r="G10" s="12">
        <f t="shared" si="0"/>
        <v>98</v>
      </c>
      <c r="H10" s="12">
        <f>COUNTIFS('BB Results'!$D:$D,"&gt;="&amp;H$1,'BB Results'!$D:$D,"&lt;="&amp;H$2,'BB Results'!$K:$K,$F10,'BB Results'!$B:$B,"&gt;0")</f>
        <v>4</v>
      </c>
      <c r="I10" s="12">
        <f>COUNTIFS('BB Results'!$D:$D,"&gt;="&amp;I$1,'BB Results'!$D:$D,"&lt;="&amp;I$2,'BB Results'!$K:$K,$F10,'BB Results'!$B:$B,"&gt;0")</f>
        <v>6</v>
      </c>
      <c r="J10" s="12">
        <f>COUNTIFS('BB Results'!$D:$D,"&gt;="&amp;J$1,'BB Results'!$D:$D,"&lt;="&amp;J$2,'BB Results'!$K:$K,$F10,'BB Results'!$B:$B,"&gt;0")</f>
        <v>8</v>
      </c>
      <c r="K10" s="12">
        <f>COUNTIFS('BB Results'!$D:$D,"&gt;="&amp;K$1,'BB Results'!$D:$D,"&lt;="&amp;K$2,'BB Results'!$K:$K,$F10,'BB Results'!$B:$B,"&gt;0")</f>
        <v>12</v>
      </c>
      <c r="L10" s="12">
        <f>COUNTIFS('BB Results'!$D:$D,"&gt;="&amp;L$1,'BB Results'!$D:$D,"&lt;="&amp;L$2,'BB Results'!$K:$K,$F10,'BB Results'!$B:$B,"&gt;0")</f>
        <v>10</v>
      </c>
      <c r="M10" s="12">
        <f>COUNTIFS('BB Results'!$D:$D,"&gt;="&amp;M$1,'BB Results'!$D:$D,"&lt;="&amp;M$2,'BB Results'!$K:$K,$F10,'BB Results'!$B:$B,"&gt;0")</f>
        <v>12</v>
      </c>
      <c r="N10" s="12">
        <f>COUNTIFS('BB Results'!$D:$D,"&gt;="&amp;N$1,'BB Results'!$D:$D,"&lt;="&amp;N$2,'BB Results'!$K:$K,$F10,'BB Results'!$B:$B,"&gt;0")</f>
        <v>7</v>
      </c>
      <c r="O10" s="12">
        <f>COUNTIFS('BB Results'!$D:$D,"&gt;="&amp;O$1,'BB Results'!$D:$D,"&lt;="&amp;O$2,'BB Results'!$K:$K,$F10,'BB Results'!$B:$B,"&gt;0")</f>
        <v>8</v>
      </c>
      <c r="P10" s="12">
        <f>COUNTIFS('BB Results'!$D:$D,"&gt;="&amp;P$1,'BB Results'!$D:$D,"&lt;="&amp;P$2,'BB Results'!$K:$K,$F10,'BB Results'!$B:$B,"&gt;0")</f>
        <v>7</v>
      </c>
      <c r="Q10" s="12">
        <f>COUNTIFS('BB Results'!$D:$D,"&gt;="&amp;Q$1,'BB Results'!$D:$D,"&lt;="&amp;Q$2,'BB Results'!$K:$K,$F10,'BB Results'!$B:$B,"&gt;0")</f>
        <v>8</v>
      </c>
      <c r="R10" s="12">
        <f>COUNTIFS('BB Results'!$D:$D,"&gt;="&amp;R$1,'BB Results'!$D:$D,"&lt;="&amp;R$2,'BB Results'!$K:$K,$F10,'BB Results'!$B:$B,"&gt;0")</f>
        <v>0</v>
      </c>
      <c r="S10" s="12">
        <f>COUNTIFS('BB Results'!$D:$D,"&gt;="&amp;S$1,'BB Results'!$D:$D,"&lt;="&amp;S$2,'BB Results'!$K:$K,$F10,'BB Results'!$B:$B,"&gt;0")</f>
        <v>2</v>
      </c>
      <c r="T10" s="12">
        <f>COUNTIFS('BB Results'!$D:$D,"&gt;="&amp;T$1,'BB Results'!$D:$D,"&lt;="&amp;T$2,'BB Results'!$K:$K,$F10,'BB Results'!$B:$B,"&gt;0")</f>
        <v>7</v>
      </c>
      <c r="U10" s="12">
        <f>COUNTIFS('BB Results'!$D:$D,"&gt;="&amp;U$1,'BB Results'!$D:$D,"&lt;="&amp;U$2,'BB Results'!$K:$K,$F10,'BB Results'!$B:$B,"&gt;0")</f>
        <v>1</v>
      </c>
      <c r="V10" s="12">
        <f>COUNTIFS('BB Results'!$D:$D,"&gt;="&amp;V$1,'BB Results'!$D:$D,"&lt;="&amp;V$2,'BB Results'!$K:$K,$F10,'BB Results'!$B:$B,"&gt;0")</f>
        <v>3</v>
      </c>
      <c r="W10" s="12">
        <f>COUNTIFS('BB Results'!$D:$D,"&gt;="&amp;W$1,'BB Results'!$D:$D,"&lt;="&amp;W$2,'BB Results'!$K:$K,$F10,'BB Results'!$B:$B,"&gt;0")</f>
        <v>0</v>
      </c>
      <c r="X10" s="12">
        <f>COUNTIFS('BB Results'!$D:$D,"&gt;="&amp;X$1,'BB Results'!$D:$D,"&lt;="&amp;X$2,'BB Results'!$K:$K,$F10,'BB Results'!$B:$B,"&gt;0")</f>
        <v>3</v>
      </c>
      <c r="Y10" s="3"/>
      <c r="Z10" s="33"/>
    </row>
    <row r="11" spans="1:26" x14ac:dyDescent="0.2">
      <c r="A11" s="33"/>
      <c r="B11" s="32" t="str">
        <f>"Ave Betfair SP | "</f>
        <v xml:space="preserve">Ave Betfair SP | </v>
      </c>
      <c r="C11" s="77" t="str">
        <f>"Win "&amp;DOLLAR('BB Overview'!$G$19,2)</f>
        <v>Win $8.54</v>
      </c>
      <c r="D11" s="33"/>
      <c r="E11" s="33"/>
      <c r="F11" s="11" t="s">
        <v>56</v>
      </c>
      <c r="G11" s="12">
        <f t="shared" si="0"/>
        <v>55</v>
      </c>
      <c r="H11" s="12">
        <f>COUNTIFS('BB Results'!$D:$D,"&gt;="&amp;H$1,'BB Results'!$D:$D,"&lt;="&amp;H$2,'BB Results'!$K:$K,$F11,'BB Results'!$B:$B,"&gt;0")</f>
        <v>3</v>
      </c>
      <c r="I11" s="12">
        <f>COUNTIFS('BB Results'!$D:$D,"&gt;="&amp;I$1,'BB Results'!$D:$D,"&lt;="&amp;I$2,'BB Results'!$K:$K,$F11,'BB Results'!$B:$B,"&gt;0")</f>
        <v>1</v>
      </c>
      <c r="J11" s="12">
        <f>COUNTIFS('BB Results'!$D:$D,"&gt;="&amp;J$1,'BB Results'!$D:$D,"&lt;="&amp;J$2,'BB Results'!$K:$K,$F11,'BB Results'!$B:$B,"&gt;0")</f>
        <v>0</v>
      </c>
      <c r="K11" s="12">
        <f>COUNTIFS('BB Results'!$D:$D,"&gt;="&amp;K$1,'BB Results'!$D:$D,"&lt;="&amp;K$2,'BB Results'!$K:$K,$F11,'BB Results'!$B:$B,"&gt;0")</f>
        <v>5</v>
      </c>
      <c r="L11" s="12">
        <f>COUNTIFS('BB Results'!$D:$D,"&gt;="&amp;L$1,'BB Results'!$D:$D,"&lt;="&amp;L$2,'BB Results'!$K:$K,$F11,'BB Results'!$B:$B,"&gt;0")</f>
        <v>5</v>
      </c>
      <c r="M11" s="12">
        <f>COUNTIFS('BB Results'!$D:$D,"&gt;="&amp;M$1,'BB Results'!$D:$D,"&lt;="&amp;M$2,'BB Results'!$K:$K,$F11,'BB Results'!$B:$B,"&gt;0")</f>
        <v>5</v>
      </c>
      <c r="N11" s="12">
        <f>COUNTIFS('BB Results'!$D:$D,"&gt;="&amp;N$1,'BB Results'!$D:$D,"&lt;="&amp;N$2,'BB Results'!$K:$K,$F11,'BB Results'!$B:$B,"&gt;0")</f>
        <v>4</v>
      </c>
      <c r="O11" s="12">
        <f>COUNTIFS('BB Results'!$D:$D,"&gt;="&amp;O$1,'BB Results'!$D:$D,"&lt;="&amp;O$2,'BB Results'!$K:$K,$F11,'BB Results'!$B:$B,"&gt;0")</f>
        <v>3</v>
      </c>
      <c r="P11" s="12">
        <f>COUNTIFS('BB Results'!$D:$D,"&gt;="&amp;P$1,'BB Results'!$D:$D,"&lt;="&amp;P$2,'BB Results'!$K:$K,$F11,'BB Results'!$B:$B,"&gt;0")</f>
        <v>8</v>
      </c>
      <c r="Q11" s="12">
        <f>COUNTIFS('BB Results'!$D:$D,"&gt;="&amp;Q$1,'BB Results'!$D:$D,"&lt;="&amp;Q$2,'BB Results'!$K:$K,$F11,'BB Results'!$B:$B,"&gt;0")</f>
        <v>5</v>
      </c>
      <c r="R11" s="12">
        <f>COUNTIFS('BB Results'!$D:$D,"&gt;="&amp;R$1,'BB Results'!$D:$D,"&lt;="&amp;R$2,'BB Results'!$K:$K,$F11,'BB Results'!$B:$B,"&gt;0")</f>
        <v>3</v>
      </c>
      <c r="S11" s="12">
        <f>COUNTIFS('BB Results'!$D:$D,"&gt;="&amp;S$1,'BB Results'!$D:$D,"&lt;="&amp;S$2,'BB Results'!$K:$K,$F11,'BB Results'!$B:$B,"&gt;0")</f>
        <v>3</v>
      </c>
      <c r="T11" s="12">
        <f>COUNTIFS('BB Results'!$D:$D,"&gt;="&amp;T$1,'BB Results'!$D:$D,"&lt;="&amp;T$2,'BB Results'!$K:$K,$F11,'BB Results'!$B:$B,"&gt;0")</f>
        <v>3</v>
      </c>
      <c r="U11" s="12">
        <f>COUNTIFS('BB Results'!$D:$D,"&gt;="&amp;U$1,'BB Results'!$D:$D,"&lt;="&amp;U$2,'BB Results'!$K:$K,$F11,'BB Results'!$B:$B,"&gt;0")</f>
        <v>1</v>
      </c>
      <c r="V11" s="12">
        <f>COUNTIFS('BB Results'!$D:$D,"&gt;="&amp;V$1,'BB Results'!$D:$D,"&lt;="&amp;V$2,'BB Results'!$K:$K,$F11,'BB Results'!$B:$B,"&gt;0")</f>
        <v>3</v>
      </c>
      <c r="W11" s="12">
        <f>COUNTIFS('BB Results'!$D:$D,"&gt;="&amp;W$1,'BB Results'!$D:$D,"&lt;="&amp;W$2,'BB Results'!$K:$K,$F11,'BB Results'!$B:$B,"&gt;0")</f>
        <v>1</v>
      </c>
      <c r="X11" s="12">
        <f>COUNTIFS('BB Results'!$D:$D,"&gt;="&amp;X$1,'BB Results'!$D:$D,"&lt;="&amp;X$2,'BB Results'!$K:$K,$F11,'BB Results'!$B:$B,"&gt;0")</f>
        <v>2</v>
      </c>
      <c r="Y11" s="3"/>
      <c r="Z11" s="33"/>
    </row>
    <row r="12" spans="1:26" x14ac:dyDescent="0.2">
      <c r="A12" s="33"/>
      <c r="B12" s="32" t="str">
        <f>" | "</f>
        <v xml:space="preserve"> | </v>
      </c>
      <c r="C12" s="77" t="str">
        <f>"Place "&amp;DOLLAR('BB Overview'!$G$20,2)</f>
        <v>Place $2.34</v>
      </c>
      <c r="D12" s="33"/>
      <c r="E12" s="33"/>
      <c r="F12" s="11" t="s">
        <v>7</v>
      </c>
      <c r="G12" s="12">
        <f t="shared" ref="G12:H12" si="1">G7-SUM(G8:G11)</f>
        <v>185</v>
      </c>
      <c r="H12" s="12">
        <f t="shared" si="1"/>
        <v>9</v>
      </c>
      <c r="I12" s="12">
        <f t="shared" ref="I12:J12" si="2">I7-SUM(I8:I11)</f>
        <v>18</v>
      </c>
      <c r="J12" s="12">
        <f t="shared" si="2"/>
        <v>11</v>
      </c>
      <c r="K12" s="12">
        <f t="shared" ref="K12:L12" si="3">K7-SUM(K8:K11)</f>
        <v>10</v>
      </c>
      <c r="L12" s="12">
        <f t="shared" si="3"/>
        <v>17</v>
      </c>
      <c r="M12" s="12">
        <f t="shared" ref="M12:N12" si="4">M7-SUM(M8:M11)</f>
        <v>15</v>
      </c>
      <c r="N12" s="12">
        <f t="shared" si="4"/>
        <v>17</v>
      </c>
      <c r="O12" s="12">
        <f t="shared" ref="O12:P12" si="5">O7-SUM(O8:O11)</f>
        <v>21</v>
      </c>
      <c r="P12" s="12">
        <f t="shared" si="5"/>
        <v>15</v>
      </c>
      <c r="Q12" s="12">
        <f t="shared" ref="Q12:R12" si="6">Q7-SUM(Q8:Q11)</f>
        <v>14</v>
      </c>
      <c r="R12" s="12">
        <f t="shared" si="6"/>
        <v>12</v>
      </c>
      <c r="S12" s="12">
        <f t="shared" ref="S12:T12" si="7">S7-SUM(S8:S11)</f>
        <v>2</v>
      </c>
      <c r="T12" s="12">
        <f t="shared" si="7"/>
        <v>5</v>
      </c>
      <c r="U12" s="12">
        <f t="shared" ref="U12:V12" si="8">U7-SUM(U8:U11)</f>
        <v>6</v>
      </c>
      <c r="V12" s="12">
        <f t="shared" si="8"/>
        <v>10</v>
      </c>
      <c r="W12" s="12">
        <f t="shared" ref="W12:X12" si="9">W7-SUM(W8:W11)</f>
        <v>2</v>
      </c>
      <c r="X12" s="12">
        <f t="shared" si="9"/>
        <v>1</v>
      </c>
      <c r="Y12" s="3"/>
      <c r="Z12" s="33"/>
    </row>
    <row r="13" spans="1:26" x14ac:dyDescent="0.2">
      <c r="A13" s="33"/>
      <c r="B13" s="80"/>
      <c r="C13" s="33"/>
      <c r="D13" s="33"/>
      <c r="E13" s="33"/>
      <c r="F13" s="11"/>
      <c r="G13" s="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"/>
      <c r="Z13" s="33"/>
    </row>
    <row r="14" spans="1:26" x14ac:dyDescent="0.2">
      <c r="A14" s="33"/>
      <c r="B14" s="32"/>
      <c r="C14" s="77"/>
      <c r="D14" s="33"/>
      <c r="E14" s="33"/>
      <c r="F14" s="6" t="s">
        <v>6</v>
      </c>
      <c r="G14" s="7">
        <f t="shared" ref="G14:X14" si="10">IFERROR(G$8/G$7,"n/a")</f>
        <v>0.30414012738853502</v>
      </c>
      <c r="H14" s="7">
        <f t="shared" si="10"/>
        <v>0.33333333333333331</v>
      </c>
      <c r="I14" s="7">
        <f t="shared" si="10"/>
        <v>0.26829268292682928</v>
      </c>
      <c r="J14" s="7">
        <f t="shared" si="10"/>
        <v>0.31578947368421051</v>
      </c>
      <c r="K14" s="7">
        <f t="shared" si="10"/>
        <v>0.35714285714285715</v>
      </c>
      <c r="L14" s="7">
        <f t="shared" si="10"/>
        <v>0.28813559322033899</v>
      </c>
      <c r="M14" s="7">
        <f t="shared" si="10"/>
        <v>0.25</v>
      </c>
      <c r="N14" s="7">
        <f t="shared" si="10"/>
        <v>0.28888888888888886</v>
      </c>
      <c r="O14" s="7">
        <f t="shared" si="10"/>
        <v>0.25</v>
      </c>
      <c r="P14" s="7">
        <f t="shared" si="10"/>
        <v>0.28846153846153844</v>
      </c>
      <c r="Q14" s="7">
        <f t="shared" si="10"/>
        <v>0.1702127659574468</v>
      </c>
      <c r="R14" s="7">
        <f t="shared" si="10"/>
        <v>0.36666666666666664</v>
      </c>
      <c r="S14" s="7">
        <f t="shared" si="10"/>
        <v>0.35294117647058826</v>
      </c>
      <c r="T14" s="7">
        <f t="shared" si="10"/>
        <v>0.40625</v>
      </c>
      <c r="U14" s="7">
        <f t="shared" si="10"/>
        <v>0.4</v>
      </c>
      <c r="V14" s="7">
        <f t="shared" si="10"/>
        <v>0.32</v>
      </c>
      <c r="W14" s="7">
        <f t="shared" si="10"/>
        <v>0.5</v>
      </c>
      <c r="X14" s="7">
        <f t="shared" si="10"/>
        <v>0.35714285714285715</v>
      </c>
      <c r="Y14" s="3"/>
      <c r="Z14" s="33"/>
    </row>
    <row r="15" spans="1:26" x14ac:dyDescent="0.2">
      <c r="A15" s="33"/>
      <c r="B15" s="32"/>
      <c r="C15" s="77"/>
      <c r="D15" s="33"/>
      <c r="E15" s="33"/>
      <c r="F15" s="6" t="s">
        <v>5</v>
      </c>
      <c r="G15" s="7">
        <f t="shared" ref="G15:X15" si="11">IFERROR((SUM(G$8:G$10))/G$7,"n/a")</f>
        <v>0.61783439490445857</v>
      </c>
      <c r="H15" s="7">
        <f t="shared" si="11"/>
        <v>0.63636363636363635</v>
      </c>
      <c r="I15" s="7">
        <f t="shared" si="11"/>
        <v>0.53658536585365857</v>
      </c>
      <c r="J15" s="7">
        <f t="shared" si="11"/>
        <v>0.71052631578947367</v>
      </c>
      <c r="K15" s="7">
        <f t="shared" si="11"/>
        <v>0.7321428571428571</v>
      </c>
      <c r="L15" s="7">
        <f t="shared" si="11"/>
        <v>0.6271186440677966</v>
      </c>
      <c r="M15" s="7">
        <f t="shared" si="11"/>
        <v>0.61538461538461542</v>
      </c>
      <c r="N15" s="7">
        <f t="shared" si="11"/>
        <v>0.53333333333333333</v>
      </c>
      <c r="O15" s="7">
        <f t="shared" si="11"/>
        <v>0.53846153846153844</v>
      </c>
      <c r="P15" s="7">
        <f t="shared" si="11"/>
        <v>0.55769230769230771</v>
      </c>
      <c r="Q15" s="7">
        <f t="shared" si="11"/>
        <v>0.5957446808510638</v>
      </c>
      <c r="R15" s="7">
        <f t="shared" si="11"/>
        <v>0.5</v>
      </c>
      <c r="S15" s="7">
        <f t="shared" si="11"/>
        <v>0.70588235294117652</v>
      </c>
      <c r="T15" s="7">
        <f t="shared" si="11"/>
        <v>0.75</v>
      </c>
      <c r="U15" s="7">
        <f t="shared" si="11"/>
        <v>0.72</v>
      </c>
      <c r="V15" s="7">
        <f t="shared" si="11"/>
        <v>0.48</v>
      </c>
      <c r="W15" s="7">
        <f t="shared" si="11"/>
        <v>0.7</v>
      </c>
      <c r="X15" s="7">
        <f t="shared" si="11"/>
        <v>0.7857142857142857</v>
      </c>
      <c r="Y15" s="3"/>
      <c r="Z15" s="33"/>
    </row>
    <row r="16" spans="1:26" ht="17" thickBot="1" x14ac:dyDescent="0.25">
      <c r="A16" s="33"/>
      <c r="B16" s="33"/>
      <c r="C16" s="33"/>
      <c r="D16" s="33"/>
      <c r="E16" s="33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3"/>
      <c r="Z16" s="33"/>
    </row>
    <row r="17" spans="1:26" ht="16" customHeight="1" x14ac:dyDescent="0.2">
      <c r="A17" s="33"/>
      <c r="B17" s="32"/>
      <c r="C17" s="77"/>
      <c r="D17" s="33"/>
      <c r="E17" s="33"/>
      <c r="F17" s="188" t="s">
        <v>103</v>
      </c>
      <c r="G17" s="189"/>
      <c r="H17" s="189"/>
      <c r="I17" s="59"/>
      <c r="J17" s="61"/>
      <c r="K17" s="73"/>
      <c r="L17" s="78"/>
      <c r="M17" s="82"/>
      <c r="N17" s="86"/>
      <c r="O17" s="89"/>
      <c r="P17" s="94"/>
      <c r="Q17" s="96"/>
      <c r="R17" s="98"/>
      <c r="S17" s="102"/>
      <c r="T17" s="125"/>
      <c r="U17" s="135"/>
      <c r="V17" s="138"/>
      <c r="W17" s="148"/>
      <c r="X17" s="166"/>
      <c r="Y17" s="46"/>
      <c r="Z17" s="33"/>
    </row>
    <row r="18" spans="1:26" ht="16" customHeight="1" x14ac:dyDescent="0.2">
      <c r="A18" s="33"/>
      <c r="B18" s="33"/>
      <c r="C18" s="33"/>
      <c r="D18" s="33"/>
      <c r="E18" s="33"/>
      <c r="F18" s="190"/>
      <c r="G18" s="191"/>
      <c r="H18" s="191"/>
      <c r="I18" s="58"/>
      <c r="J18" s="62"/>
      <c r="K18" s="74"/>
      <c r="L18" s="79"/>
      <c r="M18" s="83"/>
      <c r="N18" s="87"/>
      <c r="O18" s="90"/>
      <c r="P18" s="95"/>
      <c r="Q18" s="97"/>
      <c r="R18" s="99"/>
      <c r="S18" s="103"/>
      <c r="T18" s="126"/>
      <c r="U18" s="136"/>
      <c r="V18" s="139"/>
      <c r="W18" s="149"/>
      <c r="X18" s="167"/>
      <c r="Y18" s="14"/>
      <c r="Z18" s="33"/>
    </row>
    <row r="19" spans="1:26" x14ac:dyDescent="0.2">
      <c r="A19" s="33"/>
      <c r="B19" s="33"/>
      <c r="C19" s="33"/>
      <c r="D19" s="33"/>
      <c r="E19" s="33"/>
      <c r="F19" s="15" t="s">
        <v>4</v>
      </c>
      <c r="G19" s="20">
        <f>IFERROR(AVERAGE('BB Results'!$L:$L),"N/A")</f>
        <v>8.5443221690590061</v>
      </c>
      <c r="H19" s="20">
        <f>IFERROR(AVERAGEIFS('BB Results'!$L:$L,'BB Results'!$D:$D,"&gt;="&amp;H$1,'BB Results'!$D:$D,"&lt;="&amp;H$2),"N/A")</f>
        <v>4.6445454545454545</v>
      </c>
      <c r="I19" s="20">
        <f>IFERROR(AVERAGEIFS('BB Results'!$L:$L,'BB Results'!$D:$D,"&gt;="&amp;I$1,'BB Results'!$D:$D,"&lt;="&amp;I$2),"N/A")</f>
        <v>6.2963414634146346</v>
      </c>
      <c r="J19" s="20">
        <f>IFERROR(AVERAGEIFS('BB Results'!$L:$L,'BB Results'!$D:$D,"&gt;="&amp;J$1,'BB Results'!$D:$D,"&lt;="&amp;J$2),"N/A")</f>
        <v>8.1986842105263182</v>
      </c>
      <c r="K19" s="20">
        <f>IFERROR(AVERAGEIFS('BB Results'!$L:$L,'BB Results'!$D:$D,"&gt;="&amp;K$1,'BB Results'!$D:$D,"&lt;="&amp;K$2),"N/A")</f>
        <v>7.4346428571428573</v>
      </c>
      <c r="L19" s="20">
        <f>IFERROR(AVERAGEIFS('BB Results'!$L:$L,'BB Results'!$D:$D,"&gt;="&amp;L$1,'BB Results'!$D:$D,"&lt;="&amp;L$2),"N/A")</f>
        <v>7.0261016949152539</v>
      </c>
      <c r="M19" s="20">
        <f>IFERROR(AVERAGEIFS('BB Results'!$L:$L,'BB Results'!$D:$D,"&gt;="&amp;M$1,'BB Results'!$D:$D,"&lt;="&amp;M$2),"N/A")</f>
        <v>8.4517307692307675</v>
      </c>
      <c r="N19" s="20">
        <f>IFERROR(AVERAGEIFS('BB Results'!$L:$L,'BB Results'!$D:$D,"&gt;="&amp;N$1,'BB Results'!$D:$D,"&lt;="&amp;N$2),"N/A")</f>
        <v>13.690888888888892</v>
      </c>
      <c r="O19" s="20">
        <f>IFERROR(AVERAGEIFS('BB Results'!$L:$L,'BB Results'!$D:$D,"&gt;="&amp;O$1,'BB Results'!$D:$D,"&lt;="&amp;O$2),"N/A")</f>
        <v>8.4463461538461537</v>
      </c>
      <c r="P19" s="20">
        <f>IFERROR(AVERAGEIFS('BB Results'!$L:$L,'BB Results'!$D:$D,"&gt;="&amp;P$1,'BB Results'!$D:$D,"&lt;="&amp;P$2),"N/A")</f>
        <v>9.4807692307692282</v>
      </c>
      <c r="Q19" s="20">
        <f>IFERROR(AVERAGEIFS('BB Results'!$L:$L,'BB Results'!$D:$D,"&gt;="&amp;Q$1,'BB Results'!$D:$D,"&lt;="&amp;Q$2),"N/A")</f>
        <v>15.829130434782611</v>
      </c>
      <c r="R19" s="20">
        <f>IFERROR(AVERAGEIFS('BB Results'!$L:$L,'BB Results'!$D:$D,"&gt;="&amp;R$1,'BB Results'!$D:$D,"&lt;="&amp;R$2),"N/A")</f>
        <v>10.083666666666668</v>
      </c>
      <c r="S19" s="20">
        <f>IFERROR(AVERAGEIFS('BB Results'!$L:$L,'BB Results'!$D:$D,"&gt;="&amp;S$1,'BB Results'!$D:$D,"&lt;="&amp;S$2),"N/A")</f>
        <v>4.9323529411764699</v>
      </c>
      <c r="T19" s="20">
        <f>IFERROR(AVERAGEIFS('BB Results'!$L:$L,'BB Results'!$D:$D,"&gt;="&amp;T$1,'BB Results'!$D:$D,"&lt;="&amp;T$2),"N/A")</f>
        <v>7.7859375000000002</v>
      </c>
      <c r="U19" s="20">
        <f>IFERROR(AVERAGEIFS('BB Results'!$L:$L,'BB Results'!$D:$D,"&gt;="&amp;U$1,'BB Results'!$D:$D,"&lt;="&amp;U$2),"N/A")</f>
        <v>5.0995999999999988</v>
      </c>
      <c r="V19" s="20">
        <f>IFERROR(AVERAGEIFS('BB Results'!$L:$L,'BB Results'!$D:$D,"&gt;="&amp;V$1,'BB Results'!$D:$D,"&lt;="&amp;V$2),"N/A")</f>
        <v>6.9776000000000007</v>
      </c>
      <c r="W19" s="20">
        <f>IFERROR(AVERAGEIFS('BB Results'!$L:$L,'BB Results'!$D:$D,"&gt;="&amp;W$1,'BB Results'!$D:$D,"&lt;="&amp;W$2),"N/A")</f>
        <v>5.0680000000000005</v>
      </c>
      <c r="X19" s="20">
        <f>IFERROR(AVERAGEIFS('BB Results'!$L:$L,'BB Results'!$D:$D,"&gt;="&amp;X$1,'BB Results'!$D:$D,"&lt;="&amp;X$2),"N/A")</f>
        <v>7.0992857142857133</v>
      </c>
      <c r="Y19" s="14"/>
      <c r="Z19" s="33"/>
    </row>
    <row r="20" spans="1:26" x14ac:dyDescent="0.2">
      <c r="A20" s="33"/>
      <c r="B20" s="32"/>
      <c r="C20" s="77"/>
      <c r="D20" s="33"/>
      <c r="E20" s="33"/>
      <c r="F20" s="15" t="s">
        <v>3</v>
      </c>
      <c r="G20" s="20">
        <f>IFERROR(AVERAGE('BB Results'!$N:$N),"N/A")</f>
        <v>2.3433333333333337</v>
      </c>
      <c r="H20" s="20">
        <f>IFERROR(AVERAGEIFS('BB Results'!$N:$N,'BB Results'!$D:$D,"&gt;="&amp;H$1,'BB Results'!$D:$D,"&lt;="&amp;H$2),"N/A")</f>
        <v>1.8269696969696969</v>
      </c>
      <c r="I20" s="20">
        <f>IFERROR(AVERAGEIFS('BB Results'!$N:$N,'BB Results'!$D:$D,"&gt;="&amp;I$1,'BB Results'!$D:$D,"&lt;="&amp;I$2),"N/A")</f>
        <v>2.1382926829268292</v>
      </c>
      <c r="J20" s="20">
        <f>IFERROR(AVERAGEIFS('BB Results'!$N:$N,'BB Results'!$D:$D,"&gt;="&amp;J$1,'BB Results'!$D:$D,"&lt;="&amp;J$2),"N/A")</f>
        <v>2.286578947368421</v>
      </c>
      <c r="K20" s="20">
        <f>IFERROR(AVERAGEIFS('BB Results'!$N:$N,'BB Results'!$D:$D,"&gt;="&amp;K$1,'BB Results'!$D:$D,"&lt;="&amp;K$2),"N/A")</f>
        <v>2.0630357142857134</v>
      </c>
      <c r="L20" s="20">
        <f>IFERROR(AVERAGEIFS('BB Results'!$N:$N,'BB Results'!$D:$D,"&gt;="&amp;L$1,'BB Results'!$D:$D,"&lt;="&amp;L$2),"N/A")</f>
        <v>2.2016949152542376</v>
      </c>
      <c r="M20" s="20">
        <f>IFERROR(AVERAGEIFS('BB Results'!$N:$N,'BB Results'!$D:$D,"&gt;="&amp;M$1,'BB Results'!$D:$D,"&lt;="&amp;M$2),"N/A")</f>
        <v>2.4505769230769228</v>
      </c>
      <c r="N20" s="20">
        <f>IFERROR(AVERAGEIFS('BB Results'!$N:$N,'BB Results'!$D:$D,"&gt;="&amp;N$1,'BB Results'!$D:$D,"&lt;="&amp;N$2),"N/A")</f>
        <v>3.0675555555555558</v>
      </c>
      <c r="O20" s="20">
        <f>IFERROR(AVERAGEIFS('BB Results'!$N:$N,'BB Results'!$D:$D,"&gt;="&amp;O$1,'BB Results'!$D:$D,"&lt;="&amp;O$2),"N/A")</f>
        <v>2.3223076923076929</v>
      </c>
      <c r="P20" s="20">
        <f>IFERROR(AVERAGEIFS('BB Results'!$N:$N,'BB Results'!$D:$D,"&gt;="&amp;P$1,'BB Results'!$D:$D,"&lt;="&amp;P$2),"N/A")</f>
        <v>2.1944230769230768</v>
      </c>
      <c r="Q20" s="20">
        <f>IFERROR(AVERAGEIFS('BB Results'!$N:$N,'BB Results'!$D:$D,"&gt;="&amp;Q$1,'BB Results'!$D:$D,"&lt;="&amp;Q$2),"N/A")</f>
        <v>3.4623913043478258</v>
      </c>
      <c r="R20" s="20">
        <f>IFERROR(AVERAGEIFS('BB Results'!$N:$N,'BB Results'!$D:$D,"&gt;="&amp;R$1,'BB Results'!$D:$D,"&lt;="&amp;R$2),"N/A")</f>
        <v>2.5366666666666671</v>
      </c>
      <c r="S20" s="20">
        <f>IFERROR(AVERAGEIFS('BB Results'!$N:$N,'BB Results'!$D:$D,"&gt;="&amp;S$1,'BB Results'!$D:$D,"&lt;="&amp;S$2),"N/A")</f>
        <v>1.9264705882352937</v>
      </c>
      <c r="T20" s="20">
        <f>IFERROR(AVERAGEIFS('BB Results'!$N:$N,'BB Results'!$D:$D,"&gt;="&amp;T$1,'BB Results'!$D:$D,"&lt;="&amp;T$2),"N/A")</f>
        <v>2.2249999999999996</v>
      </c>
      <c r="U20" s="20">
        <f>IFERROR(AVERAGEIFS('BB Results'!$N:$N,'BB Results'!$D:$D,"&gt;="&amp;U$1,'BB Results'!$D:$D,"&lt;="&amp;U$2),"N/A")</f>
        <v>1.9780000000000004</v>
      </c>
      <c r="V20" s="20">
        <f>IFERROR(AVERAGEIFS('BB Results'!$N:$N,'BB Results'!$D:$D,"&gt;="&amp;V$1,'BB Results'!$D:$D,"&lt;="&amp;V$2),"N/A")</f>
        <v>2.1855999999999995</v>
      </c>
      <c r="W20" s="20">
        <f>IFERROR(AVERAGEIFS('BB Results'!$N:$N,'BB Results'!$D:$D,"&gt;="&amp;W$1,'BB Results'!$D:$D,"&lt;="&amp;W$2),"N/A")</f>
        <v>1.671</v>
      </c>
      <c r="X20" s="20">
        <f>IFERROR(AVERAGEIFS('BB Results'!$N:$N,'BB Results'!$D:$D,"&gt;="&amp;X$1,'BB Results'!$D:$D,"&lt;="&amp;X$2),"N/A")</f>
        <v>2.0378571428571428</v>
      </c>
      <c r="Y20" s="14"/>
      <c r="Z20" s="33"/>
    </row>
    <row r="21" spans="1:26" hidden="1" outlineLevel="1" x14ac:dyDescent="0.2">
      <c r="A21" s="33"/>
      <c r="B21" s="80"/>
      <c r="C21" s="81"/>
      <c r="D21" s="33"/>
      <c r="E21" s="33"/>
      <c r="F21" s="15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4"/>
      <c r="Z21" s="33"/>
    </row>
    <row r="22" spans="1:26" hidden="1" outlineLevel="1" x14ac:dyDescent="0.2">
      <c r="A22" s="33"/>
      <c r="B22" s="32"/>
      <c r="C22" s="77"/>
      <c r="D22" s="33"/>
      <c r="E22" s="33"/>
      <c r="F22" s="15" t="s">
        <v>2</v>
      </c>
      <c r="G22" s="16">
        <f>SUM('BB Results'!$M:$M,'BB Results'!$O:$O)</f>
        <v>3490.2414160960393</v>
      </c>
      <c r="H22" s="16">
        <f>SUMIFS('BB Results'!$M:$M,'BB Results'!$D:$D,"&lt;="&amp;H$2,'BB Results'!$D:$D,"&gt;="&amp;H$1)+SUMIFS('BB Results'!$O:$O,'BB Results'!$D:$D,"&lt;="&amp;H$2,'BB Results'!$D:$D,"&gt;="&amp;H$1)</f>
        <v>265.71527952184476</v>
      </c>
      <c r="I22" s="16">
        <f>SUMIFS('BB Results'!$M:$M,'BB Results'!$D:$D,"&lt;="&amp;I$2,'BB Results'!$D:$D,"&gt;="&amp;I$1)+SUMIFS('BB Results'!$O:$O,'BB Results'!$D:$D,"&lt;="&amp;I$2,'BB Results'!$D:$D,"&gt;="&amp;I$1)</f>
        <v>190.96224668784663</v>
      </c>
      <c r="J22" s="16">
        <f>SUMIFS('BB Results'!$M:$M,'BB Results'!$D:$D,"&lt;="&amp;J$2,'BB Results'!$D:$D,"&gt;="&amp;J$1)+SUMIFS('BB Results'!$O:$O,'BB Results'!$D:$D,"&lt;="&amp;J$2,'BB Results'!$D:$D,"&gt;="&amp;J$1)</f>
        <v>179.46093991654357</v>
      </c>
      <c r="K22" s="16">
        <f>SUMIFS('BB Results'!$M:$M,'BB Results'!$D:$D,"&lt;="&amp;K$2,'BB Results'!$D:$D,"&gt;="&amp;K$1)+SUMIFS('BB Results'!$O:$O,'BB Results'!$D:$D,"&lt;="&amp;K$2,'BB Results'!$D:$D,"&gt;="&amp;K$1)</f>
        <v>330.97553720931296</v>
      </c>
      <c r="L22" s="16">
        <f>SUMIFS('BB Results'!$M:$M,'BB Results'!$D:$D,"&lt;="&amp;L$2,'BB Results'!$D:$D,"&gt;="&amp;L$1)+SUMIFS('BB Results'!$O:$O,'BB Results'!$D:$D,"&lt;="&amp;L$2,'BB Results'!$D:$D,"&gt;="&amp;L$1)</f>
        <v>270.10776483334206</v>
      </c>
      <c r="M22" s="16">
        <f>SUMIFS('BB Results'!$M:$M,'BB Results'!$D:$D,"&lt;="&amp;M$2,'BB Results'!$D:$D,"&gt;="&amp;M$1)+SUMIFS('BB Results'!$O:$O,'BB Results'!$D:$D,"&lt;="&amp;M$2,'BB Results'!$D:$D,"&gt;="&amp;M$1)</f>
        <v>220.55076625182255</v>
      </c>
      <c r="N22" s="16">
        <f>SUMIFS('BB Results'!$M:$M,'BB Results'!$D:$D,"&lt;="&amp;N$2,'BB Results'!$D:$D,"&gt;="&amp;N$1)+SUMIFS('BB Results'!$O:$O,'BB Results'!$D:$D,"&lt;="&amp;N$2,'BB Results'!$D:$D,"&gt;="&amp;N$1)</f>
        <v>200.29455601422174</v>
      </c>
      <c r="O22" s="16">
        <f>SUMIFS('BB Results'!$M:$M,'BB Results'!$D:$D,"&lt;="&amp;O$2,'BB Results'!$D:$D,"&gt;="&amp;O$1)+SUMIFS('BB Results'!$O:$O,'BB Results'!$D:$D,"&lt;="&amp;O$2,'BB Results'!$D:$D,"&gt;="&amp;O$1)</f>
        <v>263.98986145560519</v>
      </c>
      <c r="P22" s="16">
        <f>SUMIFS('BB Results'!$M:$M,'BB Results'!$D:$D,"&lt;="&amp;P$2,'BB Results'!$D:$D,"&gt;="&amp;P$1)+SUMIFS('BB Results'!$O:$O,'BB Results'!$D:$D,"&lt;="&amp;P$2,'BB Results'!$D:$D,"&gt;="&amp;P$1)</f>
        <v>420.6537770708515</v>
      </c>
      <c r="Q22" s="16">
        <f>SUMIFS('BB Results'!$M:$M,'BB Results'!$D:$D,"&lt;="&amp;Q$2,'BB Results'!$D:$D,"&gt;="&amp;Q$1)+SUMIFS('BB Results'!$O:$O,'BB Results'!$D:$D,"&lt;="&amp;Q$2,'BB Results'!$D:$D,"&gt;="&amp;Q$1)</f>
        <v>222.0386523593171</v>
      </c>
      <c r="R22" s="16">
        <f>SUMIFS('BB Results'!$M:$M,'BB Results'!$D:$D,"&lt;="&amp;R$2,'BB Results'!$D:$D,"&gt;="&amp;R$1)+SUMIFS('BB Results'!$O:$O,'BB Results'!$D:$D,"&lt;="&amp;R$2,'BB Results'!$D:$D,"&gt;="&amp;R$1)</f>
        <v>144.80675539330443</v>
      </c>
      <c r="S22" s="16">
        <f>SUMIFS('BB Results'!$M:$M,'BB Results'!$D:$D,"&lt;="&amp;S$2,'BB Results'!$D:$D,"&gt;="&amp;S$1)+SUMIFS('BB Results'!$O:$O,'BB Results'!$D:$D,"&lt;="&amp;S$2,'BB Results'!$D:$D,"&gt;="&amp;S$1)</f>
        <v>81.642104080612611</v>
      </c>
      <c r="T22" s="16">
        <f>SUMIFS('BB Results'!$M:$M,'BB Results'!$D:$D,"&lt;="&amp;T$2,'BB Results'!$D:$D,"&gt;="&amp;T$1)+SUMIFS('BB Results'!$O:$O,'BB Results'!$D:$D,"&lt;="&amp;T$2,'BB Results'!$D:$D,"&gt;="&amp;T$1)</f>
        <v>191.83014394720701</v>
      </c>
      <c r="U22" s="16">
        <f>SUMIFS('BB Results'!$M:$M,'BB Results'!$D:$D,"&lt;="&amp;U$2,'BB Results'!$D:$D,"&gt;="&amp;U$1)+SUMIFS('BB Results'!$O:$O,'BB Results'!$D:$D,"&lt;="&amp;U$2,'BB Results'!$D:$D,"&gt;="&amp;U$1)</f>
        <v>187.98754177985697</v>
      </c>
      <c r="V22" s="16">
        <f>SUMIFS('BB Results'!$M:$M,'BB Results'!$D:$D,"&lt;="&amp;V$2,'BB Results'!$D:$D,"&gt;="&amp;V$1)+SUMIFS('BB Results'!$O:$O,'BB Results'!$D:$D,"&lt;="&amp;V$2,'BB Results'!$D:$D,"&gt;="&amp;V$1)</f>
        <v>196.66578571806872</v>
      </c>
      <c r="W22" s="16">
        <f>SUMIFS('BB Results'!$M:$M,'BB Results'!$D:$D,"&lt;="&amp;W$2,'BB Results'!$D:$D,"&gt;="&amp;W$1)+SUMIFS('BB Results'!$O:$O,'BB Results'!$D:$D,"&lt;="&amp;W$2,'BB Results'!$D:$D,"&gt;="&amp;W$1)</f>
        <v>61.07845117805347</v>
      </c>
      <c r="X22" s="16">
        <f>SUMIFS('BB Results'!$M:$M,'BB Results'!$D:$D,"&lt;="&amp;X$2,'BB Results'!$D:$D,"&gt;="&amp;X$1)+SUMIFS('BB Results'!$O:$O,'BB Results'!$D:$D,"&lt;="&amp;X$2,'BB Results'!$D:$D,"&gt;="&amp;X$1)</f>
        <v>61.481252678229978</v>
      </c>
      <c r="Y22" s="14"/>
      <c r="Z22" s="33"/>
    </row>
    <row r="23" spans="1:26" hidden="1" outlineLevel="1" x14ac:dyDescent="0.2">
      <c r="A23" s="33"/>
      <c r="B23" s="32"/>
      <c r="C23" s="77"/>
      <c r="D23" s="33"/>
      <c r="E23" s="33"/>
      <c r="F23" s="15" t="s">
        <v>1</v>
      </c>
      <c r="G23" s="16">
        <f>SUM('BB Results'!$P:$P)+G$22</f>
        <v>3920.7014160960393</v>
      </c>
      <c r="H23" s="16">
        <f>SUMIFS('BB Results'!$P:$P,'BB Results'!$D:$D,"&lt;="&amp;H$2,'BB Results'!$D:$D,"&gt;="&amp;H$1)+H22</f>
        <v>268.47527952184475</v>
      </c>
      <c r="I23" s="16">
        <f>SUMIFS('BB Results'!$P:$P,'BB Results'!$D:$D,"&lt;="&amp;I$2,'BB Results'!$D:$D,"&gt;="&amp;I$1)+I22</f>
        <v>214.66224668784662</v>
      </c>
      <c r="J23" s="16">
        <f>SUMIFS('BB Results'!$P:$P,'BB Results'!$D:$D,"&lt;="&amp;J$2,'BB Results'!$D:$D,"&gt;="&amp;J$1)+J22</f>
        <v>231.76093991654358</v>
      </c>
      <c r="K23" s="16">
        <f>SUMIFS('BB Results'!$P:$P,'BB Results'!$D:$D,"&lt;="&amp;K$2,'BB Results'!$D:$D,"&gt;="&amp;K$1)+K22</f>
        <v>376.37553720931294</v>
      </c>
      <c r="L23" s="16">
        <f>SUMIFS('BB Results'!$P:$P,'BB Results'!$D:$D,"&lt;="&amp;L$2,'BB Results'!$D:$D,"&gt;="&amp;L$1)+L22</f>
        <v>316.60776483334206</v>
      </c>
      <c r="M23" s="16">
        <f>SUMIFS('BB Results'!$P:$P,'BB Results'!$D:$D,"&lt;="&amp;M$2,'BB Results'!$D:$D,"&gt;="&amp;M$1)+M22</f>
        <v>235.45076625182256</v>
      </c>
      <c r="N23" s="16">
        <f>SUMIFS('BB Results'!$P:$P,'BB Results'!$D:$D,"&lt;="&amp;N$2,'BB Results'!$D:$D,"&gt;="&amp;N$1)+N22</f>
        <v>250.09455601422175</v>
      </c>
      <c r="O23" s="16">
        <f>SUMIFS('BB Results'!$P:$P,'BB Results'!$D:$D,"&lt;="&amp;O$2,'BB Results'!$D:$D,"&gt;="&amp;O$1)+O22</f>
        <v>264.28986145560521</v>
      </c>
      <c r="P23" s="16">
        <f>SUMIFS('BB Results'!$P:$P,'BB Results'!$D:$D,"&lt;="&amp;P$2,'BB Results'!$D:$D,"&gt;="&amp;P$1)+P22</f>
        <v>414.45377707085152</v>
      </c>
      <c r="Q23" s="16">
        <f>SUMIFS('BB Results'!$P:$P,'BB Results'!$D:$D,"&lt;="&amp;Q$2,'BB Results'!$D:$D,"&gt;="&amp;Q$1)+Q22</f>
        <v>153.4386523593171</v>
      </c>
      <c r="R23" s="16">
        <f>SUMIFS('BB Results'!$P:$P,'BB Results'!$D:$D,"&lt;="&amp;R$2,'BB Results'!$D:$D,"&gt;="&amp;R$1)+R22</f>
        <v>171.20675539330441</v>
      </c>
      <c r="S23" s="16">
        <f>SUMIFS('BB Results'!$P:$P,'BB Results'!$D:$D,"&lt;="&amp;S$2,'BB Results'!$D:$D,"&gt;="&amp;S$1)+S22</f>
        <v>110.94210408061261</v>
      </c>
      <c r="T23" s="16">
        <f>SUMIFS('BB Results'!$P:$P,'BB Results'!$D:$D,"&lt;="&amp;T$2,'BB Results'!$D:$D,"&gt;="&amp;T$1)+T22</f>
        <v>262.930143947207</v>
      </c>
      <c r="U23" s="16">
        <f>SUMIFS('BB Results'!$P:$P,'BB Results'!$D:$D,"&lt;="&amp;U$2,'BB Results'!$D:$D,"&gt;="&amp;U$1)+U22</f>
        <v>235.28754177985695</v>
      </c>
      <c r="V23" s="16">
        <f>SUMIFS('BB Results'!$P:$P,'BB Results'!$D:$D,"&lt;="&amp;V$2,'BB Results'!$D:$D,"&gt;="&amp;V$1)+V22</f>
        <v>226.16578571806872</v>
      </c>
      <c r="W23" s="16">
        <f>SUMIFS('BB Results'!$P:$P,'BB Results'!$D:$D,"&lt;="&amp;W$2,'BB Results'!$D:$D,"&gt;="&amp;W$1)+W22</f>
        <v>98.978451178053461</v>
      </c>
      <c r="X23" s="16">
        <f>SUMIFS('BB Results'!$P:$P,'BB Results'!$D:$D,"&lt;="&amp;X$2,'BB Results'!$D:$D,"&gt;="&amp;X$1)+X22</f>
        <v>89.581252678229987</v>
      </c>
      <c r="Y23" s="14"/>
      <c r="Z23" s="33"/>
    </row>
    <row r="24" spans="1:26" hidden="1" outlineLevel="1" x14ac:dyDescent="0.2">
      <c r="A24" s="33"/>
      <c r="B24" s="33"/>
      <c r="C24" s="33"/>
      <c r="D24" s="33"/>
      <c r="E24" s="33"/>
      <c r="F24" s="15" t="s">
        <v>57</v>
      </c>
      <c r="G24" s="47">
        <f t="shared" ref="G24:H24" si="12">IFERROR((G23-G22)/G22,"N/A")</f>
        <v>0.12333244285476534</v>
      </c>
      <c r="H24" s="47">
        <f t="shared" si="12"/>
        <v>1.0387057925184495E-2</v>
      </c>
      <c r="I24" s="47">
        <f t="shared" ref="I24:J24" si="13">IFERROR((I23-I22)/I22,"N/A")</f>
        <v>0.12410830104413682</v>
      </c>
      <c r="J24" s="47">
        <f t="shared" si="13"/>
        <v>0.29142831874346353</v>
      </c>
      <c r="K24" s="47">
        <f t="shared" ref="K24:L24" si="14">IFERROR((K23-K22)/K22,"N/A")</f>
        <v>0.13717025851154813</v>
      </c>
      <c r="L24" s="47">
        <f t="shared" si="14"/>
        <v>0.17215351076149457</v>
      </c>
      <c r="M24" s="47">
        <f t="shared" ref="M24:N24" si="15">IFERROR((M23-M22)/M22,"N/A")</f>
        <v>6.7558142069601076E-2</v>
      </c>
      <c r="N24" s="47">
        <f t="shared" si="15"/>
        <v>0.24863381706921683</v>
      </c>
      <c r="O24" s="47">
        <f t="shared" ref="O24:P24" si="16">IFERROR((O23-O22)/O22,"N/A")</f>
        <v>1.1364072784683891E-3</v>
      </c>
      <c r="P24" s="47">
        <f t="shared" si="16"/>
        <v>-1.4738961915836336E-2</v>
      </c>
      <c r="Q24" s="47">
        <f t="shared" ref="Q24:R24" si="17">IFERROR((Q23-Q22)/Q22,"N/A")</f>
        <v>-0.3089552169006462</v>
      </c>
      <c r="R24" s="47">
        <f t="shared" si="17"/>
        <v>0.18231193654119163</v>
      </c>
      <c r="S24" s="47">
        <f t="shared" ref="S24:T24" si="18">IFERROR((S23-S22)/S22,"N/A")</f>
        <v>0.35888345027302904</v>
      </c>
      <c r="T24" s="47">
        <f t="shared" si="18"/>
        <v>0.3706403933031881</v>
      </c>
      <c r="U24" s="47">
        <f t="shared" ref="U24:V24" si="19">IFERROR((U23-U22)/U22,"N/A")</f>
        <v>0.25161241831328751</v>
      </c>
      <c r="V24" s="47">
        <f t="shared" si="19"/>
        <v>0.15000067191295735</v>
      </c>
      <c r="W24" s="47">
        <f t="shared" ref="W24:X24" si="20">IFERROR((W23-W22)/W22,"N/A")</f>
        <v>0.62051344244986528</v>
      </c>
      <c r="X24" s="47">
        <f t="shared" si="20"/>
        <v>0.45704989368165549</v>
      </c>
      <c r="Y24" s="14"/>
      <c r="Z24" s="33"/>
    </row>
    <row r="25" spans="1:26" hidden="1" outlineLevel="1" x14ac:dyDescent="0.2">
      <c r="A25" s="33"/>
      <c r="B25" s="32"/>
      <c r="C25" s="77"/>
      <c r="D25" s="33"/>
      <c r="E25" s="33"/>
      <c r="F25" s="15" t="s">
        <v>102</v>
      </c>
      <c r="G25" s="5" t="str">
        <f>ROUND(SUM('BB Results'!$P:$P),1)&amp;" units"</f>
        <v>430.5 units</v>
      </c>
      <c r="H25" s="4" t="str">
        <f>ROUND(SUMIFS('BB Results'!$P:$P,'BB Results'!$D:$D,"&lt;="&amp;H$2,'BB Results'!$D:$D,"&gt;="&amp;H$1),1)&amp;" units"</f>
        <v>2.8 units</v>
      </c>
      <c r="I25" s="4" t="str">
        <f>ROUND(SUMIFS('BB Results'!$P:$P,'BB Results'!$D:$D,"&lt;="&amp;I$2,'BB Results'!$D:$D,"&gt;="&amp;I$1),1)&amp;" units"</f>
        <v>23.7 units</v>
      </c>
      <c r="J25" s="4" t="str">
        <f>ROUND(SUMIFS('BB Results'!$P:$P,'BB Results'!$D:$D,"&lt;="&amp;J$2,'BB Results'!$D:$D,"&gt;="&amp;J$1),1)&amp;" units"</f>
        <v>52.3 units</v>
      </c>
      <c r="K25" s="4" t="str">
        <f>ROUND(SUMIFS('BB Results'!$P:$P,'BB Results'!$D:$D,"&lt;="&amp;K$2,'BB Results'!$D:$D,"&gt;="&amp;K$1),1)&amp;" units"</f>
        <v>45.4 units</v>
      </c>
      <c r="L25" s="4" t="str">
        <f>ROUND(SUMIFS('BB Results'!$P:$P,'BB Results'!$D:$D,"&lt;="&amp;L$2,'BB Results'!$D:$D,"&gt;="&amp;L$1),1)&amp;" units"</f>
        <v>46.5 units</v>
      </c>
      <c r="M25" s="4" t="str">
        <f>ROUND(SUMIFS('BB Results'!$P:$P,'BB Results'!$D:$D,"&lt;="&amp;M$2,'BB Results'!$D:$D,"&gt;="&amp;M$1),1)&amp;" units"</f>
        <v>14.9 units</v>
      </c>
      <c r="N25" s="4" t="str">
        <f>ROUND(SUMIFS('BB Results'!$P:$P,'BB Results'!$D:$D,"&lt;="&amp;N$2,'BB Results'!$D:$D,"&gt;="&amp;N$1),1)&amp;" units"</f>
        <v>49.8 units</v>
      </c>
      <c r="O25" s="4" t="str">
        <f>ROUND(SUMIFS('BB Results'!$P:$P,'BB Results'!$D:$D,"&lt;="&amp;O$2,'BB Results'!$D:$D,"&gt;="&amp;O$1),1)&amp;" units"</f>
        <v>0.3 units</v>
      </c>
      <c r="P25" s="4" t="str">
        <f>ROUND(SUMIFS('BB Results'!$P:$P,'BB Results'!$D:$D,"&lt;="&amp;P$2,'BB Results'!$D:$D,"&gt;="&amp;P$1),1)&amp;" units"</f>
        <v>-6.2 units</v>
      </c>
      <c r="Q25" s="4" t="str">
        <f>ROUND(SUMIFS('BB Results'!$P:$P,'BB Results'!$D:$D,"&lt;="&amp;Q$2,'BB Results'!$D:$D,"&gt;="&amp;Q$1),1)&amp;" units"</f>
        <v>-68.6 units</v>
      </c>
      <c r="R25" s="4" t="str">
        <f>ROUND(SUMIFS('BB Results'!$P:$P,'BB Results'!$D:$D,"&lt;="&amp;R$2,'BB Results'!$D:$D,"&gt;="&amp;R$1),1)&amp;" units"</f>
        <v>26.4 units</v>
      </c>
      <c r="S25" s="4" t="str">
        <f>ROUND(SUMIFS('BB Results'!$P:$P,'BB Results'!$D:$D,"&lt;="&amp;S$2,'BB Results'!$D:$D,"&gt;="&amp;S$1),1)&amp;" units"</f>
        <v>29.3 units</v>
      </c>
      <c r="T25" s="4" t="str">
        <f>ROUND(SUMIFS('BB Results'!$P:$P,'BB Results'!$D:$D,"&lt;="&amp;T$2,'BB Results'!$D:$D,"&gt;="&amp;T$1),1)&amp;" units"</f>
        <v>71.1 units</v>
      </c>
      <c r="U25" s="4" t="str">
        <f>ROUND(SUMIFS('BB Results'!$P:$P,'BB Results'!$D:$D,"&lt;="&amp;U$2,'BB Results'!$D:$D,"&gt;="&amp;U$1),1)&amp;" units"</f>
        <v>47.3 units</v>
      </c>
      <c r="V25" s="4" t="str">
        <f>ROUND(SUMIFS('BB Results'!$P:$P,'BB Results'!$D:$D,"&lt;="&amp;V$2,'BB Results'!$D:$D,"&gt;="&amp;V$1),1)&amp;" units"</f>
        <v>29.5 units</v>
      </c>
      <c r="W25" s="4" t="str">
        <f>ROUND(SUMIFS('BB Results'!$P:$P,'BB Results'!$D:$D,"&lt;="&amp;W$2,'BB Results'!$D:$D,"&gt;="&amp;W$1),1)&amp;" units"</f>
        <v>37.9 units</v>
      </c>
      <c r="X25" s="4" t="str">
        <f>ROUND(SUMIFS('BB Results'!$P:$P,'BB Results'!$D:$D,"&lt;="&amp;X$2,'BB Results'!$D:$D,"&gt;="&amp;X$1),1)&amp;" units"</f>
        <v>28.1 units</v>
      </c>
      <c r="Y25" s="14"/>
      <c r="Z25" s="33"/>
    </row>
    <row r="26" spans="1:26" ht="17" collapsed="1" thickBot="1" x14ac:dyDescent="0.25">
      <c r="A26" s="33"/>
      <c r="B26" s="32"/>
      <c r="C26" s="77"/>
      <c r="D26" s="33"/>
      <c r="E26" s="33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33"/>
    </row>
    <row r="27" spans="1:26" x14ac:dyDescent="0.2">
      <c r="A27" s="33"/>
      <c r="B27" s="8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">
      <c r="G28" s="56"/>
      <c r="M28" s="56"/>
    </row>
    <row r="29" spans="1:26" x14ac:dyDescent="0.2">
      <c r="G29" s="56"/>
    </row>
    <row r="30" spans="1:26" x14ac:dyDescent="0.2">
      <c r="G30" s="56"/>
    </row>
    <row r="31" spans="1:26" x14ac:dyDescent="0.2">
      <c r="G31" s="56"/>
    </row>
  </sheetData>
  <sheetProtection algorithmName="SHA-512" hashValue="qh4YzBpKdt844A4KlERhFqzaJdDEoz/kSz/CYr9QTYnKrNq9bSgwYJLQMBbf9fublMCW+IWqSqVs5FVKapiGUQ==" saltValue="CiJKcTWQMQ2H4/QMHxsofw==" spinCount="100000" sheet="1" objects="1" scenarios="1"/>
  <mergeCells count="5">
    <mergeCell ref="F17:H18"/>
    <mergeCell ref="F4:Y5"/>
    <mergeCell ref="F6:F7"/>
    <mergeCell ref="B4:C5"/>
    <mergeCell ref="B6:C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9ED1-2539-DA48-AC1D-72570197F8C1}">
  <sheetPr codeName="Sheet3">
    <pageSetUpPr fitToPage="1"/>
  </sheetPr>
  <dimension ref="A1:AS633"/>
  <sheetViews>
    <sheetView showGridLines="0" zoomScale="90" zoomScaleNormal="90" workbookViewId="0">
      <pane xSplit="3" ySplit="4" topLeftCell="D614" activePane="bottomRight" state="frozen"/>
      <selection activeCell="M501" sqref="M501"/>
      <selection pane="topRight" activeCell="M501" sqref="M501"/>
      <selection pane="bottomLeft" activeCell="M501" sqref="M501"/>
      <selection pane="bottomRight" activeCell="O632" sqref="O632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33203125" style="2" bestFit="1" customWidth="1"/>
    <col min="5" max="5" width="13.83203125" style="2" bestFit="1" customWidth="1"/>
    <col min="6" max="6" width="5.33203125" style="50" bestFit="1" customWidth="1"/>
    <col min="7" max="7" width="7.83203125" style="50" bestFit="1" customWidth="1"/>
    <col min="8" max="8" width="8.6640625" style="50" bestFit="1" customWidth="1"/>
    <col min="9" max="9" width="9.83203125" style="50" bestFit="1" customWidth="1"/>
    <col min="10" max="10" width="5.6640625" style="50" bestFit="1" customWidth="1"/>
    <col min="11" max="11" width="6.33203125" style="2" bestFit="1" customWidth="1"/>
    <col min="12" max="12" width="9.6640625" style="2" bestFit="1" customWidth="1"/>
    <col min="13" max="13" width="6" style="2" customWidth="1" outlineLevel="1"/>
    <col min="14" max="14" width="8.5" style="2" bestFit="1" customWidth="1"/>
    <col min="15" max="15" width="6" style="2" customWidth="1" outlineLevel="1"/>
    <col min="16" max="16" width="6.6640625" style="2" customWidth="1" outlineLevel="1"/>
    <col min="17" max="17" width="7" style="2" customWidth="1" outlineLevel="1"/>
    <col min="18" max="18" width="9.6640625" style="2" customWidth="1" outlineLevel="1" collapsed="1"/>
    <col min="19" max="19" width="6" style="2" customWidth="1" outlineLevel="1"/>
    <col min="20" max="20" width="8.5" style="2" customWidth="1" outlineLevel="1"/>
    <col min="21" max="21" width="6" style="2" customWidth="1" outlineLevel="1"/>
    <col min="22" max="22" width="6.6640625" style="2" customWidth="1" outlineLevel="1"/>
    <col min="23" max="23" width="7" style="2" customWidth="1" outlineLevel="1"/>
    <col min="24" max="24" width="5" customWidth="1"/>
    <col min="46" max="16384" width="14.5" style="2"/>
  </cols>
  <sheetData>
    <row r="1" spans="1:24" ht="16" customHeight="1" x14ac:dyDescent="0.2">
      <c r="L1" s="179" t="s">
        <v>688</v>
      </c>
      <c r="M1" s="180"/>
      <c r="N1" s="180"/>
      <c r="O1" s="180"/>
      <c r="P1" s="180"/>
      <c r="Q1" s="181"/>
      <c r="R1" s="179" t="s">
        <v>660</v>
      </c>
      <c r="S1" s="180"/>
      <c r="T1" s="180"/>
      <c r="U1" s="180"/>
      <c r="V1" s="180"/>
      <c r="W1" s="181"/>
    </row>
    <row r="2" spans="1:24" x14ac:dyDescent="0.2">
      <c r="L2" s="182"/>
      <c r="M2" s="183"/>
      <c r="N2" s="183"/>
      <c r="O2" s="183"/>
      <c r="P2" s="183"/>
      <c r="Q2" s="184"/>
      <c r="R2" s="185"/>
      <c r="S2" s="186"/>
      <c r="T2" s="186"/>
      <c r="U2" s="186"/>
      <c r="V2" s="186"/>
      <c r="W2" s="187"/>
    </row>
    <row r="3" spans="1:24" x14ac:dyDescent="0.2">
      <c r="L3" s="182"/>
      <c r="M3" s="183"/>
      <c r="N3" s="183"/>
      <c r="O3" s="183"/>
      <c r="P3" s="183"/>
      <c r="Q3" s="184"/>
      <c r="R3" s="104"/>
      <c r="S3" s="137">
        <v>2</v>
      </c>
      <c r="T3" s="105" t="s">
        <v>658</v>
      </c>
      <c r="U3" s="137">
        <v>2</v>
      </c>
      <c r="V3" s="105" t="s">
        <v>659</v>
      </c>
      <c r="W3" s="106"/>
    </row>
    <row r="4" spans="1:24" x14ac:dyDescent="0.2">
      <c r="A4" s="91"/>
      <c r="B4" s="107" t="s">
        <v>127</v>
      </c>
      <c r="C4" s="108" t="s">
        <v>24</v>
      </c>
      <c r="D4" s="109" t="s">
        <v>0</v>
      </c>
      <c r="E4" s="108" t="s">
        <v>23</v>
      </c>
      <c r="F4" s="109" t="s">
        <v>22</v>
      </c>
      <c r="G4" s="109" t="s">
        <v>68</v>
      </c>
      <c r="H4" s="109" t="s">
        <v>135</v>
      </c>
      <c r="I4" s="109" t="s">
        <v>134</v>
      </c>
      <c r="J4" s="109" t="s">
        <v>119</v>
      </c>
      <c r="K4" s="109" t="s">
        <v>19</v>
      </c>
      <c r="L4" s="110" t="s">
        <v>21</v>
      </c>
      <c r="M4" s="109" t="s">
        <v>18</v>
      </c>
      <c r="N4" s="109" t="s">
        <v>20</v>
      </c>
      <c r="O4" s="109" t="s">
        <v>18</v>
      </c>
      <c r="P4" s="109" t="s">
        <v>16</v>
      </c>
      <c r="Q4" s="111" t="s">
        <v>101</v>
      </c>
      <c r="R4" s="110" t="s">
        <v>21</v>
      </c>
      <c r="S4" s="109" t="s">
        <v>18</v>
      </c>
      <c r="T4" s="109" t="s">
        <v>20</v>
      </c>
      <c r="U4" s="109" t="s">
        <v>18</v>
      </c>
      <c r="V4" s="109" t="s">
        <v>16</v>
      </c>
      <c r="W4" s="111" t="s">
        <v>101</v>
      </c>
      <c r="X4" s="75"/>
    </row>
    <row r="5" spans="1:24" customFormat="1" outlineLevel="1" x14ac:dyDescent="0.2">
      <c r="A5" s="92"/>
      <c r="B5" s="37">
        <v>1</v>
      </c>
      <c r="C5" s="28" t="s">
        <v>124</v>
      </c>
      <c r="D5" s="64">
        <v>44044</v>
      </c>
      <c r="E5" s="28" t="s">
        <v>27</v>
      </c>
      <c r="F5" s="54" t="s">
        <v>10</v>
      </c>
      <c r="G5" s="54" t="s">
        <v>112</v>
      </c>
      <c r="H5" s="54">
        <v>1000</v>
      </c>
      <c r="I5" s="57" t="s">
        <v>130</v>
      </c>
      <c r="J5" s="54" t="s">
        <v>120</v>
      </c>
      <c r="K5" s="36" t="s">
        <v>56</v>
      </c>
      <c r="L5" s="35">
        <v>4.8600000000000003</v>
      </c>
      <c r="M5" s="30">
        <v>2.5812903225806449</v>
      </c>
      <c r="N5" s="31">
        <v>1.82</v>
      </c>
      <c r="O5" s="30">
        <v>3.1169230769230767</v>
      </c>
      <c r="P5" s="43">
        <f>ROUND(IF(OR($K5="1st",$K5="WON"),($L5*$M5)+($N5*$O5),IF(OR($K5="2nd",$K5="3rd"),IF($N5="NTD",0,($N5*$O5))))-($M5+$O5),2)</f>
        <v>-5.7</v>
      </c>
      <c r="Q5" s="45">
        <f>P5</f>
        <v>-5.7</v>
      </c>
      <c r="R5" s="35">
        <f>L5</f>
        <v>4.8600000000000003</v>
      </c>
      <c r="S5" s="30">
        <f t="shared" ref="S5:U5" si="0">IF(R5&gt;0,S$3,0)</f>
        <v>2</v>
      </c>
      <c r="T5" s="31">
        <f>N5</f>
        <v>1.82</v>
      </c>
      <c r="U5" s="30">
        <f t="shared" si="0"/>
        <v>2</v>
      </c>
      <c r="V5" s="43">
        <f>ROUND(IF(OR($K5="1st",$K5="WON"),($R5*$S5)+($T5*$U5),IF(OR($K5="2nd",$K5="3rd"),IF($T5="NTD",0,($T5*$U5))))-($S5+$U5),2)</f>
        <v>-4</v>
      </c>
      <c r="W5" s="45">
        <f>V5</f>
        <v>-4</v>
      </c>
      <c r="X5" s="75"/>
    </row>
    <row r="6" spans="1:24" customFormat="1" outlineLevel="1" x14ac:dyDescent="0.2">
      <c r="A6" s="92"/>
      <c r="B6" s="37">
        <f t="shared" ref="B6:B21" si="1">B5+1</f>
        <v>2</v>
      </c>
      <c r="C6" s="28" t="s">
        <v>125</v>
      </c>
      <c r="D6" s="64">
        <v>44044</v>
      </c>
      <c r="E6" s="28" t="s">
        <v>53</v>
      </c>
      <c r="F6" s="54" t="s">
        <v>25</v>
      </c>
      <c r="G6" s="54" t="s">
        <v>67</v>
      </c>
      <c r="H6" s="54">
        <v>1200</v>
      </c>
      <c r="I6" s="57" t="s">
        <v>131</v>
      </c>
      <c r="J6" s="54" t="s">
        <v>120</v>
      </c>
      <c r="K6" s="36" t="s">
        <v>12</v>
      </c>
      <c r="L6" s="10">
        <v>1.66</v>
      </c>
      <c r="M6" s="30">
        <v>15.1850986937591</v>
      </c>
      <c r="N6" s="31">
        <v>1.1599999999999999</v>
      </c>
      <c r="O6" s="30">
        <v>0</v>
      </c>
      <c r="P6" s="43">
        <f t="shared" ref="P6:P37" si="2">ROUND(IF(OR($K6="1st",$K6="WON"),($L6*$M6)+($N6*$O6),IF(OR($K6="2nd",$K6="3rd"),IF($N6="NTD",0,($N6*$O6))))-($M6+$O6),2)</f>
        <v>-15.19</v>
      </c>
      <c r="Q6" s="45">
        <f t="shared" ref="Q6:Q10" si="3">P6+Q5</f>
        <v>-20.89</v>
      </c>
      <c r="R6" s="10">
        <f t="shared" ref="R6:R36" si="4">L6</f>
        <v>1.66</v>
      </c>
      <c r="S6" s="30">
        <f t="shared" ref="S6:U6" si="5">IF(R6&gt;0,S$3,0)</f>
        <v>2</v>
      </c>
      <c r="T6" s="31">
        <f t="shared" ref="T6:T36" si="6">N6</f>
        <v>1.1599999999999999</v>
      </c>
      <c r="U6" s="30">
        <f t="shared" si="5"/>
        <v>2</v>
      </c>
      <c r="V6" s="43">
        <f>ROUND(IF(OR($K6="1st",$K6="WON"),($R6*$S6)+($T6*$U6),IF(OR($K6="2nd",$K6="3rd"),IF($T6="NTD",0,($T6*$U6))))-($S6+$U6),2)</f>
        <v>-1.68</v>
      </c>
      <c r="W6" s="45">
        <f>V6+W5</f>
        <v>-5.68</v>
      </c>
      <c r="X6" s="75"/>
    </row>
    <row r="7" spans="1:24" customFormat="1" outlineLevel="1" x14ac:dyDescent="0.2">
      <c r="A7" s="92"/>
      <c r="B7" s="37">
        <f t="shared" si="1"/>
        <v>3</v>
      </c>
      <c r="C7" s="28" t="s">
        <v>122</v>
      </c>
      <c r="D7" s="64">
        <v>44044</v>
      </c>
      <c r="E7" s="28" t="s">
        <v>53</v>
      </c>
      <c r="F7" s="54" t="s">
        <v>36</v>
      </c>
      <c r="G7" s="54" t="s">
        <v>67</v>
      </c>
      <c r="H7" s="54">
        <v>1350</v>
      </c>
      <c r="I7" s="57" t="s">
        <v>131</v>
      </c>
      <c r="J7" s="54" t="s">
        <v>120</v>
      </c>
      <c r="K7" s="36" t="s">
        <v>56</v>
      </c>
      <c r="L7" s="10">
        <v>3.24</v>
      </c>
      <c r="M7" s="30">
        <v>4.4857142857142804</v>
      </c>
      <c r="N7" s="31">
        <v>1.56</v>
      </c>
      <c r="O7" s="30">
        <v>0</v>
      </c>
      <c r="P7" s="43">
        <f t="shared" si="2"/>
        <v>-4.49</v>
      </c>
      <c r="Q7" s="45">
        <f t="shared" si="3"/>
        <v>-25.380000000000003</v>
      </c>
      <c r="R7" s="10">
        <f t="shared" si="4"/>
        <v>3.24</v>
      </c>
      <c r="S7" s="30">
        <f t="shared" ref="S7:U7" si="7">IF(R7&gt;0,S$3,0)</f>
        <v>2</v>
      </c>
      <c r="T7" s="31">
        <f t="shared" si="6"/>
        <v>1.56</v>
      </c>
      <c r="U7" s="30">
        <f t="shared" si="7"/>
        <v>2</v>
      </c>
      <c r="V7" s="43">
        <f t="shared" ref="V7:V70" si="8">ROUND(IF(OR($K7="1st",$K7="WON"),($R7*$S7)+($T7*$U7),IF(OR($K7="2nd",$K7="3rd"),IF($T7="NTD",0,($T7*$U7))))-($S7+$U7),2)</f>
        <v>-4</v>
      </c>
      <c r="W7" s="45">
        <f t="shared" ref="W7:W8" si="9">V7+W6</f>
        <v>-9.68</v>
      </c>
      <c r="X7" s="75"/>
    </row>
    <row r="8" spans="1:24" customFormat="1" outlineLevel="1" x14ac:dyDescent="0.2">
      <c r="A8" s="92"/>
      <c r="B8" s="37">
        <f t="shared" si="1"/>
        <v>4</v>
      </c>
      <c r="C8" s="28" t="s">
        <v>76</v>
      </c>
      <c r="D8" s="64">
        <v>44044</v>
      </c>
      <c r="E8" s="28" t="s">
        <v>53</v>
      </c>
      <c r="F8" s="54" t="s">
        <v>29</v>
      </c>
      <c r="G8" s="54" t="s">
        <v>70</v>
      </c>
      <c r="H8" s="54">
        <v>1000</v>
      </c>
      <c r="I8" s="57" t="s">
        <v>131</v>
      </c>
      <c r="J8" s="54" t="s">
        <v>120</v>
      </c>
      <c r="K8" s="36" t="s">
        <v>9</v>
      </c>
      <c r="L8" s="10">
        <v>2.68</v>
      </c>
      <c r="M8" s="30">
        <v>5.9819026870007299</v>
      </c>
      <c r="N8" s="31">
        <v>1.52</v>
      </c>
      <c r="O8" s="30">
        <v>0</v>
      </c>
      <c r="P8" s="43">
        <f t="shared" si="2"/>
        <v>10.050000000000001</v>
      </c>
      <c r="Q8" s="45">
        <f t="shared" si="3"/>
        <v>-15.330000000000002</v>
      </c>
      <c r="R8" s="10">
        <f t="shared" si="4"/>
        <v>2.68</v>
      </c>
      <c r="S8" s="30">
        <f t="shared" ref="S8:U8" si="10">IF(R8&gt;0,S$3,0)</f>
        <v>2</v>
      </c>
      <c r="T8" s="31">
        <f t="shared" si="6"/>
        <v>1.52</v>
      </c>
      <c r="U8" s="30">
        <f t="shared" si="10"/>
        <v>2</v>
      </c>
      <c r="V8" s="43">
        <f t="shared" si="8"/>
        <v>4.4000000000000004</v>
      </c>
      <c r="W8" s="45">
        <f t="shared" si="9"/>
        <v>-5.2799999999999994</v>
      </c>
      <c r="X8" s="75"/>
    </row>
    <row r="9" spans="1:24" customFormat="1" outlineLevel="1" x14ac:dyDescent="0.2">
      <c r="A9" s="92"/>
      <c r="B9" s="37">
        <f t="shared" si="1"/>
        <v>5</v>
      </c>
      <c r="C9" s="28" t="s">
        <v>106</v>
      </c>
      <c r="D9" s="64">
        <v>44046</v>
      </c>
      <c r="E9" s="28" t="s">
        <v>55</v>
      </c>
      <c r="F9" s="54" t="s">
        <v>34</v>
      </c>
      <c r="G9" s="54" t="s">
        <v>67</v>
      </c>
      <c r="H9" s="54">
        <v>1100</v>
      </c>
      <c r="I9" s="57" t="s">
        <v>130</v>
      </c>
      <c r="J9" s="54" t="s">
        <v>120</v>
      </c>
      <c r="K9" s="36" t="s">
        <v>86</v>
      </c>
      <c r="L9" s="10">
        <v>9.09</v>
      </c>
      <c r="M9" s="30">
        <v>1.2352840909090901</v>
      </c>
      <c r="N9" s="31">
        <v>1.72</v>
      </c>
      <c r="O9" s="30">
        <v>0</v>
      </c>
      <c r="P9" s="43">
        <f t="shared" si="2"/>
        <v>-1.24</v>
      </c>
      <c r="Q9" s="45">
        <f>P9+Q8</f>
        <v>-16.57</v>
      </c>
      <c r="R9" s="10">
        <f t="shared" si="4"/>
        <v>9.09</v>
      </c>
      <c r="S9" s="30">
        <f t="shared" ref="S9:U9" si="11">IF(R9&gt;0,S$3,0)</f>
        <v>2</v>
      </c>
      <c r="T9" s="31">
        <f t="shared" si="6"/>
        <v>1.72</v>
      </c>
      <c r="U9" s="30">
        <f t="shared" si="11"/>
        <v>2</v>
      </c>
      <c r="V9" s="43">
        <f t="shared" si="8"/>
        <v>-4</v>
      </c>
      <c r="W9" s="45">
        <f>V9+W8</f>
        <v>-9.2799999999999994</v>
      </c>
      <c r="X9" s="75"/>
    </row>
    <row r="10" spans="1:24" customFormat="1" outlineLevel="1" x14ac:dyDescent="0.2">
      <c r="A10" s="92"/>
      <c r="B10" s="37">
        <f t="shared" si="1"/>
        <v>6</v>
      </c>
      <c r="C10" s="28" t="s">
        <v>116</v>
      </c>
      <c r="D10" s="64">
        <v>44046</v>
      </c>
      <c r="E10" s="28" t="s">
        <v>55</v>
      </c>
      <c r="F10" s="54" t="s">
        <v>34</v>
      </c>
      <c r="G10" s="54" t="s">
        <v>67</v>
      </c>
      <c r="H10" s="54">
        <v>1100</v>
      </c>
      <c r="I10" s="57" t="s">
        <v>130</v>
      </c>
      <c r="J10" s="54" t="s">
        <v>120</v>
      </c>
      <c r="K10" s="36" t="s">
        <v>9</v>
      </c>
      <c r="L10" s="10">
        <v>1.41</v>
      </c>
      <c r="M10" s="30">
        <v>24.415628177196801</v>
      </c>
      <c r="N10" s="31">
        <v>1.08</v>
      </c>
      <c r="O10" s="30">
        <v>0</v>
      </c>
      <c r="P10" s="43">
        <f t="shared" si="2"/>
        <v>10.01</v>
      </c>
      <c r="Q10" s="45">
        <f t="shared" si="3"/>
        <v>-6.5600000000000005</v>
      </c>
      <c r="R10" s="10">
        <f t="shared" si="4"/>
        <v>1.41</v>
      </c>
      <c r="S10" s="30">
        <f t="shared" ref="S10:U10" si="12">IF(R10&gt;0,S$3,0)</f>
        <v>2</v>
      </c>
      <c r="T10" s="31">
        <f t="shared" si="6"/>
        <v>1.08</v>
      </c>
      <c r="U10" s="30">
        <f t="shared" si="12"/>
        <v>2</v>
      </c>
      <c r="V10" s="43">
        <f t="shared" si="8"/>
        <v>0.98</v>
      </c>
      <c r="W10" s="45">
        <f t="shared" ref="W10:W21" si="13">V10+W9</f>
        <v>-8.2999999999999989</v>
      </c>
      <c r="X10" s="75"/>
    </row>
    <row r="11" spans="1:24" customFormat="1" outlineLevel="1" x14ac:dyDescent="0.2">
      <c r="A11" s="92"/>
      <c r="B11" s="37">
        <f t="shared" si="1"/>
        <v>7</v>
      </c>
      <c r="C11" s="28" t="s">
        <v>123</v>
      </c>
      <c r="D11" s="64">
        <v>44047</v>
      </c>
      <c r="E11" s="28" t="s">
        <v>44</v>
      </c>
      <c r="F11" s="54" t="s">
        <v>25</v>
      </c>
      <c r="G11" s="54" t="s">
        <v>67</v>
      </c>
      <c r="H11" s="54">
        <v>1100</v>
      </c>
      <c r="I11" s="57" t="s">
        <v>128</v>
      </c>
      <c r="J11" s="54" t="s">
        <v>120</v>
      </c>
      <c r="K11" s="36" t="s">
        <v>9</v>
      </c>
      <c r="L11" s="10">
        <v>3.8</v>
      </c>
      <c r="M11" s="30">
        <v>3.5723809523809531</v>
      </c>
      <c r="N11" s="31">
        <v>1.7</v>
      </c>
      <c r="O11" s="30">
        <v>0</v>
      </c>
      <c r="P11" s="43">
        <f t="shared" si="2"/>
        <v>10</v>
      </c>
      <c r="Q11" s="45">
        <f t="shared" ref="Q11" si="14">P11+Q10</f>
        <v>3.4399999999999995</v>
      </c>
      <c r="R11" s="10">
        <f t="shared" si="4"/>
        <v>3.8</v>
      </c>
      <c r="S11" s="30">
        <f t="shared" ref="S11:U11" si="15">IF(R11&gt;0,S$3,0)</f>
        <v>2</v>
      </c>
      <c r="T11" s="31">
        <f t="shared" si="6"/>
        <v>1.7</v>
      </c>
      <c r="U11" s="30">
        <f t="shared" si="15"/>
        <v>2</v>
      </c>
      <c r="V11" s="43">
        <f t="shared" si="8"/>
        <v>7</v>
      </c>
      <c r="W11" s="45">
        <f t="shared" si="13"/>
        <v>-1.2999999999999989</v>
      </c>
      <c r="X11" s="75"/>
    </row>
    <row r="12" spans="1:24" customFormat="1" outlineLevel="1" x14ac:dyDescent="0.2">
      <c r="A12" s="92"/>
      <c r="B12" s="37">
        <f t="shared" si="1"/>
        <v>8</v>
      </c>
      <c r="C12" s="28" t="s">
        <v>126</v>
      </c>
      <c r="D12" s="64">
        <v>44048</v>
      </c>
      <c r="E12" s="28" t="s">
        <v>15</v>
      </c>
      <c r="F12" s="54" t="s">
        <v>36</v>
      </c>
      <c r="G12" s="54" t="s">
        <v>67</v>
      </c>
      <c r="H12" s="54">
        <v>1200</v>
      </c>
      <c r="I12" s="57" t="s">
        <v>130</v>
      </c>
      <c r="J12" s="54" t="s">
        <v>120</v>
      </c>
      <c r="K12" s="36" t="s">
        <v>74</v>
      </c>
      <c r="L12" s="10">
        <v>9</v>
      </c>
      <c r="M12" s="30">
        <v>1.2474999999999998</v>
      </c>
      <c r="N12" s="31">
        <v>2.72</v>
      </c>
      <c r="O12" s="30">
        <v>0.70857142857142863</v>
      </c>
      <c r="P12" s="43">
        <f t="shared" si="2"/>
        <v>-1.96</v>
      </c>
      <c r="Q12" s="45">
        <f t="shared" ref="Q12" si="16">P12+Q11</f>
        <v>1.4799999999999995</v>
      </c>
      <c r="R12" s="10">
        <f t="shared" si="4"/>
        <v>9</v>
      </c>
      <c r="S12" s="30">
        <f t="shared" ref="S12:U12" si="17">IF(R12&gt;0,S$3,0)</f>
        <v>2</v>
      </c>
      <c r="T12" s="31">
        <f t="shared" si="6"/>
        <v>2.72</v>
      </c>
      <c r="U12" s="30">
        <f t="shared" si="17"/>
        <v>2</v>
      </c>
      <c r="V12" s="43">
        <f t="shared" si="8"/>
        <v>-4</v>
      </c>
      <c r="W12" s="45">
        <f t="shared" si="13"/>
        <v>-5.2999999999999989</v>
      </c>
      <c r="X12" s="75"/>
    </row>
    <row r="13" spans="1:24" customFormat="1" outlineLevel="1" x14ac:dyDescent="0.2">
      <c r="A13" s="92"/>
      <c r="B13" s="37">
        <f t="shared" si="1"/>
        <v>9</v>
      </c>
      <c r="C13" s="28" t="s">
        <v>129</v>
      </c>
      <c r="D13" s="64">
        <v>44049</v>
      </c>
      <c r="E13" s="28" t="s">
        <v>42</v>
      </c>
      <c r="F13" s="54" t="s">
        <v>25</v>
      </c>
      <c r="G13" s="54" t="s">
        <v>67</v>
      </c>
      <c r="H13" s="54">
        <v>1100</v>
      </c>
      <c r="I13" s="57" t="s">
        <v>132</v>
      </c>
      <c r="J13" s="54" t="s">
        <v>120</v>
      </c>
      <c r="K13" s="36" t="s">
        <v>9</v>
      </c>
      <c r="L13" s="10">
        <v>1.6</v>
      </c>
      <c r="M13" s="30">
        <v>16.749473684210525</v>
      </c>
      <c r="N13" s="31">
        <v>1.21</v>
      </c>
      <c r="O13" s="30">
        <v>0</v>
      </c>
      <c r="P13" s="43">
        <f t="shared" si="2"/>
        <v>10.050000000000001</v>
      </c>
      <c r="Q13" s="45">
        <f t="shared" ref="Q13" si="18">P13+Q12</f>
        <v>11.530000000000001</v>
      </c>
      <c r="R13" s="10">
        <f t="shared" si="4"/>
        <v>1.6</v>
      </c>
      <c r="S13" s="30">
        <f t="shared" ref="S13:U13" si="19">IF(R13&gt;0,S$3,0)</f>
        <v>2</v>
      </c>
      <c r="T13" s="31">
        <f t="shared" si="6"/>
        <v>1.21</v>
      </c>
      <c r="U13" s="30">
        <f t="shared" si="19"/>
        <v>2</v>
      </c>
      <c r="V13" s="43">
        <f t="shared" si="8"/>
        <v>1.62</v>
      </c>
      <c r="W13" s="45">
        <f t="shared" si="13"/>
        <v>-3.6799999999999988</v>
      </c>
      <c r="X13" s="75"/>
    </row>
    <row r="14" spans="1:24" outlineLevel="1" x14ac:dyDescent="0.2">
      <c r="A14" s="91"/>
      <c r="B14" s="37">
        <f t="shared" si="1"/>
        <v>10</v>
      </c>
      <c r="C14" s="28" t="s">
        <v>133</v>
      </c>
      <c r="D14" s="64">
        <v>44050</v>
      </c>
      <c r="E14" s="28" t="s">
        <v>32</v>
      </c>
      <c r="F14" s="54" t="s">
        <v>41</v>
      </c>
      <c r="G14" s="54" t="s">
        <v>72</v>
      </c>
      <c r="H14" s="54">
        <v>1100</v>
      </c>
      <c r="I14" s="57" t="s">
        <v>128</v>
      </c>
      <c r="J14" s="54" t="s">
        <v>120</v>
      </c>
      <c r="K14" s="36" t="s">
        <v>12</v>
      </c>
      <c r="L14" s="10">
        <v>5.7</v>
      </c>
      <c r="M14" s="30">
        <v>2.1364473684210523</v>
      </c>
      <c r="N14" s="31">
        <v>2.72</v>
      </c>
      <c r="O14" s="30">
        <v>1.2228571428571429</v>
      </c>
      <c r="P14" s="43">
        <f t="shared" si="2"/>
        <v>-0.03</v>
      </c>
      <c r="Q14" s="45">
        <f t="shared" ref="Q14" si="20">P14+Q13</f>
        <v>11.500000000000002</v>
      </c>
      <c r="R14" s="10">
        <f t="shared" si="4"/>
        <v>5.7</v>
      </c>
      <c r="S14" s="30">
        <f t="shared" ref="S14:U14" si="21">IF(R14&gt;0,S$3,0)</f>
        <v>2</v>
      </c>
      <c r="T14" s="31">
        <f t="shared" si="6"/>
        <v>2.72</v>
      </c>
      <c r="U14" s="30">
        <f t="shared" si="21"/>
        <v>2</v>
      </c>
      <c r="V14" s="43">
        <f t="shared" si="8"/>
        <v>1.44</v>
      </c>
      <c r="W14" s="45">
        <f t="shared" si="13"/>
        <v>-2.2399999999999989</v>
      </c>
      <c r="X14" s="75"/>
    </row>
    <row r="15" spans="1:24" outlineLevel="1" x14ac:dyDescent="0.2">
      <c r="A15" s="91"/>
      <c r="B15" s="37">
        <f t="shared" si="1"/>
        <v>11</v>
      </c>
      <c r="C15" s="28" t="s">
        <v>121</v>
      </c>
      <c r="D15" s="64">
        <v>44051</v>
      </c>
      <c r="E15" s="28" t="s">
        <v>14</v>
      </c>
      <c r="F15" s="54" t="s">
        <v>36</v>
      </c>
      <c r="G15" s="54" t="s">
        <v>67</v>
      </c>
      <c r="H15" s="54">
        <v>1000</v>
      </c>
      <c r="I15" s="57" t="s">
        <v>130</v>
      </c>
      <c r="J15" s="54" t="s">
        <v>120</v>
      </c>
      <c r="K15" s="36" t="s">
        <v>8</v>
      </c>
      <c r="L15" s="10">
        <v>1.98</v>
      </c>
      <c r="M15" s="30">
        <v>10.182325581395348</v>
      </c>
      <c r="N15" s="31">
        <v>1.29</v>
      </c>
      <c r="O15" s="30">
        <v>0</v>
      </c>
      <c r="P15" s="43">
        <f t="shared" si="2"/>
        <v>-10.18</v>
      </c>
      <c r="Q15" s="45">
        <f t="shared" ref="Q15" si="22">P15+Q14</f>
        <v>1.3200000000000021</v>
      </c>
      <c r="R15" s="10">
        <f t="shared" si="4"/>
        <v>1.98</v>
      </c>
      <c r="S15" s="30">
        <f t="shared" ref="S15:U15" si="23">IF(R15&gt;0,S$3,0)</f>
        <v>2</v>
      </c>
      <c r="T15" s="31">
        <f t="shared" si="6"/>
        <v>1.29</v>
      </c>
      <c r="U15" s="30">
        <f t="shared" si="23"/>
        <v>2</v>
      </c>
      <c r="V15" s="43">
        <f t="shared" si="8"/>
        <v>-1.42</v>
      </c>
      <c r="W15" s="45">
        <f t="shared" si="13"/>
        <v>-3.6599999999999988</v>
      </c>
      <c r="X15" s="75"/>
    </row>
    <row r="16" spans="1:24" outlineLevel="1" x14ac:dyDescent="0.2">
      <c r="A16" s="91"/>
      <c r="B16" s="37">
        <f t="shared" si="1"/>
        <v>12</v>
      </c>
      <c r="C16" s="28" t="s">
        <v>136</v>
      </c>
      <c r="D16" s="64">
        <v>44051</v>
      </c>
      <c r="E16" s="28" t="s">
        <v>14</v>
      </c>
      <c r="F16" s="54" t="s">
        <v>10</v>
      </c>
      <c r="G16" s="54" t="s">
        <v>67</v>
      </c>
      <c r="H16" s="54">
        <v>1000</v>
      </c>
      <c r="I16" s="57" t="s">
        <v>130</v>
      </c>
      <c r="J16" s="54" t="s">
        <v>120</v>
      </c>
      <c r="K16" s="36" t="s">
        <v>9</v>
      </c>
      <c r="L16" s="10">
        <v>2.5099999999999998</v>
      </c>
      <c r="M16" s="30">
        <v>6.6400000000000006</v>
      </c>
      <c r="N16" s="31">
        <v>1.38</v>
      </c>
      <c r="O16" s="30">
        <v>0</v>
      </c>
      <c r="P16" s="43">
        <f t="shared" si="2"/>
        <v>10.029999999999999</v>
      </c>
      <c r="Q16" s="45">
        <f t="shared" ref="Q16" si="24">P16+Q15</f>
        <v>11.350000000000001</v>
      </c>
      <c r="R16" s="10">
        <f t="shared" si="4"/>
        <v>2.5099999999999998</v>
      </c>
      <c r="S16" s="30">
        <f t="shared" ref="S16:U16" si="25">IF(R16&gt;0,S$3,0)</f>
        <v>2</v>
      </c>
      <c r="T16" s="31">
        <f t="shared" si="6"/>
        <v>1.38</v>
      </c>
      <c r="U16" s="30">
        <f t="shared" si="25"/>
        <v>2</v>
      </c>
      <c r="V16" s="43">
        <f t="shared" si="8"/>
        <v>3.78</v>
      </c>
      <c r="W16" s="45">
        <f t="shared" si="13"/>
        <v>0.12000000000000099</v>
      </c>
      <c r="X16" s="75"/>
    </row>
    <row r="17" spans="1:24" outlineLevel="1" x14ac:dyDescent="0.2">
      <c r="A17" s="91"/>
      <c r="B17" s="37">
        <f t="shared" si="1"/>
        <v>13</v>
      </c>
      <c r="C17" s="28" t="s">
        <v>138</v>
      </c>
      <c r="D17" s="64">
        <v>44052</v>
      </c>
      <c r="E17" s="28" t="s">
        <v>40</v>
      </c>
      <c r="F17" s="54" t="s">
        <v>36</v>
      </c>
      <c r="G17" s="54" t="s">
        <v>67</v>
      </c>
      <c r="H17" s="54">
        <v>1000</v>
      </c>
      <c r="I17" s="57" t="s">
        <v>132</v>
      </c>
      <c r="J17" s="54" t="s">
        <v>120</v>
      </c>
      <c r="K17" s="36" t="s">
        <v>66</v>
      </c>
      <c r="L17" s="10">
        <v>5.78</v>
      </c>
      <c r="M17" s="30">
        <v>2.0936842105263156</v>
      </c>
      <c r="N17" s="31">
        <v>2.14</v>
      </c>
      <c r="O17" s="30">
        <v>1.8622222222222222</v>
      </c>
      <c r="P17" s="43">
        <f t="shared" si="2"/>
        <v>-3.96</v>
      </c>
      <c r="Q17" s="45">
        <f t="shared" ref="Q17" si="26">P17+Q16</f>
        <v>7.3900000000000015</v>
      </c>
      <c r="R17" s="10">
        <f t="shared" si="4"/>
        <v>5.78</v>
      </c>
      <c r="S17" s="30">
        <f t="shared" ref="S17:U17" si="27">IF(R17&gt;0,S$3,0)</f>
        <v>2</v>
      </c>
      <c r="T17" s="31">
        <f t="shared" si="6"/>
        <v>2.14</v>
      </c>
      <c r="U17" s="30">
        <f t="shared" si="27"/>
        <v>2</v>
      </c>
      <c r="V17" s="43">
        <f t="shared" si="8"/>
        <v>-4</v>
      </c>
      <c r="W17" s="45">
        <f t="shared" si="13"/>
        <v>-3.879999999999999</v>
      </c>
      <c r="X17" s="75"/>
    </row>
    <row r="18" spans="1:24" outlineLevel="1" x14ac:dyDescent="0.2">
      <c r="A18" s="91"/>
      <c r="B18" s="37">
        <f t="shared" si="1"/>
        <v>14</v>
      </c>
      <c r="C18" s="28" t="s">
        <v>85</v>
      </c>
      <c r="D18" s="64">
        <v>44052</v>
      </c>
      <c r="E18" s="28" t="s">
        <v>40</v>
      </c>
      <c r="F18" s="54" t="s">
        <v>10</v>
      </c>
      <c r="G18" s="54" t="s">
        <v>67</v>
      </c>
      <c r="H18" s="54">
        <v>1000</v>
      </c>
      <c r="I18" s="57" t="s">
        <v>132</v>
      </c>
      <c r="J18" s="54" t="s">
        <v>120</v>
      </c>
      <c r="K18" s="36" t="s">
        <v>12</v>
      </c>
      <c r="L18" s="10">
        <v>1.55</v>
      </c>
      <c r="M18" s="30">
        <v>18.13040293040293</v>
      </c>
      <c r="N18" s="31">
        <v>1.17</v>
      </c>
      <c r="O18" s="30">
        <v>0</v>
      </c>
      <c r="P18" s="43">
        <f t="shared" si="2"/>
        <v>-18.13</v>
      </c>
      <c r="Q18" s="45">
        <f t="shared" ref="Q18" si="28">P18+Q17</f>
        <v>-10.739999999999998</v>
      </c>
      <c r="R18" s="10">
        <f t="shared" si="4"/>
        <v>1.55</v>
      </c>
      <c r="S18" s="30">
        <f t="shared" ref="S18:U18" si="29">IF(R18&gt;0,S$3,0)</f>
        <v>2</v>
      </c>
      <c r="T18" s="31">
        <f t="shared" si="6"/>
        <v>1.17</v>
      </c>
      <c r="U18" s="30">
        <f t="shared" si="29"/>
        <v>2</v>
      </c>
      <c r="V18" s="43">
        <f t="shared" si="8"/>
        <v>-1.66</v>
      </c>
      <c r="W18" s="45">
        <f t="shared" si="13"/>
        <v>-5.5399999999999991</v>
      </c>
      <c r="X18" s="75"/>
    </row>
    <row r="19" spans="1:24" outlineLevel="1" x14ac:dyDescent="0.2">
      <c r="A19" s="91"/>
      <c r="B19" s="37">
        <f t="shared" si="1"/>
        <v>15</v>
      </c>
      <c r="C19" s="28" t="s">
        <v>137</v>
      </c>
      <c r="D19" s="64">
        <v>44053</v>
      </c>
      <c r="E19" s="28" t="s">
        <v>32</v>
      </c>
      <c r="F19" s="54" t="s">
        <v>29</v>
      </c>
      <c r="G19" s="54" t="s">
        <v>70</v>
      </c>
      <c r="H19" s="54">
        <v>1200</v>
      </c>
      <c r="I19" s="57" t="s">
        <v>128</v>
      </c>
      <c r="J19" s="54" t="s">
        <v>120</v>
      </c>
      <c r="K19" s="36" t="s">
        <v>56</v>
      </c>
      <c r="L19" s="10">
        <v>13</v>
      </c>
      <c r="M19" s="30">
        <v>0.83499999999999996</v>
      </c>
      <c r="N19" s="31">
        <v>3.55</v>
      </c>
      <c r="O19" s="30">
        <v>0.31999999999999973</v>
      </c>
      <c r="P19" s="43">
        <f t="shared" si="2"/>
        <v>-1.1599999999999999</v>
      </c>
      <c r="Q19" s="45">
        <f t="shared" ref="Q19" si="30">P19+Q18</f>
        <v>-11.899999999999999</v>
      </c>
      <c r="R19" s="10">
        <f t="shared" si="4"/>
        <v>13</v>
      </c>
      <c r="S19" s="30">
        <f t="shared" ref="S19:U19" si="31">IF(R19&gt;0,S$3,0)</f>
        <v>2</v>
      </c>
      <c r="T19" s="31">
        <f t="shared" si="6"/>
        <v>3.55</v>
      </c>
      <c r="U19" s="30">
        <f t="shared" si="31"/>
        <v>2</v>
      </c>
      <c r="V19" s="43">
        <f t="shared" si="8"/>
        <v>-4</v>
      </c>
      <c r="W19" s="45">
        <f t="shared" si="13"/>
        <v>-9.5399999999999991</v>
      </c>
      <c r="X19" s="75"/>
    </row>
    <row r="20" spans="1:24" outlineLevel="1" x14ac:dyDescent="0.2">
      <c r="A20" s="91"/>
      <c r="B20" s="37">
        <f t="shared" si="1"/>
        <v>16</v>
      </c>
      <c r="C20" s="28" t="s">
        <v>117</v>
      </c>
      <c r="D20" s="64">
        <v>44056</v>
      </c>
      <c r="E20" s="28" t="s">
        <v>26</v>
      </c>
      <c r="F20" s="54" t="s">
        <v>25</v>
      </c>
      <c r="G20" s="54" t="s">
        <v>67</v>
      </c>
      <c r="H20" s="54">
        <v>1100</v>
      </c>
      <c r="I20" s="57" t="s">
        <v>132</v>
      </c>
      <c r="J20" s="54" t="s">
        <v>120</v>
      </c>
      <c r="K20" s="36" t="s">
        <v>12</v>
      </c>
      <c r="L20" s="10">
        <v>3.27</v>
      </c>
      <c r="M20" s="30">
        <v>4.3967567567567567</v>
      </c>
      <c r="N20" s="31">
        <v>1.53</v>
      </c>
      <c r="O20" s="30">
        <v>0</v>
      </c>
      <c r="P20" s="43">
        <f t="shared" si="2"/>
        <v>-4.4000000000000004</v>
      </c>
      <c r="Q20" s="45">
        <f t="shared" ref="Q20" si="32">P20+Q19</f>
        <v>-16.299999999999997</v>
      </c>
      <c r="R20" s="10">
        <f t="shared" si="4"/>
        <v>3.27</v>
      </c>
      <c r="S20" s="30">
        <f t="shared" ref="S20:U20" si="33">IF(R20&gt;0,S$3,0)</f>
        <v>2</v>
      </c>
      <c r="T20" s="31">
        <f t="shared" si="6"/>
        <v>1.53</v>
      </c>
      <c r="U20" s="30">
        <f t="shared" si="33"/>
        <v>2</v>
      </c>
      <c r="V20" s="43">
        <f t="shared" si="8"/>
        <v>-0.94</v>
      </c>
      <c r="W20" s="45">
        <f t="shared" si="13"/>
        <v>-10.479999999999999</v>
      </c>
      <c r="X20" s="75"/>
    </row>
    <row r="21" spans="1:24" outlineLevel="1" x14ac:dyDescent="0.2">
      <c r="A21" s="91"/>
      <c r="B21" s="37">
        <f t="shared" si="1"/>
        <v>17</v>
      </c>
      <c r="C21" s="28" t="s">
        <v>139</v>
      </c>
      <c r="D21" s="64">
        <v>44056</v>
      </c>
      <c r="E21" s="28" t="s">
        <v>26</v>
      </c>
      <c r="F21" s="54" t="s">
        <v>36</v>
      </c>
      <c r="G21" s="54" t="s">
        <v>67</v>
      </c>
      <c r="H21" s="54">
        <v>1100</v>
      </c>
      <c r="I21" s="57" t="s">
        <v>132</v>
      </c>
      <c r="J21" s="54" t="s">
        <v>120</v>
      </c>
      <c r="K21" s="36" t="s">
        <v>9</v>
      </c>
      <c r="L21" s="10">
        <v>1.92</v>
      </c>
      <c r="M21" s="30">
        <v>10.868458831808583</v>
      </c>
      <c r="N21" s="31">
        <v>1.34</v>
      </c>
      <c r="O21" s="30">
        <v>0</v>
      </c>
      <c r="P21" s="43">
        <f t="shared" si="2"/>
        <v>10</v>
      </c>
      <c r="Q21" s="45">
        <f t="shared" ref="Q21" si="34">P21+Q20</f>
        <v>-6.2999999999999972</v>
      </c>
      <c r="R21" s="10">
        <f t="shared" si="4"/>
        <v>1.92</v>
      </c>
      <c r="S21" s="30">
        <f t="shared" ref="S21:U21" si="35">IF(R21&gt;0,S$3,0)</f>
        <v>2</v>
      </c>
      <c r="T21" s="31">
        <f t="shared" si="6"/>
        <v>1.34</v>
      </c>
      <c r="U21" s="30">
        <f t="shared" si="35"/>
        <v>2</v>
      </c>
      <c r="V21" s="43">
        <f t="shared" si="8"/>
        <v>2.52</v>
      </c>
      <c r="W21" s="45">
        <f t="shared" si="13"/>
        <v>-7.9599999999999991</v>
      </c>
      <c r="X21" s="75"/>
    </row>
    <row r="22" spans="1:24" outlineLevel="1" x14ac:dyDescent="0.2">
      <c r="A22" s="91"/>
      <c r="B22" s="37">
        <f t="shared" ref="B22:B277" si="36">B21+1</f>
        <v>18</v>
      </c>
      <c r="C22" s="28" t="s">
        <v>142</v>
      </c>
      <c r="D22" s="64">
        <v>44057</v>
      </c>
      <c r="E22" s="28" t="s">
        <v>51</v>
      </c>
      <c r="F22" s="54" t="s">
        <v>25</v>
      </c>
      <c r="G22" s="54" t="s">
        <v>67</v>
      </c>
      <c r="H22" s="54">
        <v>1150</v>
      </c>
      <c r="I22" s="57" t="s">
        <v>130</v>
      </c>
      <c r="J22" s="54" t="s">
        <v>120</v>
      </c>
      <c r="K22" s="36" t="s">
        <v>12</v>
      </c>
      <c r="L22" s="10">
        <v>5.2</v>
      </c>
      <c r="M22" s="30">
        <v>2.3853092006033183</v>
      </c>
      <c r="N22" s="31">
        <v>1.88</v>
      </c>
      <c r="O22" s="30">
        <v>2.7085714285714286</v>
      </c>
      <c r="P22" s="43">
        <f>ROUND(IF(OR($K22="1st",$K22="WON"),($L22*$M22)+($N22*$O22),IF(OR($K22="2nd",$K22="3rd"),IF($N22="NTD",0,($N22*$O22))))-($M22+$O22),2)</f>
        <v>0</v>
      </c>
      <c r="Q22" s="45">
        <f>P22+Q21</f>
        <v>-6.2999999999999972</v>
      </c>
      <c r="R22" s="10">
        <f t="shared" si="4"/>
        <v>5.2</v>
      </c>
      <c r="S22" s="30">
        <f t="shared" ref="S22:U22" si="37">IF(R22&gt;0,S$3,0)</f>
        <v>2</v>
      </c>
      <c r="T22" s="31">
        <f t="shared" si="6"/>
        <v>1.88</v>
      </c>
      <c r="U22" s="30">
        <f t="shared" si="37"/>
        <v>2</v>
      </c>
      <c r="V22" s="43">
        <f t="shared" si="8"/>
        <v>-0.24</v>
      </c>
      <c r="W22" s="45">
        <f>V22+W21</f>
        <v>-8.1999999999999993</v>
      </c>
      <c r="X22" s="75"/>
    </row>
    <row r="23" spans="1:24" outlineLevel="1" x14ac:dyDescent="0.2">
      <c r="A23" s="91"/>
      <c r="B23" s="37">
        <f t="shared" si="36"/>
        <v>19</v>
      </c>
      <c r="C23" s="28" t="s">
        <v>140</v>
      </c>
      <c r="D23" s="64">
        <v>44057</v>
      </c>
      <c r="E23" s="28" t="s">
        <v>51</v>
      </c>
      <c r="F23" s="54" t="s">
        <v>36</v>
      </c>
      <c r="G23" s="54" t="s">
        <v>67</v>
      </c>
      <c r="H23" s="54">
        <v>1250</v>
      </c>
      <c r="I23" s="57" t="s">
        <v>130</v>
      </c>
      <c r="J23" s="54" t="s">
        <v>120</v>
      </c>
      <c r="K23" s="36" t="s">
        <v>74</v>
      </c>
      <c r="L23" s="10">
        <v>7</v>
      </c>
      <c r="M23" s="30">
        <v>1.6600000000000001</v>
      </c>
      <c r="N23" s="31">
        <v>2.2000000000000002</v>
      </c>
      <c r="O23" s="30">
        <v>1.35</v>
      </c>
      <c r="P23" s="43">
        <f t="shared" si="2"/>
        <v>-3.01</v>
      </c>
      <c r="Q23" s="45">
        <f>P23+Q22</f>
        <v>-9.3099999999999969</v>
      </c>
      <c r="R23" s="10">
        <f t="shared" si="4"/>
        <v>7</v>
      </c>
      <c r="S23" s="30">
        <f t="shared" ref="S23:U23" si="38">IF(R23&gt;0,S$3,0)</f>
        <v>2</v>
      </c>
      <c r="T23" s="31">
        <f t="shared" si="6"/>
        <v>2.2000000000000002</v>
      </c>
      <c r="U23" s="30">
        <f t="shared" si="38"/>
        <v>2</v>
      </c>
      <c r="V23" s="43">
        <f t="shared" si="8"/>
        <v>-4</v>
      </c>
      <c r="W23" s="45">
        <f>V23+W22</f>
        <v>-12.2</v>
      </c>
      <c r="X23" s="75"/>
    </row>
    <row r="24" spans="1:24" outlineLevel="1" x14ac:dyDescent="0.2">
      <c r="A24" s="91"/>
      <c r="B24" s="37">
        <f t="shared" si="36"/>
        <v>20</v>
      </c>
      <c r="C24" s="28" t="s">
        <v>141</v>
      </c>
      <c r="D24" s="64">
        <v>44057</v>
      </c>
      <c r="E24" s="28" t="s">
        <v>51</v>
      </c>
      <c r="F24" s="54" t="s">
        <v>10</v>
      </c>
      <c r="G24" s="54" t="s">
        <v>67</v>
      </c>
      <c r="H24" s="54">
        <v>1250</v>
      </c>
      <c r="I24" s="57" t="s">
        <v>130</v>
      </c>
      <c r="J24" s="54" t="s">
        <v>120</v>
      </c>
      <c r="K24" s="36" t="s">
        <v>9</v>
      </c>
      <c r="L24" s="10">
        <v>2.13</v>
      </c>
      <c r="M24" s="30">
        <v>8.879999999999999</v>
      </c>
      <c r="N24" s="31">
        <v>1.3</v>
      </c>
      <c r="O24" s="30">
        <v>0</v>
      </c>
      <c r="P24" s="43">
        <f t="shared" si="2"/>
        <v>10.029999999999999</v>
      </c>
      <c r="Q24" s="45">
        <f t="shared" ref="Q24:Q27" si="39">P24+Q23</f>
        <v>0.72000000000000242</v>
      </c>
      <c r="R24" s="10">
        <f t="shared" si="4"/>
        <v>2.13</v>
      </c>
      <c r="S24" s="30">
        <f t="shared" ref="S24:U24" si="40">IF(R24&gt;0,S$3,0)</f>
        <v>2</v>
      </c>
      <c r="T24" s="31">
        <f t="shared" si="6"/>
        <v>1.3</v>
      </c>
      <c r="U24" s="30">
        <f t="shared" si="40"/>
        <v>2</v>
      </c>
      <c r="V24" s="43">
        <f t="shared" si="8"/>
        <v>2.86</v>
      </c>
      <c r="W24" s="45">
        <f t="shared" ref="W24:W87" si="41">V24+W23</f>
        <v>-9.34</v>
      </c>
      <c r="X24" s="75"/>
    </row>
    <row r="25" spans="1:24" outlineLevel="1" x14ac:dyDescent="0.2">
      <c r="A25" s="91"/>
      <c r="B25" s="37">
        <f t="shared" si="36"/>
        <v>21</v>
      </c>
      <c r="C25" s="28" t="s">
        <v>143</v>
      </c>
      <c r="D25" s="64">
        <v>44058</v>
      </c>
      <c r="E25" s="28" t="s">
        <v>80</v>
      </c>
      <c r="F25" s="54" t="s">
        <v>10</v>
      </c>
      <c r="G25" s="54" t="s">
        <v>67</v>
      </c>
      <c r="H25" s="54">
        <v>1100</v>
      </c>
      <c r="I25" s="57" t="s">
        <v>132</v>
      </c>
      <c r="J25" s="54" t="s">
        <v>120</v>
      </c>
      <c r="K25" s="36" t="s">
        <v>9</v>
      </c>
      <c r="L25" s="10">
        <v>1.24</v>
      </c>
      <c r="M25" s="30">
        <v>41.722932551319644</v>
      </c>
      <c r="N25" s="31">
        <v>1.08</v>
      </c>
      <c r="O25" s="30">
        <v>0</v>
      </c>
      <c r="P25" s="43">
        <f t="shared" si="2"/>
        <v>10.01</v>
      </c>
      <c r="Q25" s="45">
        <f t="shared" si="39"/>
        <v>10.730000000000002</v>
      </c>
      <c r="R25" s="10">
        <f t="shared" si="4"/>
        <v>1.24</v>
      </c>
      <c r="S25" s="30">
        <f t="shared" ref="S25:U25" si="42">IF(R25&gt;0,S$3,0)</f>
        <v>2</v>
      </c>
      <c r="T25" s="31">
        <f t="shared" si="6"/>
        <v>1.08</v>
      </c>
      <c r="U25" s="30">
        <f t="shared" si="42"/>
        <v>2</v>
      </c>
      <c r="V25" s="43">
        <f t="shared" si="8"/>
        <v>0.64</v>
      </c>
      <c r="W25" s="45">
        <f t="shared" si="41"/>
        <v>-8.6999999999999993</v>
      </c>
      <c r="X25" s="75"/>
    </row>
    <row r="26" spans="1:24" outlineLevel="1" x14ac:dyDescent="0.2">
      <c r="A26" s="91"/>
      <c r="B26" s="37">
        <f t="shared" si="36"/>
        <v>22</v>
      </c>
      <c r="C26" s="28" t="s">
        <v>144</v>
      </c>
      <c r="D26" s="64">
        <v>44059</v>
      </c>
      <c r="E26" s="28" t="s">
        <v>15</v>
      </c>
      <c r="F26" s="54" t="s">
        <v>36</v>
      </c>
      <c r="G26" s="54" t="s">
        <v>67</v>
      </c>
      <c r="H26" s="54">
        <v>1000</v>
      </c>
      <c r="I26" s="57" t="s">
        <v>132</v>
      </c>
      <c r="J26" s="54" t="s">
        <v>120</v>
      </c>
      <c r="K26" s="36" t="s">
        <v>9</v>
      </c>
      <c r="L26" s="10">
        <v>1.79</v>
      </c>
      <c r="M26" s="30">
        <v>12.72</v>
      </c>
      <c r="N26" s="31">
        <v>1.1200000000000001</v>
      </c>
      <c r="O26" s="30">
        <v>0</v>
      </c>
      <c r="P26" s="43">
        <f t="shared" si="2"/>
        <v>10.050000000000001</v>
      </c>
      <c r="Q26" s="45">
        <f t="shared" si="39"/>
        <v>20.78</v>
      </c>
      <c r="R26" s="10">
        <f t="shared" si="4"/>
        <v>1.79</v>
      </c>
      <c r="S26" s="30">
        <f t="shared" ref="S26:U26" si="43">IF(R26&gt;0,S$3,0)</f>
        <v>2</v>
      </c>
      <c r="T26" s="31">
        <f t="shared" si="6"/>
        <v>1.1200000000000001</v>
      </c>
      <c r="U26" s="30">
        <f t="shared" si="43"/>
        <v>2</v>
      </c>
      <c r="V26" s="43">
        <f t="shared" si="8"/>
        <v>1.82</v>
      </c>
      <c r="W26" s="45">
        <f t="shared" si="41"/>
        <v>-6.879999999999999</v>
      </c>
      <c r="X26" s="75"/>
    </row>
    <row r="27" spans="1:24" outlineLevel="1" x14ac:dyDescent="0.2">
      <c r="A27" s="91"/>
      <c r="B27" s="37">
        <f t="shared" si="36"/>
        <v>23</v>
      </c>
      <c r="C27" s="28" t="s">
        <v>145</v>
      </c>
      <c r="D27" s="64">
        <v>44063</v>
      </c>
      <c r="E27" s="28" t="s">
        <v>42</v>
      </c>
      <c r="F27" s="54" t="s">
        <v>36</v>
      </c>
      <c r="G27" s="54" t="s">
        <v>67</v>
      </c>
      <c r="H27" s="54">
        <v>1000</v>
      </c>
      <c r="I27" s="57" t="s">
        <v>132</v>
      </c>
      <c r="J27" s="54" t="s">
        <v>120</v>
      </c>
      <c r="K27" s="36" t="s">
        <v>8</v>
      </c>
      <c r="L27" s="10">
        <v>2.78</v>
      </c>
      <c r="M27" s="30">
        <v>5.5997701149425287</v>
      </c>
      <c r="N27" s="31">
        <v>1.46</v>
      </c>
      <c r="O27" s="30">
        <v>0</v>
      </c>
      <c r="P27" s="43">
        <f t="shared" si="2"/>
        <v>-5.6</v>
      </c>
      <c r="Q27" s="45">
        <f t="shared" si="39"/>
        <v>15.180000000000001</v>
      </c>
      <c r="R27" s="10">
        <f t="shared" si="4"/>
        <v>2.78</v>
      </c>
      <c r="S27" s="30">
        <f t="shared" ref="S27:U27" si="44">IF(R27&gt;0,S$3,0)</f>
        <v>2</v>
      </c>
      <c r="T27" s="31">
        <f t="shared" si="6"/>
        <v>1.46</v>
      </c>
      <c r="U27" s="30">
        <f t="shared" si="44"/>
        <v>2</v>
      </c>
      <c r="V27" s="43">
        <f t="shared" si="8"/>
        <v>-1.08</v>
      </c>
      <c r="W27" s="45">
        <f t="shared" si="41"/>
        <v>-7.9599999999999991</v>
      </c>
      <c r="X27" s="75"/>
    </row>
    <row r="28" spans="1:24" outlineLevel="1" x14ac:dyDescent="0.2">
      <c r="A28" s="91"/>
      <c r="B28" s="37">
        <f t="shared" si="36"/>
        <v>24</v>
      </c>
      <c r="C28" s="28" t="s">
        <v>146</v>
      </c>
      <c r="D28" s="64">
        <v>44063</v>
      </c>
      <c r="E28" s="28" t="s">
        <v>42</v>
      </c>
      <c r="F28" s="54" t="s">
        <v>10</v>
      </c>
      <c r="G28" s="54" t="s">
        <v>67</v>
      </c>
      <c r="H28" s="54">
        <v>1200</v>
      </c>
      <c r="I28" s="57" t="s">
        <v>132</v>
      </c>
      <c r="J28" s="54" t="s">
        <v>120</v>
      </c>
      <c r="K28" s="36" t="s">
        <v>9</v>
      </c>
      <c r="L28" s="10">
        <v>2.08</v>
      </c>
      <c r="M28" s="30">
        <v>9.2594608260325693</v>
      </c>
      <c r="N28" s="31">
        <v>1.27</v>
      </c>
      <c r="O28" s="30">
        <v>0</v>
      </c>
      <c r="P28" s="43">
        <f t="shared" si="2"/>
        <v>10</v>
      </c>
      <c r="Q28" s="45">
        <f t="shared" ref="Q28" si="45">P28+Q27</f>
        <v>25.18</v>
      </c>
      <c r="R28" s="10">
        <f t="shared" si="4"/>
        <v>2.08</v>
      </c>
      <c r="S28" s="30">
        <f t="shared" ref="S28:U28" si="46">IF(R28&gt;0,S$3,0)</f>
        <v>2</v>
      </c>
      <c r="T28" s="31">
        <f t="shared" si="6"/>
        <v>1.27</v>
      </c>
      <c r="U28" s="30">
        <f t="shared" si="46"/>
        <v>2</v>
      </c>
      <c r="V28" s="43">
        <f t="shared" si="8"/>
        <v>2.7</v>
      </c>
      <c r="W28" s="45">
        <f t="shared" si="41"/>
        <v>-5.2599999999999989</v>
      </c>
      <c r="X28" s="75"/>
    </row>
    <row r="29" spans="1:24" outlineLevel="1" x14ac:dyDescent="0.2">
      <c r="A29" s="91"/>
      <c r="B29" s="37">
        <f t="shared" si="36"/>
        <v>25</v>
      </c>
      <c r="C29" s="28" t="s">
        <v>118</v>
      </c>
      <c r="D29" s="64">
        <v>44064</v>
      </c>
      <c r="E29" s="28" t="s">
        <v>40</v>
      </c>
      <c r="F29" s="54" t="s">
        <v>36</v>
      </c>
      <c r="G29" s="54" t="s">
        <v>67</v>
      </c>
      <c r="H29" s="54">
        <v>1100</v>
      </c>
      <c r="I29" s="57" t="s">
        <v>132</v>
      </c>
      <c r="J29" s="54" t="s">
        <v>120</v>
      </c>
      <c r="K29" s="36" t="s">
        <v>8</v>
      </c>
      <c r="L29" s="10">
        <v>3</v>
      </c>
      <c r="M29" s="30">
        <v>4.9899999999999993</v>
      </c>
      <c r="N29" s="31">
        <v>1.57</v>
      </c>
      <c r="O29" s="30">
        <v>0</v>
      </c>
      <c r="P29" s="43">
        <f t="shared" si="2"/>
        <v>-4.99</v>
      </c>
      <c r="Q29" s="45">
        <f t="shared" ref="Q29" si="47">P29+Q28</f>
        <v>20.189999999999998</v>
      </c>
      <c r="R29" s="10">
        <f t="shared" si="4"/>
        <v>3</v>
      </c>
      <c r="S29" s="30">
        <f t="shared" ref="S29:U29" si="48">IF(R29&gt;0,S$3,0)</f>
        <v>2</v>
      </c>
      <c r="T29" s="31">
        <f t="shared" si="6"/>
        <v>1.57</v>
      </c>
      <c r="U29" s="30">
        <f t="shared" si="48"/>
        <v>2</v>
      </c>
      <c r="V29" s="43">
        <f t="shared" si="8"/>
        <v>-0.86</v>
      </c>
      <c r="W29" s="45">
        <f t="shared" si="41"/>
        <v>-6.1199999999999992</v>
      </c>
      <c r="X29" s="75"/>
    </row>
    <row r="30" spans="1:24" outlineLevel="1" x14ac:dyDescent="0.2">
      <c r="A30" s="91"/>
      <c r="B30" s="37">
        <f t="shared" si="36"/>
        <v>26</v>
      </c>
      <c r="C30" s="28" t="s">
        <v>149</v>
      </c>
      <c r="D30" s="64">
        <v>44067</v>
      </c>
      <c r="E30" s="28" t="s">
        <v>33</v>
      </c>
      <c r="F30" s="54" t="s">
        <v>36</v>
      </c>
      <c r="G30" s="54" t="s">
        <v>67</v>
      </c>
      <c r="H30" s="54">
        <v>1300</v>
      </c>
      <c r="I30" s="57" t="s">
        <v>130</v>
      </c>
      <c r="J30" s="54" t="s">
        <v>120</v>
      </c>
      <c r="K30" s="36" t="s">
        <v>150</v>
      </c>
      <c r="L30" s="10">
        <v>10.29</v>
      </c>
      <c r="M30" s="30">
        <v>1.0775675675675676</v>
      </c>
      <c r="N30" s="31">
        <v>3.32</v>
      </c>
      <c r="O30" s="30">
        <v>0.47714285714285676</v>
      </c>
      <c r="P30" s="43">
        <f t="shared" si="2"/>
        <v>-1.55</v>
      </c>
      <c r="Q30" s="45">
        <f t="shared" ref="Q30" si="49">P30+Q29</f>
        <v>18.639999999999997</v>
      </c>
      <c r="R30" s="10">
        <f t="shared" si="4"/>
        <v>10.29</v>
      </c>
      <c r="S30" s="30">
        <f t="shared" ref="S30:U30" si="50">IF(R30&gt;0,S$3,0)</f>
        <v>2</v>
      </c>
      <c r="T30" s="31">
        <f t="shared" si="6"/>
        <v>3.32</v>
      </c>
      <c r="U30" s="30">
        <f t="shared" si="50"/>
        <v>2</v>
      </c>
      <c r="V30" s="43">
        <f t="shared" si="8"/>
        <v>-4</v>
      </c>
      <c r="W30" s="45">
        <f t="shared" si="41"/>
        <v>-10.119999999999999</v>
      </c>
      <c r="X30" s="75"/>
    </row>
    <row r="31" spans="1:24" outlineLevel="1" x14ac:dyDescent="0.2">
      <c r="A31" s="91"/>
      <c r="B31" s="37">
        <f t="shared" si="36"/>
        <v>27</v>
      </c>
      <c r="C31" s="28" t="s">
        <v>151</v>
      </c>
      <c r="D31" s="64">
        <v>44070</v>
      </c>
      <c r="E31" s="28" t="s">
        <v>39</v>
      </c>
      <c r="F31" s="54" t="s">
        <v>34</v>
      </c>
      <c r="G31" s="54" t="s">
        <v>67</v>
      </c>
      <c r="H31" s="54">
        <v>1000</v>
      </c>
      <c r="I31" s="57" t="s">
        <v>132</v>
      </c>
      <c r="J31" s="54" t="s">
        <v>120</v>
      </c>
      <c r="K31" s="36" t="s">
        <v>12</v>
      </c>
      <c r="L31" s="10">
        <v>1.99</v>
      </c>
      <c r="M31" s="30">
        <v>10.121003584229392</v>
      </c>
      <c r="N31" s="31">
        <v>1.21</v>
      </c>
      <c r="O31" s="30">
        <v>0</v>
      </c>
      <c r="P31" s="43">
        <f t="shared" si="2"/>
        <v>-10.119999999999999</v>
      </c>
      <c r="Q31" s="45">
        <f t="shared" ref="Q31" si="51">P31+Q30</f>
        <v>8.5199999999999978</v>
      </c>
      <c r="R31" s="10">
        <f t="shared" si="4"/>
        <v>1.99</v>
      </c>
      <c r="S31" s="30">
        <f t="shared" ref="S31:U31" si="52">IF(R31&gt;0,S$3,0)</f>
        <v>2</v>
      </c>
      <c r="T31" s="31">
        <f t="shared" si="6"/>
        <v>1.21</v>
      </c>
      <c r="U31" s="30">
        <f t="shared" si="52"/>
        <v>2</v>
      </c>
      <c r="V31" s="43">
        <f t="shared" si="8"/>
        <v>-1.58</v>
      </c>
      <c r="W31" s="45">
        <f t="shared" si="41"/>
        <v>-11.7</v>
      </c>
      <c r="X31" s="75"/>
    </row>
    <row r="32" spans="1:24" outlineLevel="1" x14ac:dyDescent="0.2">
      <c r="A32" s="91"/>
      <c r="B32" s="37">
        <f t="shared" si="36"/>
        <v>28</v>
      </c>
      <c r="C32" s="28" t="s">
        <v>152</v>
      </c>
      <c r="D32" s="64">
        <v>44070</v>
      </c>
      <c r="E32" s="28" t="s">
        <v>39</v>
      </c>
      <c r="F32" s="54" t="s">
        <v>41</v>
      </c>
      <c r="G32" s="54" t="s">
        <v>69</v>
      </c>
      <c r="H32" s="54">
        <v>1000</v>
      </c>
      <c r="I32" s="57" t="s">
        <v>132</v>
      </c>
      <c r="J32" s="54" t="s">
        <v>120</v>
      </c>
      <c r="K32" s="36" t="s">
        <v>9</v>
      </c>
      <c r="L32" s="10">
        <v>2.1</v>
      </c>
      <c r="M32" s="30">
        <v>9.065201465201465</v>
      </c>
      <c r="N32" s="31">
        <v>1.21</v>
      </c>
      <c r="O32" s="30">
        <v>0</v>
      </c>
      <c r="P32" s="43">
        <f t="shared" si="2"/>
        <v>9.9700000000000006</v>
      </c>
      <c r="Q32" s="45">
        <f t="shared" ref="Q32" si="53">P32+Q31</f>
        <v>18.489999999999998</v>
      </c>
      <c r="R32" s="10">
        <f t="shared" si="4"/>
        <v>2.1</v>
      </c>
      <c r="S32" s="30">
        <f t="shared" ref="S32:U32" si="54">IF(R32&gt;0,S$3,0)</f>
        <v>2</v>
      </c>
      <c r="T32" s="31">
        <f t="shared" si="6"/>
        <v>1.21</v>
      </c>
      <c r="U32" s="30">
        <f t="shared" si="54"/>
        <v>2</v>
      </c>
      <c r="V32" s="43">
        <f t="shared" si="8"/>
        <v>2.62</v>
      </c>
      <c r="W32" s="45">
        <f t="shared" si="41"/>
        <v>-9.0799999999999983</v>
      </c>
      <c r="X32" s="75"/>
    </row>
    <row r="33" spans="1:24" outlineLevel="1" x14ac:dyDescent="0.2">
      <c r="A33" s="91"/>
      <c r="B33" s="37">
        <f t="shared" si="36"/>
        <v>29</v>
      </c>
      <c r="C33" s="28" t="s">
        <v>153</v>
      </c>
      <c r="D33" s="64">
        <v>44070</v>
      </c>
      <c r="E33" s="28" t="s">
        <v>39</v>
      </c>
      <c r="F33" s="54" t="s">
        <v>13</v>
      </c>
      <c r="G33" s="54" t="s">
        <v>147</v>
      </c>
      <c r="H33" s="54">
        <v>1200</v>
      </c>
      <c r="I33" s="57" t="s">
        <v>132</v>
      </c>
      <c r="J33" s="54" t="s">
        <v>120</v>
      </c>
      <c r="K33" s="36" t="s">
        <v>110</v>
      </c>
      <c r="L33" s="10">
        <v>5.0999999999999996</v>
      </c>
      <c r="M33" s="30">
        <v>2.4381818181818184</v>
      </c>
      <c r="N33" s="31">
        <v>1.81</v>
      </c>
      <c r="O33" s="30">
        <v>2.9907692307692306</v>
      </c>
      <c r="P33" s="43">
        <f t="shared" si="2"/>
        <v>-5.43</v>
      </c>
      <c r="Q33" s="45">
        <f t="shared" ref="Q33" si="55">P33+Q32</f>
        <v>13.059999999999999</v>
      </c>
      <c r="R33" s="10">
        <f t="shared" si="4"/>
        <v>5.0999999999999996</v>
      </c>
      <c r="S33" s="30">
        <f t="shared" ref="S33:U33" si="56">IF(R33&gt;0,S$3,0)</f>
        <v>2</v>
      </c>
      <c r="T33" s="31">
        <f t="shared" si="6"/>
        <v>1.81</v>
      </c>
      <c r="U33" s="30">
        <f t="shared" si="56"/>
        <v>2</v>
      </c>
      <c r="V33" s="43">
        <f t="shared" si="8"/>
        <v>-4</v>
      </c>
      <c r="W33" s="45">
        <f t="shared" si="41"/>
        <v>-13.079999999999998</v>
      </c>
      <c r="X33" s="75"/>
    </row>
    <row r="34" spans="1:24" outlineLevel="1" x14ac:dyDescent="0.2">
      <c r="A34" s="91"/>
      <c r="B34" s="37">
        <f t="shared" si="36"/>
        <v>30</v>
      </c>
      <c r="C34" s="28" t="s">
        <v>154</v>
      </c>
      <c r="D34" s="64">
        <v>44073</v>
      </c>
      <c r="E34" s="28" t="s">
        <v>26</v>
      </c>
      <c r="F34" s="54" t="s">
        <v>10</v>
      </c>
      <c r="G34" s="54" t="s">
        <v>67</v>
      </c>
      <c r="H34" s="54">
        <v>1200</v>
      </c>
      <c r="I34" s="57" t="s">
        <v>131</v>
      </c>
      <c r="J34" s="54" t="s">
        <v>120</v>
      </c>
      <c r="K34" s="36" t="s">
        <v>65</v>
      </c>
      <c r="L34" s="10">
        <v>18</v>
      </c>
      <c r="M34" s="30">
        <v>0.5864705882352943</v>
      </c>
      <c r="N34" s="31">
        <v>4.8</v>
      </c>
      <c r="O34" s="30">
        <v>0.16000000000000003</v>
      </c>
      <c r="P34" s="43">
        <f t="shared" si="2"/>
        <v>-0.75</v>
      </c>
      <c r="Q34" s="45">
        <f t="shared" ref="Q34" si="57">P34+Q33</f>
        <v>12.309999999999999</v>
      </c>
      <c r="R34" s="10">
        <f t="shared" si="4"/>
        <v>18</v>
      </c>
      <c r="S34" s="30">
        <f t="shared" ref="S34:U34" si="58">IF(R34&gt;0,S$3,0)</f>
        <v>2</v>
      </c>
      <c r="T34" s="31">
        <f t="shared" si="6"/>
        <v>4.8</v>
      </c>
      <c r="U34" s="30">
        <f t="shared" si="58"/>
        <v>2</v>
      </c>
      <c r="V34" s="43">
        <f t="shared" si="8"/>
        <v>-4</v>
      </c>
      <c r="W34" s="45">
        <f t="shared" si="41"/>
        <v>-17.079999999999998</v>
      </c>
      <c r="X34" s="75"/>
    </row>
    <row r="35" spans="1:24" outlineLevel="1" x14ac:dyDescent="0.2">
      <c r="A35" s="91"/>
      <c r="B35" s="37">
        <f t="shared" si="36"/>
        <v>31</v>
      </c>
      <c r="C35" s="28" t="s">
        <v>155</v>
      </c>
      <c r="D35" s="64">
        <v>44073</v>
      </c>
      <c r="E35" s="28" t="s">
        <v>26</v>
      </c>
      <c r="F35" s="54" t="s">
        <v>10</v>
      </c>
      <c r="G35" s="54" t="s">
        <v>67</v>
      </c>
      <c r="H35" s="54">
        <v>1200</v>
      </c>
      <c r="I35" s="57" t="s">
        <v>131</v>
      </c>
      <c r="J35" s="54" t="s">
        <v>120</v>
      </c>
      <c r="K35" s="36" t="s">
        <v>8</v>
      </c>
      <c r="L35" s="10">
        <v>3.81</v>
      </c>
      <c r="M35" s="30">
        <v>3.5533333333333341</v>
      </c>
      <c r="N35" s="31">
        <v>1.71</v>
      </c>
      <c r="O35" s="30">
        <v>0</v>
      </c>
      <c r="P35" s="43">
        <f t="shared" si="2"/>
        <v>-3.55</v>
      </c>
      <c r="Q35" s="45">
        <f t="shared" ref="Q35" si="59">P35+Q34</f>
        <v>8.759999999999998</v>
      </c>
      <c r="R35" s="10">
        <f t="shared" si="4"/>
        <v>3.81</v>
      </c>
      <c r="S35" s="30">
        <f t="shared" ref="S35:U35" si="60">IF(R35&gt;0,S$3,0)</f>
        <v>2</v>
      </c>
      <c r="T35" s="31">
        <f t="shared" si="6"/>
        <v>1.71</v>
      </c>
      <c r="U35" s="30">
        <f t="shared" si="60"/>
        <v>2</v>
      </c>
      <c r="V35" s="43">
        <f t="shared" si="8"/>
        <v>-0.57999999999999996</v>
      </c>
      <c r="W35" s="45">
        <f t="shared" si="41"/>
        <v>-17.659999999999997</v>
      </c>
      <c r="X35" s="75"/>
    </row>
    <row r="36" spans="1:24" outlineLevel="1" x14ac:dyDescent="0.2">
      <c r="A36" s="91"/>
      <c r="B36" s="37">
        <f t="shared" si="36"/>
        <v>32</v>
      </c>
      <c r="C36" s="28" t="s">
        <v>156</v>
      </c>
      <c r="D36" s="64">
        <v>44073</v>
      </c>
      <c r="E36" s="28" t="s">
        <v>26</v>
      </c>
      <c r="F36" s="54" t="s">
        <v>41</v>
      </c>
      <c r="G36" s="54" t="s">
        <v>67</v>
      </c>
      <c r="H36" s="54">
        <v>1400</v>
      </c>
      <c r="I36" s="57" t="s">
        <v>131</v>
      </c>
      <c r="J36" s="54" t="s">
        <v>120</v>
      </c>
      <c r="K36" s="36" t="s">
        <v>86</v>
      </c>
      <c r="L36" s="10">
        <v>6.96</v>
      </c>
      <c r="M36" s="30">
        <v>1.6766666666666667</v>
      </c>
      <c r="N36" s="31">
        <v>2.56</v>
      </c>
      <c r="O36" s="30">
        <v>1.0866666666666664</v>
      </c>
      <c r="P36" s="43">
        <f t="shared" si="2"/>
        <v>-2.76</v>
      </c>
      <c r="Q36" s="45">
        <f t="shared" ref="Q36" si="61">P36+Q35</f>
        <v>5.9999999999999982</v>
      </c>
      <c r="R36" s="10">
        <f t="shared" si="4"/>
        <v>6.96</v>
      </c>
      <c r="S36" s="30">
        <f t="shared" ref="S36:U36" si="62">IF(R36&gt;0,S$3,0)</f>
        <v>2</v>
      </c>
      <c r="T36" s="31">
        <f t="shared" si="6"/>
        <v>2.56</v>
      </c>
      <c r="U36" s="30">
        <f t="shared" si="62"/>
        <v>2</v>
      </c>
      <c r="V36" s="43">
        <f t="shared" si="8"/>
        <v>-4</v>
      </c>
      <c r="W36" s="45">
        <f t="shared" si="41"/>
        <v>-21.659999999999997</v>
      </c>
      <c r="X36" s="75"/>
    </row>
    <row r="37" spans="1:24" outlineLevel="1" x14ac:dyDescent="0.2">
      <c r="A37" s="91"/>
      <c r="B37" s="52">
        <f t="shared" si="36"/>
        <v>33</v>
      </c>
      <c r="C37" s="9" t="s">
        <v>157</v>
      </c>
      <c r="D37" s="42">
        <v>44074</v>
      </c>
      <c r="E37" s="9" t="s">
        <v>44</v>
      </c>
      <c r="F37" s="55" t="s">
        <v>10</v>
      </c>
      <c r="G37" s="55" t="s">
        <v>67</v>
      </c>
      <c r="H37" s="55">
        <v>1000</v>
      </c>
      <c r="I37" s="60" t="s">
        <v>128</v>
      </c>
      <c r="J37" s="55" t="s">
        <v>120</v>
      </c>
      <c r="K37" s="38" t="s">
        <v>74</v>
      </c>
      <c r="L37" s="39">
        <v>6.75</v>
      </c>
      <c r="M37" s="40">
        <v>1.7360869565217396</v>
      </c>
      <c r="N37" s="41">
        <v>2.1800000000000002</v>
      </c>
      <c r="O37" s="40">
        <v>1.5022222222222221</v>
      </c>
      <c r="P37" s="44">
        <f t="shared" si="2"/>
        <v>-3.24</v>
      </c>
      <c r="Q37" s="48">
        <f t="shared" ref="Q37" si="63">P37+Q36</f>
        <v>2.759999999999998</v>
      </c>
      <c r="R37" s="39">
        <f t="shared" ref="R37:R48" si="64">L37</f>
        <v>6.75</v>
      </c>
      <c r="S37" s="40">
        <f t="shared" ref="S37:U37" si="65">IF(R37&gt;0,S$3,0)</f>
        <v>2</v>
      </c>
      <c r="T37" s="41">
        <f t="shared" ref="T37:T48" si="66">N37</f>
        <v>2.1800000000000002</v>
      </c>
      <c r="U37" s="40">
        <f t="shared" si="65"/>
        <v>2</v>
      </c>
      <c r="V37" s="44">
        <f t="shared" si="8"/>
        <v>-4</v>
      </c>
      <c r="W37" s="48">
        <f t="shared" si="41"/>
        <v>-25.659999999999997</v>
      </c>
      <c r="X37" s="75"/>
    </row>
    <row r="38" spans="1:24" outlineLevel="1" x14ac:dyDescent="0.2">
      <c r="A38" s="91"/>
      <c r="B38" s="37">
        <f t="shared" si="36"/>
        <v>34</v>
      </c>
      <c r="C38" s="28" t="s">
        <v>158</v>
      </c>
      <c r="D38" s="64">
        <v>44075</v>
      </c>
      <c r="E38" s="28" t="s">
        <v>11</v>
      </c>
      <c r="F38" s="54" t="s">
        <v>10</v>
      </c>
      <c r="G38" s="54" t="s">
        <v>67</v>
      </c>
      <c r="H38" s="54">
        <v>1100</v>
      </c>
      <c r="I38" s="57" t="s">
        <v>131</v>
      </c>
      <c r="J38" s="54" t="s">
        <v>120</v>
      </c>
      <c r="K38" s="36" t="s">
        <v>8</v>
      </c>
      <c r="L38" s="10">
        <v>5.44</v>
      </c>
      <c r="M38" s="30">
        <v>2.2434586466165398</v>
      </c>
      <c r="N38" s="31">
        <v>2.02</v>
      </c>
      <c r="O38" s="30">
        <v>2.1992156862745098</v>
      </c>
      <c r="P38" s="43">
        <f>ROUND(IF(OR($K38="1st",$K38="WON"),($L38*$M38)+($N38*$O38),IF(OR($K38="2nd",$K38="3rd"),IF($N38="NTD",0,($N38*$O38))))-($M38+$O38),1)</f>
        <v>0</v>
      </c>
      <c r="Q38" s="45">
        <f t="shared" ref="Q38" si="67">P38+Q37</f>
        <v>2.759999999999998</v>
      </c>
      <c r="R38" s="10">
        <f t="shared" si="64"/>
        <v>5.44</v>
      </c>
      <c r="S38" s="30">
        <f t="shared" ref="S38:U38" si="68">IF(R38&gt;0,S$3,0)</f>
        <v>2</v>
      </c>
      <c r="T38" s="31">
        <f t="shared" si="66"/>
        <v>2.02</v>
      </c>
      <c r="U38" s="30">
        <f t="shared" si="68"/>
        <v>2</v>
      </c>
      <c r="V38" s="43">
        <f t="shared" si="8"/>
        <v>0.04</v>
      </c>
      <c r="W38" s="45">
        <f t="shared" si="41"/>
        <v>-25.619999999999997</v>
      </c>
      <c r="X38" s="75"/>
    </row>
    <row r="39" spans="1:24" outlineLevel="1" x14ac:dyDescent="0.2">
      <c r="A39" s="91"/>
      <c r="B39" s="37">
        <f t="shared" si="36"/>
        <v>35</v>
      </c>
      <c r="C39" s="28" t="s">
        <v>159</v>
      </c>
      <c r="D39" s="64">
        <v>44075</v>
      </c>
      <c r="E39" s="28" t="s">
        <v>11</v>
      </c>
      <c r="F39" s="54" t="s">
        <v>10</v>
      </c>
      <c r="G39" s="54" t="s">
        <v>67</v>
      </c>
      <c r="H39" s="54">
        <v>1100</v>
      </c>
      <c r="I39" s="57" t="s">
        <v>131</v>
      </c>
      <c r="J39" s="54" t="s">
        <v>120</v>
      </c>
      <c r="K39" s="36" t="s">
        <v>9</v>
      </c>
      <c r="L39" s="10">
        <v>8.3699999999999992</v>
      </c>
      <c r="M39" s="30">
        <v>1.35855735397607</v>
      </c>
      <c r="N39" s="31">
        <v>2.64</v>
      </c>
      <c r="O39" s="30">
        <v>0.82428571428571429</v>
      </c>
      <c r="P39" s="43">
        <f t="shared" ref="P39:P104" si="69">ROUND(IF(OR($K39="1st",$K39="WON"),($L39*$M39)+($N39*$O39),IF(OR($K39="2nd",$K39="3rd"),IF($N39="NTD",0,($N39*$O39))))-($M39+$O39),1)</f>
        <v>11.4</v>
      </c>
      <c r="Q39" s="45">
        <f t="shared" ref="Q39" si="70">P39+Q38</f>
        <v>14.159999999999998</v>
      </c>
      <c r="R39" s="10">
        <f t="shared" si="64"/>
        <v>8.3699999999999992</v>
      </c>
      <c r="S39" s="30">
        <f t="shared" ref="S39:U39" si="71">IF(R39&gt;0,S$3,0)</f>
        <v>2</v>
      </c>
      <c r="T39" s="31">
        <f t="shared" si="66"/>
        <v>2.64</v>
      </c>
      <c r="U39" s="30">
        <f t="shared" si="71"/>
        <v>2</v>
      </c>
      <c r="V39" s="43">
        <f t="shared" si="8"/>
        <v>18.02</v>
      </c>
      <c r="W39" s="45">
        <f t="shared" si="41"/>
        <v>-7.5999999999999979</v>
      </c>
      <c r="X39" s="75"/>
    </row>
    <row r="40" spans="1:24" outlineLevel="1" x14ac:dyDescent="0.2">
      <c r="A40" s="91"/>
      <c r="B40" s="37">
        <f t="shared" si="36"/>
        <v>36</v>
      </c>
      <c r="C40" s="28" t="s">
        <v>160</v>
      </c>
      <c r="D40" s="64">
        <v>44076</v>
      </c>
      <c r="E40" s="28" t="s">
        <v>40</v>
      </c>
      <c r="F40" s="54" t="s">
        <v>25</v>
      </c>
      <c r="G40" s="54" t="s">
        <v>67</v>
      </c>
      <c r="H40" s="54">
        <v>1300</v>
      </c>
      <c r="I40" s="57" t="s">
        <v>131</v>
      </c>
      <c r="J40" s="54" t="s">
        <v>120</v>
      </c>
      <c r="K40" s="36" t="s">
        <v>66</v>
      </c>
      <c r="L40" s="10">
        <v>7.32</v>
      </c>
      <c r="M40" s="30">
        <v>1.59</v>
      </c>
      <c r="N40" s="31">
        <v>2.68</v>
      </c>
      <c r="O40" s="30">
        <v>0.93090909090909091</v>
      </c>
      <c r="P40" s="43">
        <f t="shared" si="69"/>
        <v>-2.5</v>
      </c>
      <c r="Q40" s="45">
        <f t="shared" ref="Q40" si="72">P40+Q39</f>
        <v>11.659999999999998</v>
      </c>
      <c r="R40" s="10">
        <f t="shared" si="64"/>
        <v>7.32</v>
      </c>
      <c r="S40" s="30">
        <f t="shared" ref="S40:U40" si="73">IF(R40&gt;0,S$3,0)</f>
        <v>2</v>
      </c>
      <c r="T40" s="31">
        <f t="shared" si="66"/>
        <v>2.68</v>
      </c>
      <c r="U40" s="30">
        <f t="shared" si="73"/>
        <v>2</v>
      </c>
      <c r="V40" s="43">
        <f t="shared" si="8"/>
        <v>-4</v>
      </c>
      <c r="W40" s="45">
        <f t="shared" si="41"/>
        <v>-11.599999999999998</v>
      </c>
      <c r="X40" s="75"/>
    </row>
    <row r="41" spans="1:24" outlineLevel="1" x14ac:dyDescent="0.2">
      <c r="A41" s="91"/>
      <c r="B41" s="37">
        <f t="shared" si="36"/>
        <v>37</v>
      </c>
      <c r="C41" s="28" t="s">
        <v>161</v>
      </c>
      <c r="D41" s="64">
        <v>44076</v>
      </c>
      <c r="E41" s="28" t="s">
        <v>40</v>
      </c>
      <c r="F41" s="54" t="s">
        <v>25</v>
      </c>
      <c r="G41" s="54" t="s">
        <v>67</v>
      </c>
      <c r="H41" s="54">
        <v>1300</v>
      </c>
      <c r="I41" s="57" t="s">
        <v>131</v>
      </c>
      <c r="J41" s="54" t="s">
        <v>120</v>
      </c>
      <c r="K41" s="36" t="s">
        <v>8</v>
      </c>
      <c r="L41" s="10">
        <v>6.91</v>
      </c>
      <c r="M41" s="30">
        <v>1.6972340425531915</v>
      </c>
      <c r="N41" s="31">
        <v>2.4700000000000002</v>
      </c>
      <c r="O41" s="30">
        <v>1.1733333333333333</v>
      </c>
      <c r="P41" s="43">
        <f t="shared" si="69"/>
        <v>0</v>
      </c>
      <c r="Q41" s="45">
        <f t="shared" ref="Q41" si="74">P41+Q40</f>
        <v>11.659999999999998</v>
      </c>
      <c r="R41" s="10">
        <f t="shared" si="64"/>
        <v>6.91</v>
      </c>
      <c r="S41" s="30">
        <f t="shared" ref="S41:U41" si="75">IF(R41&gt;0,S$3,0)</f>
        <v>2</v>
      </c>
      <c r="T41" s="31">
        <f t="shared" si="66"/>
        <v>2.4700000000000002</v>
      </c>
      <c r="U41" s="30">
        <f t="shared" si="75"/>
        <v>2</v>
      </c>
      <c r="V41" s="43">
        <f t="shared" si="8"/>
        <v>0.94</v>
      </c>
      <c r="W41" s="45">
        <f t="shared" si="41"/>
        <v>-10.659999999999998</v>
      </c>
      <c r="X41" s="75"/>
    </row>
    <row r="42" spans="1:24" outlineLevel="1" x14ac:dyDescent="0.2">
      <c r="A42" s="91"/>
      <c r="B42" s="37">
        <f t="shared" si="36"/>
        <v>38</v>
      </c>
      <c r="C42" s="28" t="s">
        <v>162</v>
      </c>
      <c r="D42" s="64">
        <v>44076</v>
      </c>
      <c r="E42" s="28" t="s">
        <v>40</v>
      </c>
      <c r="F42" s="54" t="s">
        <v>13</v>
      </c>
      <c r="G42" s="54" t="s">
        <v>69</v>
      </c>
      <c r="H42" s="54">
        <v>1300</v>
      </c>
      <c r="I42" s="57" t="s">
        <v>131</v>
      </c>
      <c r="J42" s="54" t="s">
        <v>120</v>
      </c>
      <c r="K42" s="36" t="s">
        <v>62</v>
      </c>
      <c r="L42" s="10">
        <v>3</v>
      </c>
      <c r="M42" s="30">
        <v>4.9899999999999993</v>
      </c>
      <c r="N42" s="31">
        <v>1.35</v>
      </c>
      <c r="O42" s="30">
        <v>0</v>
      </c>
      <c r="P42" s="43">
        <f t="shared" si="69"/>
        <v>-5</v>
      </c>
      <c r="Q42" s="45">
        <f t="shared" ref="Q42" si="76">P42+Q41</f>
        <v>6.6599999999999984</v>
      </c>
      <c r="R42" s="10">
        <f t="shared" si="64"/>
        <v>3</v>
      </c>
      <c r="S42" s="30">
        <f t="shared" ref="S42:U42" si="77">IF(R42&gt;0,S$3,0)</f>
        <v>2</v>
      </c>
      <c r="T42" s="31">
        <f t="shared" si="66"/>
        <v>1.35</v>
      </c>
      <c r="U42" s="30">
        <f t="shared" si="77"/>
        <v>2</v>
      </c>
      <c r="V42" s="43">
        <f t="shared" si="8"/>
        <v>-4</v>
      </c>
      <c r="W42" s="45">
        <f t="shared" si="41"/>
        <v>-14.659999999999998</v>
      </c>
      <c r="X42" s="75"/>
    </row>
    <row r="43" spans="1:24" outlineLevel="1" x14ac:dyDescent="0.2">
      <c r="A43" s="91"/>
      <c r="B43" s="37">
        <f t="shared" si="36"/>
        <v>39</v>
      </c>
      <c r="C43" s="28" t="s">
        <v>163</v>
      </c>
      <c r="D43" s="64">
        <v>44077</v>
      </c>
      <c r="E43" s="28" t="s">
        <v>32</v>
      </c>
      <c r="F43" s="54" t="s">
        <v>25</v>
      </c>
      <c r="G43" s="54" t="s">
        <v>67</v>
      </c>
      <c r="H43" s="54">
        <v>1000</v>
      </c>
      <c r="I43" s="57" t="s">
        <v>128</v>
      </c>
      <c r="J43" s="54" t="s">
        <v>120</v>
      </c>
      <c r="K43" s="36" t="s">
        <v>56</v>
      </c>
      <c r="L43" s="10">
        <v>4.2</v>
      </c>
      <c r="M43" s="30">
        <v>3.1123076923076924</v>
      </c>
      <c r="N43" s="31">
        <v>1.32</v>
      </c>
      <c r="O43" s="30">
        <v>0</v>
      </c>
      <c r="P43" s="43">
        <f t="shared" si="69"/>
        <v>-3.1</v>
      </c>
      <c r="Q43" s="45">
        <f t="shared" ref="Q43" si="78">P43+Q42</f>
        <v>3.5599999999999983</v>
      </c>
      <c r="R43" s="10">
        <f t="shared" si="64"/>
        <v>4.2</v>
      </c>
      <c r="S43" s="30">
        <f t="shared" ref="S43:U43" si="79">IF(R43&gt;0,S$3,0)</f>
        <v>2</v>
      </c>
      <c r="T43" s="31">
        <f t="shared" si="66"/>
        <v>1.32</v>
      </c>
      <c r="U43" s="30">
        <f t="shared" si="79"/>
        <v>2</v>
      </c>
      <c r="V43" s="43">
        <f t="shared" si="8"/>
        <v>-4</v>
      </c>
      <c r="W43" s="45">
        <f t="shared" si="41"/>
        <v>-18.659999999999997</v>
      </c>
      <c r="X43" s="75"/>
    </row>
    <row r="44" spans="1:24" outlineLevel="1" x14ac:dyDescent="0.2">
      <c r="A44" s="91"/>
      <c r="B44" s="37">
        <f t="shared" si="36"/>
        <v>40</v>
      </c>
      <c r="C44" s="28" t="s">
        <v>164</v>
      </c>
      <c r="D44" s="64">
        <v>44078</v>
      </c>
      <c r="E44" s="28" t="s">
        <v>53</v>
      </c>
      <c r="F44" s="54" t="s">
        <v>36</v>
      </c>
      <c r="G44" s="54" t="s">
        <v>67</v>
      </c>
      <c r="H44" s="54">
        <v>1000</v>
      </c>
      <c r="I44" s="57" t="s">
        <v>131</v>
      </c>
      <c r="J44" s="54" t="s">
        <v>120</v>
      </c>
      <c r="K44" s="36" t="s">
        <v>9</v>
      </c>
      <c r="L44" s="10">
        <v>17</v>
      </c>
      <c r="M44" s="30">
        <v>0.62250000000000005</v>
      </c>
      <c r="N44" s="31">
        <v>4.2</v>
      </c>
      <c r="O44" s="30">
        <v>0.20666666666666669</v>
      </c>
      <c r="P44" s="43">
        <f t="shared" si="69"/>
        <v>10.6</v>
      </c>
      <c r="Q44" s="45">
        <f t="shared" ref="Q44" si="80">P44+Q43</f>
        <v>14.159999999999998</v>
      </c>
      <c r="R44" s="10">
        <f t="shared" si="64"/>
        <v>17</v>
      </c>
      <c r="S44" s="30">
        <f t="shared" ref="S44:U44" si="81">IF(R44&gt;0,S$3,0)</f>
        <v>2</v>
      </c>
      <c r="T44" s="31">
        <f t="shared" si="66"/>
        <v>4.2</v>
      </c>
      <c r="U44" s="30">
        <f t="shared" si="81"/>
        <v>2</v>
      </c>
      <c r="V44" s="43">
        <f t="shared" si="8"/>
        <v>38.4</v>
      </c>
      <c r="W44" s="45">
        <f t="shared" si="41"/>
        <v>19.740000000000002</v>
      </c>
      <c r="X44" s="75"/>
    </row>
    <row r="45" spans="1:24" outlineLevel="1" x14ac:dyDescent="0.2">
      <c r="A45" s="91"/>
      <c r="B45" s="37">
        <f t="shared" si="36"/>
        <v>41</v>
      </c>
      <c r="C45" s="28" t="s">
        <v>165</v>
      </c>
      <c r="D45" s="64">
        <v>44079</v>
      </c>
      <c r="E45" s="28" t="s">
        <v>88</v>
      </c>
      <c r="F45" s="54" t="s">
        <v>25</v>
      </c>
      <c r="G45" s="54" t="s">
        <v>67</v>
      </c>
      <c r="H45" s="54">
        <v>1100</v>
      </c>
      <c r="I45" s="57" t="s">
        <v>130</v>
      </c>
      <c r="J45" s="54" t="s">
        <v>120</v>
      </c>
      <c r="K45" s="36" t="s">
        <v>12</v>
      </c>
      <c r="L45" s="10">
        <v>2.91</v>
      </c>
      <c r="M45" s="30">
        <v>5.2411347517730498</v>
      </c>
      <c r="N45" s="31">
        <v>1.23</v>
      </c>
      <c r="O45" s="30">
        <v>0</v>
      </c>
      <c r="P45" s="43">
        <f t="shared" si="69"/>
        <v>-5.2</v>
      </c>
      <c r="Q45" s="45">
        <f t="shared" ref="Q45" si="82">P45+Q44</f>
        <v>8.9599999999999973</v>
      </c>
      <c r="R45" s="10">
        <f t="shared" si="64"/>
        <v>2.91</v>
      </c>
      <c r="S45" s="30">
        <f t="shared" ref="S45:U45" si="83">IF(R45&gt;0,S$3,0)</f>
        <v>2</v>
      </c>
      <c r="T45" s="31">
        <f t="shared" si="66"/>
        <v>1.23</v>
      </c>
      <c r="U45" s="30">
        <f t="shared" si="83"/>
        <v>2</v>
      </c>
      <c r="V45" s="43">
        <f t="shared" si="8"/>
        <v>-1.54</v>
      </c>
      <c r="W45" s="45">
        <f t="shared" si="41"/>
        <v>18.200000000000003</v>
      </c>
      <c r="X45" s="75"/>
    </row>
    <row r="46" spans="1:24" outlineLevel="1" x14ac:dyDescent="0.2">
      <c r="A46" s="91"/>
      <c r="B46" s="37">
        <f t="shared" si="36"/>
        <v>42</v>
      </c>
      <c r="C46" s="28" t="s">
        <v>166</v>
      </c>
      <c r="D46" s="64">
        <v>44080</v>
      </c>
      <c r="E46" s="28" t="s">
        <v>51</v>
      </c>
      <c r="F46" s="54" t="s">
        <v>25</v>
      </c>
      <c r="G46" s="54" t="s">
        <v>67</v>
      </c>
      <c r="H46" s="54">
        <v>1500</v>
      </c>
      <c r="I46" s="57" t="s">
        <v>131</v>
      </c>
      <c r="J46" s="54" t="s">
        <v>120</v>
      </c>
      <c r="K46" s="36" t="s">
        <v>66</v>
      </c>
      <c r="L46" s="10">
        <v>10.5</v>
      </c>
      <c r="M46" s="30">
        <v>1.0573684210526315</v>
      </c>
      <c r="N46" s="31">
        <v>3.38</v>
      </c>
      <c r="O46" s="30">
        <v>0.4299999999999996</v>
      </c>
      <c r="P46" s="43">
        <f t="shared" si="69"/>
        <v>-1.5</v>
      </c>
      <c r="Q46" s="45">
        <f t="shared" ref="Q46" si="84">P46+Q45</f>
        <v>7.4599999999999973</v>
      </c>
      <c r="R46" s="10">
        <f t="shared" si="64"/>
        <v>10.5</v>
      </c>
      <c r="S46" s="30">
        <f t="shared" ref="S46:U46" si="85">IF(R46&gt;0,S$3,0)</f>
        <v>2</v>
      </c>
      <c r="T46" s="31">
        <f t="shared" si="66"/>
        <v>3.38</v>
      </c>
      <c r="U46" s="30">
        <f t="shared" si="85"/>
        <v>2</v>
      </c>
      <c r="V46" s="43">
        <f t="shared" si="8"/>
        <v>-4</v>
      </c>
      <c r="W46" s="45">
        <f t="shared" si="41"/>
        <v>14.200000000000003</v>
      </c>
      <c r="X46" s="75"/>
    </row>
    <row r="47" spans="1:24" outlineLevel="1" x14ac:dyDescent="0.2">
      <c r="A47" s="91"/>
      <c r="B47" s="37">
        <f t="shared" si="36"/>
        <v>43</v>
      </c>
      <c r="C47" s="28" t="s">
        <v>167</v>
      </c>
      <c r="D47" s="64">
        <v>44080</v>
      </c>
      <c r="E47" s="28" t="s">
        <v>51</v>
      </c>
      <c r="F47" s="54" t="s">
        <v>10</v>
      </c>
      <c r="G47" s="54" t="s">
        <v>67</v>
      </c>
      <c r="H47" s="54">
        <v>1200</v>
      </c>
      <c r="I47" s="57" t="s">
        <v>131</v>
      </c>
      <c r="J47" s="54" t="s">
        <v>120</v>
      </c>
      <c r="K47" s="36" t="s">
        <v>66</v>
      </c>
      <c r="L47" s="10">
        <v>4.08</v>
      </c>
      <c r="M47" s="30">
        <v>3.2485714285714287</v>
      </c>
      <c r="N47" s="31">
        <v>1.81</v>
      </c>
      <c r="O47" s="30">
        <v>3.9753846153846153</v>
      </c>
      <c r="P47" s="43">
        <f t="shared" si="69"/>
        <v>-7.2</v>
      </c>
      <c r="Q47" s="45">
        <f t="shared" ref="Q47" si="86">P47+Q46</f>
        <v>0.25999999999999712</v>
      </c>
      <c r="R47" s="10">
        <f t="shared" si="64"/>
        <v>4.08</v>
      </c>
      <c r="S47" s="30">
        <f t="shared" ref="S47:U47" si="87">IF(R47&gt;0,S$3,0)</f>
        <v>2</v>
      </c>
      <c r="T47" s="31">
        <f t="shared" si="66"/>
        <v>1.81</v>
      </c>
      <c r="U47" s="30">
        <f t="shared" si="87"/>
        <v>2</v>
      </c>
      <c r="V47" s="43">
        <f t="shared" si="8"/>
        <v>-4</v>
      </c>
      <c r="W47" s="45">
        <f t="shared" si="41"/>
        <v>10.200000000000003</v>
      </c>
      <c r="X47" s="75"/>
    </row>
    <row r="48" spans="1:24" outlineLevel="1" x14ac:dyDescent="0.2">
      <c r="A48" s="91"/>
      <c r="B48" s="37">
        <f t="shared" si="36"/>
        <v>44</v>
      </c>
      <c r="C48" s="28" t="s">
        <v>168</v>
      </c>
      <c r="D48" s="64">
        <v>44080</v>
      </c>
      <c r="E48" s="28" t="s">
        <v>51</v>
      </c>
      <c r="F48" s="54" t="s">
        <v>10</v>
      </c>
      <c r="G48" s="54" t="s">
        <v>67</v>
      </c>
      <c r="H48" s="54">
        <v>1200</v>
      </c>
      <c r="I48" s="57" t="s">
        <v>131</v>
      </c>
      <c r="J48" s="54" t="s">
        <v>120</v>
      </c>
      <c r="K48" s="36" t="s">
        <v>74</v>
      </c>
      <c r="L48" s="10">
        <v>9.9499999999999993</v>
      </c>
      <c r="M48" s="30">
        <v>1.1214285714285712</v>
      </c>
      <c r="N48" s="31">
        <v>2.88</v>
      </c>
      <c r="O48" s="30">
        <v>0.61142857142857088</v>
      </c>
      <c r="P48" s="43">
        <f t="shared" si="69"/>
        <v>-1.7</v>
      </c>
      <c r="Q48" s="45">
        <f t="shared" ref="Q48" si="88">P48+Q47</f>
        <v>-1.4400000000000028</v>
      </c>
      <c r="R48" s="10">
        <f t="shared" si="64"/>
        <v>9.9499999999999993</v>
      </c>
      <c r="S48" s="30">
        <f t="shared" ref="S48:U48" si="89">IF(R48&gt;0,S$3,0)</f>
        <v>2</v>
      </c>
      <c r="T48" s="31">
        <f t="shared" si="66"/>
        <v>2.88</v>
      </c>
      <c r="U48" s="30">
        <f t="shared" si="89"/>
        <v>2</v>
      </c>
      <c r="V48" s="43">
        <f t="shared" si="8"/>
        <v>-4</v>
      </c>
      <c r="W48" s="45">
        <f t="shared" si="41"/>
        <v>6.2000000000000028</v>
      </c>
      <c r="X48" s="75"/>
    </row>
    <row r="49" spans="1:24" outlineLevel="1" x14ac:dyDescent="0.2">
      <c r="A49" s="91"/>
      <c r="B49" s="37">
        <f t="shared" si="36"/>
        <v>45</v>
      </c>
      <c r="C49" s="28" t="s">
        <v>139</v>
      </c>
      <c r="D49" s="64">
        <v>44080</v>
      </c>
      <c r="E49" s="28" t="s">
        <v>51</v>
      </c>
      <c r="F49" s="54" t="s">
        <v>29</v>
      </c>
      <c r="G49" s="54" t="s">
        <v>69</v>
      </c>
      <c r="H49" s="54">
        <v>1200</v>
      </c>
      <c r="I49" s="57" t="s">
        <v>131</v>
      </c>
      <c r="J49" s="54" t="s">
        <v>120</v>
      </c>
      <c r="K49" s="36" t="s">
        <v>9</v>
      </c>
      <c r="L49" s="10">
        <v>1.49</v>
      </c>
      <c r="M49" s="30">
        <v>20.364651162790697</v>
      </c>
      <c r="N49" s="31">
        <v>1.1299999999999999</v>
      </c>
      <c r="O49" s="30">
        <v>0</v>
      </c>
      <c r="P49" s="43">
        <f t="shared" si="69"/>
        <v>10</v>
      </c>
      <c r="Q49" s="45">
        <f t="shared" ref="Q49" si="90">P49+Q48</f>
        <v>8.5599999999999969</v>
      </c>
      <c r="R49" s="10">
        <f t="shared" ref="R49:R112" si="91">L49</f>
        <v>1.49</v>
      </c>
      <c r="S49" s="30">
        <f t="shared" ref="S49:U49" si="92">IF(R49&gt;0,S$3,0)</f>
        <v>2</v>
      </c>
      <c r="T49" s="31">
        <f t="shared" ref="T49:T112" si="93">N49</f>
        <v>1.1299999999999999</v>
      </c>
      <c r="U49" s="30">
        <f t="shared" si="92"/>
        <v>2</v>
      </c>
      <c r="V49" s="43">
        <f t="shared" si="8"/>
        <v>1.24</v>
      </c>
      <c r="W49" s="45">
        <f t="shared" si="41"/>
        <v>7.4400000000000031</v>
      </c>
      <c r="X49" s="75"/>
    </row>
    <row r="50" spans="1:24" outlineLevel="1" collapsed="1" x14ac:dyDescent="0.2">
      <c r="A50" s="91"/>
      <c r="B50" s="37">
        <f t="shared" si="36"/>
        <v>46</v>
      </c>
      <c r="C50" s="28" t="s">
        <v>169</v>
      </c>
      <c r="D50" s="64">
        <v>44081</v>
      </c>
      <c r="E50" s="28" t="s">
        <v>37</v>
      </c>
      <c r="F50" s="54" t="s">
        <v>36</v>
      </c>
      <c r="G50" s="54" t="s">
        <v>67</v>
      </c>
      <c r="H50" s="54">
        <v>1100</v>
      </c>
      <c r="I50" s="57" t="s">
        <v>131</v>
      </c>
      <c r="J50" s="54" t="s">
        <v>120</v>
      </c>
      <c r="K50" s="36" t="s">
        <v>86</v>
      </c>
      <c r="L50" s="10">
        <v>13.63</v>
      </c>
      <c r="M50" s="30">
        <v>0.78843137254901952</v>
      </c>
      <c r="N50" s="31">
        <v>3.53</v>
      </c>
      <c r="O50" s="30">
        <v>0.30933333333333313</v>
      </c>
      <c r="P50" s="43">
        <f t="shared" si="69"/>
        <v>-1.1000000000000001</v>
      </c>
      <c r="Q50" s="45">
        <f t="shared" ref="Q50" si="94">P50+Q49</f>
        <v>7.4599999999999973</v>
      </c>
      <c r="R50" s="10">
        <f t="shared" si="91"/>
        <v>13.63</v>
      </c>
      <c r="S50" s="30">
        <f t="shared" ref="S50:U50" si="95">IF(R50&gt;0,S$3,0)</f>
        <v>2</v>
      </c>
      <c r="T50" s="31">
        <f t="shared" si="93"/>
        <v>3.53</v>
      </c>
      <c r="U50" s="30">
        <f t="shared" si="95"/>
        <v>2</v>
      </c>
      <c r="V50" s="43">
        <f t="shared" si="8"/>
        <v>-4</v>
      </c>
      <c r="W50" s="45">
        <f t="shared" si="41"/>
        <v>3.4400000000000031</v>
      </c>
      <c r="X50" s="75"/>
    </row>
    <row r="51" spans="1:24" outlineLevel="1" x14ac:dyDescent="0.2">
      <c r="A51" s="91"/>
      <c r="B51" s="37">
        <f t="shared" si="36"/>
        <v>47</v>
      </c>
      <c r="C51" s="28" t="s">
        <v>170</v>
      </c>
      <c r="D51" s="64">
        <v>44081</v>
      </c>
      <c r="E51" s="28" t="s">
        <v>37</v>
      </c>
      <c r="F51" s="54" t="s">
        <v>36</v>
      </c>
      <c r="G51" s="54" t="s">
        <v>67</v>
      </c>
      <c r="H51" s="54">
        <v>1100</v>
      </c>
      <c r="I51" s="57" t="s">
        <v>131</v>
      </c>
      <c r="J51" s="54" t="s">
        <v>120</v>
      </c>
      <c r="K51" s="36" t="s">
        <v>8</v>
      </c>
      <c r="L51" s="10">
        <v>4.09</v>
      </c>
      <c r="M51" s="30">
        <v>3.2485714285714287</v>
      </c>
      <c r="N51" s="31">
        <v>1.74</v>
      </c>
      <c r="O51" s="30">
        <v>4.4340740740740738</v>
      </c>
      <c r="P51" s="43">
        <f t="shared" si="69"/>
        <v>0</v>
      </c>
      <c r="Q51" s="45">
        <f t="shared" ref="Q51" si="96">P51+Q50</f>
        <v>7.4599999999999973</v>
      </c>
      <c r="R51" s="10">
        <f t="shared" si="91"/>
        <v>4.09</v>
      </c>
      <c r="S51" s="30">
        <f t="shared" ref="S51:U51" si="97">IF(R51&gt;0,S$3,0)</f>
        <v>2</v>
      </c>
      <c r="T51" s="31">
        <f t="shared" si="93"/>
        <v>1.74</v>
      </c>
      <c r="U51" s="30">
        <f t="shared" si="97"/>
        <v>2</v>
      </c>
      <c r="V51" s="43">
        <f t="shared" si="8"/>
        <v>-0.52</v>
      </c>
      <c r="W51" s="45">
        <f t="shared" si="41"/>
        <v>2.920000000000003</v>
      </c>
      <c r="X51" s="75"/>
    </row>
    <row r="52" spans="1:24" outlineLevel="1" x14ac:dyDescent="0.2">
      <c r="A52" s="91"/>
      <c r="B52" s="37">
        <f t="shared" si="36"/>
        <v>48</v>
      </c>
      <c r="C52" s="28" t="s">
        <v>171</v>
      </c>
      <c r="D52" s="64">
        <v>44082</v>
      </c>
      <c r="E52" s="28" t="s">
        <v>14</v>
      </c>
      <c r="F52" s="54" t="s">
        <v>25</v>
      </c>
      <c r="G52" s="54" t="s">
        <v>67</v>
      </c>
      <c r="H52" s="54">
        <v>1000</v>
      </c>
      <c r="I52" s="57" t="s">
        <v>130</v>
      </c>
      <c r="J52" s="54" t="s">
        <v>120</v>
      </c>
      <c r="K52" s="36" t="s">
        <v>86</v>
      </c>
      <c r="L52" s="10">
        <v>3.14</v>
      </c>
      <c r="M52" s="30">
        <v>4.6674057740887749</v>
      </c>
      <c r="N52" s="31">
        <v>1.59</v>
      </c>
      <c r="O52" s="30">
        <v>0</v>
      </c>
      <c r="P52" s="43">
        <f t="shared" si="69"/>
        <v>-4.7</v>
      </c>
      <c r="Q52" s="45">
        <f t="shared" ref="Q52" si="98">P52+Q51</f>
        <v>2.7599999999999971</v>
      </c>
      <c r="R52" s="10">
        <f t="shared" si="91"/>
        <v>3.14</v>
      </c>
      <c r="S52" s="30">
        <f t="shared" ref="S52:U52" si="99">IF(R52&gt;0,S$3,0)</f>
        <v>2</v>
      </c>
      <c r="T52" s="31">
        <f t="shared" si="93"/>
        <v>1.59</v>
      </c>
      <c r="U52" s="30">
        <f t="shared" si="99"/>
        <v>2</v>
      </c>
      <c r="V52" s="43">
        <f t="shared" si="8"/>
        <v>-4</v>
      </c>
      <c r="W52" s="45">
        <f t="shared" si="41"/>
        <v>-1.079999999999997</v>
      </c>
      <c r="X52" s="75"/>
    </row>
    <row r="53" spans="1:24" outlineLevel="1" x14ac:dyDescent="0.2">
      <c r="A53" s="91"/>
      <c r="B53" s="37">
        <f t="shared" si="36"/>
        <v>49</v>
      </c>
      <c r="C53" s="28" t="s">
        <v>172</v>
      </c>
      <c r="D53" s="64">
        <v>44082</v>
      </c>
      <c r="E53" s="28" t="s">
        <v>14</v>
      </c>
      <c r="F53" s="54" t="s">
        <v>25</v>
      </c>
      <c r="G53" s="54" t="s">
        <v>67</v>
      </c>
      <c r="H53" s="54">
        <v>1000</v>
      </c>
      <c r="I53" s="57" t="s">
        <v>130</v>
      </c>
      <c r="J53" s="54" t="s">
        <v>120</v>
      </c>
      <c r="K53" s="36" t="s">
        <v>66</v>
      </c>
      <c r="L53" s="10">
        <v>3.44</v>
      </c>
      <c r="M53" s="30">
        <v>4.1117948717948716</v>
      </c>
      <c r="N53" s="31">
        <v>1.56</v>
      </c>
      <c r="O53" s="30">
        <v>0</v>
      </c>
      <c r="P53" s="43">
        <f t="shared" si="69"/>
        <v>-4.0999999999999996</v>
      </c>
      <c r="Q53" s="45">
        <f t="shared" ref="Q53" si="100">P53+Q52</f>
        <v>-1.3400000000000025</v>
      </c>
      <c r="R53" s="10">
        <f t="shared" si="91"/>
        <v>3.44</v>
      </c>
      <c r="S53" s="30">
        <f t="shared" ref="S53:U53" si="101">IF(R53&gt;0,S$3,0)</f>
        <v>2</v>
      </c>
      <c r="T53" s="31">
        <f t="shared" si="93"/>
        <v>1.56</v>
      </c>
      <c r="U53" s="30">
        <f t="shared" si="101"/>
        <v>2</v>
      </c>
      <c r="V53" s="43">
        <f t="shared" si="8"/>
        <v>-4</v>
      </c>
      <c r="W53" s="45">
        <f t="shared" si="41"/>
        <v>-5.0799999999999965</v>
      </c>
      <c r="X53" s="75"/>
    </row>
    <row r="54" spans="1:24" outlineLevel="1" x14ac:dyDescent="0.2">
      <c r="A54" s="91"/>
      <c r="B54" s="37">
        <f t="shared" si="36"/>
        <v>50</v>
      </c>
      <c r="C54" s="28" t="s">
        <v>173</v>
      </c>
      <c r="D54" s="64">
        <v>44082</v>
      </c>
      <c r="E54" s="28" t="s">
        <v>14</v>
      </c>
      <c r="F54" s="54" t="s">
        <v>36</v>
      </c>
      <c r="G54" s="54" t="s">
        <v>67</v>
      </c>
      <c r="H54" s="54">
        <v>1000</v>
      </c>
      <c r="I54" s="57" t="s">
        <v>130</v>
      </c>
      <c r="J54" s="54" t="s">
        <v>120</v>
      </c>
      <c r="K54" s="36" t="s">
        <v>66</v>
      </c>
      <c r="L54" s="10">
        <v>3.55</v>
      </c>
      <c r="M54" s="30">
        <v>3.9175609756097565</v>
      </c>
      <c r="N54" s="31">
        <v>1.7</v>
      </c>
      <c r="O54" s="30">
        <v>0</v>
      </c>
      <c r="P54" s="43">
        <f t="shared" si="69"/>
        <v>-3.9</v>
      </c>
      <c r="Q54" s="45">
        <f t="shared" ref="Q54" si="102">P54+Q53</f>
        <v>-5.240000000000002</v>
      </c>
      <c r="R54" s="10">
        <f t="shared" si="91"/>
        <v>3.55</v>
      </c>
      <c r="S54" s="30">
        <f t="shared" ref="S54:U54" si="103">IF(R54&gt;0,S$3,0)</f>
        <v>2</v>
      </c>
      <c r="T54" s="31">
        <f t="shared" si="93"/>
        <v>1.7</v>
      </c>
      <c r="U54" s="30">
        <f t="shared" si="103"/>
        <v>2</v>
      </c>
      <c r="V54" s="43">
        <f t="shared" si="8"/>
        <v>-4</v>
      </c>
      <c r="W54" s="45">
        <f t="shared" si="41"/>
        <v>-9.0799999999999965</v>
      </c>
      <c r="X54" s="75"/>
    </row>
    <row r="55" spans="1:24" outlineLevel="1" x14ac:dyDescent="0.2">
      <c r="A55" s="91"/>
      <c r="B55" s="37">
        <f t="shared" si="36"/>
        <v>51</v>
      </c>
      <c r="C55" s="28" t="s">
        <v>174</v>
      </c>
      <c r="D55" s="64">
        <v>44084</v>
      </c>
      <c r="E55" s="28" t="s">
        <v>39</v>
      </c>
      <c r="F55" s="54" t="s">
        <v>36</v>
      </c>
      <c r="G55" s="54" t="s">
        <v>67</v>
      </c>
      <c r="H55" s="54">
        <v>1200</v>
      </c>
      <c r="I55" s="57" t="s">
        <v>131</v>
      </c>
      <c r="J55" s="54" t="s">
        <v>120</v>
      </c>
      <c r="K55" s="36" t="s">
        <v>9</v>
      </c>
      <c r="L55" s="10">
        <v>8.4</v>
      </c>
      <c r="M55" s="30">
        <v>1.3502898550724636</v>
      </c>
      <c r="N55" s="31">
        <v>2.4500000000000002</v>
      </c>
      <c r="O55" s="30">
        <v>0.90999999999999992</v>
      </c>
      <c r="P55" s="43">
        <f t="shared" si="69"/>
        <v>11.3</v>
      </c>
      <c r="Q55" s="45">
        <f t="shared" ref="Q55" si="104">P55+Q54</f>
        <v>6.0599999999999987</v>
      </c>
      <c r="R55" s="10">
        <f t="shared" si="91"/>
        <v>8.4</v>
      </c>
      <c r="S55" s="30">
        <f t="shared" ref="S55:U55" si="105">IF(R55&gt;0,S$3,0)</f>
        <v>2</v>
      </c>
      <c r="T55" s="31">
        <f t="shared" si="93"/>
        <v>2.4500000000000002</v>
      </c>
      <c r="U55" s="30">
        <f t="shared" si="105"/>
        <v>2</v>
      </c>
      <c r="V55" s="43">
        <f t="shared" si="8"/>
        <v>17.7</v>
      </c>
      <c r="W55" s="45">
        <f t="shared" si="41"/>
        <v>8.6200000000000028</v>
      </c>
      <c r="X55" s="75"/>
    </row>
    <row r="56" spans="1:24" outlineLevel="1" x14ac:dyDescent="0.2">
      <c r="A56" s="91"/>
      <c r="B56" s="37">
        <f t="shared" si="36"/>
        <v>52</v>
      </c>
      <c r="C56" s="28" t="s">
        <v>175</v>
      </c>
      <c r="D56" s="64">
        <v>44084</v>
      </c>
      <c r="E56" s="28" t="s">
        <v>39</v>
      </c>
      <c r="F56" s="54" t="s">
        <v>10</v>
      </c>
      <c r="G56" s="54" t="s">
        <v>67</v>
      </c>
      <c r="H56" s="54">
        <v>1200</v>
      </c>
      <c r="I56" s="57" t="s">
        <v>131</v>
      </c>
      <c r="J56" s="54" t="s">
        <v>120</v>
      </c>
      <c r="K56" s="36" t="s">
        <v>8</v>
      </c>
      <c r="L56" s="10">
        <v>2.2799999999999998</v>
      </c>
      <c r="M56" s="30">
        <v>7.8351219512195129</v>
      </c>
      <c r="N56" s="31">
        <v>1.37</v>
      </c>
      <c r="O56" s="30">
        <v>0</v>
      </c>
      <c r="P56" s="43">
        <f t="shared" si="69"/>
        <v>-7.8</v>
      </c>
      <c r="Q56" s="45">
        <f t="shared" ref="Q56" si="106">P56+Q55</f>
        <v>-1.7400000000000011</v>
      </c>
      <c r="R56" s="10">
        <f t="shared" si="91"/>
        <v>2.2799999999999998</v>
      </c>
      <c r="S56" s="30">
        <f t="shared" ref="S56:U56" si="107">IF(R56&gt;0,S$3,0)</f>
        <v>2</v>
      </c>
      <c r="T56" s="31">
        <f t="shared" si="93"/>
        <v>1.37</v>
      </c>
      <c r="U56" s="30">
        <f t="shared" si="107"/>
        <v>2</v>
      </c>
      <c r="V56" s="43">
        <f t="shared" si="8"/>
        <v>-1.26</v>
      </c>
      <c r="W56" s="45">
        <f t="shared" si="41"/>
        <v>7.360000000000003</v>
      </c>
      <c r="X56" s="75"/>
    </row>
    <row r="57" spans="1:24" outlineLevel="1" x14ac:dyDescent="0.2">
      <c r="A57" s="91"/>
      <c r="B57" s="37">
        <f t="shared" si="36"/>
        <v>53</v>
      </c>
      <c r="C57" s="28" t="s">
        <v>176</v>
      </c>
      <c r="D57" s="64">
        <v>44085</v>
      </c>
      <c r="E57" s="28" t="s">
        <v>33</v>
      </c>
      <c r="F57" s="54" t="s">
        <v>36</v>
      </c>
      <c r="G57" s="54" t="s">
        <v>67</v>
      </c>
      <c r="H57" s="54">
        <v>975</v>
      </c>
      <c r="I57" s="57" t="s">
        <v>131</v>
      </c>
      <c r="J57" s="54" t="s">
        <v>120</v>
      </c>
      <c r="K57" s="36" t="s">
        <v>9</v>
      </c>
      <c r="L57" s="10">
        <v>2.37</v>
      </c>
      <c r="M57" s="30">
        <v>7.2763636363636355</v>
      </c>
      <c r="N57" s="31">
        <v>1.32</v>
      </c>
      <c r="O57" s="30">
        <v>0</v>
      </c>
      <c r="P57" s="43">
        <f t="shared" si="69"/>
        <v>10</v>
      </c>
      <c r="Q57" s="45">
        <f t="shared" ref="Q57" si="108">P57+Q56</f>
        <v>8.259999999999998</v>
      </c>
      <c r="R57" s="10">
        <f t="shared" si="91"/>
        <v>2.37</v>
      </c>
      <c r="S57" s="30">
        <f t="shared" ref="S57:U57" si="109">IF(R57&gt;0,S$3,0)</f>
        <v>2</v>
      </c>
      <c r="T57" s="31">
        <f t="shared" si="93"/>
        <v>1.32</v>
      </c>
      <c r="U57" s="30">
        <f t="shared" si="109"/>
        <v>2</v>
      </c>
      <c r="V57" s="43">
        <f t="shared" si="8"/>
        <v>3.38</v>
      </c>
      <c r="W57" s="45">
        <f t="shared" si="41"/>
        <v>10.740000000000002</v>
      </c>
      <c r="X57" s="75"/>
    </row>
    <row r="58" spans="1:24" outlineLevel="1" x14ac:dyDescent="0.2">
      <c r="A58" s="91"/>
      <c r="B58" s="37">
        <f t="shared" si="36"/>
        <v>54</v>
      </c>
      <c r="C58" s="28" t="s">
        <v>98</v>
      </c>
      <c r="D58" s="64">
        <v>44086</v>
      </c>
      <c r="E58" s="28" t="s">
        <v>31</v>
      </c>
      <c r="F58" s="54" t="s">
        <v>29</v>
      </c>
      <c r="G58" s="54" t="s">
        <v>177</v>
      </c>
      <c r="H58" s="54">
        <v>1100</v>
      </c>
      <c r="I58" s="57" t="s">
        <v>130</v>
      </c>
      <c r="J58" s="54" t="s">
        <v>120</v>
      </c>
      <c r="K58" s="36" t="s">
        <v>12</v>
      </c>
      <c r="L58" s="10">
        <v>6.78</v>
      </c>
      <c r="M58" s="30">
        <v>1.7360869565217396</v>
      </c>
      <c r="N58" s="31">
        <v>3</v>
      </c>
      <c r="O58" s="30">
        <v>0.88</v>
      </c>
      <c r="P58" s="43">
        <f t="shared" si="69"/>
        <v>0</v>
      </c>
      <c r="Q58" s="45">
        <f t="shared" ref="Q58" si="110">P58+Q57</f>
        <v>8.259999999999998</v>
      </c>
      <c r="R58" s="10">
        <f t="shared" si="91"/>
        <v>6.78</v>
      </c>
      <c r="S58" s="30">
        <f t="shared" ref="S58:U58" si="111">IF(R58&gt;0,S$3,0)</f>
        <v>2</v>
      </c>
      <c r="T58" s="31">
        <f t="shared" si="93"/>
        <v>3</v>
      </c>
      <c r="U58" s="30">
        <f t="shared" si="111"/>
        <v>2</v>
      </c>
      <c r="V58" s="43">
        <f t="shared" si="8"/>
        <v>2</v>
      </c>
      <c r="W58" s="45">
        <f t="shared" si="41"/>
        <v>12.740000000000002</v>
      </c>
      <c r="X58" s="75"/>
    </row>
    <row r="59" spans="1:24" outlineLevel="1" x14ac:dyDescent="0.2">
      <c r="A59" s="91"/>
      <c r="B59" s="37">
        <f t="shared" si="36"/>
        <v>55</v>
      </c>
      <c r="C59" s="28" t="s">
        <v>90</v>
      </c>
      <c r="D59" s="64">
        <v>44087</v>
      </c>
      <c r="E59" s="28" t="s">
        <v>15</v>
      </c>
      <c r="F59" s="54" t="s">
        <v>36</v>
      </c>
      <c r="G59" s="54" t="s">
        <v>67</v>
      </c>
      <c r="H59" s="54">
        <v>1200</v>
      </c>
      <c r="I59" s="57" t="s">
        <v>130</v>
      </c>
      <c r="J59" s="54" t="s">
        <v>120</v>
      </c>
      <c r="K59" s="36" t="s">
        <v>9</v>
      </c>
      <c r="L59" s="10">
        <v>2.3199999999999998</v>
      </c>
      <c r="M59" s="30">
        <v>7.6067074663402687</v>
      </c>
      <c r="N59" s="31">
        <v>1.17</v>
      </c>
      <c r="O59" s="30">
        <v>0</v>
      </c>
      <c r="P59" s="43">
        <f t="shared" si="69"/>
        <v>10</v>
      </c>
      <c r="Q59" s="45">
        <f t="shared" ref="Q59" si="112">P59+Q58</f>
        <v>18.259999999999998</v>
      </c>
      <c r="R59" s="10">
        <f t="shared" si="91"/>
        <v>2.3199999999999998</v>
      </c>
      <c r="S59" s="30">
        <f t="shared" ref="S59:U59" si="113">IF(R59&gt;0,S$3,0)</f>
        <v>2</v>
      </c>
      <c r="T59" s="31">
        <f t="shared" si="93"/>
        <v>1.17</v>
      </c>
      <c r="U59" s="30">
        <f t="shared" si="113"/>
        <v>2</v>
      </c>
      <c r="V59" s="43">
        <f t="shared" si="8"/>
        <v>2.98</v>
      </c>
      <c r="W59" s="45">
        <f t="shared" si="41"/>
        <v>15.720000000000002</v>
      </c>
      <c r="X59" s="75"/>
    </row>
    <row r="60" spans="1:24" outlineLevel="1" x14ac:dyDescent="0.2">
      <c r="A60" s="91"/>
      <c r="B60" s="37">
        <f t="shared" si="36"/>
        <v>56</v>
      </c>
      <c r="C60" s="28" t="s">
        <v>179</v>
      </c>
      <c r="D60" s="64">
        <v>44088</v>
      </c>
      <c r="E60" s="28" t="s">
        <v>50</v>
      </c>
      <c r="F60" s="54" t="s">
        <v>10</v>
      </c>
      <c r="G60" s="54" t="s">
        <v>67</v>
      </c>
      <c r="H60" s="54">
        <v>1400</v>
      </c>
      <c r="I60" s="57" t="s">
        <v>132</v>
      </c>
      <c r="J60" s="54" t="s">
        <v>120</v>
      </c>
      <c r="K60" s="36" t="s">
        <v>65</v>
      </c>
      <c r="L60" s="10">
        <v>11.71</v>
      </c>
      <c r="M60" s="30">
        <v>0.9333683639042929</v>
      </c>
      <c r="N60" s="31">
        <v>3.47</v>
      </c>
      <c r="O60" s="30">
        <v>0.37938775510204081</v>
      </c>
      <c r="P60" s="43">
        <f t="shared" si="69"/>
        <v>-1.3</v>
      </c>
      <c r="Q60" s="45">
        <f t="shared" ref="Q60" si="114">P60+Q59</f>
        <v>16.959999999999997</v>
      </c>
      <c r="R60" s="10">
        <f t="shared" si="91"/>
        <v>11.71</v>
      </c>
      <c r="S60" s="30">
        <f t="shared" ref="S60:U60" si="115">IF(R60&gt;0,S$3,0)</f>
        <v>2</v>
      </c>
      <c r="T60" s="31">
        <f t="shared" si="93"/>
        <v>3.47</v>
      </c>
      <c r="U60" s="30">
        <f t="shared" si="115"/>
        <v>2</v>
      </c>
      <c r="V60" s="43">
        <f t="shared" si="8"/>
        <v>-4</v>
      </c>
      <c r="W60" s="45">
        <f t="shared" si="41"/>
        <v>11.720000000000002</v>
      </c>
      <c r="X60" s="75"/>
    </row>
    <row r="61" spans="1:24" outlineLevel="1" x14ac:dyDescent="0.2">
      <c r="A61" s="91"/>
      <c r="B61" s="37">
        <f t="shared" si="36"/>
        <v>57</v>
      </c>
      <c r="C61" s="28" t="s">
        <v>180</v>
      </c>
      <c r="D61" s="64">
        <v>44090</v>
      </c>
      <c r="E61" s="28" t="s">
        <v>40</v>
      </c>
      <c r="F61" s="54" t="s">
        <v>48</v>
      </c>
      <c r="G61" s="54" t="s">
        <v>71</v>
      </c>
      <c r="H61" s="54">
        <v>1100</v>
      </c>
      <c r="I61" s="57" t="s">
        <v>131</v>
      </c>
      <c r="J61" s="54" t="s">
        <v>120</v>
      </c>
      <c r="K61" s="36" t="s">
        <v>86</v>
      </c>
      <c r="L61" s="10">
        <v>6.2</v>
      </c>
      <c r="M61" s="30">
        <v>1.9234615384615386</v>
      </c>
      <c r="N61" s="31">
        <v>2.02</v>
      </c>
      <c r="O61" s="30">
        <v>1.8857415952537906</v>
      </c>
      <c r="P61" s="43">
        <f t="shared" si="69"/>
        <v>-3.8</v>
      </c>
      <c r="Q61" s="45">
        <f t="shared" ref="Q61" si="116">P61+Q60</f>
        <v>13.159999999999997</v>
      </c>
      <c r="R61" s="10">
        <f t="shared" si="91"/>
        <v>6.2</v>
      </c>
      <c r="S61" s="30">
        <f t="shared" ref="S61:U61" si="117">IF(R61&gt;0,S$3,0)</f>
        <v>2</v>
      </c>
      <c r="T61" s="31">
        <f t="shared" si="93"/>
        <v>2.02</v>
      </c>
      <c r="U61" s="30">
        <f t="shared" si="117"/>
        <v>2</v>
      </c>
      <c r="V61" s="43">
        <f t="shared" si="8"/>
        <v>-4</v>
      </c>
      <c r="W61" s="45">
        <f t="shared" si="41"/>
        <v>7.7200000000000024</v>
      </c>
      <c r="X61" s="75"/>
    </row>
    <row r="62" spans="1:24" outlineLevel="1" x14ac:dyDescent="0.2">
      <c r="A62" s="91"/>
      <c r="B62" s="37">
        <f t="shared" si="36"/>
        <v>58</v>
      </c>
      <c r="C62" s="28" t="s">
        <v>165</v>
      </c>
      <c r="D62" s="64">
        <v>44092</v>
      </c>
      <c r="E62" s="28" t="s">
        <v>51</v>
      </c>
      <c r="F62" s="54" t="s">
        <v>25</v>
      </c>
      <c r="G62" s="54" t="s">
        <v>67</v>
      </c>
      <c r="H62" s="54">
        <v>1200</v>
      </c>
      <c r="I62" s="57" t="s">
        <v>130</v>
      </c>
      <c r="J62" s="54" t="s">
        <v>120</v>
      </c>
      <c r="K62" s="36" t="s">
        <v>9</v>
      </c>
      <c r="L62" s="10">
        <v>1.72</v>
      </c>
      <c r="M62" s="30">
        <v>13.890043383947935</v>
      </c>
      <c r="N62" s="31">
        <v>1.1200000000000001</v>
      </c>
      <c r="O62" s="30">
        <v>0</v>
      </c>
      <c r="P62" s="43">
        <f t="shared" si="69"/>
        <v>10</v>
      </c>
      <c r="Q62" s="45">
        <f t="shared" ref="Q62" si="118">P62+Q61</f>
        <v>23.159999999999997</v>
      </c>
      <c r="R62" s="10">
        <f t="shared" si="91"/>
        <v>1.72</v>
      </c>
      <c r="S62" s="30">
        <f t="shared" ref="S62:U62" si="119">IF(R62&gt;0,S$3,0)</f>
        <v>2</v>
      </c>
      <c r="T62" s="31">
        <f t="shared" si="93"/>
        <v>1.1200000000000001</v>
      </c>
      <c r="U62" s="30">
        <f t="shared" si="119"/>
        <v>2</v>
      </c>
      <c r="V62" s="43">
        <f t="shared" si="8"/>
        <v>1.68</v>
      </c>
      <c r="W62" s="45">
        <f t="shared" si="41"/>
        <v>9.4000000000000021</v>
      </c>
      <c r="X62" s="75"/>
    </row>
    <row r="63" spans="1:24" outlineLevel="1" x14ac:dyDescent="0.2">
      <c r="A63" s="91"/>
      <c r="B63" s="37">
        <f t="shared" si="36"/>
        <v>59</v>
      </c>
      <c r="C63" s="28" t="s">
        <v>161</v>
      </c>
      <c r="D63" s="64">
        <v>44092</v>
      </c>
      <c r="E63" s="28" t="s">
        <v>51</v>
      </c>
      <c r="F63" s="54" t="s">
        <v>36</v>
      </c>
      <c r="G63" s="54" t="s">
        <v>67</v>
      </c>
      <c r="H63" s="54">
        <v>1300</v>
      </c>
      <c r="I63" s="57" t="s">
        <v>130</v>
      </c>
      <c r="J63" s="54" t="s">
        <v>120</v>
      </c>
      <c r="K63" s="36" t="s">
        <v>66</v>
      </c>
      <c r="L63" s="10">
        <v>2.81</v>
      </c>
      <c r="M63" s="30">
        <v>5.5254143646408842</v>
      </c>
      <c r="N63" s="31">
        <v>1.46</v>
      </c>
      <c r="O63" s="30">
        <v>0</v>
      </c>
      <c r="P63" s="43">
        <f t="shared" si="69"/>
        <v>-5.5</v>
      </c>
      <c r="Q63" s="45">
        <f t="shared" ref="Q63" si="120">P63+Q62</f>
        <v>17.659999999999997</v>
      </c>
      <c r="R63" s="10">
        <f t="shared" si="91"/>
        <v>2.81</v>
      </c>
      <c r="S63" s="30">
        <f t="shared" ref="S63:U63" si="121">IF(R63&gt;0,S$3,0)</f>
        <v>2</v>
      </c>
      <c r="T63" s="31">
        <f t="shared" si="93"/>
        <v>1.46</v>
      </c>
      <c r="U63" s="30">
        <f t="shared" si="121"/>
        <v>2</v>
      </c>
      <c r="V63" s="43">
        <f t="shared" si="8"/>
        <v>-4</v>
      </c>
      <c r="W63" s="45">
        <f t="shared" si="41"/>
        <v>5.4000000000000021</v>
      </c>
      <c r="X63" s="75"/>
    </row>
    <row r="64" spans="1:24" outlineLevel="1" x14ac:dyDescent="0.2">
      <c r="A64" s="91"/>
      <c r="B64" s="37">
        <f t="shared" si="36"/>
        <v>60</v>
      </c>
      <c r="C64" s="28" t="s">
        <v>154</v>
      </c>
      <c r="D64" s="64">
        <v>44092</v>
      </c>
      <c r="E64" s="28" t="s">
        <v>51</v>
      </c>
      <c r="F64" s="54" t="s">
        <v>10</v>
      </c>
      <c r="G64" s="54" t="s">
        <v>67</v>
      </c>
      <c r="H64" s="54">
        <v>1700</v>
      </c>
      <c r="I64" s="57" t="s">
        <v>130</v>
      </c>
      <c r="J64" s="54" t="s">
        <v>120</v>
      </c>
      <c r="K64" s="36" t="s">
        <v>9</v>
      </c>
      <c r="L64" s="10">
        <v>20.079999999999998</v>
      </c>
      <c r="M64" s="30">
        <v>0.52417450867422055</v>
      </c>
      <c r="N64" s="31">
        <v>4.62</v>
      </c>
      <c r="O64" s="30">
        <v>0.14611111111111111</v>
      </c>
      <c r="P64" s="43">
        <f t="shared" si="69"/>
        <v>10.5</v>
      </c>
      <c r="Q64" s="45">
        <f t="shared" ref="Q64" si="122">P64+Q63</f>
        <v>28.159999999999997</v>
      </c>
      <c r="R64" s="10">
        <f t="shared" si="91"/>
        <v>20.079999999999998</v>
      </c>
      <c r="S64" s="30">
        <f t="shared" ref="S64:U64" si="123">IF(R64&gt;0,S$3,0)</f>
        <v>2</v>
      </c>
      <c r="T64" s="31">
        <f t="shared" si="93"/>
        <v>4.62</v>
      </c>
      <c r="U64" s="30">
        <f t="shared" si="123"/>
        <v>2</v>
      </c>
      <c r="V64" s="43">
        <f t="shared" si="8"/>
        <v>45.4</v>
      </c>
      <c r="W64" s="45">
        <f t="shared" si="41"/>
        <v>50.8</v>
      </c>
      <c r="X64" s="75"/>
    </row>
    <row r="65" spans="1:24" outlineLevel="1" x14ac:dyDescent="0.2">
      <c r="A65" s="91"/>
      <c r="B65" s="37">
        <f t="shared" si="36"/>
        <v>61</v>
      </c>
      <c r="C65" s="28" t="s">
        <v>181</v>
      </c>
      <c r="D65" s="64">
        <v>44092</v>
      </c>
      <c r="E65" s="28" t="s">
        <v>51</v>
      </c>
      <c r="F65" s="54" t="s">
        <v>34</v>
      </c>
      <c r="G65" s="54" t="s">
        <v>67</v>
      </c>
      <c r="H65" s="54">
        <v>1100</v>
      </c>
      <c r="I65" s="57" t="s">
        <v>130</v>
      </c>
      <c r="J65" s="54" t="s">
        <v>120</v>
      </c>
      <c r="K65" s="36" t="s">
        <v>8</v>
      </c>
      <c r="L65" s="10">
        <v>11.12</v>
      </c>
      <c r="M65" s="30">
        <v>0.98852204585537939</v>
      </c>
      <c r="N65" s="31">
        <v>3</v>
      </c>
      <c r="O65" s="30">
        <v>0.495</v>
      </c>
      <c r="P65" s="43">
        <f t="shared" si="69"/>
        <v>0</v>
      </c>
      <c r="Q65" s="45">
        <f t="shared" ref="Q65" si="124">P65+Q64</f>
        <v>28.159999999999997</v>
      </c>
      <c r="R65" s="10">
        <f t="shared" si="91"/>
        <v>11.12</v>
      </c>
      <c r="S65" s="30">
        <f t="shared" ref="S65:U65" si="125">IF(R65&gt;0,S$3,0)</f>
        <v>2</v>
      </c>
      <c r="T65" s="31">
        <f t="shared" si="93"/>
        <v>3</v>
      </c>
      <c r="U65" s="30">
        <f t="shared" si="125"/>
        <v>2</v>
      </c>
      <c r="V65" s="43">
        <f t="shared" si="8"/>
        <v>2</v>
      </c>
      <c r="W65" s="45">
        <f t="shared" si="41"/>
        <v>52.8</v>
      </c>
      <c r="X65" s="75"/>
    </row>
    <row r="66" spans="1:24" outlineLevel="1" x14ac:dyDescent="0.2">
      <c r="A66" s="91"/>
      <c r="B66" s="37">
        <f t="shared" si="36"/>
        <v>62</v>
      </c>
      <c r="C66" s="28" t="s">
        <v>182</v>
      </c>
      <c r="D66" s="64">
        <v>44093</v>
      </c>
      <c r="E66" s="28" t="s">
        <v>80</v>
      </c>
      <c r="F66" s="54" t="s">
        <v>25</v>
      </c>
      <c r="G66" s="54" t="s">
        <v>67</v>
      </c>
      <c r="H66" s="54">
        <v>1100</v>
      </c>
      <c r="I66" s="57" t="s">
        <v>131</v>
      </c>
      <c r="J66" s="54" t="s">
        <v>120</v>
      </c>
      <c r="K66" s="36" t="s">
        <v>62</v>
      </c>
      <c r="L66" s="10">
        <v>2.52</v>
      </c>
      <c r="M66" s="30">
        <v>6.5799588477366262</v>
      </c>
      <c r="N66" s="31">
        <v>1.87</v>
      </c>
      <c r="O66" s="30">
        <v>0</v>
      </c>
      <c r="P66" s="43">
        <f t="shared" si="69"/>
        <v>-6.6</v>
      </c>
      <c r="Q66" s="45">
        <f t="shared" ref="Q66" si="126">P66+Q65</f>
        <v>21.559999999999995</v>
      </c>
      <c r="R66" s="10">
        <f t="shared" si="91"/>
        <v>2.52</v>
      </c>
      <c r="S66" s="30">
        <f t="shared" ref="S66:U66" si="127">IF(R66&gt;0,S$3,0)</f>
        <v>2</v>
      </c>
      <c r="T66" s="31">
        <f t="shared" si="93"/>
        <v>1.87</v>
      </c>
      <c r="U66" s="30">
        <f t="shared" si="127"/>
        <v>2</v>
      </c>
      <c r="V66" s="43">
        <f t="shared" si="8"/>
        <v>-4</v>
      </c>
      <c r="W66" s="45">
        <f t="shared" si="41"/>
        <v>48.8</v>
      </c>
      <c r="X66" s="10"/>
    </row>
    <row r="67" spans="1:24" outlineLevel="1" collapsed="1" x14ac:dyDescent="0.2">
      <c r="A67" s="91"/>
      <c r="B67" s="37">
        <f t="shared" si="36"/>
        <v>63</v>
      </c>
      <c r="C67" s="28" t="s">
        <v>84</v>
      </c>
      <c r="D67" s="64">
        <v>44094</v>
      </c>
      <c r="E67" s="28" t="s">
        <v>32</v>
      </c>
      <c r="F67" s="54" t="s">
        <v>36</v>
      </c>
      <c r="G67" s="54" t="s">
        <v>67</v>
      </c>
      <c r="H67" s="54">
        <v>1200</v>
      </c>
      <c r="I67" s="57" t="s">
        <v>131</v>
      </c>
      <c r="J67" s="54" t="s">
        <v>120</v>
      </c>
      <c r="K67" s="36" t="s">
        <v>65</v>
      </c>
      <c r="L67" s="10">
        <v>5.8</v>
      </c>
      <c r="M67" s="30">
        <v>2.0936842105263156</v>
      </c>
      <c r="N67" s="31">
        <v>2.4300000000000002</v>
      </c>
      <c r="O67" s="30">
        <v>1.44</v>
      </c>
      <c r="P67" s="43">
        <f t="shared" si="69"/>
        <v>-3.5</v>
      </c>
      <c r="Q67" s="45">
        <f t="shared" ref="Q67" si="128">P67+Q66</f>
        <v>18.059999999999995</v>
      </c>
      <c r="R67" s="10">
        <f t="shared" si="91"/>
        <v>5.8</v>
      </c>
      <c r="S67" s="30">
        <f t="shared" ref="S67:U67" si="129">IF(R67&gt;0,S$3,0)</f>
        <v>2</v>
      </c>
      <c r="T67" s="31">
        <f t="shared" si="93"/>
        <v>2.4300000000000002</v>
      </c>
      <c r="U67" s="30">
        <f t="shared" si="129"/>
        <v>2</v>
      </c>
      <c r="V67" s="43">
        <f t="shared" si="8"/>
        <v>-4</v>
      </c>
      <c r="W67" s="45">
        <f t="shared" si="41"/>
        <v>44.8</v>
      </c>
      <c r="X67" s="10"/>
    </row>
    <row r="68" spans="1:24" outlineLevel="1" x14ac:dyDescent="0.2">
      <c r="A68" s="91"/>
      <c r="B68" s="37">
        <f t="shared" si="36"/>
        <v>64</v>
      </c>
      <c r="C68" s="28" t="s">
        <v>167</v>
      </c>
      <c r="D68" s="64">
        <v>44094</v>
      </c>
      <c r="E68" s="28" t="s">
        <v>32</v>
      </c>
      <c r="F68" s="54" t="s">
        <v>10</v>
      </c>
      <c r="G68" s="54" t="s">
        <v>67</v>
      </c>
      <c r="H68" s="54">
        <v>1400</v>
      </c>
      <c r="I68" s="57" t="s">
        <v>131</v>
      </c>
      <c r="J68" s="54" t="s">
        <v>120</v>
      </c>
      <c r="K68" s="36" t="s">
        <v>8</v>
      </c>
      <c r="L68" s="10">
        <v>10.210000000000001</v>
      </c>
      <c r="M68" s="30">
        <v>1.0880864197530864</v>
      </c>
      <c r="N68" s="31">
        <v>2.83</v>
      </c>
      <c r="O68" s="30">
        <v>0.61142857142857088</v>
      </c>
      <c r="P68" s="43">
        <f t="shared" si="69"/>
        <v>0</v>
      </c>
      <c r="Q68" s="45">
        <f t="shared" ref="Q68" si="130">P68+Q67</f>
        <v>18.059999999999995</v>
      </c>
      <c r="R68" s="10">
        <f t="shared" si="91"/>
        <v>10.210000000000001</v>
      </c>
      <c r="S68" s="30">
        <f t="shared" ref="S68:U68" si="131">IF(R68&gt;0,S$3,0)</f>
        <v>2</v>
      </c>
      <c r="T68" s="31">
        <f t="shared" si="93"/>
        <v>2.83</v>
      </c>
      <c r="U68" s="30">
        <f t="shared" si="131"/>
        <v>2</v>
      </c>
      <c r="V68" s="43">
        <f t="shared" si="8"/>
        <v>1.66</v>
      </c>
      <c r="W68" s="45">
        <f t="shared" si="41"/>
        <v>46.459999999999994</v>
      </c>
      <c r="X68" s="75"/>
    </row>
    <row r="69" spans="1:24" outlineLevel="1" x14ac:dyDescent="0.2">
      <c r="A69" s="91"/>
      <c r="B69" s="37">
        <f t="shared" si="36"/>
        <v>65</v>
      </c>
      <c r="C69" s="28" t="s">
        <v>184</v>
      </c>
      <c r="D69" s="64">
        <v>44096</v>
      </c>
      <c r="E69" s="28" t="s">
        <v>35</v>
      </c>
      <c r="F69" s="54" t="s">
        <v>36</v>
      </c>
      <c r="G69" s="54" t="s">
        <v>67</v>
      </c>
      <c r="H69" s="54">
        <v>1100</v>
      </c>
      <c r="I69" s="57" t="s">
        <v>130</v>
      </c>
      <c r="J69" s="54" t="s">
        <v>120</v>
      </c>
      <c r="K69" s="36" t="s">
        <v>66</v>
      </c>
      <c r="L69" s="10">
        <v>12.34</v>
      </c>
      <c r="M69" s="30">
        <v>0.88439613526570049</v>
      </c>
      <c r="N69" s="31">
        <v>2.3199999999999998</v>
      </c>
      <c r="O69" s="30">
        <v>0.68000000000000016</v>
      </c>
      <c r="P69" s="43">
        <f t="shared" si="69"/>
        <v>-1.6</v>
      </c>
      <c r="Q69" s="45">
        <f t="shared" ref="Q69" si="132">P69+Q68</f>
        <v>16.459999999999994</v>
      </c>
      <c r="R69" s="10">
        <f t="shared" si="91"/>
        <v>12.34</v>
      </c>
      <c r="S69" s="30">
        <f t="shared" ref="S69:U69" si="133">IF(R69&gt;0,S$3,0)</f>
        <v>2</v>
      </c>
      <c r="T69" s="31">
        <f t="shared" si="93"/>
        <v>2.3199999999999998</v>
      </c>
      <c r="U69" s="30">
        <f t="shared" si="133"/>
        <v>2</v>
      </c>
      <c r="V69" s="43">
        <f t="shared" si="8"/>
        <v>-4</v>
      </c>
      <c r="W69" s="45">
        <f t="shared" si="41"/>
        <v>42.459999999999994</v>
      </c>
      <c r="X69" s="75"/>
    </row>
    <row r="70" spans="1:24" outlineLevel="1" x14ac:dyDescent="0.2">
      <c r="A70" s="91"/>
      <c r="B70" s="37">
        <f t="shared" si="36"/>
        <v>66</v>
      </c>
      <c r="C70" s="28" t="s">
        <v>172</v>
      </c>
      <c r="D70" s="64">
        <v>44096</v>
      </c>
      <c r="E70" s="28" t="s">
        <v>35</v>
      </c>
      <c r="F70" s="54" t="s">
        <v>36</v>
      </c>
      <c r="G70" s="54" t="s">
        <v>67</v>
      </c>
      <c r="H70" s="54">
        <v>1100</v>
      </c>
      <c r="I70" s="57" t="s">
        <v>130</v>
      </c>
      <c r="J70" s="54" t="s">
        <v>120</v>
      </c>
      <c r="K70" s="36" t="s">
        <v>12</v>
      </c>
      <c r="L70" s="10">
        <v>2.59</v>
      </c>
      <c r="M70" s="30">
        <v>6.2909803921568628</v>
      </c>
      <c r="N70" s="31">
        <v>1.19</v>
      </c>
      <c r="O70" s="30">
        <v>0</v>
      </c>
      <c r="P70" s="43">
        <f t="shared" si="69"/>
        <v>-6.3</v>
      </c>
      <c r="Q70" s="45">
        <f t="shared" ref="Q70:Q80" si="134">P70+Q69</f>
        <v>10.159999999999993</v>
      </c>
      <c r="R70" s="10">
        <f t="shared" si="91"/>
        <v>2.59</v>
      </c>
      <c r="S70" s="30">
        <f t="shared" ref="S70:U70" si="135">IF(R70&gt;0,S$3,0)</f>
        <v>2</v>
      </c>
      <c r="T70" s="31">
        <f t="shared" si="93"/>
        <v>1.19</v>
      </c>
      <c r="U70" s="30">
        <f t="shared" si="135"/>
        <v>2</v>
      </c>
      <c r="V70" s="43">
        <f t="shared" si="8"/>
        <v>-1.62</v>
      </c>
      <c r="W70" s="45">
        <f t="shared" si="41"/>
        <v>40.839999999999996</v>
      </c>
      <c r="X70" s="75"/>
    </row>
    <row r="71" spans="1:24" outlineLevel="1" x14ac:dyDescent="0.2">
      <c r="A71" s="91"/>
      <c r="B71" s="37">
        <f t="shared" si="36"/>
        <v>67</v>
      </c>
      <c r="C71" s="28" t="s">
        <v>158</v>
      </c>
      <c r="D71" s="64">
        <v>44098</v>
      </c>
      <c r="E71" s="28" t="s">
        <v>26</v>
      </c>
      <c r="F71" s="54" t="s">
        <v>25</v>
      </c>
      <c r="G71" s="54" t="s">
        <v>67</v>
      </c>
      <c r="H71" s="54">
        <v>1200</v>
      </c>
      <c r="I71" s="57" t="s">
        <v>131</v>
      </c>
      <c r="J71" s="54" t="s">
        <v>120</v>
      </c>
      <c r="K71" s="36" t="s">
        <v>12</v>
      </c>
      <c r="L71" s="10">
        <v>3.82</v>
      </c>
      <c r="M71" s="30">
        <v>3.5533333333333341</v>
      </c>
      <c r="N71" s="31">
        <v>1.63</v>
      </c>
      <c r="O71" s="30">
        <v>0</v>
      </c>
      <c r="P71" s="43">
        <f t="shared" si="69"/>
        <v>-3.6</v>
      </c>
      <c r="Q71" s="45">
        <f t="shared" si="134"/>
        <v>6.5599999999999934</v>
      </c>
      <c r="R71" s="10">
        <f t="shared" si="91"/>
        <v>3.82</v>
      </c>
      <c r="S71" s="30">
        <f t="shared" ref="S71:U71" si="136">IF(R71&gt;0,S$3,0)</f>
        <v>2</v>
      </c>
      <c r="T71" s="31">
        <f t="shared" si="93"/>
        <v>1.63</v>
      </c>
      <c r="U71" s="30">
        <f t="shared" si="136"/>
        <v>2</v>
      </c>
      <c r="V71" s="43">
        <f t="shared" ref="V71:V134" si="137">ROUND(IF(OR($K71="1st",$K71="WON"),($R71*$S71)+($T71*$U71),IF(OR($K71="2nd",$K71="3rd"),IF($T71="NTD",0,($T71*$U71))))-($S71+$U71),2)</f>
        <v>-0.74</v>
      </c>
      <c r="W71" s="45">
        <f t="shared" si="41"/>
        <v>40.099999999999994</v>
      </c>
      <c r="X71" s="75"/>
    </row>
    <row r="72" spans="1:24" outlineLevel="1" x14ac:dyDescent="0.2">
      <c r="A72" s="91"/>
      <c r="B72" s="37">
        <f t="shared" si="36"/>
        <v>68</v>
      </c>
      <c r="C72" s="28" t="s">
        <v>185</v>
      </c>
      <c r="D72" s="64">
        <v>44098</v>
      </c>
      <c r="E72" s="28" t="s">
        <v>26</v>
      </c>
      <c r="F72" s="54" t="s">
        <v>25</v>
      </c>
      <c r="G72" s="54" t="s">
        <v>67</v>
      </c>
      <c r="H72" s="54">
        <v>1200</v>
      </c>
      <c r="I72" s="57" t="s">
        <v>131</v>
      </c>
      <c r="J72" s="54" t="s">
        <v>120</v>
      </c>
      <c r="K72" s="36" t="s">
        <v>66</v>
      </c>
      <c r="L72" s="10">
        <v>5.09</v>
      </c>
      <c r="M72" s="30">
        <v>2.4381818181818184</v>
      </c>
      <c r="N72" s="31">
        <v>1.91</v>
      </c>
      <c r="O72" s="30">
        <v>2.6742857142857148</v>
      </c>
      <c r="P72" s="43">
        <f t="shared" si="69"/>
        <v>-5.0999999999999996</v>
      </c>
      <c r="Q72" s="45">
        <f t="shared" si="134"/>
        <v>1.4599999999999937</v>
      </c>
      <c r="R72" s="10">
        <f t="shared" si="91"/>
        <v>5.09</v>
      </c>
      <c r="S72" s="30">
        <f t="shared" ref="S72:U72" si="138">IF(R72&gt;0,S$3,0)</f>
        <v>2</v>
      </c>
      <c r="T72" s="31">
        <f t="shared" si="93"/>
        <v>1.91</v>
      </c>
      <c r="U72" s="30">
        <f t="shared" si="138"/>
        <v>2</v>
      </c>
      <c r="V72" s="43">
        <f t="shared" si="137"/>
        <v>-4</v>
      </c>
      <c r="W72" s="45">
        <f t="shared" si="41"/>
        <v>36.099999999999994</v>
      </c>
      <c r="X72" s="75"/>
    </row>
    <row r="73" spans="1:24" outlineLevel="1" x14ac:dyDescent="0.2">
      <c r="A73" s="91"/>
      <c r="B73" s="37">
        <f t="shared" si="36"/>
        <v>69</v>
      </c>
      <c r="C73" s="28" t="s">
        <v>186</v>
      </c>
      <c r="D73" s="64">
        <v>44098</v>
      </c>
      <c r="E73" s="28" t="s">
        <v>26</v>
      </c>
      <c r="F73" s="54" t="s">
        <v>36</v>
      </c>
      <c r="G73" s="54" t="s">
        <v>67</v>
      </c>
      <c r="H73" s="54">
        <v>1000</v>
      </c>
      <c r="I73" s="57" t="s">
        <v>131</v>
      </c>
      <c r="J73" s="54" t="s">
        <v>120</v>
      </c>
      <c r="K73" s="36" t="s">
        <v>9</v>
      </c>
      <c r="L73" s="10">
        <v>3.45</v>
      </c>
      <c r="M73" s="30">
        <v>4.0813793103448273</v>
      </c>
      <c r="N73" s="31">
        <v>1.43</v>
      </c>
      <c r="O73" s="30">
        <v>0</v>
      </c>
      <c r="P73" s="43">
        <f t="shared" si="69"/>
        <v>10</v>
      </c>
      <c r="Q73" s="45">
        <f t="shared" si="134"/>
        <v>11.459999999999994</v>
      </c>
      <c r="R73" s="10">
        <f t="shared" si="91"/>
        <v>3.45</v>
      </c>
      <c r="S73" s="30">
        <f t="shared" ref="S73:U73" si="139">IF(R73&gt;0,S$3,0)</f>
        <v>2</v>
      </c>
      <c r="T73" s="31">
        <f t="shared" si="93"/>
        <v>1.43</v>
      </c>
      <c r="U73" s="30">
        <f t="shared" si="139"/>
        <v>2</v>
      </c>
      <c r="V73" s="43">
        <f t="shared" si="137"/>
        <v>5.76</v>
      </c>
      <c r="W73" s="45">
        <f t="shared" si="41"/>
        <v>41.859999999999992</v>
      </c>
      <c r="X73" s="75"/>
    </row>
    <row r="74" spans="1:24" outlineLevel="1" collapsed="1" x14ac:dyDescent="0.2">
      <c r="A74" s="91"/>
      <c r="B74" s="37">
        <f t="shared" si="36"/>
        <v>70</v>
      </c>
      <c r="C74" s="28" t="s">
        <v>187</v>
      </c>
      <c r="D74" s="64">
        <v>44098</v>
      </c>
      <c r="E74" s="28" t="s">
        <v>26</v>
      </c>
      <c r="F74" s="54" t="s">
        <v>36</v>
      </c>
      <c r="G74" s="54" t="s">
        <v>67</v>
      </c>
      <c r="H74" s="54">
        <v>1000</v>
      </c>
      <c r="I74" s="57" t="s">
        <v>131</v>
      </c>
      <c r="J74" s="54" t="s">
        <v>120</v>
      </c>
      <c r="K74" s="36" t="s">
        <v>12</v>
      </c>
      <c r="L74" s="10">
        <v>3.67</v>
      </c>
      <c r="M74" s="30">
        <v>3.7269767441860466</v>
      </c>
      <c r="N74" s="31">
        <v>1.73</v>
      </c>
      <c r="O74" s="30">
        <v>5.0991304347826079</v>
      </c>
      <c r="P74" s="43">
        <f t="shared" si="69"/>
        <v>0</v>
      </c>
      <c r="Q74" s="45">
        <f t="shared" si="134"/>
        <v>11.459999999999994</v>
      </c>
      <c r="R74" s="10">
        <f t="shared" si="91"/>
        <v>3.67</v>
      </c>
      <c r="S74" s="30">
        <f t="shared" ref="S74:U74" si="140">IF(R74&gt;0,S$3,0)</f>
        <v>2</v>
      </c>
      <c r="T74" s="31">
        <f t="shared" si="93"/>
        <v>1.73</v>
      </c>
      <c r="U74" s="30">
        <f t="shared" si="140"/>
        <v>2</v>
      </c>
      <c r="V74" s="43">
        <f t="shared" si="137"/>
        <v>-0.54</v>
      </c>
      <c r="W74" s="45">
        <f t="shared" si="41"/>
        <v>41.319999999999993</v>
      </c>
      <c r="X74" s="75"/>
    </row>
    <row r="75" spans="1:24" outlineLevel="1" x14ac:dyDescent="0.2">
      <c r="A75" s="91"/>
      <c r="B75" s="37">
        <f t="shared" si="36"/>
        <v>71</v>
      </c>
      <c r="C75" s="28" t="s">
        <v>190</v>
      </c>
      <c r="D75" s="64">
        <v>44099</v>
      </c>
      <c r="E75" s="28" t="s">
        <v>11</v>
      </c>
      <c r="F75" s="54" t="s">
        <v>36</v>
      </c>
      <c r="G75" s="54" t="s">
        <v>67</v>
      </c>
      <c r="H75" s="54">
        <v>1200</v>
      </c>
      <c r="I75" s="57" t="s">
        <v>130</v>
      </c>
      <c r="J75" s="54" t="s">
        <v>120</v>
      </c>
      <c r="K75" s="36" t="s">
        <v>65</v>
      </c>
      <c r="L75" s="10">
        <v>11.42</v>
      </c>
      <c r="M75" s="30">
        <v>0.95761904761904748</v>
      </c>
      <c r="N75" s="31">
        <v>3.3</v>
      </c>
      <c r="O75" s="30">
        <v>0.41500000000000015</v>
      </c>
      <c r="P75" s="43">
        <f t="shared" si="69"/>
        <v>-1.4</v>
      </c>
      <c r="Q75" s="45">
        <f t="shared" si="134"/>
        <v>10.059999999999993</v>
      </c>
      <c r="R75" s="10">
        <f t="shared" si="91"/>
        <v>11.42</v>
      </c>
      <c r="S75" s="30">
        <f t="shared" ref="S75:U75" si="141">IF(R75&gt;0,S$3,0)</f>
        <v>2</v>
      </c>
      <c r="T75" s="31">
        <f t="shared" si="93"/>
        <v>3.3</v>
      </c>
      <c r="U75" s="30">
        <f t="shared" si="141"/>
        <v>2</v>
      </c>
      <c r="V75" s="43">
        <f t="shared" si="137"/>
        <v>-4</v>
      </c>
      <c r="W75" s="45">
        <f t="shared" si="41"/>
        <v>37.319999999999993</v>
      </c>
      <c r="X75" s="75"/>
    </row>
    <row r="76" spans="1:24" outlineLevel="1" x14ac:dyDescent="0.2">
      <c r="A76" s="91"/>
      <c r="B76" s="37">
        <f t="shared" si="36"/>
        <v>72</v>
      </c>
      <c r="C76" s="28" t="s">
        <v>188</v>
      </c>
      <c r="D76" s="64">
        <v>44099</v>
      </c>
      <c r="E76" s="28" t="s">
        <v>27</v>
      </c>
      <c r="F76" s="54" t="s">
        <v>10</v>
      </c>
      <c r="G76" s="54" t="s">
        <v>189</v>
      </c>
      <c r="H76" s="54">
        <v>955</v>
      </c>
      <c r="I76" s="57" t="s">
        <v>131</v>
      </c>
      <c r="J76" s="54" t="s">
        <v>120</v>
      </c>
      <c r="K76" s="36" t="s">
        <v>9</v>
      </c>
      <c r="L76" s="10">
        <v>2.21</v>
      </c>
      <c r="M76" s="30">
        <v>8.2235897435897432</v>
      </c>
      <c r="N76" s="31">
        <v>1.26</v>
      </c>
      <c r="O76" s="30">
        <v>0</v>
      </c>
      <c r="P76" s="43">
        <f t="shared" si="69"/>
        <v>10</v>
      </c>
      <c r="Q76" s="45">
        <f t="shared" si="134"/>
        <v>20.059999999999995</v>
      </c>
      <c r="R76" s="10">
        <f t="shared" si="91"/>
        <v>2.21</v>
      </c>
      <c r="S76" s="30">
        <f t="shared" ref="S76:U76" si="142">IF(R76&gt;0,S$3,0)</f>
        <v>2</v>
      </c>
      <c r="T76" s="31">
        <f t="shared" si="93"/>
        <v>1.26</v>
      </c>
      <c r="U76" s="30">
        <f t="shared" si="142"/>
        <v>2</v>
      </c>
      <c r="V76" s="43">
        <f t="shared" si="137"/>
        <v>2.94</v>
      </c>
      <c r="W76" s="45">
        <f t="shared" si="41"/>
        <v>40.259999999999991</v>
      </c>
      <c r="X76" s="75"/>
    </row>
    <row r="77" spans="1:24" outlineLevel="1" x14ac:dyDescent="0.2">
      <c r="A77" s="91"/>
      <c r="B77" s="37">
        <f t="shared" si="36"/>
        <v>73</v>
      </c>
      <c r="C77" s="28" t="s">
        <v>98</v>
      </c>
      <c r="D77" s="64">
        <v>44099</v>
      </c>
      <c r="E77" s="28" t="s">
        <v>27</v>
      </c>
      <c r="F77" s="54" t="s">
        <v>41</v>
      </c>
      <c r="G77" s="54" t="s">
        <v>191</v>
      </c>
      <c r="H77" s="54">
        <v>1200</v>
      </c>
      <c r="I77" s="57" t="s">
        <v>130</v>
      </c>
      <c r="J77" s="54" t="s">
        <v>120</v>
      </c>
      <c r="K77" s="36" t="s">
        <v>9</v>
      </c>
      <c r="L77" s="10">
        <v>3.65</v>
      </c>
      <c r="M77" s="30">
        <v>3.7819047619047619</v>
      </c>
      <c r="N77" s="31">
        <v>1.52</v>
      </c>
      <c r="O77" s="30">
        <v>0</v>
      </c>
      <c r="P77" s="43">
        <f t="shared" si="69"/>
        <v>10</v>
      </c>
      <c r="Q77" s="45">
        <f t="shared" si="134"/>
        <v>30.059999999999995</v>
      </c>
      <c r="R77" s="10">
        <f t="shared" si="91"/>
        <v>3.65</v>
      </c>
      <c r="S77" s="30">
        <f t="shared" ref="S77:U77" si="143">IF(R77&gt;0,S$3,0)</f>
        <v>2</v>
      </c>
      <c r="T77" s="31">
        <f t="shared" si="93"/>
        <v>1.52</v>
      </c>
      <c r="U77" s="30">
        <f t="shared" si="143"/>
        <v>2</v>
      </c>
      <c r="V77" s="43">
        <f t="shared" si="137"/>
        <v>6.34</v>
      </c>
      <c r="W77" s="45">
        <f t="shared" si="41"/>
        <v>46.599999999999994</v>
      </c>
      <c r="X77" s="75"/>
    </row>
    <row r="78" spans="1:24" outlineLevel="1" x14ac:dyDescent="0.2">
      <c r="A78" s="91"/>
      <c r="B78" s="52">
        <f t="shared" si="36"/>
        <v>74</v>
      </c>
      <c r="C78" s="9" t="s">
        <v>90</v>
      </c>
      <c r="D78" s="42">
        <v>44100</v>
      </c>
      <c r="E78" s="9" t="s">
        <v>49</v>
      </c>
      <c r="F78" s="55" t="s">
        <v>46</v>
      </c>
      <c r="G78" s="55" t="s">
        <v>191</v>
      </c>
      <c r="H78" s="55">
        <v>1400</v>
      </c>
      <c r="I78" s="60" t="s">
        <v>130</v>
      </c>
      <c r="J78" s="55" t="s">
        <v>120</v>
      </c>
      <c r="K78" s="38" t="s">
        <v>62</v>
      </c>
      <c r="L78" s="39">
        <v>6.57</v>
      </c>
      <c r="M78" s="40">
        <v>1.8009090909090912</v>
      </c>
      <c r="N78" s="41">
        <v>2.02</v>
      </c>
      <c r="O78" s="40">
        <v>1.7799999999999996</v>
      </c>
      <c r="P78" s="44">
        <f t="shared" si="69"/>
        <v>-3.6</v>
      </c>
      <c r="Q78" s="48">
        <f t="shared" si="134"/>
        <v>26.459999999999994</v>
      </c>
      <c r="R78" s="39">
        <f t="shared" si="91"/>
        <v>6.57</v>
      </c>
      <c r="S78" s="40">
        <f t="shared" ref="S78:U78" si="144">IF(R78&gt;0,S$3,0)</f>
        <v>2</v>
      </c>
      <c r="T78" s="41">
        <f t="shared" si="93"/>
        <v>2.02</v>
      </c>
      <c r="U78" s="40">
        <f t="shared" si="144"/>
        <v>2</v>
      </c>
      <c r="V78" s="44">
        <f t="shared" si="137"/>
        <v>-4</v>
      </c>
      <c r="W78" s="48">
        <f t="shared" si="41"/>
        <v>42.599999999999994</v>
      </c>
      <c r="X78" s="75"/>
    </row>
    <row r="79" spans="1:24" outlineLevel="1" x14ac:dyDescent="0.2">
      <c r="A79" s="91"/>
      <c r="B79" s="37">
        <f t="shared" si="36"/>
        <v>75</v>
      </c>
      <c r="C79" s="28" t="s">
        <v>193</v>
      </c>
      <c r="D79" s="64">
        <v>44106</v>
      </c>
      <c r="E79" s="28" t="s">
        <v>80</v>
      </c>
      <c r="F79" s="54" t="s">
        <v>36</v>
      </c>
      <c r="G79" s="54" t="s">
        <v>67</v>
      </c>
      <c r="H79" s="54">
        <v>1000</v>
      </c>
      <c r="I79" s="57" t="s">
        <v>131</v>
      </c>
      <c r="J79" s="54" t="s">
        <v>120</v>
      </c>
      <c r="K79" s="36" t="s">
        <v>12</v>
      </c>
      <c r="L79" s="10">
        <v>5.99</v>
      </c>
      <c r="M79" s="30">
        <v>2</v>
      </c>
      <c r="N79" s="31">
        <v>1.92</v>
      </c>
      <c r="O79" s="30">
        <v>2.1459340659340658</v>
      </c>
      <c r="P79" s="43">
        <f t="shared" si="69"/>
        <v>0</v>
      </c>
      <c r="Q79" s="45">
        <f t="shared" si="134"/>
        <v>26.459999999999994</v>
      </c>
      <c r="R79" s="10">
        <f t="shared" si="91"/>
        <v>5.99</v>
      </c>
      <c r="S79" s="30">
        <f t="shared" ref="S79:U79" si="145">IF(R79&gt;0,S$3,0)</f>
        <v>2</v>
      </c>
      <c r="T79" s="31">
        <f t="shared" si="93"/>
        <v>1.92</v>
      </c>
      <c r="U79" s="30">
        <f t="shared" si="145"/>
        <v>2</v>
      </c>
      <c r="V79" s="43">
        <f t="shared" si="137"/>
        <v>-0.16</v>
      </c>
      <c r="W79" s="45">
        <f t="shared" si="41"/>
        <v>42.44</v>
      </c>
      <c r="X79" s="75"/>
    </row>
    <row r="80" spans="1:24" outlineLevel="1" x14ac:dyDescent="0.2">
      <c r="A80" s="91"/>
      <c r="B80" s="37">
        <f t="shared" si="36"/>
        <v>76</v>
      </c>
      <c r="C80" s="28" t="s">
        <v>194</v>
      </c>
      <c r="D80" s="64">
        <v>44106</v>
      </c>
      <c r="E80" s="28" t="s">
        <v>80</v>
      </c>
      <c r="F80" s="54" t="s">
        <v>36</v>
      </c>
      <c r="G80" s="54" t="s">
        <v>67</v>
      </c>
      <c r="H80" s="54">
        <v>1000</v>
      </c>
      <c r="I80" s="57" t="s">
        <v>131</v>
      </c>
      <c r="J80" s="54" t="s">
        <v>120</v>
      </c>
      <c r="K80" s="36" t="s">
        <v>66</v>
      </c>
      <c r="L80" s="10">
        <v>5</v>
      </c>
      <c r="M80" s="30">
        <v>2.4949999999999997</v>
      </c>
      <c r="N80" s="31">
        <v>1.71</v>
      </c>
      <c r="O80" s="30">
        <v>0</v>
      </c>
      <c r="P80" s="43">
        <f t="shared" si="69"/>
        <v>-2.5</v>
      </c>
      <c r="Q80" s="45">
        <f t="shared" si="134"/>
        <v>23.959999999999994</v>
      </c>
      <c r="R80" s="10">
        <f t="shared" si="91"/>
        <v>5</v>
      </c>
      <c r="S80" s="30">
        <f t="shared" ref="S80:U80" si="146">IF(R80&gt;0,S$3,0)</f>
        <v>2</v>
      </c>
      <c r="T80" s="31">
        <f t="shared" si="93"/>
        <v>1.71</v>
      </c>
      <c r="U80" s="30">
        <f t="shared" si="146"/>
        <v>2</v>
      </c>
      <c r="V80" s="43">
        <f t="shared" si="137"/>
        <v>-4</v>
      </c>
      <c r="W80" s="45">
        <f t="shared" si="41"/>
        <v>38.44</v>
      </c>
      <c r="X80" s="75"/>
    </row>
    <row r="81" spans="1:45" outlineLevel="1" collapsed="1" x14ac:dyDescent="0.2">
      <c r="A81" s="91"/>
      <c r="B81" s="37">
        <f t="shared" si="36"/>
        <v>77</v>
      </c>
      <c r="C81" s="28" t="s">
        <v>167</v>
      </c>
      <c r="D81" s="64">
        <v>44107</v>
      </c>
      <c r="E81" s="28" t="s">
        <v>31</v>
      </c>
      <c r="F81" s="54" t="s">
        <v>29</v>
      </c>
      <c r="G81" s="54" t="s">
        <v>177</v>
      </c>
      <c r="H81" s="54">
        <v>1800</v>
      </c>
      <c r="I81" s="57" t="s">
        <v>131</v>
      </c>
      <c r="J81" s="54" t="s">
        <v>120</v>
      </c>
      <c r="K81" s="36" t="s">
        <v>197</v>
      </c>
      <c r="L81" s="10">
        <v>26.56</v>
      </c>
      <c r="M81" s="30">
        <v>0.39235294117647057</v>
      </c>
      <c r="N81" s="31">
        <v>5.56</v>
      </c>
      <c r="O81" s="30">
        <v>7.999999999999996E-2</v>
      </c>
      <c r="P81" s="43">
        <f t="shared" si="69"/>
        <v>-0.5</v>
      </c>
      <c r="Q81" s="45">
        <f t="shared" ref="Q81" si="147">P81+Q80</f>
        <v>23.459999999999994</v>
      </c>
      <c r="R81" s="10">
        <f t="shared" si="91"/>
        <v>26.56</v>
      </c>
      <c r="S81" s="30">
        <f t="shared" ref="S81:U81" si="148">IF(R81&gt;0,S$3,0)</f>
        <v>2</v>
      </c>
      <c r="T81" s="31">
        <f t="shared" si="93"/>
        <v>5.56</v>
      </c>
      <c r="U81" s="30">
        <f t="shared" si="148"/>
        <v>2</v>
      </c>
      <c r="V81" s="43">
        <f t="shared" si="137"/>
        <v>-4</v>
      </c>
      <c r="W81" s="45">
        <f t="shared" si="41"/>
        <v>34.44</v>
      </c>
      <c r="X81" s="75"/>
    </row>
    <row r="82" spans="1:45" outlineLevel="1" x14ac:dyDescent="0.2">
      <c r="A82" s="91"/>
      <c r="B82" s="37">
        <f t="shared" si="36"/>
        <v>78</v>
      </c>
      <c r="C82" s="28" t="s">
        <v>195</v>
      </c>
      <c r="D82" s="64">
        <v>44107</v>
      </c>
      <c r="E82" s="28" t="s">
        <v>47</v>
      </c>
      <c r="F82" s="54" t="s">
        <v>36</v>
      </c>
      <c r="G82" s="54" t="s">
        <v>67</v>
      </c>
      <c r="H82" s="54">
        <v>1000</v>
      </c>
      <c r="I82" s="57" t="s">
        <v>131</v>
      </c>
      <c r="J82" s="54" t="s">
        <v>178</v>
      </c>
      <c r="K82" s="36" t="s">
        <v>9</v>
      </c>
      <c r="L82" s="10">
        <v>3.78</v>
      </c>
      <c r="M82" s="30">
        <v>3.5888888888888886</v>
      </c>
      <c r="N82" s="31">
        <v>1.62</v>
      </c>
      <c r="O82" s="30">
        <v>0</v>
      </c>
      <c r="P82" s="43">
        <f t="shared" si="69"/>
        <v>10</v>
      </c>
      <c r="Q82" s="45">
        <f t="shared" ref="Q82:Q86" si="149">P82+Q81</f>
        <v>33.459999999999994</v>
      </c>
      <c r="R82" s="10">
        <f t="shared" si="91"/>
        <v>3.78</v>
      </c>
      <c r="S82" s="30">
        <f t="shared" ref="S82:U82" si="150">IF(R82&gt;0,S$3,0)</f>
        <v>2</v>
      </c>
      <c r="T82" s="31">
        <f t="shared" si="93"/>
        <v>1.62</v>
      </c>
      <c r="U82" s="30">
        <f t="shared" si="150"/>
        <v>2</v>
      </c>
      <c r="V82" s="43">
        <f t="shared" si="137"/>
        <v>6.8</v>
      </c>
      <c r="W82" s="45">
        <f t="shared" si="41"/>
        <v>41.239999999999995</v>
      </c>
      <c r="X82" s="75"/>
    </row>
    <row r="83" spans="1:45" outlineLevel="1" x14ac:dyDescent="0.2">
      <c r="A83" s="91"/>
      <c r="B83" s="37">
        <f t="shared" si="36"/>
        <v>79</v>
      </c>
      <c r="C83" s="28" t="s">
        <v>196</v>
      </c>
      <c r="D83" s="64">
        <v>44108</v>
      </c>
      <c r="E83" s="28" t="s">
        <v>30</v>
      </c>
      <c r="F83" s="54" t="s">
        <v>36</v>
      </c>
      <c r="G83" s="54" t="s">
        <v>67</v>
      </c>
      <c r="H83" s="54">
        <v>1600</v>
      </c>
      <c r="I83" s="57" t="s">
        <v>130</v>
      </c>
      <c r="J83" s="54" t="s">
        <v>120</v>
      </c>
      <c r="K83" s="36" t="s">
        <v>110</v>
      </c>
      <c r="L83" s="10">
        <v>15.76</v>
      </c>
      <c r="M83" s="30">
        <v>0.67679245283018885</v>
      </c>
      <c r="N83" s="31">
        <v>4.5</v>
      </c>
      <c r="O83" s="30">
        <v>0.19000000000000003</v>
      </c>
      <c r="P83" s="43">
        <f t="shared" si="69"/>
        <v>-0.9</v>
      </c>
      <c r="Q83" s="45">
        <f t="shared" si="149"/>
        <v>32.559999999999995</v>
      </c>
      <c r="R83" s="10">
        <f t="shared" si="91"/>
        <v>15.76</v>
      </c>
      <c r="S83" s="30">
        <f t="shared" ref="S83:U83" si="151">IF(R83&gt;0,S$3,0)</f>
        <v>2</v>
      </c>
      <c r="T83" s="31">
        <f t="shared" si="93"/>
        <v>4.5</v>
      </c>
      <c r="U83" s="30">
        <f t="shared" si="151"/>
        <v>2</v>
      </c>
      <c r="V83" s="43">
        <f t="shared" si="137"/>
        <v>-4</v>
      </c>
      <c r="W83" s="45">
        <f t="shared" si="41"/>
        <v>37.239999999999995</v>
      </c>
      <c r="X83" s="75"/>
    </row>
    <row r="84" spans="1:45" outlineLevel="1" x14ac:dyDescent="0.2">
      <c r="A84" s="91"/>
      <c r="B84" s="37">
        <f t="shared" si="36"/>
        <v>80</v>
      </c>
      <c r="C84" s="28" t="s">
        <v>82</v>
      </c>
      <c r="D84" s="64">
        <v>44108</v>
      </c>
      <c r="E84" s="28" t="s">
        <v>35</v>
      </c>
      <c r="F84" s="54" t="s">
        <v>10</v>
      </c>
      <c r="G84" s="54" t="s">
        <v>67</v>
      </c>
      <c r="H84" s="54">
        <v>1200</v>
      </c>
      <c r="I84" s="57" t="s">
        <v>130</v>
      </c>
      <c r="J84" s="54" t="s">
        <v>120</v>
      </c>
      <c r="K84" s="36" t="s">
        <v>9</v>
      </c>
      <c r="L84" s="10">
        <v>3.12</v>
      </c>
      <c r="M84" s="30">
        <v>4.7223529411764709</v>
      </c>
      <c r="N84" s="31">
        <v>1.41</v>
      </c>
      <c r="O84" s="30">
        <v>0</v>
      </c>
      <c r="P84" s="43">
        <f t="shared" si="69"/>
        <v>10</v>
      </c>
      <c r="Q84" s="45">
        <f t="shared" si="149"/>
        <v>42.559999999999995</v>
      </c>
      <c r="R84" s="10">
        <f t="shared" si="91"/>
        <v>3.12</v>
      </c>
      <c r="S84" s="30">
        <f t="shared" ref="S84:U84" si="152">IF(R84&gt;0,S$3,0)</f>
        <v>2</v>
      </c>
      <c r="T84" s="31">
        <f t="shared" si="93"/>
        <v>1.41</v>
      </c>
      <c r="U84" s="30">
        <f t="shared" si="152"/>
        <v>2</v>
      </c>
      <c r="V84" s="43">
        <f t="shared" si="137"/>
        <v>5.0599999999999996</v>
      </c>
      <c r="W84" s="45">
        <f t="shared" si="41"/>
        <v>42.3</v>
      </c>
      <c r="X84" s="75"/>
    </row>
    <row r="85" spans="1:45" outlineLevel="1" x14ac:dyDescent="0.2">
      <c r="A85" s="91"/>
      <c r="B85" s="37">
        <f t="shared" si="36"/>
        <v>81</v>
      </c>
      <c r="C85" s="28" t="s">
        <v>159</v>
      </c>
      <c r="D85" s="64">
        <v>44108</v>
      </c>
      <c r="E85" s="28" t="s">
        <v>35</v>
      </c>
      <c r="F85" s="54" t="s">
        <v>48</v>
      </c>
      <c r="G85" s="54" t="s">
        <v>69</v>
      </c>
      <c r="H85" s="54">
        <v>1200</v>
      </c>
      <c r="I85" s="57" t="s">
        <v>130</v>
      </c>
      <c r="J85" s="54" t="s">
        <v>120</v>
      </c>
      <c r="K85" s="36" t="s">
        <v>9</v>
      </c>
      <c r="L85" s="10">
        <v>2.04</v>
      </c>
      <c r="M85" s="30">
        <v>9.6557575757575744</v>
      </c>
      <c r="N85" s="31">
        <v>1.19</v>
      </c>
      <c r="O85" s="30">
        <v>0</v>
      </c>
      <c r="P85" s="43">
        <f t="shared" si="69"/>
        <v>10</v>
      </c>
      <c r="Q85" s="45">
        <f t="shared" si="149"/>
        <v>52.559999999999995</v>
      </c>
      <c r="R85" s="10">
        <f t="shared" si="91"/>
        <v>2.04</v>
      </c>
      <c r="S85" s="30">
        <f t="shared" ref="S85:U85" si="153">IF(R85&gt;0,S$3,0)</f>
        <v>2</v>
      </c>
      <c r="T85" s="31">
        <f t="shared" si="93"/>
        <v>1.19</v>
      </c>
      <c r="U85" s="30">
        <f t="shared" si="153"/>
        <v>2</v>
      </c>
      <c r="V85" s="43">
        <f t="shared" si="137"/>
        <v>2.46</v>
      </c>
      <c r="W85" s="45">
        <f t="shared" si="41"/>
        <v>44.76</v>
      </c>
      <c r="X85" s="75"/>
    </row>
    <row r="86" spans="1:45" outlineLevel="1" x14ac:dyDescent="0.2">
      <c r="A86" s="91"/>
      <c r="B86" s="37">
        <f t="shared" si="36"/>
        <v>82</v>
      </c>
      <c r="C86" s="28" t="s">
        <v>181</v>
      </c>
      <c r="D86" s="64">
        <v>44109</v>
      </c>
      <c r="E86" s="28" t="s">
        <v>28</v>
      </c>
      <c r="F86" s="54" t="s">
        <v>36</v>
      </c>
      <c r="G86" s="54" t="s">
        <v>67</v>
      </c>
      <c r="H86" s="54">
        <v>1200</v>
      </c>
      <c r="I86" s="57" t="s">
        <v>131</v>
      </c>
      <c r="J86" s="54" t="s">
        <v>120</v>
      </c>
      <c r="K86" s="36" t="s">
        <v>12</v>
      </c>
      <c r="L86" s="10">
        <v>1.96</v>
      </c>
      <c r="M86" s="30">
        <v>10.430733137829911</v>
      </c>
      <c r="N86" s="31">
        <v>1.1599999999999999</v>
      </c>
      <c r="O86" s="30">
        <v>0</v>
      </c>
      <c r="P86" s="43">
        <f t="shared" si="69"/>
        <v>-10.4</v>
      </c>
      <c r="Q86" s="45">
        <f t="shared" si="149"/>
        <v>42.16</v>
      </c>
      <c r="R86" s="10">
        <f t="shared" si="91"/>
        <v>1.96</v>
      </c>
      <c r="S86" s="30">
        <f t="shared" ref="S86:U86" si="154">IF(R86&gt;0,S$3,0)</f>
        <v>2</v>
      </c>
      <c r="T86" s="31">
        <f t="shared" si="93"/>
        <v>1.1599999999999999</v>
      </c>
      <c r="U86" s="30">
        <f t="shared" si="154"/>
        <v>2</v>
      </c>
      <c r="V86" s="43">
        <f t="shared" si="137"/>
        <v>-1.68</v>
      </c>
      <c r="W86" s="45">
        <f t="shared" si="41"/>
        <v>43.08</v>
      </c>
      <c r="X86" s="75"/>
    </row>
    <row r="87" spans="1:45" outlineLevel="1" x14ac:dyDescent="0.2">
      <c r="A87" s="91"/>
      <c r="B87" s="37">
        <f t="shared" si="36"/>
        <v>83</v>
      </c>
      <c r="C87" s="28" t="s">
        <v>187</v>
      </c>
      <c r="D87" s="64">
        <v>44110</v>
      </c>
      <c r="E87" s="28" t="s">
        <v>53</v>
      </c>
      <c r="F87" s="54" t="s">
        <v>34</v>
      </c>
      <c r="G87" s="54" t="s">
        <v>67</v>
      </c>
      <c r="H87" s="54">
        <v>1000</v>
      </c>
      <c r="I87" s="57" t="s">
        <v>131</v>
      </c>
      <c r="J87" s="54" t="s">
        <v>120</v>
      </c>
      <c r="K87" s="36" t="s">
        <v>74</v>
      </c>
      <c r="L87" s="10">
        <v>3.08</v>
      </c>
      <c r="M87" s="30">
        <v>4.8278787878787872</v>
      </c>
      <c r="N87" s="31">
        <v>1.39</v>
      </c>
      <c r="O87" s="30">
        <v>0</v>
      </c>
      <c r="P87" s="43">
        <f t="shared" si="69"/>
        <v>-4.8</v>
      </c>
      <c r="Q87" s="45">
        <f t="shared" ref="Q87" si="155">P87+Q86</f>
        <v>37.36</v>
      </c>
      <c r="R87" s="10">
        <f t="shared" si="91"/>
        <v>3.08</v>
      </c>
      <c r="S87" s="30">
        <f t="shared" ref="S87:U87" si="156">IF(R87&gt;0,S$3,0)</f>
        <v>2</v>
      </c>
      <c r="T87" s="31">
        <f t="shared" si="93"/>
        <v>1.39</v>
      </c>
      <c r="U87" s="30">
        <f t="shared" si="156"/>
        <v>2</v>
      </c>
      <c r="V87" s="43">
        <f t="shared" si="137"/>
        <v>-4</v>
      </c>
      <c r="W87" s="45">
        <f t="shared" si="41"/>
        <v>39.08</v>
      </c>
      <c r="X87" s="75"/>
    </row>
    <row r="88" spans="1:45" outlineLevel="1" x14ac:dyDescent="0.2">
      <c r="A88" s="91"/>
      <c r="B88" s="37">
        <f t="shared" si="36"/>
        <v>84</v>
      </c>
      <c r="C88" s="28" t="s">
        <v>199</v>
      </c>
      <c r="D88" s="64">
        <v>44111</v>
      </c>
      <c r="E88" s="28" t="s">
        <v>40</v>
      </c>
      <c r="F88" s="54" t="s">
        <v>25</v>
      </c>
      <c r="G88" s="54" t="s">
        <v>67</v>
      </c>
      <c r="H88" s="54">
        <v>1000</v>
      </c>
      <c r="I88" s="57" t="s">
        <v>131</v>
      </c>
      <c r="J88" s="54" t="s">
        <v>120</v>
      </c>
      <c r="K88" s="36" t="s">
        <v>9</v>
      </c>
      <c r="L88" s="10">
        <v>3.2</v>
      </c>
      <c r="M88" s="30">
        <v>4.5326007326007325</v>
      </c>
      <c r="N88" s="31">
        <v>1.55</v>
      </c>
      <c r="O88" s="30">
        <v>0</v>
      </c>
      <c r="P88" s="43">
        <f>ROUND(IF(OR($K88="1st",$K88="WON"),($L88*$M88)+($N88*$O88),IF(OR($K88="2nd",$K88="3rd"),IF($N88="NTD",0,($N88*$O88))))-($M88+$O88),1)</f>
        <v>10</v>
      </c>
      <c r="Q88" s="45">
        <f t="shared" ref="Q88" si="157">P88+Q87</f>
        <v>47.36</v>
      </c>
      <c r="R88" s="10">
        <f t="shared" si="91"/>
        <v>3.2</v>
      </c>
      <c r="S88" s="30">
        <f t="shared" ref="S88:U88" si="158">IF(R88&gt;0,S$3,0)</f>
        <v>2</v>
      </c>
      <c r="T88" s="31">
        <f t="shared" si="93"/>
        <v>1.55</v>
      </c>
      <c r="U88" s="30">
        <f t="shared" si="158"/>
        <v>2</v>
      </c>
      <c r="V88" s="43">
        <f t="shared" si="137"/>
        <v>5.5</v>
      </c>
      <c r="W88" s="45">
        <f t="shared" ref="W88:W91" si="159">V88+W87</f>
        <v>44.58</v>
      </c>
      <c r="X88" s="75"/>
    </row>
    <row r="89" spans="1:45" outlineLevel="1" x14ac:dyDescent="0.2">
      <c r="A89" s="91"/>
      <c r="B89" s="37">
        <f t="shared" si="36"/>
        <v>85</v>
      </c>
      <c r="C89" s="28" t="s">
        <v>200</v>
      </c>
      <c r="D89" s="64">
        <v>44113</v>
      </c>
      <c r="E89" s="28" t="s">
        <v>32</v>
      </c>
      <c r="F89" s="54" t="s">
        <v>25</v>
      </c>
      <c r="G89" s="54" t="s">
        <v>67</v>
      </c>
      <c r="H89" s="54">
        <v>1000</v>
      </c>
      <c r="I89" s="57" t="s">
        <v>128</v>
      </c>
      <c r="J89" s="54" t="s">
        <v>120</v>
      </c>
      <c r="K89" s="36" t="s">
        <v>8</v>
      </c>
      <c r="L89" s="10">
        <v>1.76</v>
      </c>
      <c r="M89" s="30" t="s">
        <v>38</v>
      </c>
      <c r="N89" s="31">
        <v>1.3</v>
      </c>
      <c r="O89" s="30" t="s">
        <v>38</v>
      </c>
      <c r="P89" s="43">
        <v>0</v>
      </c>
      <c r="Q89" s="45">
        <f t="shared" ref="Q89" si="160">P89+Q88</f>
        <v>47.36</v>
      </c>
      <c r="R89" s="10">
        <f t="shared" si="91"/>
        <v>1.76</v>
      </c>
      <c r="S89" s="30">
        <f t="shared" ref="S89:U89" si="161">IF(R89&gt;0,S$3,0)</f>
        <v>2</v>
      </c>
      <c r="T89" s="31">
        <f t="shared" si="93"/>
        <v>1.3</v>
      </c>
      <c r="U89" s="30">
        <f t="shared" si="161"/>
        <v>2</v>
      </c>
      <c r="V89" s="43">
        <f t="shared" si="137"/>
        <v>-1.4</v>
      </c>
      <c r="W89" s="45">
        <f t="shared" si="159"/>
        <v>43.18</v>
      </c>
      <c r="X89" s="75"/>
    </row>
    <row r="90" spans="1:45" s="72" customFormat="1" outlineLevel="1" x14ac:dyDescent="0.2">
      <c r="A90" s="93"/>
      <c r="B90" s="37">
        <f t="shared" si="36"/>
        <v>86</v>
      </c>
      <c r="C90" s="28" t="s">
        <v>104</v>
      </c>
      <c r="D90" s="64">
        <v>44113</v>
      </c>
      <c r="E90" s="28" t="s">
        <v>32</v>
      </c>
      <c r="F90" s="54" t="s">
        <v>25</v>
      </c>
      <c r="G90" s="54" t="s">
        <v>67</v>
      </c>
      <c r="H90" s="54">
        <v>1000</v>
      </c>
      <c r="I90" s="57" t="s">
        <v>128</v>
      </c>
      <c r="J90" s="54" t="s">
        <v>120</v>
      </c>
      <c r="K90" s="36" t="s">
        <v>9</v>
      </c>
      <c r="L90" s="10">
        <v>5.33</v>
      </c>
      <c r="M90" s="30">
        <v>2.3147058823529414</v>
      </c>
      <c r="N90" s="31">
        <v>2.12</v>
      </c>
      <c r="O90" s="30">
        <v>2.0355555555555558</v>
      </c>
      <c r="P90" s="43">
        <f>ROUND(IF(OR($K90="1st",$K90="WON"),($L90*$M90)+($N90*$O90),IF(OR($K90="2nd",$K90="3rd"),IF($N90="NTD",0,($N90*$O90))))-($M90+$O90),1)</f>
        <v>12.3</v>
      </c>
      <c r="Q90" s="45">
        <f t="shared" ref="Q90" si="162">P90+Q89</f>
        <v>59.66</v>
      </c>
      <c r="R90" s="10">
        <f t="shared" si="91"/>
        <v>5.33</v>
      </c>
      <c r="S90" s="30">
        <f t="shared" ref="S90:U90" si="163">IF(R90&gt;0,S$3,0)</f>
        <v>2</v>
      </c>
      <c r="T90" s="31">
        <f t="shared" si="93"/>
        <v>2.12</v>
      </c>
      <c r="U90" s="30">
        <f t="shared" si="163"/>
        <v>2</v>
      </c>
      <c r="V90" s="43">
        <f t="shared" si="137"/>
        <v>10.9</v>
      </c>
      <c r="W90" s="45">
        <f t="shared" si="159"/>
        <v>54.08</v>
      </c>
      <c r="X90" s="76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</row>
    <row r="91" spans="1:45" s="72" customFormat="1" outlineLevel="1" x14ac:dyDescent="0.2">
      <c r="A91" s="93"/>
      <c r="B91" s="37">
        <f t="shared" si="36"/>
        <v>87</v>
      </c>
      <c r="C91" s="28" t="s">
        <v>193</v>
      </c>
      <c r="D91" s="64">
        <v>44120</v>
      </c>
      <c r="E91" s="28" t="s">
        <v>14</v>
      </c>
      <c r="F91" s="54" t="s">
        <v>36</v>
      </c>
      <c r="G91" s="54" t="s">
        <v>67</v>
      </c>
      <c r="H91" s="54">
        <v>1100</v>
      </c>
      <c r="I91" s="57" t="s">
        <v>130</v>
      </c>
      <c r="J91" s="54" t="s">
        <v>120</v>
      </c>
      <c r="K91" s="36" t="s">
        <v>86</v>
      </c>
      <c r="L91" s="10">
        <v>9.82</v>
      </c>
      <c r="M91" s="30">
        <v>1.1325308641975309</v>
      </c>
      <c r="N91" s="31">
        <v>3.35</v>
      </c>
      <c r="O91" s="30">
        <v>0.48444444444444401</v>
      </c>
      <c r="P91" s="43">
        <f t="shared" si="69"/>
        <v>-1.6</v>
      </c>
      <c r="Q91" s="45">
        <f t="shared" ref="Q91" si="164">P91+Q90</f>
        <v>58.059999999999995</v>
      </c>
      <c r="R91" s="10">
        <f t="shared" si="91"/>
        <v>9.82</v>
      </c>
      <c r="S91" s="30">
        <f t="shared" ref="S91:U91" si="165">IF(R91&gt;0,S$3,0)</f>
        <v>2</v>
      </c>
      <c r="T91" s="31">
        <f t="shared" si="93"/>
        <v>3.35</v>
      </c>
      <c r="U91" s="30">
        <f t="shared" si="165"/>
        <v>2</v>
      </c>
      <c r="V91" s="43">
        <f t="shared" si="137"/>
        <v>-4</v>
      </c>
      <c r="W91" s="45">
        <f t="shared" si="159"/>
        <v>50.08</v>
      </c>
      <c r="X91" s="76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</row>
    <row r="92" spans="1:45" s="72" customFormat="1" outlineLevel="1" x14ac:dyDescent="0.2">
      <c r="A92" s="93"/>
      <c r="B92" s="37">
        <f t="shared" si="36"/>
        <v>88</v>
      </c>
      <c r="C92" s="28" t="s">
        <v>100</v>
      </c>
      <c r="D92" s="64">
        <v>44120</v>
      </c>
      <c r="E92" s="28" t="s">
        <v>44</v>
      </c>
      <c r="F92" s="54" t="s">
        <v>25</v>
      </c>
      <c r="G92" s="54" t="s">
        <v>67</v>
      </c>
      <c r="H92" s="54">
        <v>1000</v>
      </c>
      <c r="I92" s="57" t="s">
        <v>130</v>
      </c>
      <c r="J92" s="54" t="s">
        <v>120</v>
      </c>
      <c r="K92" s="36" t="s">
        <v>8</v>
      </c>
      <c r="L92" s="10">
        <v>5.04</v>
      </c>
      <c r="M92" s="30">
        <v>2.4705681818181815</v>
      </c>
      <c r="N92" s="31">
        <v>1.97</v>
      </c>
      <c r="O92" s="30">
        <v>2.5276190476190479</v>
      </c>
      <c r="P92" s="43">
        <f t="shared" si="69"/>
        <v>0</v>
      </c>
      <c r="Q92" s="45">
        <f>P92+Q91</f>
        <v>58.059999999999995</v>
      </c>
      <c r="R92" s="10">
        <f t="shared" si="91"/>
        <v>5.04</v>
      </c>
      <c r="S92" s="30">
        <f t="shared" ref="S92:U92" si="166">IF(R92&gt;0,S$3,0)</f>
        <v>2</v>
      </c>
      <c r="T92" s="31">
        <f t="shared" si="93"/>
        <v>1.97</v>
      </c>
      <c r="U92" s="30">
        <f t="shared" si="166"/>
        <v>2</v>
      </c>
      <c r="V92" s="43">
        <f t="shared" si="137"/>
        <v>-0.06</v>
      </c>
      <c r="W92" s="45">
        <f>V92+W91</f>
        <v>50.019999999999996</v>
      </c>
      <c r="X92" s="76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spans="1:45" outlineLevel="1" x14ac:dyDescent="0.2">
      <c r="A93" s="91"/>
      <c r="B93" s="37">
        <f t="shared" si="36"/>
        <v>89</v>
      </c>
      <c r="C93" s="28" t="s">
        <v>158</v>
      </c>
      <c r="D93" s="64">
        <v>44120</v>
      </c>
      <c r="E93" s="28" t="s">
        <v>44</v>
      </c>
      <c r="F93" s="54" t="s">
        <v>36</v>
      </c>
      <c r="G93" s="54" t="s">
        <v>67</v>
      </c>
      <c r="H93" s="54">
        <v>1200</v>
      </c>
      <c r="I93" s="57" t="s">
        <v>130</v>
      </c>
      <c r="J93" s="54" t="s">
        <v>120</v>
      </c>
      <c r="K93" s="36" t="s">
        <v>74</v>
      </c>
      <c r="L93" s="10">
        <v>4.4000000000000004</v>
      </c>
      <c r="M93" s="30">
        <v>2.9316701607267643</v>
      </c>
      <c r="N93" s="31">
        <v>1.77</v>
      </c>
      <c r="O93" s="30">
        <v>0</v>
      </c>
      <c r="P93" s="43">
        <f t="shared" si="69"/>
        <v>-2.9</v>
      </c>
      <c r="Q93" s="45">
        <f t="shared" ref="Q93" si="167">P93+Q92</f>
        <v>55.16</v>
      </c>
      <c r="R93" s="10">
        <f t="shared" si="91"/>
        <v>4.4000000000000004</v>
      </c>
      <c r="S93" s="30">
        <f t="shared" ref="S93:U93" si="168">IF(R93&gt;0,S$3,0)</f>
        <v>2</v>
      </c>
      <c r="T93" s="31">
        <f t="shared" si="93"/>
        <v>1.77</v>
      </c>
      <c r="U93" s="30">
        <f t="shared" si="168"/>
        <v>2</v>
      </c>
      <c r="V93" s="43">
        <f t="shared" si="137"/>
        <v>-4</v>
      </c>
      <c r="W93" s="45">
        <f t="shared" ref="W93:W156" si="169">V93+W92</f>
        <v>46.019999999999996</v>
      </c>
      <c r="X93" s="75"/>
    </row>
    <row r="94" spans="1:45" outlineLevel="1" x14ac:dyDescent="0.2">
      <c r="A94" s="91"/>
      <c r="B94" s="37">
        <f t="shared" si="36"/>
        <v>90</v>
      </c>
      <c r="C94" s="28" t="s">
        <v>202</v>
      </c>
      <c r="D94" s="64">
        <v>44121</v>
      </c>
      <c r="E94" s="28" t="s">
        <v>91</v>
      </c>
      <c r="F94" s="54" t="s">
        <v>25</v>
      </c>
      <c r="G94" s="54" t="s">
        <v>67</v>
      </c>
      <c r="H94" s="54">
        <v>1200</v>
      </c>
      <c r="I94" s="57" t="s">
        <v>130</v>
      </c>
      <c r="J94" s="54" t="s">
        <v>120</v>
      </c>
      <c r="K94" s="36" t="s">
        <v>9</v>
      </c>
      <c r="L94" s="10">
        <v>2.2799999999999998</v>
      </c>
      <c r="M94" s="30">
        <v>7.8351219512195129</v>
      </c>
      <c r="N94" s="31">
        <v>1.26</v>
      </c>
      <c r="O94" s="30">
        <v>0</v>
      </c>
      <c r="P94" s="43">
        <f t="shared" si="69"/>
        <v>10</v>
      </c>
      <c r="Q94" s="45">
        <f t="shared" ref="Q94" si="170">P94+Q93</f>
        <v>65.16</v>
      </c>
      <c r="R94" s="10">
        <f t="shared" si="91"/>
        <v>2.2799999999999998</v>
      </c>
      <c r="S94" s="30">
        <f t="shared" ref="S94:U94" si="171">IF(R94&gt;0,S$3,0)</f>
        <v>2</v>
      </c>
      <c r="T94" s="31">
        <f t="shared" si="93"/>
        <v>1.26</v>
      </c>
      <c r="U94" s="30">
        <f t="shared" si="171"/>
        <v>2</v>
      </c>
      <c r="V94" s="43">
        <f t="shared" si="137"/>
        <v>3.08</v>
      </c>
      <c r="W94" s="45">
        <f t="shared" si="169"/>
        <v>49.099999999999994</v>
      </c>
      <c r="X94" s="75"/>
    </row>
    <row r="95" spans="1:45" outlineLevel="1" x14ac:dyDescent="0.2">
      <c r="A95" s="91"/>
      <c r="B95" s="37">
        <f t="shared" si="36"/>
        <v>91</v>
      </c>
      <c r="C95" s="28" t="s">
        <v>205</v>
      </c>
      <c r="D95" s="64">
        <v>44123</v>
      </c>
      <c r="E95" s="28" t="s">
        <v>39</v>
      </c>
      <c r="F95" s="54" t="s">
        <v>10</v>
      </c>
      <c r="G95" s="54" t="s">
        <v>67</v>
      </c>
      <c r="H95" s="54">
        <v>1200</v>
      </c>
      <c r="I95" s="57" t="s">
        <v>130</v>
      </c>
      <c r="J95" s="54" t="s">
        <v>120</v>
      </c>
      <c r="K95" s="36" t="s">
        <v>9</v>
      </c>
      <c r="L95" s="10">
        <v>1.66</v>
      </c>
      <c r="M95" s="30">
        <v>15.213414932680537</v>
      </c>
      <c r="N95" s="31">
        <v>1.1200000000000001</v>
      </c>
      <c r="O95" s="30">
        <v>0</v>
      </c>
      <c r="P95" s="43">
        <f t="shared" si="69"/>
        <v>10</v>
      </c>
      <c r="Q95" s="45">
        <f t="shared" ref="Q95" si="172">P95+Q94</f>
        <v>75.16</v>
      </c>
      <c r="R95" s="10">
        <f t="shared" si="91"/>
        <v>1.66</v>
      </c>
      <c r="S95" s="30">
        <f t="shared" ref="S95:U95" si="173">IF(R95&gt;0,S$3,0)</f>
        <v>2</v>
      </c>
      <c r="T95" s="31">
        <f t="shared" si="93"/>
        <v>1.1200000000000001</v>
      </c>
      <c r="U95" s="30">
        <f t="shared" si="173"/>
        <v>2</v>
      </c>
      <c r="V95" s="43">
        <f t="shared" si="137"/>
        <v>1.56</v>
      </c>
      <c r="W95" s="45">
        <f t="shared" si="169"/>
        <v>50.66</v>
      </c>
      <c r="X95" s="75"/>
    </row>
    <row r="96" spans="1:45" outlineLevel="1" x14ac:dyDescent="0.2">
      <c r="A96" s="91"/>
      <c r="B96" s="37">
        <f t="shared" si="36"/>
        <v>92</v>
      </c>
      <c r="C96" s="28" t="s">
        <v>206</v>
      </c>
      <c r="D96" s="64">
        <v>44124</v>
      </c>
      <c r="E96" s="28" t="s">
        <v>55</v>
      </c>
      <c r="F96" s="54" t="s">
        <v>25</v>
      </c>
      <c r="G96" s="54" t="s">
        <v>67</v>
      </c>
      <c r="H96" s="54">
        <v>1200</v>
      </c>
      <c r="I96" s="57" t="s">
        <v>130</v>
      </c>
      <c r="J96" s="54" t="s">
        <v>120</v>
      </c>
      <c r="K96" s="36" t="s">
        <v>8</v>
      </c>
      <c r="L96" s="10">
        <v>2.7</v>
      </c>
      <c r="M96" s="30">
        <v>5.8633403214535287</v>
      </c>
      <c r="N96" s="31">
        <v>1.43</v>
      </c>
      <c r="O96" s="30">
        <v>0</v>
      </c>
      <c r="P96" s="43">
        <f t="shared" si="69"/>
        <v>-5.9</v>
      </c>
      <c r="Q96" s="45">
        <f t="shared" ref="Q96" si="174">P96+Q95</f>
        <v>69.259999999999991</v>
      </c>
      <c r="R96" s="10">
        <f t="shared" si="91"/>
        <v>2.7</v>
      </c>
      <c r="S96" s="30">
        <f t="shared" ref="S96:U96" si="175">IF(R96&gt;0,S$3,0)</f>
        <v>2</v>
      </c>
      <c r="T96" s="31">
        <f t="shared" si="93"/>
        <v>1.43</v>
      </c>
      <c r="U96" s="30">
        <f t="shared" si="175"/>
        <v>2</v>
      </c>
      <c r="V96" s="43">
        <f t="shared" si="137"/>
        <v>-1.1399999999999999</v>
      </c>
      <c r="W96" s="45">
        <f t="shared" si="169"/>
        <v>49.519999999999996</v>
      </c>
      <c r="X96" s="75"/>
    </row>
    <row r="97" spans="1:24" outlineLevel="1" x14ac:dyDescent="0.2">
      <c r="A97" s="91"/>
      <c r="B97" s="37">
        <f t="shared" si="36"/>
        <v>93</v>
      </c>
      <c r="C97" s="28" t="s">
        <v>207</v>
      </c>
      <c r="D97" s="64">
        <v>44126</v>
      </c>
      <c r="E97" s="28" t="s">
        <v>32</v>
      </c>
      <c r="F97" s="54" t="s">
        <v>10</v>
      </c>
      <c r="G97" s="54" t="s">
        <v>67</v>
      </c>
      <c r="H97" s="54">
        <v>1200</v>
      </c>
      <c r="I97" s="57" t="s">
        <v>131</v>
      </c>
      <c r="J97" s="54" t="s">
        <v>120</v>
      </c>
      <c r="K97" s="36" t="s">
        <v>8</v>
      </c>
      <c r="L97" s="10">
        <v>3.05</v>
      </c>
      <c r="M97" s="30">
        <v>4.8763636363636369</v>
      </c>
      <c r="N97" s="31">
        <v>1.46</v>
      </c>
      <c r="O97" s="30">
        <v>0</v>
      </c>
      <c r="P97" s="43">
        <f t="shared" si="69"/>
        <v>-4.9000000000000004</v>
      </c>
      <c r="Q97" s="45">
        <f t="shared" ref="Q97" si="176">P97+Q96</f>
        <v>64.359999999999985</v>
      </c>
      <c r="R97" s="10">
        <f t="shared" si="91"/>
        <v>3.05</v>
      </c>
      <c r="S97" s="30">
        <f t="shared" ref="S97:U97" si="177">IF(R97&gt;0,S$3,0)</f>
        <v>2</v>
      </c>
      <c r="T97" s="31">
        <f t="shared" si="93"/>
        <v>1.46</v>
      </c>
      <c r="U97" s="30">
        <f t="shared" si="177"/>
        <v>2</v>
      </c>
      <c r="V97" s="43">
        <f t="shared" si="137"/>
        <v>-1.08</v>
      </c>
      <c r="W97" s="45">
        <f t="shared" si="169"/>
        <v>48.44</v>
      </c>
      <c r="X97" s="75"/>
    </row>
    <row r="98" spans="1:24" outlineLevel="1" x14ac:dyDescent="0.2">
      <c r="A98" s="91"/>
      <c r="B98" s="37">
        <f t="shared" si="36"/>
        <v>94</v>
      </c>
      <c r="C98" s="28" t="s">
        <v>52</v>
      </c>
      <c r="D98" s="64">
        <v>44126</v>
      </c>
      <c r="E98" s="28" t="s">
        <v>32</v>
      </c>
      <c r="F98" s="54" t="s">
        <v>13</v>
      </c>
      <c r="G98" s="54" t="s">
        <v>69</v>
      </c>
      <c r="H98" s="54">
        <v>1200</v>
      </c>
      <c r="I98" s="57" t="s">
        <v>131</v>
      </c>
      <c r="J98" s="54" t="s">
        <v>120</v>
      </c>
      <c r="K98" s="36" t="s">
        <v>62</v>
      </c>
      <c r="L98" s="10">
        <v>15</v>
      </c>
      <c r="M98" s="30">
        <v>0.71714285714285708</v>
      </c>
      <c r="N98" s="31">
        <v>3.13</v>
      </c>
      <c r="O98" s="30">
        <v>0.32800000000000001</v>
      </c>
      <c r="P98" s="43">
        <f t="shared" si="69"/>
        <v>-1</v>
      </c>
      <c r="Q98" s="45">
        <f t="shared" ref="Q98" si="178">P98+Q97</f>
        <v>63.359999999999985</v>
      </c>
      <c r="R98" s="10">
        <f t="shared" si="91"/>
        <v>15</v>
      </c>
      <c r="S98" s="30">
        <f t="shared" ref="S98:U98" si="179">IF(R98&gt;0,S$3,0)</f>
        <v>2</v>
      </c>
      <c r="T98" s="31">
        <f t="shared" si="93"/>
        <v>3.13</v>
      </c>
      <c r="U98" s="30">
        <f t="shared" si="179"/>
        <v>2</v>
      </c>
      <c r="V98" s="43">
        <f t="shared" si="137"/>
        <v>-4</v>
      </c>
      <c r="W98" s="45">
        <f t="shared" si="169"/>
        <v>44.44</v>
      </c>
      <c r="X98" s="75"/>
    </row>
    <row r="99" spans="1:24" outlineLevel="1" x14ac:dyDescent="0.2">
      <c r="A99" s="91"/>
      <c r="B99" s="37">
        <f t="shared" si="36"/>
        <v>95</v>
      </c>
      <c r="C99" s="28" t="s">
        <v>208</v>
      </c>
      <c r="D99" s="64">
        <v>44127</v>
      </c>
      <c r="E99" s="28" t="s">
        <v>11</v>
      </c>
      <c r="F99" s="54" t="s">
        <v>25</v>
      </c>
      <c r="G99" s="54" t="s">
        <v>67</v>
      </c>
      <c r="H99" s="54">
        <v>1200</v>
      </c>
      <c r="I99" s="57" t="s">
        <v>131</v>
      </c>
      <c r="J99" s="54" t="s">
        <v>120</v>
      </c>
      <c r="K99" s="36" t="s">
        <v>8</v>
      </c>
      <c r="L99" s="10">
        <v>6.37</v>
      </c>
      <c r="M99" s="30">
        <v>1.8634883720930233</v>
      </c>
      <c r="N99" s="31">
        <v>2.12</v>
      </c>
      <c r="O99" s="30">
        <v>0</v>
      </c>
      <c r="P99" s="43">
        <f t="shared" si="69"/>
        <v>-1.9</v>
      </c>
      <c r="Q99" s="45">
        <f t="shared" ref="Q99" si="180">P99+Q98</f>
        <v>61.459999999999987</v>
      </c>
      <c r="R99" s="10">
        <f t="shared" si="91"/>
        <v>6.37</v>
      </c>
      <c r="S99" s="30">
        <f t="shared" ref="S99:U99" si="181">IF(R99&gt;0,S$3,0)</f>
        <v>2</v>
      </c>
      <c r="T99" s="31">
        <f t="shared" si="93"/>
        <v>2.12</v>
      </c>
      <c r="U99" s="30">
        <f t="shared" si="181"/>
        <v>2</v>
      </c>
      <c r="V99" s="43">
        <f t="shared" si="137"/>
        <v>0.24</v>
      </c>
      <c r="W99" s="45">
        <f t="shared" si="169"/>
        <v>44.68</v>
      </c>
      <c r="X99" s="75"/>
    </row>
    <row r="100" spans="1:24" outlineLevel="1" x14ac:dyDescent="0.2">
      <c r="A100" s="91"/>
      <c r="B100" s="37">
        <f t="shared" si="36"/>
        <v>96</v>
      </c>
      <c r="C100" s="28" t="s">
        <v>210</v>
      </c>
      <c r="D100" s="64">
        <v>44127</v>
      </c>
      <c r="E100" s="28" t="s">
        <v>11</v>
      </c>
      <c r="F100" s="54" t="s">
        <v>25</v>
      </c>
      <c r="G100" s="54" t="s">
        <v>67</v>
      </c>
      <c r="H100" s="54">
        <v>1200</v>
      </c>
      <c r="I100" s="57" t="s">
        <v>131</v>
      </c>
      <c r="J100" s="54" t="s">
        <v>120</v>
      </c>
      <c r="K100" s="36" t="s">
        <v>9</v>
      </c>
      <c r="L100" s="10">
        <v>3</v>
      </c>
      <c r="M100" s="30">
        <v>4.9899999999999993</v>
      </c>
      <c r="N100" s="31">
        <v>1.43</v>
      </c>
      <c r="O100" s="30">
        <v>0</v>
      </c>
      <c r="P100" s="43">
        <f t="shared" si="69"/>
        <v>10</v>
      </c>
      <c r="Q100" s="45">
        <f t="shared" ref="Q100" si="182">P100+Q99</f>
        <v>71.45999999999998</v>
      </c>
      <c r="R100" s="10">
        <f t="shared" si="91"/>
        <v>3</v>
      </c>
      <c r="S100" s="30">
        <f t="shared" ref="S100:U100" si="183">IF(R100&gt;0,S$3,0)</f>
        <v>2</v>
      </c>
      <c r="T100" s="31">
        <f t="shared" si="93"/>
        <v>1.43</v>
      </c>
      <c r="U100" s="30">
        <f t="shared" si="183"/>
        <v>2</v>
      </c>
      <c r="V100" s="43">
        <f t="shared" si="137"/>
        <v>4.8600000000000003</v>
      </c>
      <c r="W100" s="45">
        <f t="shared" si="169"/>
        <v>49.54</v>
      </c>
      <c r="X100" s="75"/>
    </row>
    <row r="101" spans="1:24" outlineLevel="1" x14ac:dyDescent="0.2">
      <c r="A101" s="91"/>
      <c r="B101" s="37">
        <f t="shared" si="36"/>
        <v>97</v>
      </c>
      <c r="C101" s="28" t="s">
        <v>209</v>
      </c>
      <c r="D101" s="64">
        <v>44127</v>
      </c>
      <c r="E101" s="28" t="s">
        <v>11</v>
      </c>
      <c r="F101" s="54" t="s">
        <v>25</v>
      </c>
      <c r="G101" s="54" t="s">
        <v>67</v>
      </c>
      <c r="H101" s="54">
        <v>1200</v>
      </c>
      <c r="I101" s="57" t="s">
        <v>131</v>
      </c>
      <c r="J101" s="54" t="s">
        <v>120</v>
      </c>
      <c r="K101" s="36" t="s">
        <v>12</v>
      </c>
      <c r="L101" s="10">
        <v>7.33</v>
      </c>
      <c r="M101" s="30">
        <v>1.5727450980392157</v>
      </c>
      <c r="N101" s="31">
        <v>2.12</v>
      </c>
      <c r="O101" s="30">
        <v>0</v>
      </c>
      <c r="P101" s="43">
        <f t="shared" si="69"/>
        <v>-1.6</v>
      </c>
      <c r="Q101" s="45">
        <f t="shared" ref="Q101" si="184">P101+Q100</f>
        <v>69.859999999999985</v>
      </c>
      <c r="R101" s="10">
        <f t="shared" si="91"/>
        <v>7.33</v>
      </c>
      <c r="S101" s="30">
        <f t="shared" ref="S101:U101" si="185">IF(R101&gt;0,S$3,0)</f>
        <v>2</v>
      </c>
      <c r="T101" s="31">
        <f t="shared" si="93"/>
        <v>2.12</v>
      </c>
      <c r="U101" s="30">
        <f t="shared" si="185"/>
        <v>2</v>
      </c>
      <c r="V101" s="43">
        <f t="shared" si="137"/>
        <v>0.24</v>
      </c>
      <c r="W101" s="45">
        <f t="shared" si="169"/>
        <v>49.78</v>
      </c>
      <c r="X101" s="75"/>
    </row>
    <row r="102" spans="1:24" outlineLevel="1" x14ac:dyDescent="0.2">
      <c r="A102" s="91"/>
      <c r="B102" s="37">
        <f t="shared" si="36"/>
        <v>98</v>
      </c>
      <c r="C102" s="28" t="s">
        <v>201</v>
      </c>
      <c r="D102" s="64">
        <v>44127</v>
      </c>
      <c r="E102" s="28" t="s">
        <v>11</v>
      </c>
      <c r="F102" s="54" t="s">
        <v>36</v>
      </c>
      <c r="G102" s="54" t="s">
        <v>67</v>
      </c>
      <c r="H102" s="54">
        <v>1200</v>
      </c>
      <c r="I102" s="57" t="s">
        <v>131</v>
      </c>
      <c r="J102" s="54" t="s">
        <v>120</v>
      </c>
      <c r="K102" s="36" t="s">
        <v>9</v>
      </c>
      <c r="L102" s="10">
        <v>3.23</v>
      </c>
      <c r="M102" s="30">
        <v>4.4869172932330823</v>
      </c>
      <c r="N102" s="31">
        <v>1.39</v>
      </c>
      <c r="O102" s="30">
        <v>0</v>
      </c>
      <c r="P102" s="43">
        <f t="shared" si="69"/>
        <v>10</v>
      </c>
      <c r="Q102" s="45">
        <f t="shared" ref="Q102" si="186">P102+Q101</f>
        <v>79.859999999999985</v>
      </c>
      <c r="R102" s="10">
        <f t="shared" si="91"/>
        <v>3.23</v>
      </c>
      <c r="S102" s="30">
        <f t="shared" ref="S102:U102" si="187">IF(R102&gt;0,S$3,0)</f>
        <v>2</v>
      </c>
      <c r="T102" s="31">
        <f t="shared" si="93"/>
        <v>1.39</v>
      </c>
      <c r="U102" s="30">
        <f t="shared" si="187"/>
        <v>2</v>
      </c>
      <c r="V102" s="43">
        <f t="shared" si="137"/>
        <v>5.24</v>
      </c>
      <c r="W102" s="45">
        <f t="shared" si="169"/>
        <v>55.02</v>
      </c>
      <c r="X102" s="75"/>
    </row>
    <row r="103" spans="1:24" outlineLevel="1" x14ac:dyDescent="0.2">
      <c r="A103" s="91"/>
      <c r="B103" s="37">
        <f t="shared" si="36"/>
        <v>99</v>
      </c>
      <c r="C103" s="28" t="s">
        <v>211</v>
      </c>
      <c r="D103" s="64">
        <v>44128</v>
      </c>
      <c r="E103" s="28" t="s">
        <v>78</v>
      </c>
      <c r="F103" s="54" t="s">
        <v>36</v>
      </c>
      <c r="G103" s="54" t="s">
        <v>67</v>
      </c>
      <c r="H103" s="54">
        <v>1000</v>
      </c>
      <c r="I103" s="57" t="s">
        <v>130</v>
      </c>
      <c r="J103" s="54" t="s">
        <v>120</v>
      </c>
      <c r="K103" s="36" t="s">
        <v>12</v>
      </c>
      <c r="L103" s="10">
        <v>3.21</v>
      </c>
      <c r="M103" s="30">
        <v>4.5301234567901236</v>
      </c>
      <c r="N103" s="31">
        <v>1.42</v>
      </c>
      <c r="O103" s="30">
        <v>0</v>
      </c>
      <c r="P103" s="43">
        <f t="shared" si="69"/>
        <v>-4.5</v>
      </c>
      <c r="Q103" s="45">
        <f t="shared" ref="Q103" si="188">P103+Q102</f>
        <v>75.359999999999985</v>
      </c>
      <c r="R103" s="10">
        <f t="shared" si="91"/>
        <v>3.21</v>
      </c>
      <c r="S103" s="30">
        <f t="shared" ref="S103:U103" si="189">IF(R103&gt;0,S$3,0)</f>
        <v>2</v>
      </c>
      <c r="T103" s="31">
        <f t="shared" si="93"/>
        <v>1.42</v>
      </c>
      <c r="U103" s="30">
        <f t="shared" si="189"/>
        <v>2</v>
      </c>
      <c r="V103" s="43">
        <f t="shared" si="137"/>
        <v>-1.1599999999999999</v>
      </c>
      <c r="W103" s="45">
        <f t="shared" si="169"/>
        <v>53.860000000000007</v>
      </c>
      <c r="X103" s="75"/>
    </row>
    <row r="104" spans="1:24" outlineLevel="1" x14ac:dyDescent="0.2">
      <c r="A104" s="91"/>
      <c r="B104" s="37">
        <f t="shared" si="36"/>
        <v>100</v>
      </c>
      <c r="C104" s="28" t="s">
        <v>212</v>
      </c>
      <c r="D104" s="64">
        <v>44129</v>
      </c>
      <c r="E104" s="28" t="s">
        <v>26</v>
      </c>
      <c r="F104" s="54" t="s">
        <v>25</v>
      </c>
      <c r="G104" s="54" t="s">
        <v>67</v>
      </c>
      <c r="H104" s="54">
        <v>1400</v>
      </c>
      <c r="I104" s="57" t="s">
        <v>132</v>
      </c>
      <c r="J104" s="54" t="s">
        <v>120</v>
      </c>
      <c r="K104" s="36" t="s">
        <v>9</v>
      </c>
      <c r="L104" s="10">
        <v>1.87</v>
      </c>
      <c r="M104" s="30">
        <v>11.496352201257862</v>
      </c>
      <c r="N104" s="31">
        <v>1.1499999999999999</v>
      </c>
      <c r="O104" s="30">
        <v>0</v>
      </c>
      <c r="P104" s="43">
        <f t="shared" si="69"/>
        <v>10</v>
      </c>
      <c r="Q104" s="45">
        <f t="shared" ref="Q104" si="190">P104+Q103</f>
        <v>85.359999999999985</v>
      </c>
      <c r="R104" s="10">
        <f t="shared" si="91"/>
        <v>1.87</v>
      </c>
      <c r="S104" s="30">
        <f t="shared" ref="S104:U104" si="191">IF(R104&gt;0,S$3,0)</f>
        <v>2</v>
      </c>
      <c r="T104" s="31">
        <f t="shared" si="93"/>
        <v>1.1499999999999999</v>
      </c>
      <c r="U104" s="30">
        <f t="shared" si="191"/>
        <v>2</v>
      </c>
      <c r="V104" s="43">
        <f t="shared" si="137"/>
        <v>2.04</v>
      </c>
      <c r="W104" s="45">
        <f t="shared" si="169"/>
        <v>55.900000000000006</v>
      </c>
      <c r="X104" s="75"/>
    </row>
    <row r="105" spans="1:24" outlineLevel="1" x14ac:dyDescent="0.2">
      <c r="A105" s="91"/>
      <c r="B105" s="37">
        <f t="shared" si="36"/>
        <v>101</v>
      </c>
      <c r="C105" s="28" t="s">
        <v>79</v>
      </c>
      <c r="D105" s="64">
        <v>44130</v>
      </c>
      <c r="E105" s="28" t="s">
        <v>28</v>
      </c>
      <c r="F105" s="54" t="s">
        <v>46</v>
      </c>
      <c r="G105" s="54" t="s">
        <v>70</v>
      </c>
      <c r="H105" s="54">
        <v>1200</v>
      </c>
      <c r="I105" s="57" t="s">
        <v>130</v>
      </c>
      <c r="J105" s="54" t="s">
        <v>120</v>
      </c>
      <c r="K105" s="36" t="s">
        <v>8</v>
      </c>
      <c r="L105" s="10">
        <v>9.5500000000000007</v>
      </c>
      <c r="M105" s="30">
        <v>1.1688235294117648</v>
      </c>
      <c r="N105" s="31">
        <v>2.62</v>
      </c>
      <c r="O105" s="30">
        <v>0.7088888888888889</v>
      </c>
      <c r="P105" s="43">
        <f t="shared" ref="P105:P360" si="192">ROUND(IF(OR($K105="1st",$K105="WON"),($L105*$M105)+($N105*$O105),IF(OR($K105="2nd",$K105="3rd"),IF($N105="NTD",0,($N105*$O105))))-($M105+$O105),1)</f>
        <v>0</v>
      </c>
      <c r="Q105" s="45">
        <f t="shared" ref="Q105" si="193">P105+Q104</f>
        <v>85.359999999999985</v>
      </c>
      <c r="R105" s="10">
        <f t="shared" si="91"/>
        <v>9.5500000000000007</v>
      </c>
      <c r="S105" s="30">
        <f t="shared" ref="S105:U105" si="194">IF(R105&gt;0,S$3,0)</f>
        <v>2</v>
      </c>
      <c r="T105" s="31">
        <f t="shared" si="93"/>
        <v>2.62</v>
      </c>
      <c r="U105" s="30">
        <f t="shared" si="194"/>
        <v>2</v>
      </c>
      <c r="V105" s="43">
        <f t="shared" si="137"/>
        <v>1.24</v>
      </c>
      <c r="W105" s="45">
        <f t="shared" si="169"/>
        <v>57.140000000000008</v>
      </c>
      <c r="X105" s="75"/>
    </row>
    <row r="106" spans="1:24" outlineLevel="1" x14ac:dyDescent="0.2">
      <c r="A106" s="91"/>
      <c r="B106" s="37">
        <f t="shared" si="36"/>
        <v>102</v>
      </c>
      <c r="C106" s="28" t="s">
        <v>214</v>
      </c>
      <c r="D106" s="64">
        <v>44130</v>
      </c>
      <c r="E106" s="28" t="s">
        <v>28</v>
      </c>
      <c r="F106" s="54" t="s">
        <v>48</v>
      </c>
      <c r="G106" s="54" t="s">
        <v>70</v>
      </c>
      <c r="H106" s="54">
        <v>1000</v>
      </c>
      <c r="I106" s="57" t="s">
        <v>130</v>
      </c>
      <c r="J106" s="54" t="s">
        <v>120</v>
      </c>
      <c r="K106" s="36" t="s">
        <v>12</v>
      </c>
      <c r="L106" s="10">
        <v>3.96</v>
      </c>
      <c r="M106" s="30">
        <v>3.3944680851063831</v>
      </c>
      <c r="N106" s="31">
        <v>1.72</v>
      </c>
      <c r="O106" s="30">
        <v>4.7555555555555573</v>
      </c>
      <c r="P106" s="43">
        <f t="shared" si="192"/>
        <v>0</v>
      </c>
      <c r="Q106" s="45">
        <f t="shared" ref="Q106" si="195">P106+Q105</f>
        <v>85.359999999999985</v>
      </c>
      <c r="R106" s="10">
        <f t="shared" si="91"/>
        <v>3.96</v>
      </c>
      <c r="S106" s="30">
        <f t="shared" ref="S106:U106" si="196">IF(R106&gt;0,S$3,0)</f>
        <v>2</v>
      </c>
      <c r="T106" s="31">
        <f t="shared" si="93"/>
        <v>1.72</v>
      </c>
      <c r="U106" s="30">
        <f t="shared" si="196"/>
        <v>2</v>
      </c>
      <c r="V106" s="43">
        <f t="shared" si="137"/>
        <v>-0.56000000000000005</v>
      </c>
      <c r="W106" s="45">
        <f t="shared" si="169"/>
        <v>56.580000000000005</v>
      </c>
      <c r="X106" s="75"/>
    </row>
    <row r="107" spans="1:24" outlineLevel="1" x14ac:dyDescent="0.2">
      <c r="A107" s="91"/>
      <c r="B107" s="37">
        <f t="shared" si="36"/>
        <v>103</v>
      </c>
      <c r="C107" s="28" t="s">
        <v>215</v>
      </c>
      <c r="D107" s="64">
        <v>44131</v>
      </c>
      <c r="E107" s="28" t="s">
        <v>33</v>
      </c>
      <c r="F107" s="54" t="s">
        <v>46</v>
      </c>
      <c r="G107" s="54" t="s">
        <v>70</v>
      </c>
      <c r="H107" s="54">
        <v>975</v>
      </c>
      <c r="I107" s="57" t="s">
        <v>131</v>
      </c>
      <c r="J107" s="54" t="s">
        <v>120</v>
      </c>
      <c r="K107" s="36" t="s">
        <v>66</v>
      </c>
      <c r="L107" s="10">
        <v>9.4</v>
      </c>
      <c r="M107" s="30">
        <v>1.1926546003016592</v>
      </c>
      <c r="N107" s="31">
        <v>2.2400000000000002</v>
      </c>
      <c r="O107" s="30">
        <v>0.96799999999999997</v>
      </c>
      <c r="P107" s="43">
        <f t="shared" si="192"/>
        <v>-2.2000000000000002</v>
      </c>
      <c r="Q107" s="45">
        <f t="shared" ref="Q107" si="197">P107+Q106</f>
        <v>83.159999999999982</v>
      </c>
      <c r="R107" s="10">
        <f t="shared" si="91"/>
        <v>9.4</v>
      </c>
      <c r="S107" s="30">
        <f t="shared" ref="S107:U107" si="198">IF(R107&gt;0,S$3,0)</f>
        <v>2</v>
      </c>
      <c r="T107" s="31">
        <f t="shared" si="93"/>
        <v>2.2400000000000002</v>
      </c>
      <c r="U107" s="30">
        <f t="shared" si="198"/>
        <v>2</v>
      </c>
      <c r="V107" s="43">
        <f t="shared" si="137"/>
        <v>-4</v>
      </c>
      <c r="W107" s="45">
        <f t="shared" si="169"/>
        <v>52.580000000000005</v>
      </c>
      <c r="X107" s="75"/>
    </row>
    <row r="108" spans="1:24" outlineLevel="1" x14ac:dyDescent="0.2">
      <c r="A108" s="91"/>
      <c r="B108" s="37">
        <f t="shared" si="36"/>
        <v>104</v>
      </c>
      <c r="C108" s="28" t="s">
        <v>216</v>
      </c>
      <c r="D108" s="64">
        <v>44132</v>
      </c>
      <c r="E108" s="28" t="s">
        <v>40</v>
      </c>
      <c r="F108" s="54" t="s">
        <v>36</v>
      </c>
      <c r="G108" s="54" t="s">
        <v>67</v>
      </c>
      <c r="H108" s="54">
        <v>1100</v>
      </c>
      <c r="I108" s="57" t="s">
        <v>131</v>
      </c>
      <c r="J108" s="54" t="s">
        <v>120</v>
      </c>
      <c r="K108" s="36" t="s">
        <v>9</v>
      </c>
      <c r="L108" s="10">
        <v>3.64</v>
      </c>
      <c r="M108" s="30">
        <v>3.8033537331701344</v>
      </c>
      <c r="N108" s="31">
        <v>1.64</v>
      </c>
      <c r="O108" s="30">
        <v>0</v>
      </c>
      <c r="P108" s="43">
        <f t="shared" si="192"/>
        <v>10</v>
      </c>
      <c r="Q108" s="45">
        <f t="shared" ref="Q108" si="199">P108+Q107</f>
        <v>93.159999999999982</v>
      </c>
      <c r="R108" s="10">
        <f t="shared" si="91"/>
        <v>3.64</v>
      </c>
      <c r="S108" s="30">
        <f t="shared" ref="S108:U108" si="200">IF(R108&gt;0,S$3,0)</f>
        <v>2</v>
      </c>
      <c r="T108" s="31">
        <f t="shared" si="93"/>
        <v>1.64</v>
      </c>
      <c r="U108" s="30">
        <f t="shared" si="200"/>
        <v>2</v>
      </c>
      <c r="V108" s="43">
        <f t="shared" si="137"/>
        <v>6.56</v>
      </c>
      <c r="W108" s="45">
        <f t="shared" si="169"/>
        <v>59.140000000000008</v>
      </c>
      <c r="X108" s="75"/>
    </row>
    <row r="109" spans="1:24" outlineLevel="1" x14ac:dyDescent="0.2">
      <c r="A109" s="91"/>
      <c r="B109" s="37">
        <f t="shared" si="36"/>
        <v>105</v>
      </c>
      <c r="C109" s="28" t="s">
        <v>105</v>
      </c>
      <c r="D109" s="64">
        <v>44132</v>
      </c>
      <c r="E109" s="28" t="s">
        <v>40</v>
      </c>
      <c r="F109" s="54" t="s">
        <v>36</v>
      </c>
      <c r="G109" s="54" t="s">
        <v>67</v>
      </c>
      <c r="H109" s="54">
        <v>1100</v>
      </c>
      <c r="I109" s="57" t="s">
        <v>131</v>
      </c>
      <c r="J109" s="54" t="s">
        <v>120</v>
      </c>
      <c r="K109" s="36" t="s">
        <v>12</v>
      </c>
      <c r="L109" s="10">
        <v>4.8600000000000003</v>
      </c>
      <c r="M109" s="30">
        <v>2.5812903225806449</v>
      </c>
      <c r="N109" s="31">
        <v>1.83</v>
      </c>
      <c r="O109" s="30">
        <v>3.0685714285714285</v>
      </c>
      <c r="P109" s="43">
        <f t="shared" si="192"/>
        <v>0</v>
      </c>
      <c r="Q109" s="45">
        <f t="shared" ref="Q109" si="201">P109+Q108</f>
        <v>93.159999999999982</v>
      </c>
      <c r="R109" s="10">
        <f t="shared" si="91"/>
        <v>4.8600000000000003</v>
      </c>
      <c r="S109" s="30">
        <f t="shared" ref="S109:U109" si="202">IF(R109&gt;0,S$3,0)</f>
        <v>2</v>
      </c>
      <c r="T109" s="31">
        <f t="shared" si="93"/>
        <v>1.83</v>
      </c>
      <c r="U109" s="30">
        <f t="shared" si="202"/>
        <v>2</v>
      </c>
      <c r="V109" s="43">
        <f t="shared" si="137"/>
        <v>-0.34</v>
      </c>
      <c r="W109" s="45">
        <f t="shared" si="169"/>
        <v>58.800000000000004</v>
      </c>
      <c r="X109" s="75"/>
    </row>
    <row r="110" spans="1:24" outlineLevel="1" x14ac:dyDescent="0.2">
      <c r="A110" s="91"/>
      <c r="B110" s="37">
        <f t="shared" si="36"/>
        <v>106</v>
      </c>
      <c r="C110" s="28" t="s">
        <v>217</v>
      </c>
      <c r="D110" s="64">
        <v>44132</v>
      </c>
      <c r="E110" s="28" t="s">
        <v>40</v>
      </c>
      <c r="F110" s="54" t="s">
        <v>36</v>
      </c>
      <c r="G110" s="54" t="s">
        <v>67</v>
      </c>
      <c r="H110" s="54">
        <v>1100</v>
      </c>
      <c r="I110" s="57" t="s">
        <v>131</v>
      </c>
      <c r="J110" s="54" t="s">
        <v>120</v>
      </c>
      <c r="K110" s="36" t="s">
        <v>74</v>
      </c>
      <c r="L110" s="10">
        <v>8</v>
      </c>
      <c r="M110" s="30">
        <v>1.4242857142857144</v>
      </c>
      <c r="N110" s="31">
        <v>2.6</v>
      </c>
      <c r="O110" s="30">
        <v>0.88</v>
      </c>
      <c r="P110" s="43">
        <f t="shared" si="192"/>
        <v>-2.2999999999999998</v>
      </c>
      <c r="Q110" s="45">
        <f t="shared" ref="Q110" si="203">P110+Q109</f>
        <v>90.859999999999985</v>
      </c>
      <c r="R110" s="10">
        <f t="shared" si="91"/>
        <v>8</v>
      </c>
      <c r="S110" s="30">
        <f t="shared" ref="S110:U110" si="204">IF(R110&gt;0,S$3,0)</f>
        <v>2</v>
      </c>
      <c r="T110" s="31">
        <f t="shared" si="93"/>
        <v>2.6</v>
      </c>
      <c r="U110" s="30">
        <f t="shared" si="204"/>
        <v>2</v>
      </c>
      <c r="V110" s="43">
        <f t="shared" si="137"/>
        <v>-4</v>
      </c>
      <c r="W110" s="45">
        <f t="shared" si="169"/>
        <v>54.800000000000004</v>
      </c>
      <c r="X110" s="75"/>
    </row>
    <row r="111" spans="1:24" outlineLevel="1" x14ac:dyDescent="0.2">
      <c r="A111" s="91"/>
      <c r="B111" s="37">
        <f t="shared" si="36"/>
        <v>107</v>
      </c>
      <c r="C111" s="28" t="s">
        <v>199</v>
      </c>
      <c r="D111" s="64">
        <v>44132</v>
      </c>
      <c r="E111" s="28" t="s">
        <v>40</v>
      </c>
      <c r="F111" s="54" t="s">
        <v>41</v>
      </c>
      <c r="G111" s="54" t="s">
        <v>69</v>
      </c>
      <c r="H111" s="54">
        <v>1300</v>
      </c>
      <c r="I111" s="57" t="s">
        <v>131</v>
      </c>
      <c r="J111" s="54" t="s">
        <v>120</v>
      </c>
      <c r="K111" s="36" t="s">
        <v>66</v>
      </c>
      <c r="L111" s="10">
        <v>5.22</v>
      </c>
      <c r="M111" s="30">
        <v>2.3611764705882354</v>
      </c>
      <c r="N111" s="31">
        <v>2.0499999999999998</v>
      </c>
      <c r="O111" s="30">
        <v>2.2300000000000009</v>
      </c>
      <c r="P111" s="43">
        <f t="shared" si="192"/>
        <v>-4.5999999999999996</v>
      </c>
      <c r="Q111" s="45">
        <f t="shared" ref="Q111" si="205">P111+Q110</f>
        <v>86.259999999999991</v>
      </c>
      <c r="R111" s="10">
        <f t="shared" si="91"/>
        <v>5.22</v>
      </c>
      <c r="S111" s="30">
        <f t="shared" ref="S111:U111" si="206">IF(R111&gt;0,S$3,0)</f>
        <v>2</v>
      </c>
      <c r="T111" s="31">
        <f t="shared" si="93"/>
        <v>2.0499999999999998</v>
      </c>
      <c r="U111" s="30">
        <f t="shared" si="206"/>
        <v>2</v>
      </c>
      <c r="V111" s="43">
        <f t="shared" si="137"/>
        <v>-4</v>
      </c>
      <c r="W111" s="45">
        <f t="shared" si="169"/>
        <v>50.800000000000004</v>
      </c>
      <c r="X111" s="75"/>
    </row>
    <row r="112" spans="1:24" outlineLevel="1" x14ac:dyDescent="0.2">
      <c r="A112" s="91"/>
      <c r="B112" s="37">
        <f t="shared" si="36"/>
        <v>108</v>
      </c>
      <c r="C112" s="28" t="s">
        <v>218</v>
      </c>
      <c r="D112" s="64">
        <v>44132</v>
      </c>
      <c r="E112" s="28" t="s">
        <v>40</v>
      </c>
      <c r="F112" s="54" t="s">
        <v>29</v>
      </c>
      <c r="G112" s="54" t="s">
        <v>72</v>
      </c>
      <c r="H112" s="54">
        <v>1400</v>
      </c>
      <c r="I112" s="57" t="s">
        <v>131</v>
      </c>
      <c r="J112" s="54" t="s">
        <v>120</v>
      </c>
      <c r="K112" s="36" t="s">
        <v>65</v>
      </c>
      <c r="L112" s="10">
        <v>104.47</v>
      </c>
      <c r="M112" s="30">
        <v>9.7096774193548369E-2</v>
      </c>
      <c r="N112" s="31">
        <v>13.87</v>
      </c>
      <c r="O112" s="30">
        <v>0.01</v>
      </c>
      <c r="P112" s="43">
        <f t="shared" si="192"/>
        <v>-0.1</v>
      </c>
      <c r="Q112" s="45">
        <f t="shared" ref="Q112" si="207">P112+Q111</f>
        <v>86.16</v>
      </c>
      <c r="R112" s="10">
        <f t="shared" si="91"/>
        <v>104.47</v>
      </c>
      <c r="S112" s="30">
        <f t="shared" ref="S112:U112" si="208">IF(R112&gt;0,S$3,0)</f>
        <v>2</v>
      </c>
      <c r="T112" s="31">
        <f t="shared" si="93"/>
        <v>13.87</v>
      </c>
      <c r="U112" s="30">
        <f t="shared" si="208"/>
        <v>2</v>
      </c>
      <c r="V112" s="43">
        <f t="shared" si="137"/>
        <v>-4</v>
      </c>
      <c r="W112" s="45">
        <f t="shared" si="169"/>
        <v>46.800000000000004</v>
      </c>
      <c r="X112" s="75"/>
    </row>
    <row r="113" spans="1:24" outlineLevel="1" x14ac:dyDescent="0.2">
      <c r="A113" s="91"/>
      <c r="B113" s="37">
        <f t="shared" si="36"/>
        <v>109</v>
      </c>
      <c r="C113" s="28" t="s">
        <v>219</v>
      </c>
      <c r="D113" s="64">
        <v>44134</v>
      </c>
      <c r="E113" s="28" t="s">
        <v>88</v>
      </c>
      <c r="F113" s="54" t="s">
        <v>41</v>
      </c>
      <c r="G113" s="54" t="s">
        <v>70</v>
      </c>
      <c r="H113" s="54">
        <v>1450</v>
      </c>
      <c r="I113" s="57" t="s">
        <v>131</v>
      </c>
      <c r="J113" s="54" t="s">
        <v>120</v>
      </c>
      <c r="K113" s="36" t="s">
        <v>9</v>
      </c>
      <c r="L113" s="10">
        <v>4.8</v>
      </c>
      <c r="M113" s="30">
        <v>2.6205673758865249</v>
      </c>
      <c r="N113" s="31">
        <v>2.2799999999999998</v>
      </c>
      <c r="O113" s="30">
        <v>2.08</v>
      </c>
      <c r="P113" s="43">
        <f t="shared" si="192"/>
        <v>12.6</v>
      </c>
      <c r="Q113" s="45">
        <f t="shared" ref="Q113" si="209">P113+Q112</f>
        <v>98.759999999999991</v>
      </c>
      <c r="R113" s="10">
        <f t="shared" ref="R113:R176" si="210">L113</f>
        <v>4.8</v>
      </c>
      <c r="S113" s="30">
        <f t="shared" ref="S113:U113" si="211">IF(R113&gt;0,S$3,0)</f>
        <v>2</v>
      </c>
      <c r="T113" s="31">
        <f t="shared" ref="T113:T176" si="212">N113</f>
        <v>2.2799999999999998</v>
      </c>
      <c r="U113" s="30">
        <f t="shared" si="211"/>
        <v>2</v>
      </c>
      <c r="V113" s="43">
        <f t="shared" si="137"/>
        <v>10.16</v>
      </c>
      <c r="W113" s="45">
        <f t="shared" si="169"/>
        <v>56.960000000000008</v>
      </c>
      <c r="X113" s="75"/>
    </row>
    <row r="114" spans="1:24" outlineLevel="1" x14ac:dyDescent="0.2">
      <c r="A114" s="91"/>
      <c r="B114" s="37">
        <f t="shared" si="36"/>
        <v>110</v>
      </c>
      <c r="C114" s="28" t="s">
        <v>107</v>
      </c>
      <c r="D114" s="64">
        <v>44134</v>
      </c>
      <c r="E114" s="28" t="s">
        <v>27</v>
      </c>
      <c r="F114" s="54" t="s">
        <v>10</v>
      </c>
      <c r="G114" s="54" t="s">
        <v>69</v>
      </c>
      <c r="H114" s="54">
        <v>1200</v>
      </c>
      <c r="I114" s="57" t="s">
        <v>131</v>
      </c>
      <c r="J114" s="54" t="s">
        <v>120</v>
      </c>
      <c r="K114" s="36" t="s">
        <v>8</v>
      </c>
      <c r="L114" s="10">
        <v>6.56</v>
      </c>
      <c r="M114" s="30">
        <v>1.7944444444444443</v>
      </c>
      <c r="N114" s="31">
        <v>2.88</v>
      </c>
      <c r="O114" s="30">
        <v>0.95948051948051938</v>
      </c>
      <c r="P114" s="43">
        <f t="shared" si="192"/>
        <v>0</v>
      </c>
      <c r="Q114" s="45">
        <f t="shared" ref="Q114" si="213">P114+Q113</f>
        <v>98.759999999999991</v>
      </c>
      <c r="R114" s="10">
        <f t="shared" si="210"/>
        <v>6.56</v>
      </c>
      <c r="S114" s="30">
        <f t="shared" ref="S114:U114" si="214">IF(R114&gt;0,S$3,0)</f>
        <v>2</v>
      </c>
      <c r="T114" s="31">
        <f t="shared" si="212"/>
        <v>2.88</v>
      </c>
      <c r="U114" s="30">
        <f t="shared" si="214"/>
        <v>2</v>
      </c>
      <c r="V114" s="43">
        <f t="shared" si="137"/>
        <v>1.76</v>
      </c>
      <c r="W114" s="45">
        <f t="shared" si="169"/>
        <v>58.720000000000006</v>
      </c>
      <c r="X114" s="75"/>
    </row>
    <row r="115" spans="1:24" outlineLevel="1" x14ac:dyDescent="0.2">
      <c r="A115" s="91"/>
      <c r="B115" s="37">
        <f t="shared" si="36"/>
        <v>111</v>
      </c>
      <c r="C115" s="28" t="s">
        <v>220</v>
      </c>
      <c r="D115" s="64">
        <v>44135</v>
      </c>
      <c r="E115" s="28" t="s">
        <v>58</v>
      </c>
      <c r="F115" s="54" t="s">
        <v>25</v>
      </c>
      <c r="G115" s="54" t="s">
        <v>67</v>
      </c>
      <c r="H115" s="54">
        <v>1100</v>
      </c>
      <c r="I115" s="57" t="s">
        <v>130</v>
      </c>
      <c r="J115" s="54" t="s">
        <v>120</v>
      </c>
      <c r="K115" s="36" t="s">
        <v>8</v>
      </c>
      <c r="L115" s="10">
        <v>1.69</v>
      </c>
      <c r="M115" s="30">
        <v>14.552727272727271</v>
      </c>
      <c r="N115" s="31">
        <v>1.1299999999999999</v>
      </c>
      <c r="O115" s="30">
        <v>0</v>
      </c>
      <c r="P115" s="43">
        <f t="shared" si="192"/>
        <v>-14.6</v>
      </c>
      <c r="Q115" s="45">
        <f t="shared" ref="Q115" si="215">P115+Q114</f>
        <v>84.16</v>
      </c>
      <c r="R115" s="10">
        <f t="shared" si="210"/>
        <v>1.69</v>
      </c>
      <c r="S115" s="30">
        <f t="shared" ref="S115:U115" si="216">IF(R115&gt;0,S$3,0)</f>
        <v>2</v>
      </c>
      <c r="T115" s="31">
        <f t="shared" si="212"/>
        <v>1.1299999999999999</v>
      </c>
      <c r="U115" s="30">
        <f t="shared" si="216"/>
        <v>2</v>
      </c>
      <c r="V115" s="43">
        <f t="shared" si="137"/>
        <v>-1.74</v>
      </c>
      <c r="W115" s="45">
        <f t="shared" si="169"/>
        <v>56.980000000000004</v>
      </c>
      <c r="X115" s="75"/>
    </row>
    <row r="116" spans="1:24" outlineLevel="1" x14ac:dyDescent="0.2">
      <c r="A116" s="91"/>
      <c r="B116" s="52">
        <f t="shared" si="36"/>
        <v>112</v>
      </c>
      <c r="C116" s="9" t="s">
        <v>221</v>
      </c>
      <c r="D116" s="42">
        <v>44135</v>
      </c>
      <c r="E116" s="9" t="s">
        <v>58</v>
      </c>
      <c r="F116" s="55" t="s">
        <v>10</v>
      </c>
      <c r="G116" s="55" t="s">
        <v>67</v>
      </c>
      <c r="H116" s="55">
        <v>1400</v>
      </c>
      <c r="I116" s="60" t="s">
        <v>130</v>
      </c>
      <c r="J116" s="55" t="s">
        <v>120</v>
      </c>
      <c r="K116" s="38" t="s">
        <v>12</v>
      </c>
      <c r="L116" s="39">
        <v>2.86</v>
      </c>
      <c r="M116" s="40">
        <v>5.4011594202898543</v>
      </c>
      <c r="N116" s="41">
        <v>1.48</v>
      </c>
      <c r="O116" s="40">
        <v>0</v>
      </c>
      <c r="P116" s="44">
        <f t="shared" si="192"/>
        <v>-5.4</v>
      </c>
      <c r="Q116" s="48">
        <f t="shared" ref="Q116:Q117" si="217">P116+Q115</f>
        <v>78.759999999999991</v>
      </c>
      <c r="R116" s="39">
        <f t="shared" si="210"/>
        <v>2.86</v>
      </c>
      <c r="S116" s="40">
        <f t="shared" ref="S116:U116" si="218">IF(R116&gt;0,S$3,0)</f>
        <v>2</v>
      </c>
      <c r="T116" s="41">
        <f t="shared" si="212"/>
        <v>1.48</v>
      </c>
      <c r="U116" s="40">
        <f t="shared" si="218"/>
        <v>2</v>
      </c>
      <c r="V116" s="44">
        <f t="shared" si="137"/>
        <v>-1.04</v>
      </c>
      <c r="W116" s="48">
        <f t="shared" si="169"/>
        <v>55.940000000000005</v>
      </c>
      <c r="X116" s="75"/>
    </row>
    <row r="117" spans="1:24" outlineLevel="1" x14ac:dyDescent="0.2">
      <c r="A117" s="91"/>
      <c r="B117" s="37">
        <f t="shared" si="36"/>
        <v>113</v>
      </c>
      <c r="C117" s="28" t="s">
        <v>93</v>
      </c>
      <c r="D117" s="64">
        <v>44136</v>
      </c>
      <c r="E117" s="28" t="s">
        <v>39</v>
      </c>
      <c r="F117" s="54" t="s">
        <v>29</v>
      </c>
      <c r="G117" s="54" t="s">
        <v>71</v>
      </c>
      <c r="H117" s="54">
        <v>1200</v>
      </c>
      <c r="I117" s="57" t="s">
        <v>131</v>
      </c>
      <c r="J117" s="54" t="s">
        <v>120</v>
      </c>
      <c r="K117" s="36" t="s">
        <v>12</v>
      </c>
      <c r="L117" s="10">
        <v>3.61</v>
      </c>
      <c r="M117" s="30">
        <v>3.82</v>
      </c>
      <c r="N117" s="31">
        <v>1.69</v>
      </c>
      <c r="O117" s="30">
        <v>0</v>
      </c>
      <c r="P117" s="43">
        <f t="shared" si="192"/>
        <v>-3.8</v>
      </c>
      <c r="Q117" s="45">
        <f t="shared" si="217"/>
        <v>74.959999999999994</v>
      </c>
      <c r="R117" s="10">
        <f t="shared" si="210"/>
        <v>3.61</v>
      </c>
      <c r="S117" s="30">
        <f t="shared" ref="S117:U117" si="219">IF(R117&gt;0,S$3,0)</f>
        <v>2</v>
      </c>
      <c r="T117" s="31">
        <f t="shared" si="212"/>
        <v>1.69</v>
      </c>
      <c r="U117" s="30">
        <f t="shared" si="219"/>
        <v>2</v>
      </c>
      <c r="V117" s="43">
        <f t="shared" si="137"/>
        <v>-0.62</v>
      </c>
      <c r="W117" s="45">
        <f t="shared" si="169"/>
        <v>55.320000000000007</v>
      </c>
      <c r="X117" s="75"/>
    </row>
    <row r="118" spans="1:24" outlineLevel="1" collapsed="1" x14ac:dyDescent="0.2">
      <c r="A118" s="91"/>
      <c r="B118" s="37">
        <f t="shared" si="36"/>
        <v>114</v>
      </c>
      <c r="C118" s="28" t="s">
        <v>222</v>
      </c>
      <c r="D118" s="64">
        <v>44137</v>
      </c>
      <c r="E118" s="28" t="s">
        <v>32</v>
      </c>
      <c r="F118" s="54" t="s">
        <v>25</v>
      </c>
      <c r="G118" s="54" t="s">
        <v>67</v>
      </c>
      <c r="H118" s="54">
        <v>1200</v>
      </c>
      <c r="I118" s="57" t="s">
        <v>131</v>
      </c>
      <c r="J118" s="54" t="s">
        <v>120</v>
      </c>
      <c r="K118" s="36" t="s">
        <v>8</v>
      </c>
      <c r="L118" s="10">
        <v>2.48</v>
      </c>
      <c r="M118" s="30">
        <v>6.7889361702127662</v>
      </c>
      <c r="N118" s="31">
        <v>1.4</v>
      </c>
      <c r="O118" s="30">
        <v>0</v>
      </c>
      <c r="P118" s="43">
        <f t="shared" si="192"/>
        <v>-6.8</v>
      </c>
      <c r="Q118" s="45">
        <f t="shared" ref="Q118" si="220">P118+Q117</f>
        <v>68.16</v>
      </c>
      <c r="R118" s="10">
        <f t="shared" si="210"/>
        <v>2.48</v>
      </c>
      <c r="S118" s="30">
        <f t="shared" ref="S118:U118" si="221">IF(R118&gt;0,S$3,0)</f>
        <v>2</v>
      </c>
      <c r="T118" s="31">
        <f t="shared" si="212"/>
        <v>1.4</v>
      </c>
      <c r="U118" s="30">
        <f t="shared" si="221"/>
        <v>2</v>
      </c>
      <c r="V118" s="43">
        <f t="shared" si="137"/>
        <v>-1.2</v>
      </c>
      <c r="W118" s="45">
        <f t="shared" si="169"/>
        <v>54.120000000000005</v>
      </c>
      <c r="X118" s="75"/>
    </row>
    <row r="119" spans="1:24" outlineLevel="1" x14ac:dyDescent="0.2">
      <c r="A119" s="91"/>
      <c r="B119" s="37">
        <f t="shared" si="36"/>
        <v>115</v>
      </c>
      <c r="C119" s="28" t="s">
        <v>223</v>
      </c>
      <c r="D119" s="64">
        <v>44137</v>
      </c>
      <c r="E119" s="28" t="s">
        <v>32</v>
      </c>
      <c r="F119" s="54" t="s">
        <v>36</v>
      </c>
      <c r="G119" s="54" t="s">
        <v>67</v>
      </c>
      <c r="H119" s="54">
        <v>1200</v>
      </c>
      <c r="I119" s="57" t="s">
        <v>131</v>
      </c>
      <c r="J119" s="54" t="s">
        <v>120</v>
      </c>
      <c r="K119" s="36" t="s">
        <v>12</v>
      </c>
      <c r="L119" s="10">
        <v>3.5</v>
      </c>
      <c r="M119" s="30">
        <v>3.9800000000000004</v>
      </c>
      <c r="N119" s="31">
        <v>1.38</v>
      </c>
      <c r="O119" s="30">
        <v>0</v>
      </c>
      <c r="P119" s="43">
        <f t="shared" si="192"/>
        <v>-4</v>
      </c>
      <c r="Q119" s="45">
        <f t="shared" ref="Q119" si="222">P119+Q118</f>
        <v>64.16</v>
      </c>
      <c r="R119" s="10">
        <f t="shared" si="210"/>
        <v>3.5</v>
      </c>
      <c r="S119" s="30">
        <f t="shared" ref="S119:U119" si="223">IF(R119&gt;0,S$3,0)</f>
        <v>2</v>
      </c>
      <c r="T119" s="31">
        <f t="shared" si="212"/>
        <v>1.38</v>
      </c>
      <c r="U119" s="30">
        <f t="shared" si="223"/>
        <v>2</v>
      </c>
      <c r="V119" s="43">
        <f t="shared" si="137"/>
        <v>-1.24</v>
      </c>
      <c r="W119" s="45">
        <f t="shared" si="169"/>
        <v>52.88</v>
      </c>
      <c r="X119" s="75"/>
    </row>
    <row r="120" spans="1:24" outlineLevel="1" x14ac:dyDescent="0.2">
      <c r="A120" s="91"/>
      <c r="B120" s="37">
        <f t="shared" si="36"/>
        <v>116</v>
      </c>
      <c r="C120" s="28" t="s">
        <v>224</v>
      </c>
      <c r="D120" s="64">
        <v>44138</v>
      </c>
      <c r="E120" s="28" t="s">
        <v>28</v>
      </c>
      <c r="F120" s="54" t="s">
        <v>25</v>
      </c>
      <c r="G120" s="54" t="s">
        <v>67</v>
      </c>
      <c r="H120" s="54">
        <v>1000</v>
      </c>
      <c r="I120" s="57" t="s">
        <v>131</v>
      </c>
      <c r="J120" s="54" t="s">
        <v>120</v>
      </c>
      <c r="K120" s="36" t="s">
        <v>9</v>
      </c>
      <c r="L120" s="10">
        <v>3.5</v>
      </c>
      <c r="M120" s="30">
        <v>3.9800000000000004</v>
      </c>
      <c r="N120" s="31">
        <v>1.8</v>
      </c>
      <c r="O120" s="30">
        <v>4.9323076923076918</v>
      </c>
      <c r="P120" s="43">
        <f t="shared" si="192"/>
        <v>13.9</v>
      </c>
      <c r="Q120" s="45">
        <f t="shared" ref="Q120" si="224">P120+Q119</f>
        <v>78.06</v>
      </c>
      <c r="R120" s="10">
        <f t="shared" si="210"/>
        <v>3.5</v>
      </c>
      <c r="S120" s="30">
        <f t="shared" ref="S120:U120" si="225">IF(R120&gt;0,S$3,0)</f>
        <v>2</v>
      </c>
      <c r="T120" s="31">
        <f t="shared" si="212"/>
        <v>1.8</v>
      </c>
      <c r="U120" s="30">
        <f t="shared" si="225"/>
        <v>2</v>
      </c>
      <c r="V120" s="43">
        <f t="shared" si="137"/>
        <v>6.6</v>
      </c>
      <c r="W120" s="45">
        <f t="shared" si="169"/>
        <v>59.480000000000004</v>
      </c>
      <c r="X120" s="75"/>
    </row>
    <row r="121" spans="1:24" outlineLevel="1" x14ac:dyDescent="0.2">
      <c r="A121" s="91"/>
      <c r="B121" s="37">
        <f t="shared" si="36"/>
        <v>117</v>
      </c>
      <c r="C121" s="28" t="s">
        <v>226</v>
      </c>
      <c r="D121" s="64">
        <v>44138</v>
      </c>
      <c r="E121" s="28" t="s">
        <v>28</v>
      </c>
      <c r="F121" s="54" t="s">
        <v>36</v>
      </c>
      <c r="G121" s="54" t="s">
        <v>67</v>
      </c>
      <c r="H121" s="54">
        <v>1200</v>
      </c>
      <c r="I121" s="57" t="s">
        <v>131</v>
      </c>
      <c r="J121" s="54" t="s">
        <v>120</v>
      </c>
      <c r="K121" s="36" t="s">
        <v>12</v>
      </c>
      <c r="L121" s="10">
        <v>3.26</v>
      </c>
      <c r="M121" s="30">
        <v>4.4399999999999995</v>
      </c>
      <c r="N121" s="31">
        <v>1.36</v>
      </c>
      <c r="O121" s="30">
        <v>0</v>
      </c>
      <c r="P121" s="43">
        <f t="shared" si="192"/>
        <v>-4.4000000000000004</v>
      </c>
      <c r="Q121" s="45">
        <f t="shared" ref="Q121" si="226">P121+Q120</f>
        <v>73.66</v>
      </c>
      <c r="R121" s="10">
        <f t="shared" si="210"/>
        <v>3.26</v>
      </c>
      <c r="S121" s="30">
        <f t="shared" ref="S121:U121" si="227">IF(R121&gt;0,S$3,0)</f>
        <v>2</v>
      </c>
      <c r="T121" s="31">
        <f t="shared" si="212"/>
        <v>1.36</v>
      </c>
      <c r="U121" s="30">
        <f t="shared" si="227"/>
        <v>2</v>
      </c>
      <c r="V121" s="43">
        <f t="shared" si="137"/>
        <v>-1.28</v>
      </c>
      <c r="W121" s="45">
        <f t="shared" si="169"/>
        <v>58.2</v>
      </c>
      <c r="X121" s="75"/>
    </row>
    <row r="122" spans="1:24" outlineLevel="1" x14ac:dyDescent="0.2">
      <c r="A122" s="91"/>
      <c r="B122" s="37">
        <f t="shared" si="36"/>
        <v>118</v>
      </c>
      <c r="C122" s="28" t="s">
        <v>228</v>
      </c>
      <c r="D122" s="64">
        <v>44139</v>
      </c>
      <c r="E122" s="28" t="s">
        <v>35</v>
      </c>
      <c r="F122" s="54" t="s">
        <v>36</v>
      </c>
      <c r="G122" s="54" t="s">
        <v>67</v>
      </c>
      <c r="H122" s="54">
        <v>1200</v>
      </c>
      <c r="I122" s="57" t="s">
        <v>131</v>
      </c>
      <c r="J122" s="54" t="s">
        <v>120</v>
      </c>
      <c r="K122" s="36" t="s">
        <v>56</v>
      </c>
      <c r="L122" s="10">
        <v>6.2</v>
      </c>
      <c r="M122" s="30">
        <v>1.93</v>
      </c>
      <c r="N122" s="31">
        <v>2.34</v>
      </c>
      <c r="O122" s="30">
        <v>1.4488888888888884</v>
      </c>
      <c r="P122" s="43">
        <f t="shared" si="192"/>
        <v>-3.4</v>
      </c>
      <c r="Q122" s="45">
        <f t="shared" ref="Q122" si="228">P122+Q121</f>
        <v>70.259999999999991</v>
      </c>
      <c r="R122" s="10">
        <f t="shared" si="210"/>
        <v>6.2</v>
      </c>
      <c r="S122" s="30">
        <f t="shared" ref="S122:U122" si="229">IF(R122&gt;0,S$3,0)</f>
        <v>2</v>
      </c>
      <c r="T122" s="31">
        <f t="shared" si="212"/>
        <v>2.34</v>
      </c>
      <c r="U122" s="30">
        <f t="shared" si="229"/>
        <v>2</v>
      </c>
      <c r="V122" s="43">
        <f t="shared" si="137"/>
        <v>-4</v>
      </c>
      <c r="W122" s="45">
        <f t="shared" si="169"/>
        <v>54.2</v>
      </c>
      <c r="X122" s="75"/>
    </row>
    <row r="123" spans="1:24" outlineLevel="1" x14ac:dyDescent="0.2">
      <c r="A123" s="91"/>
      <c r="B123" s="37">
        <f t="shared" si="36"/>
        <v>119</v>
      </c>
      <c r="C123" s="28" t="s">
        <v>229</v>
      </c>
      <c r="D123" s="64">
        <v>44139</v>
      </c>
      <c r="E123" s="28" t="s">
        <v>35</v>
      </c>
      <c r="F123" s="54" t="s">
        <v>10</v>
      </c>
      <c r="G123" s="54" t="s">
        <v>67</v>
      </c>
      <c r="H123" s="54">
        <v>1100</v>
      </c>
      <c r="I123" s="57" t="s">
        <v>131</v>
      </c>
      <c r="J123" s="54" t="s">
        <v>120</v>
      </c>
      <c r="K123" s="36" t="s">
        <v>9</v>
      </c>
      <c r="L123" s="10">
        <v>3.12</v>
      </c>
      <c r="M123" s="30">
        <v>4.7223529411764709</v>
      </c>
      <c r="N123" s="31">
        <v>1.4</v>
      </c>
      <c r="O123" s="30">
        <v>0</v>
      </c>
      <c r="P123" s="43">
        <f t="shared" si="192"/>
        <v>10</v>
      </c>
      <c r="Q123" s="45">
        <f t="shared" ref="Q123" si="230">P123+Q122</f>
        <v>80.259999999999991</v>
      </c>
      <c r="R123" s="10">
        <f t="shared" si="210"/>
        <v>3.12</v>
      </c>
      <c r="S123" s="30">
        <f t="shared" ref="S123:U123" si="231">IF(R123&gt;0,S$3,0)</f>
        <v>2</v>
      </c>
      <c r="T123" s="31">
        <f t="shared" si="212"/>
        <v>1.4</v>
      </c>
      <c r="U123" s="30">
        <f t="shared" si="231"/>
        <v>2</v>
      </c>
      <c r="V123" s="43">
        <f t="shared" si="137"/>
        <v>5.04</v>
      </c>
      <c r="W123" s="45">
        <f t="shared" si="169"/>
        <v>59.24</v>
      </c>
      <c r="X123" s="75"/>
    </row>
    <row r="124" spans="1:24" outlineLevel="1" x14ac:dyDescent="0.2">
      <c r="A124" s="91"/>
      <c r="B124" s="37">
        <f t="shared" si="36"/>
        <v>120</v>
      </c>
      <c r="C124" s="28" t="s">
        <v>225</v>
      </c>
      <c r="D124" s="64">
        <v>44139</v>
      </c>
      <c r="E124" s="28" t="s">
        <v>35</v>
      </c>
      <c r="F124" s="54" t="s">
        <v>10</v>
      </c>
      <c r="G124" s="54" t="s">
        <v>67</v>
      </c>
      <c r="H124" s="54">
        <v>1100</v>
      </c>
      <c r="I124" s="57" t="s">
        <v>131</v>
      </c>
      <c r="J124" s="54" t="s">
        <v>120</v>
      </c>
      <c r="K124" s="36" t="s">
        <v>86</v>
      </c>
      <c r="L124" s="10">
        <v>85</v>
      </c>
      <c r="M124" s="30">
        <v>0.11952380952380953</v>
      </c>
      <c r="N124" s="31">
        <v>11.03</v>
      </c>
      <c r="O124" s="30">
        <v>0.01</v>
      </c>
      <c r="P124" s="43">
        <f t="shared" si="192"/>
        <v>-0.1</v>
      </c>
      <c r="Q124" s="45">
        <f t="shared" ref="Q124" si="232">P124+Q123</f>
        <v>80.16</v>
      </c>
      <c r="R124" s="10">
        <f t="shared" si="210"/>
        <v>85</v>
      </c>
      <c r="S124" s="30">
        <f t="shared" ref="S124:U124" si="233">IF(R124&gt;0,S$3,0)</f>
        <v>2</v>
      </c>
      <c r="T124" s="31">
        <f t="shared" si="212"/>
        <v>11.03</v>
      </c>
      <c r="U124" s="30">
        <f t="shared" si="233"/>
        <v>2</v>
      </c>
      <c r="V124" s="43">
        <f t="shared" si="137"/>
        <v>-4</v>
      </c>
      <c r="W124" s="45">
        <f t="shared" si="169"/>
        <v>55.24</v>
      </c>
      <c r="X124" s="75"/>
    </row>
    <row r="125" spans="1:24" outlineLevel="1" x14ac:dyDescent="0.2">
      <c r="A125" s="91"/>
      <c r="B125" s="37">
        <f t="shared" si="36"/>
        <v>121</v>
      </c>
      <c r="C125" s="28" t="s">
        <v>230</v>
      </c>
      <c r="D125" s="64">
        <v>44141</v>
      </c>
      <c r="E125" s="28" t="s">
        <v>42</v>
      </c>
      <c r="F125" s="54" t="s">
        <v>25</v>
      </c>
      <c r="G125" s="54" t="s">
        <v>67</v>
      </c>
      <c r="H125" s="54">
        <v>1100</v>
      </c>
      <c r="I125" s="57" t="s">
        <v>131</v>
      </c>
      <c r="J125" s="54" t="s">
        <v>120</v>
      </c>
      <c r="K125" s="36" t="s">
        <v>9</v>
      </c>
      <c r="L125" s="10">
        <v>6.29</v>
      </c>
      <c r="M125" s="30">
        <v>1.8909523809523809</v>
      </c>
      <c r="N125" s="31">
        <v>1.85</v>
      </c>
      <c r="O125" s="30">
        <v>2.2628571428571429</v>
      </c>
      <c r="P125" s="43">
        <f t="shared" si="192"/>
        <v>11.9</v>
      </c>
      <c r="Q125" s="45">
        <f t="shared" ref="Q125" si="234">P125+Q124</f>
        <v>92.06</v>
      </c>
      <c r="R125" s="10">
        <f t="shared" si="210"/>
        <v>6.29</v>
      </c>
      <c r="S125" s="30">
        <f t="shared" ref="S125:U125" si="235">IF(R125&gt;0,S$3,0)</f>
        <v>2</v>
      </c>
      <c r="T125" s="31">
        <f t="shared" si="212"/>
        <v>1.85</v>
      </c>
      <c r="U125" s="30">
        <f t="shared" si="235"/>
        <v>2</v>
      </c>
      <c r="V125" s="43">
        <f t="shared" si="137"/>
        <v>12.28</v>
      </c>
      <c r="W125" s="45">
        <f t="shared" si="169"/>
        <v>67.52</v>
      </c>
      <c r="X125" s="75"/>
    </row>
    <row r="126" spans="1:24" outlineLevel="1" x14ac:dyDescent="0.2">
      <c r="A126" s="91"/>
      <c r="B126" s="37">
        <f t="shared" si="36"/>
        <v>122</v>
      </c>
      <c r="C126" s="28" t="s">
        <v>99</v>
      </c>
      <c r="D126" s="64">
        <v>44141</v>
      </c>
      <c r="E126" s="28" t="s">
        <v>42</v>
      </c>
      <c r="F126" s="54" t="s">
        <v>25</v>
      </c>
      <c r="G126" s="54" t="s">
        <v>67</v>
      </c>
      <c r="H126" s="54">
        <v>1100</v>
      </c>
      <c r="I126" s="57" t="s">
        <v>131</v>
      </c>
      <c r="J126" s="54" t="s">
        <v>120</v>
      </c>
      <c r="K126" s="36" t="s">
        <v>8</v>
      </c>
      <c r="L126" s="10">
        <v>1.63</v>
      </c>
      <c r="M126" s="30">
        <v>15.920000000000002</v>
      </c>
      <c r="N126" s="31">
        <v>1.1000000000000001</v>
      </c>
      <c r="O126" s="30">
        <v>0</v>
      </c>
      <c r="P126" s="43">
        <f t="shared" si="192"/>
        <v>-15.9</v>
      </c>
      <c r="Q126" s="45">
        <f t="shared" ref="Q126" si="236">P126+Q125</f>
        <v>76.16</v>
      </c>
      <c r="R126" s="10">
        <f t="shared" si="210"/>
        <v>1.63</v>
      </c>
      <c r="S126" s="30">
        <f t="shared" ref="S126:U126" si="237">IF(R126&gt;0,S$3,0)</f>
        <v>2</v>
      </c>
      <c r="T126" s="31">
        <f t="shared" si="212"/>
        <v>1.1000000000000001</v>
      </c>
      <c r="U126" s="30">
        <f t="shared" si="237"/>
        <v>2</v>
      </c>
      <c r="V126" s="43">
        <f t="shared" si="137"/>
        <v>-1.8</v>
      </c>
      <c r="W126" s="45">
        <f t="shared" si="169"/>
        <v>65.72</v>
      </c>
      <c r="X126" s="75"/>
    </row>
    <row r="127" spans="1:24" outlineLevel="1" x14ac:dyDescent="0.2">
      <c r="A127" s="91"/>
      <c r="B127" s="37">
        <f t="shared" si="36"/>
        <v>123</v>
      </c>
      <c r="C127" s="28" t="s">
        <v>234</v>
      </c>
      <c r="D127" s="64">
        <v>44142</v>
      </c>
      <c r="E127" s="28" t="s">
        <v>51</v>
      </c>
      <c r="F127" s="54" t="s">
        <v>36</v>
      </c>
      <c r="G127" s="54" t="s">
        <v>67</v>
      </c>
      <c r="H127" s="54">
        <v>1100</v>
      </c>
      <c r="I127" s="57" t="s">
        <v>131</v>
      </c>
      <c r="J127" s="54" t="s">
        <v>120</v>
      </c>
      <c r="K127" s="36" t="s">
        <v>8</v>
      </c>
      <c r="L127" s="10">
        <v>7.4</v>
      </c>
      <c r="M127" s="30">
        <v>1.5561538461538462</v>
      </c>
      <c r="N127" s="31">
        <v>2.2400000000000002</v>
      </c>
      <c r="O127" s="30">
        <v>1.27</v>
      </c>
      <c r="P127" s="43">
        <f t="shared" si="192"/>
        <v>0</v>
      </c>
      <c r="Q127" s="45">
        <f t="shared" ref="Q127" si="238">P127+Q126</f>
        <v>76.16</v>
      </c>
      <c r="R127" s="10">
        <f t="shared" si="210"/>
        <v>7.4</v>
      </c>
      <c r="S127" s="30">
        <f t="shared" ref="S127:U127" si="239">IF(R127&gt;0,S$3,0)</f>
        <v>2</v>
      </c>
      <c r="T127" s="31">
        <f t="shared" si="212"/>
        <v>2.2400000000000002</v>
      </c>
      <c r="U127" s="30">
        <f t="shared" si="239"/>
        <v>2</v>
      </c>
      <c r="V127" s="43">
        <f t="shared" si="137"/>
        <v>0.48</v>
      </c>
      <c r="W127" s="45">
        <f t="shared" si="169"/>
        <v>66.2</v>
      </c>
      <c r="X127" s="75"/>
    </row>
    <row r="128" spans="1:24" outlineLevel="1" x14ac:dyDescent="0.2">
      <c r="A128" s="91"/>
      <c r="B128" s="37">
        <f t="shared" si="36"/>
        <v>124</v>
      </c>
      <c r="C128" s="28" t="s">
        <v>232</v>
      </c>
      <c r="D128" s="64">
        <v>44142</v>
      </c>
      <c r="E128" s="28" t="s">
        <v>51</v>
      </c>
      <c r="F128" s="54" t="s">
        <v>10</v>
      </c>
      <c r="G128" s="54" t="s">
        <v>67</v>
      </c>
      <c r="H128" s="54">
        <v>1200</v>
      </c>
      <c r="I128" s="57" t="s">
        <v>131</v>
      </c>
      <c r="J128" s="54" t="s">
        <v>120</v>
      </c>
      <c r="K128" s="36" t="s">
        <v>8</v>
      </c>
      <c r="L128" s="10">
        <v>31.23</v>
      </c>
      <c r="M128" s="30">
        <v>0.32967213114754101</v>
      </c>
      <c r="N128" s="31">
        <v>4.8</v>
      </c>
      <c r="O128" s="30">
        <v>9.3333333333333351E-2</v>
      </c>
      <c r="P128" s="43">
        <f t="shared" si="192"/>
        <v>0</v>
      </c>
      <c r="Q128" s="45">
        <f t="shared" ref="Q128" si="240">P128+Q127</f>
        <v>76.16</v>
      </c>
      <c r="R128" s="10">
        <f t="shared" si="210"/>
        <v>31.23</v>
      </c>
      <c r="S128" s="30">
        <f t="shared" ref="S128:U128" si="241">IF(R128&gt;0,S$3,0)</f>
        <v>2</v>
      </c>
      <c r="T128" s="31">
        <f t="shared" si="212"/>
        <v>4.8</v>
      </c>
      <c r="U128" s="30">
        <f t="shared" si="241"/>
        <v>2</v>
      </c>
      <c r="V128" s="43">
        <f t="shared" si="137"/>
        <v>5.6</v>
      </c>
      <c r="W128" s="45">
        <f t="shared" si="169"/>
        <v>71.8</v>
      </c>
      <c r="X128" s="75"/>
    </row>
    <row r="129" spans="1:26" outlineLevel="1" x14ac:dyDescent="0.2">
      <c r="A129" s="91"/>
      <c r="B129" s="37">
        <f t="shared" si="36"/>
        <v>125</v>
      </c>
      <c r="C129" s="28" t="s">
        <v>231</v>
      </c>
      <c r="D129" s="64">
        <v>44142</v>
      </c>
      <c r="E129" s="28" t="s">
        <v>51</v>
      </c>
      <c r="F129" s="54" t="s">
        <v>10</v>
      </c>
      <c r="G129" s="54" t="s">
        <v>67</v>
      </c>
      <c r="H129" s="54">
        <v>1200</v>
      </c>
      <c r="I129" s="57" t="s">
        <v>131</v>
      </c>
      <c r="J129" s="54" t="s">
        <v>120</v>
      </c>
      <c r="K129" s="36" t="s">
        <v>9</v>
      </c>
      <c r="L129" s="10">
        <v>3.6</v>
      </c>
      <c r="M129" s="30">
        <v>3.86</v>
      </c>
      <c r="N129" s="31">
        <v>1.44</v>
      </c>
      <c r="O129" s="30">
        <v>0</v>
      </c>
      <c r="P129" s="43">
        <f t="shared" si="192"/>
        <v>10</v>
      </c>
      <c r="Q129" s="45">
        <f t="shared" ref="Q129" si="242">P129+Q128</f>
        <v>86.16</v>
      </c>
      <c r="R129" s="10">
        <f t="shared" si="210"/>
        <v>3.6</v>
      </c>
      <c r="S129" s="30">
        <f t="shared" ref="S129:U129" si="243">IF(R129&gt;0,S$3,0)</f>
        <v>2</v>
      </c>
      <c r="T129" s="31">
        <f t="shared" si="212"/>
        <v>1.44</v>
      </c>
      <c r="U129" s="30">
        <f t="shared" si="243"/>
        <v>2</v>
      </c>
      <c r="V129" s="43">
        <f t="shared" si="137"/>
        <v>6.08</v>
      </c>
      <c r="W129" s="45">
        <f t="shared" si="169"/>
        <v>77.88</v>
      </c>
      <c r="X129" s="75"/>
    </row>
    <row r="130" spans="1:26" outlineLevel="1" x14ac:dyDescent="0.2">
      <c r="A130" s="91"/>
      <c r="B130" s="37">
        <f t="shared" si="36"/>
        <v>126</v>
      </c>
      <c r="C130" s="28" t="s">
        <v>206</v>
      </c>
      <c r="D130" s="64">
        <v>44142</v>
      </c>
      <c r="E130" s="28" t="s">
        <v>51</v>
      </c>
      <c r="F130" s="54" t="s">
        <v>10</v>
      </c>
      <c r="G130" s="54" t="s">
        <v>67</v>
      </c>
      <c r="H130" s="54">
        <v>1200</v>
      </c>
      <c r="I130" s="57" t="s">
        <v>131</v>
      </c>
      <c r="J130" s="54" t="s">
        <v>120</v>
      </c>
      <c r="K130" s="36" t="s">
        <v>12</v>
      </c>
      <c r="L130" s="10">
        <v>9.92</v>
      </c>
      <c r="M130" s="30">
        <v>1.1217293233082706</v>
      </c>
      <c r="N130" s="31">
        <v>2.04</v>
      </c>
      <c r="O130" s="30">
        <v>1.0799999999999992</v>
      </c>
      <c r="P130" s="43">
        <f t="shared" si="192"/>
        <v>0</v>
      </c>
      <c r="Q130" s="45">
        <f t="shared" ref="Q130" si="244">P130+Q129</f>
        <v>86.16</v>
      </c>
      <c r="R130" s="10">
        <f t="shared" si="210"/>
        <v>9.92</v>
      </c>
      <c r="S130" s="30">
        <f t="shared" ref="S130:U130" si="245">IF(R130&gt;0,S$3,0)</f>
        <v>2</v>
      </c>
      <c r="T130" s="31">
        <f t="shared" si="212"/>
        <v>2.04</v>
      </c>
      <c r="U130" s="30">
        <f t="shared" si="245"/>
        <v>2</v>
      </c>
      <c r="V130" s="43">
        <f t="shared" si="137"/>
        <v>0.08</v>
      </c>
      <c r="W130" s="45">
        <f t="shared" si="169"/>
        <v>77.959999999999994</v>
      </c>
      <c r="X130" s="75"/>
    </row>
    <row r="131" spans="1:26" outlineLevel="1" x14ac:dyDescent="0.2">
      <c r="A131" s="91"/>
      <c r="B131" s="37">
        <f t="shared" si="36"/>
        <v>127</v>
      </c>
      <c r="C131" s="28" t="s">
        <v>233</v>
      </c>
      <c r="D131" s="64">
        <v>44143</v>
      </c>
      <c r="E131" s="28" t="s">
        <v>60</v>
      </c>
      <c r="F131" s="54" t="s">
        <v>25</v>
      </c>
      <c r="G131" s="54" t="s">
        <v>67</v>
      </c>
      <c r="H131" s="54">
        <v>1100</v>
      </c>
      <c r="I131" s="57" t="s">
        <v>131</v>
      </c>
      <c r="J131" s="54" t="s">
        <v>120</v>
      </c>
      <c r="K131" s="36" t="s">
        <v>56</v>
      </c>
      <c r="L131" s="10">
        <v>1.46</v>
      </c>
      <c r="M131" s="30">
        <v>21.736917663617167</v>
      </c>
      <c r="N131" s="31">
        <v>1.21</v>
      </c>
      <c r="O131" s="30"/>
      <c r="P131" s="43">
        <f t="shared" si="192"/>
        <v>-21.7</v>
      </c>
      <c r="Q131" s="45">
        <f t="shared" ref="Q131" si="246">P131+Q130</f>
        <v>64.459999999999994</v>
      </c>
      <c r="R131" s="10">
        <f t="shared" si="210"/>
        <v>1.46</v>
      </c>
      <c r="S131" s="30">
        <f t="shared" ref="S131:U131" si="247">IF(R131&gt;0,S$3,0)</f>
        <v>2</v>
      </c>
      <c r="T131" s="31">
        <f t="shared" si="212"/>
        <v>1.21</v>
      </c>
      <c r="U131" s="30">
        <f t="shared" si="247"/>
        <v>2</v>
      </c>
      <c r="V131" s="43">
        <f t="shared" si="137"/>
        <v>-4</v>
      </c>
      <c r="W131" s="45">
        <f t="shared" si="169"/>
        <v>73.959999999999994</v>
      </c>
      <c r="X131" s="75"/>
    </row>
    <row r="132" spans="1:26" outlineLevel="1" x14ac:dyDescent="0.2">
      <c r="A132" s="91"/>
      <c r="B132" s="37">
        <f t="shared" si="36"/>
        <v>128</v>
      </c>
      <c r="C132" s="28" t="s">
        <v>209</v>
      </c>
      <c r="D132" s="64">
        <v>44144</v>
      </c>
      <c r="E132" s="28" t="s">
        <v>14</v>
      </c>
      <c r="F132" s="54" t="s">
        <v>25</v>
      </c>
      <c r="G132" s="54" t="s">
        <v>67</v>
      </c>
      <c r="H132" s="54">
        <v>1200</v>
      </c>
      <c r="I132" s="57" t="s">
        <v>131</v>
      </c>
      <c r="J132" s="54" t="s">
        <v>120</v>
      </c>
      <c r="K132" s="36" t="s">
        <v>9</v>
      </c>
      <c r="L132" s="10">
        <v>1.43</v>
      </c>
      <c r="M132" s="30">
        <v>23.25028571428571</v>
      </c>
      <c r="N132" s="31">
        <v>1.1100000000000001</v>
      </c>
      <c r="O132" s="30">
        <v>0</v>
      </c>
      <c r="P132" s="43">
        <f t="shared" si="192"/>
        <v>10</v>
      </c>
      <c r="Q132" s="45">
        <f t="shared" ref="Q132" si="248">P132+Q131</f>
        <v>74.459999999999994</v>
      </c>
      <c r="R132" s="10">
        <f t="shared" si="210"/>
        <v>1.43</v>
      </c>
      <c r="S132" s="30">
        <f t="shared" ref="S132:U132" si="249">IF(R132&gt;0,S$3,0)</f>
        <v>2</v>
      </c>
      <c r="T132" s="31">
        <f t="shared" si="212"/>
        <v>1.1100000000000001</v>
      </c>
      <c r="U132" s="30">
        <f t="shared" si="249"/>
        <v>2</v>
      </c>
      <c r="V132" s="43">
        <f t="shared" si="137"/>
        <v>1.08</v>
      </c>
      <c r="W132" s="45">
        <f t="shared" si="169"/>
        <v>75.039999999999992</v>
      </c>
      <c r="X132" s="75"/>
    </row>
    <row r="133" spans="1:26" outlineLevel="1" x14ac:dyDescent="0.2">
      <c r="A133" s="91"/>
      <c r="B133" s="37">
        <f t="shared" si="36"/>
        <v>129</v>
      </c>
      <c r="C133" s="28" t="s">
        <v>235</v>
      </c>
      <c r="D133" s="64">
        <v>44144</v>
      </c>
      <c r="E133" s="28" t="s">
        <v>14</v>
      </c>
      <c r="F133" s="54" t="s">
        <v>36</v>
      </c>
      <c r="G133" s="54" t="s">
        <v>67</v>
      </c>
      <c r="H133" s="54">
        <v>1200</v>
      </c>
      <c r="I133" s="57" t="s">
        <v>131</v>
      </c>
      <c r="J133" s="54" t="s">
        <v>120</v>
      </c>
      <c r="K133" s="36" t="s">
        <v>66</v>
      </c>
      <c r="L133" s="10">
        <v>5.25</v>
      </c>
      <c r="M133" s="30">
        <v>2.3611764705882354</v>
      </c>
      <c r="N133" s="31">
        <v>2.1</v>
      </c>
      <c r="O133" s="30">
        <v>2.1311111111111121</v>
      </c>
      <c r="P133" s="43">
        <f t="shared" si="192"/>
        <v>-4.5</v>
      </c>
      <c r="Q133" s="45">
        <f t="shared" ref="Q133" si="250">P133+Q132</f>
        <v>69.959999999999994</v>
      </c>
      <c r="R133" s="10">
        <f t="shared" si="210"/>
        <v>5.25</v>
      </c>
      <c r="S133" s="30">
        <f t="shared" ref="S133:U133" si="251">IF(R133&gt;0,S$3,0)</f>
        <v>2</v>
      </c>
      <c r="T133" s="31">
        <f t="shared" si="212"/>
        <v>2.1</v>
      </c>
      <c r="U133" s="30">
        <f t="shared" si="251"/>
        <v>2</v>
      </c>
      <c r="V133" s="43">
        <f t="shared" si="137"/>
        <v>-4</v>
      </c>
      <c r="W133" s="45">
        <f t="shared" si="169"/>
        <v>71.039999999999992</v>
      </c>
      <c r="X133" s="75"/>
      <c r="Z133" s="1"/>
    </row>
    <row r="134" spans="1:26" outlineLevel="1" x14ac:dyDescent="0.2">
      <c r="A134" s="91"/>
      <c r="B134" s="37">
        <f t="shared" si="36"/>
        <v>130</v>
      </c>
      <c r="C134" s="28" t="s">
        <v>236</v>
      </c>
      <c r="D134" s="64">
        <v>44144</v>
      </c>
      <c r="E134" s="28" t="s">
        <v>14</v>
      </c>
      <c r="F134" s="54" t="s">
        <v>10</v>
      </c>
      <c r="G134" s="54" t="s">
        <v>67</v>
      </c>
      <c r="H134" s="54">
        <v>1000</v>
      </c>
      <c r="I134" s="57" t="s">
        <v>131</v>
      </c>
      <c r="J134" s="54" t="s">
        <v>120</v>
      </c>
      <c r="K134" s="36" t="s">
        <v>8</v>
      </c>
      <c r="L134" s="10">
        <v>6.89</v>
      </c>
      <c r="M134" s="30">
        <v>1.6972340425531915</v>
      </c>
      <c r="N134" s="31">
        <v>2.08</v>
      </c>
      <c r="O134" s="30">
        <v>1.6059259259259258</v>
      </c>
      <c r="P134" s="43">
        <f t="shared" si="192"/>
        <v>0</v>
      </c>
      <c r="Q134" s="45">
        <f t="shared" ref="Q134" si="252">P134+Q133</f>
        <v>69.959999999999994</v>
      </c>
      <c r="R134" s="10">
        <f t="shared" si="210"/>
        <v>6.89</v>
      </c>
      <c r="S134" s="30">
        <f t="shared" ref="S134:U134" si="253">IF(R134&gt;0,S$3,0)</f>
        <v>2</v>
      </c>
      <c r="T134" s="31">
        <f t="shared" si="212"/>
        <v>2.08</v>
      </c>
      <c r="U134" s="30">
        <f t="shared" si="253"/>
        <v>2</v>
      </c>
      <c r="V134" s="43">
        <f t="shared" si="137"/>
        <v>0.16</v>
      </c>
      <c r="W134" s="45">
        <f t="shared" si="169"/>
        <v>71.199999999999989</v>
      </c>
      <c r="X134" s="75"/>
    </row>
    <row r="135" spans="1:26" outlineLevel="1" x14ac:dyDescent="0.2">
      <c r="A135" s="91"/>
      <c r="B135" s="37">
        <f t="shared" si="36"/>
        <v>131</v>
      </c>
      <c r="C135" s="28" t="s">
        <v>238</v>
      </c>
      <c r="D135" s="64">
        <v>44146</v>
      </c>
      <c r="E135" s="28" t="s">
        <v>40</v>
      </c>
      <c r="F135" s="54" t="s">
        <v>36</v>
      </c>
      <c r="G135" s="54" t="s">
        <v>67</v>
      </c>
      <c r="H135" s="54">
        <v>1400</v>
      </c>
      <c r="I135" s="57" t="s">
        <v>131</v>
      </c>
      <c r="J135" s="54" t="s">
        <v>120</v>
      </c>
      <c r="K135" s="36" t="s">
        <v>9</v>
      </c>
      <c r="L135" s="10">
        <v>9.11</v>
      </c>
      <c r="M135" s="30">
        <v>1.2315077605321509</v>
      </c>
      <c r="N135" s="31">
        <v>2.59</v>
      </c>
      <c r="O135" s="30">
        <v>0.75692307692307692</v>
      </c>
      <c r="P135" s="43">
        <f t="shared" si="192"/>
        <v>11.2</v>
      </c>
      <c r="Q135" s="45">
        <f t="shared" ref="Q135" si="254">P135+Q134</f>
        <v>81.16</v>
      </c>
      <c r="R135" s="10">
        <f t="shared" si="210"/>
        <v>9.11</v>
      </c>
      <c r="S135" s="30">
        <f t="shared" ref="S135:U135" si="255">IF(R135&gt;0,S$3,0)</f>
        <v>2</v>
      </c>
      <c r="T135" s="31">
        <f t="shared" si="212"/>
        <v>2.59</v>
      </c>
      <c r="U135" s="30">
        <f t="shared" si="255"/>
        <v>2</v>
      </c>
      <c r="V135" s="43">
        <f t="shared" ref="V135:V198" si="256">ROUND(IF(OR($K135="1st",$K135="WON"),($R135*$S135)+($T135*$U135),IF(OR($K135="2nd",$K135="3rd"),IF($T135="NTD",0,($T135*$U135))))-($S135+$U135),2)</f>
        <v>19.399999999999999</v>
      </c>
      <c r="W135" s="45">
        <f t="shared" si="169"/>
        <v>90.6</v>
      </c>
      <c r="X135" s="75"/>
    </row>
    <row r="136" spans="1:26" outlineLevel="1" x14ac:dyDescent="0.2">
      <c r="A136" s="91"/>
      <c r="B136" s="37">
        <f t="shared" si="36"/>
        <v>132</v>
      </c>
      <c r="C136" s="28" t="s">
        <v>105</v>
      </c>
      <c r="D136" s="64">
        <v>44147</v>
      </c>
      <c r="E136" s="28" t="s">
        <v>37</v>
      </c>
      <c r="F136" s="54" t="s">
        <v>36</v>
      </c>
      <c r="G136" s="54" t="s">
        <v>67</v>
      </c>
      <c r="H136" s="54">
        <v>1170</v>
      </c>
      <c r="I136" s="57" t="s">
        <v>131</v>
      </c>
      <c r="J136" s="54" t="s">
        <v>120</v>
      </c>
      <c r="K136" s="36" t="s">
        <v>9</v>
      </c>
      <c r="L136" s="10">
        <v>1.69</v>
      </c>
      <c r="M136" s="30">
        <v>14.552727272727271</v>
      </c>
      <c r="N136" s="31">
        <v>1.1299999999999999</v>
      </c>
      <c r="O136" s="30">
        <v>0</v>
      </c>
      <c r="P136" s="43">
        <f t="shared" si="192"/>
        <v>10</v>
      </c>
      <c r="Q136" s="45">
        <f t="shared" ref="Q136" si="257">P136+Q135</f>
        <v>91.16</v>
      </c>
      <c r="R136" s="10">
        <f t="shared" si="210"/>
        <v>1.69</v>
      </c>
      <c r="S136" s="30">
        <f t="shared" ref="S136:U136" si="258">IF(R136&gt;0,S$3,0)</f>
        <v>2</v>
      </c>
      <c r="T136" s="31">
        <f t="shared" si="212"/>
        <v>1.1299999999999999</v>
      </c>
      <c r="U136" s="30">
        <f t="shared" si="258"/>
        <v>2</v>
      </c>
      <c r="V136" s="43">
        <f t="shared" si="256"/>
        <v>1.64</v>
      </c>
      <c r="W136" s="45">
        <f t="shared" si="169"/>
        <v>92.24</v>
      </c>
      <c r="X136" s="75"/>
    </row>
    <row r="137" spans="1:26" outlineLevel="1" x14ac:dyDescent="0.2">
      <c r="A137" s="91"/>
      <c r="B137" s="37">
        <f t="shared" si="36"/>
        <v>133</v>
      </c>
      <c r="C137" s="28" t="s">
        <v>237</v>
      </c>
      <c r="D137" s="64">
        <v>44147</v>
      </c>
      <c r="E137" s="28" t="s">
        <v>44</v>
      </c>
      <c r="F137" s="54" t="s">
        <v>36</v>
      </c>
      <c r="G137" s="54" t="s">
        <v>67</v>
      </c>
      <c r="H137" s="54">
        <v>1200</v>
      </c>
      <c r="I137" s="57" t="s">
        <v>130</v>
      </c>
      <c r="J137" s="54" t="s">
        <v>120</v>
      </c>
      <c r="K137" s="36" t="s">
        <v>56</v>
      </c>
      <c r="L137" s="10">
        <v>2.64</v>
      </c>
      <c r="M137" s="30">
        <v>6.1039070442992003</v>
      </c>
      <c r="N137" s="31">
        <v>1.37</v>
      </c>
      <c r="O137" s="30">
        <v>0</v>
      </c>
      <c r="P137" s="43">
        <f t="shared" si="192"/>
        <v>-6.1</v>
      </c>
      <c r="Q137" s="45">
        <f t="shared" ref="Q137" si="259">P137+Q136</f>
        <v>85.06</v>
      </c>
      <c r="R137" s="10">
        <f t="shared" si="210"/>
        <v>2.64</v>
      </c>
      <c r="S137" s="30">
        <f t="shared" ref="S137:U137" si="260">IF(R137&gt;0,S$3,0)</f>
        <v>2</v>
      </c>
      <c r="T137" s="31">
        <f t="shared" si="212"/>
        <v>1.37</v>
      </c>
      <c r="U137" s="30">
        <f t="shared" si="260"/>
        <v>2</v>
      </c>
      <c r="V137" s="43">
        <f t="shared" si="256"/>
        <v>-4</v>
      </c>
      <c r="W137" s="45">
        <f t="shared" si="169"/>
        <v>88.24</v>
      </c>
      <c r="X137" s="75"/>
    </row>
    <row r="138" spans="1:26" outlineLevel="1" x14ac:dyDescent="0.2">
      <c r="A138" s="91"/>
      <c r="B138" s="37">
        <f t="shared" si="36"/>
        <v>134</v>
      </c>
      <c r="C138" s="28" t="s">
        <v>214</v>
      </c>
      <c r="D138" s="64">
        <v>44148</v>
      </c>
      <c r="E138" s="28" t="s">
        <v>35</v>
      </c>
      <c r="F138" s="54" t="s">
        <v>48</v>
      </c>
      <c r="G138" s="54" t="s">
        <v>67</v>
      </c>
      <c r="H138" s="54">
        <v>1100</v>
      </c>
      <c r="I138" s="57" t="s">
        <v>130</v>
      </c>
      <c r="J138" s="54" t="s">
        <v>120</v>
      </c>
      <c r="K138" s="36" t="s">
        <v>92</v>
      </c>
      <c r="L138" s="10">
        <v>15</v>
      </c>
      <c r="M138" s="30">
        <v>0.71714285714285708</v>
      </c>
      <c r="N138" s="31">
        <v>3.93</v>
      </c>
      <c r="O138" s="30">
        <v>0.24571428571428572</v>
      </c>
      <c r="P138" s="43">
        <f t="shared" si="192"/>
        <v>-1</v>
      </c>
      <c r="Q138" s="45">
        <f t="shared" ref="Q138" si="261">P138+Q137</f>
        <v>84.06</v>
      </c>
      <c r="R138" s="10">
        <f t="shared" si="210"/>
        <v>15</v>
      </c>
      <c r="S138" s="30">
        <f t="shared" ref="S138:U138" si="262">IF(R138&gt;0,S$3,0)</f>
        <v>2</v>
      </c>
      <c r="T138" s="31">
        <f t="shared" si="212"/>
        <v>3.93</v>
      </c>
      <c r="U138" s="30">
        <f t="shared" si="262"/>
        <v>2</v>
      </c>
      <c r="V138" s="43">
        <f t="shared" si="256"/>
        <v>-4</v>
      </c>
      <c r="W138" s="45">
        <f t="shared" si="169"/>
        <v>84.24</v>
      </c>
      <c r="X138" s="75"/>
    </row>
    <row r="139" spans="1:26" outlineLevel="1" x14ac:dyDescent="0.2">
      <c r="A139" s="91"/>
      <c r="B139" s="37">
        <f t="shared" si="36"/>
        <v>135</v>
      </c>
      <c r="C139" s="28" t="s">
        <v>239</v>
      </c>
      <c r="D139" s="64">
        <v>44148</v>
      </c>
      <c r="E139" s="28" t="s">
        <v>27</v>
      </c>
      <c r="F139" s="54" t="s">
        <v>41</v>
      </c>
      <c r="G139" s="54" t="s">
        <v>71</v>
      </c>
      <c r="H139" s="54">
        <v>955</v>
      </c>
      <c r="I139" s="57" t="s">
        <v>131</v>
      </c>
      <c r="J139" s="54" t="s">
        <v>120</v>
      </c>
      <c r="K139" s="36" t="s">
        <v>62</v>
      </c>
      <c r="L139" s="10">
        <v>8.23</v>
      </c>
      <c r="M139" s="30">
        <v>1.3858620689655172</v>
      </c>
      <c r="N139" s="31">
        <v>2.54</v>
      </c>
      <c r="O139" s="30">
        <v>0.90666666666666651</v>
      </c>
      <c r="P139" s="43">
        <f t="shared" si="192"/>
        <v>-2.2999999999999998</v>
      </c>
      <c r="Q139" s="45">
        <f t="shared" ref="Q139" si="263">P139+Q138</f>
        <v>81.760000000000005</v>
      </c>
      <c r="R139" s="10">
        <f t="shared" si="210"/>
        <v>8.23</v>
      </c>
      <c r="S139" s="30">
        <f t="shared" ref="S139:U139" si="264">IF(R139&gt;0,S$3,0)</f>
        <v>2</v>
      </c>
      <c r="T139" s="31">
        <f t="shared" si="212"/>
        <v>2.54</v>
      </c>
      <c r="U139" s="30">
        <f t="shared" si="264"/>
        <v>2</v>
      </c>
      <c r="V139" s="43">
        <f t="shared" si="256"/>
        <v>-4</v>
      </c>
      <c r="W139" s="45">
        <f t="shared" si="169"/>
        <v>80.239999999999995</v>
      </c>
      <c r="X139" s="75"/>
    </row>
    <row r="140" spans="1:26" outlineLevel="1" x14ac:dyDescent="0.2">
      <c r="A140" s="91"/>
      <c r="B140" s="37">
        <f t="shared" si="36"/>
        <v>136</v>
      </c>
      <c r="C140" s="28" t="s">
        <v>241</v>
      </c>
      <c r="D140" s="64">
        <v>44149</v>
      </c>
      <c r="E140" s="28" t="s">
        <v>244</v>
      </c>
      <c r="F140" s="54" t="s">
        <v>25</v>
      </c>
      <c r="G140" s="54" t="s">
        <v>67</v>
      </c>
      <c r="H140" s="54">
        <v>1000</v>
      </c>
      <c r="I140" s="57" t="s">
        <v>130</v>
      </c>
      <c r="J140" s="54" t="s">
        <v>120</v>
      </c>
      <c r="K140" s="36" t="s">
        <v>8</v>
      </c>
      <c r="L140" s="10">
        <v>3.06</v>
      </c>
      <c r="M140" s="30">
        <v>4.877575757575757</v>
      </c>
      <c r="N140" s="31">
        <v>1.44</v>
      </c>
      <c r="O140" s="30">
        <v>0</v>
      </c>
      <c r="P140" s="43">
        <f t="shared" si="192"/>
        <v>-4.9000000000000004</v>
      </c>
      <c r="Q140" s="45">
        <f t="shared" ref="Q140" si="265">P140+Q139</f>
        <v>76.86</v>
      </c>
      <c r="R140" s="10">
        <f t="shared" si="210"/>
        <v>3.06</v>
      </c>
      <c r="S140" s="30">
        <f t="shared" ref="S140:U140" si="266">IF(R140&gt;0,S$3,0)</f>
        <v>2</v>
      </c>
      <c r="T140" s="31">
        <f t="shared" si="212"/>
        <v>1.44</v>
      </c>
      <c r="U140" s="30">
        <f t="shared" si="266"/>
        <v>2</v>
      </c>
      <c r="V140" s="43">
        <f t="shared" si="256"/>
        <v>-1.1200000000000001</v>
      </c>
      <c r="W140" s="45">
        <f t="shared" si="169"/>
        <v>79.11999999999999</v>
      </c>
      <c r="X140" s="75"/>
    </row>
    <row r="141" spans="1:26" outlineLevel="1" x14ac:dyDescent="0.2">
      <c r="A141" s="91"/>
      <c r="B141" s="37">
        <f t="shared" si="36"/>
        <v>137</v>
      </c>
      <c r="C141" s="28" t="s">
        <v>242</v>
      </c>
      <c r="D141" s="64">
        <v>44149</v>
      </c>
      <c r="E141" s="28" t="s">
        <v>244</v>
      </c>
      <c r="F141" s="54" t="s">
        <v>36</v>
      </c>
      <c r="G141" s="54" t="s">
        <v>67</v>
      </c>
      <c r="H141" s="54">
        <v>1000</v>
      </c>
      <c r="I141" s="57" t="s">
        <v>130</v>
      </c>
      <c r="J141" s="54" t="s">
        <v>120</v>
      </c>
      <c r="K141" s="36" t="s">
        <v>9</v>
      </c>
      <c r="L141" s="10">
        <v>6.94</v>
      </c>
      <c r="M141" s="30">
        <v>1.6766666666666667</v>
      </c>
      <c r="N141" s="31">
        <v>2.44</v>
      </c>
      <c r="O141" s="30">
        <v>1.1533333333333335</v>
      </c>
      <c r="P141" s="43">
        <f t="shared" si="192"/>
        <v>11.6</v>
      </c>
      <c r="Q141" s="45">
        <f t="shared" ref="Q141" si="267">P141+Q140</f>
        <v>88.46</v>
      </c>
      <c r="R141" s="10">
        <f t="shared" si="210"/>
        <v>6.94</v>
      </c>
      <c r="S141" s="30">
        <f t="shared" ref="S141:U141" si="268">IF(R141&gt;0,S$3,0)</f>
        <v>2</v>
      </c>
      <c r="T141" s="31">
        <f t="shared" si="212"/>
        <v>2.44</v>
      </c>
      <c r="U141" s="30">
        <f t="shared" si="268"/>
        <v>2</v>
      </c>
      <c r="V141" s="43">
        <f t="shared" si="256"/>
        <v>14.76</v>
      </c>
      <c r="W141" s="45">
        <f t="shared" si="169"/>
        <v>93.88</v>
      </c>
      <c r="X141" s="75"/>
    </row>
    <row r="142" spans="1:26" outlineLevel="1" x14ac:dyDescent="0.2">
      <c r="A142" s="91"/>
      <c r="B142" s="37">
        <f t="shared" si="36"/>
        <v>138</v>
      </c>
      <c r="C142" s="28" t="s">
        <v>243</v>
      </c>
      <c r="D142" s="64">
        <v>44149</v>
      </c>
      <c r="E142" s="28" t="s">
        <v>244</v>
      </c>
      <c r="F142" s="54" t="s">
        <v>13</v>
      </c>
      <c r="G142" s="54" t="s">
        <v>69</v>
      </c>
      <c r="H142" s="54">
        <v>1000</v>
      </c>
      <c r="I142" s="57" t="s">
        <v>130</v>
      </c>
      <c r="J142" s="54" t="s">
        <v>120</v>
      </c>
      <c r="K142" s="36" t="s">
        <v>9</v>
      </c>
      <c r="L142" s="10">
        <v>4.78</v>
      </c>
      <c r="M142" s="30">
        <v>2.6334767025089598</v>
      </c>
      <c r="N142" s="31">
        <v>1.84</v>
      </c>
      <c r="O142" s="30">
        <v>3.1233136094674556</v>
      </c>
      <c r="P142" s="43">
        <f t="shared" si="192"/>
        <v>12.6</v>
      </c>
      <c r="Q142" s="45">
        <f t="shared" ref="Q142" si="269">P142+Q141</f>
        <v>101.05999999999999</v>
      </c>
      <c r="R142" s="10">
        <f t="shared" si="210"/>
        <v>4.78</v>
      </c>
      <c r="S142" s="30">
        <f t="shared" ref="S142:U142" si="270">IF(R142&gt;0,S$3,0)</f>
        <v>2</v>
      </c>
      <c r="T142" s="31">
        <f t="shared" si="212"/>
        <v>1.84</v>
      </c>
      <c r="U142" s="30">
        <f t="shared" si="270"/>
        <v>2</v>
      </c>
      <c r="V142" s="43">
        <f t="shared" si="256"/>
        <v>9.24</v>
      </c>
      <c r="W142" s="45">
        <f t="shared" si="169"/>
        <v>103.11999999999999</v>
      </c>
      <c r="X142" s="75"/>
    </row>
    <row r="143" spans="1:26" outlineLevel="1" x14ac:dyDescent="0.2">
      <c r="A143" s="91"/>
      <c r="B143" s="37">
        <f t="shared" si="36"/>
        <v>139</v>
      </c>
      <c r="C143" s="28" t="s">
        <v>87</v>
      </c>
      <c r="D143" s="64">
        <v>44149</v>
      </c>
      <c r="E143" s="28" t="s">
        <v>240</v>
      </c>
      <c r="F143" s="54" t="s">
        <v>10</v>
      </c>
      <c r="G143" s="54" t="s">
        <v>67</v>
      </c>
      <c r="H143" s="54">
        <v>1000</v>
      </c>
      <c r="I143" s="57" t="s">
        <v>131</v>
      </c>
      <c r="J143" s="54" t="s">
        <v>178</v>
      </c>
      <c r="K143" s="36" t="s">
        <v>9</v>
      </c>
      <c r="L143" s="10">
        <v>2.58</v>
      </c>
      <c r="M143" s="30">
        <v>6.36</v>
      </c>
      <c r="N143" s="31">
        <v>1.33</v>
      </c>
      <c r="O143" s="30">
        <v>0</v>
      </c>
      <c r="P143" s="43">
        <f t="shared" si="192"/>
        <v>10</v>
      </c>
      <c r="Q143" s="45">
        <f t="shared" ref="Q143" si="271">P143+Q142</f>
        <v>111.05999999999999</v>
      </c>
      <c r="R143" s="10">
        <f t="shared" si="210"/>
        <v>2.58</v>
      </c>
      <c r="S143" s="30">
        <f t="shared" ref="S143:U143" si="272">IF(R143&gt;0,S$3,0)</f>
        <v>2</v>
      </c>
      <c r="T143" s="31">
        <f t="shared" si="212"/>
        <v>1.33</v>
      </c>
      <c r="U143" s="30">
        <f t="shared" si="272"/>
        <v>2</v>
      </c>
      <c r="V143" s="43">
        <f t="shared" si="256"/>
        <v>3.82</v>
      </c>
      <c r="W143" s="45">
        <f t="shared" si="169"/>
        <v>106.93999999999998</v>
      </c>
      <c r="X143" s="75"/>
    </row>
    <row r="144" spans="1:26" outlineLevel="1" x14ac:dyDescent="0.2">
      <c r="A144" s="91"/>
      <c r="B144" s="37">
        <f t="shared" si="36"/>
        <v>140</v>
      </c>
      <c r="C144" s="28" t="s">
        <v>246</v>
      </c>
      <c r="D144" s="64">
        <v>44150</v>
      </c>
      <c r="E144" s="28" t="s">
        <v>53</v>
      </c>
      <c r="F144" s="54" t="s">
        <v>36</v>
      </c>
      <c r="G144" s="54" t="s">
        <v>67</v>
      </c>
      <c r="H144" s="54">
        <v>1350</v>
      </c>
      <c r="I144" s="57" t="s">
        <v>131</v>
      </c>
      <c r="J144" s="54" t="s">
        <v>120</v>
      </c>
      <c r="K144" s="36" t="s">
        <v>12</v>
      </c>
      <c r="L144" s="10">
        <v>2.35</v>
      </c>
      <c r="M144" s="30">
        <v>7.4260962566844926</v>
      </c>
      <c r="N144" s="31">
        <v>1.22</v>
      </c>
      <c r="O144" s="30">
        <v>0</v>
      </c>
      <c r="P144" s="43">
        <f t="shared" si="192"/>
        <v>-7.4</v>
      </c>
      <c r="Q144" s="45">
        <f t="shared" ref="Q144" si="273">P144+Q143</f>
        <v>103.65999999999998</v>
      </c>
      <c r="R144" s="10">
        <f t="shared" si="210"/>
        <v>2.35</v>
      </c>
      <c r="S144" s="30">
        <f t="shared" ref="S144:U144" si="274">IF(R144&gt;0,S$3,0)</f>
        <v>2</v>
      </c>
      <c r="T144" s="31">
        <f t="shared" si="212"/>
        <v>1.22</v>
      </c>
      <c r="U144" s="30">
        <f t="shared" si="274"/>
        <v>2</v>
      </c>
      <c r="V144" s="43">
        <f t="shared" si="256"/>
        <v>-1.56</v>
      </c>
      <c r="W144" s="45">
        <f t="shared" si="169"/>
        <v>105.37999999999998</v>
      </c>
      <c r="X144" s="75"/>
    </row>
    <row r="145" spans="1:24" outlineLevel="1" x14ac:dyDescent="0.2">
      <c r="A145" s="91"/>
      <c r="B145" s="37">
        <f>B144+1</f>
        <v>141</v>
      </c>
      <c r="C145" s="28" t="s">
        <v>247</v>
      </c>
      <c r="D145" s="64">
        <v>44150</v>
      </c>
      <c r="E145" s="28" t="s">
        <v>53</v>
      </c>
      <c r="F145" s="54" t="s">
        <v>36</v>
      </c>
      <c r="G145" s="54" t="s">
        <v>67</v>
      </c>
      <c r="H145" s="54">
        <v>1350</v>
      </c>
      <c r="I145" s="57" t="s">
        <v>131</v>
      </c>
      <c r="J145" s="54" t="s">
        <v>120</v>
      </c>
      <c r="K145" s="36" t="s">
        <v>56</v>
      </c>
      <c r="L145" s="10">
        <v>7.4</v>
      </c>
      <c r="M145" s="30">
        <v>1.5561538461538462</v>
      </c>
      <c r="N145" s="31">
        <v>2.1</v>
      </c>
      <c r="O145" s="30">
        <v>1.421111111111111</v>
      </c>
      <c r="P145" s="43">
        <f t="shared" si="192"/>
        <v>-3</v>
      </c>
      <c r="Q145" s="45">
        <f t="shared" ref="Q145:Q146" si="275">P145+Q144</f>
        <v>100.65999999999998</v>
      </c>
      <c r="R145" s="10">
        <f t="shared" si="210"/>
        <v>7.4</v>
      </c>
      <c r="S145" s="30">
        <f t="shared" ref="S145:U145" si="276">IF(R145&gt;0,S$3,0)</f>
        <v>2</v>
      </c>
      <c r="T145" s="31">
        <f t="shared" si="212"/>
        <v>2.1</v>
      </c>
      <c r="U145" s="30">
        <f t="shared" si="276"/>
        <v>2</v>
      </c>
      <c r="V145" s="43">
        <f t="shared" si="256"/>
        <v>-4</v>
      </c>
      <c r="W145" s="45">
        <f t="shared" si="169"/>
        <v>101.37999999999998</v>
      </c>
      <c r="X145" s="75"/>
    </row>
    <row r="146" spans="1:24" outlineLevel="1" x14ac:dyDescent="0.2">
      <c r="A146" s="91"/>
      <c r="B146" s="37">
        <f t="shared" si="36"/>
        <v>142</v>
      </c>
      <c r="C146" s="28" t="s">
        <v>248</v>
      </c>
      <c r="D146" s="64">
        <v>44152</v>
      </c>
      <c r="E146" s="28" t="s">
        <v>11</v>
      </c>
      <c r="F146" s="54" t="s">
        <v>25</v>
      </c>
      <c r="G146" s="54" t="s">
        <v>67</v>
      </c>
      <c r="H146" s="54">
        <v>1100</v>
      </c>
      <c r="I146" s="57" t="s">
        <v>131</v>
      </c>
      <c r="J146" s="54" t="s">
        <v>120</v>
      </c>
      <c r="K146" s="36" t="s">
        <v>8</v>
      </c>
      <c r="L146" s="10">
        <v>4.6100000000000003</v>
      </c>
      <c r="M146" s="30">
        <v>2.7717241379310344</v>
      </c>
      <c r="N146" s="31">
        <v>1.96</v>
      </c>
      <c r="O146" s="30">
        <v>2.84</v>
      </c>
      <c r="P146" s="43">
        <f t="shared" si="192"/>
        <v>0</v>
      </c>
      <c r="Q146" s="45">
        <f t="shared" si="275"/>
        <v>100.65999999999998</v>
      </c>
      <c r="R146" s="10">
        <f t="shared" si="210"/>
        <v>4.6100000000000003</v>
      </c>
      <c r="S146" s="30">
        <f t="shared" ref="S146:U146" si="277">IF(R146&gt;0,S$3,0)</f>
        <v>2</v>
      </c>
      <c r="T146" s="31">
        <f t="shared" si="212"/>
        <v>1.96</v>
      </c>
      <c r="U146" s="30">
        <f t="shared" si="277"/>
        <v>2</v>
      </c>
      <c r="V146" s="43">
        <f t="shared" si="256"/>
        <v>-0.08</v>
      </c>
      <c r="W146" s="45">
        <f t="shared" si="169"/>
        <v>101.29999999999998</v>
      </c>
      <c r="X146" s="75"/>
    </row>
    <row r="147" spans="1:24" outlineLevel="1" x14ac:dyDescent="0.2">
      <c r="A147" s="91"/>
      <c r="B147" s="37">
        <f t="shared" si="36"/>
        <v>143</v>
      </c>
      <c r="C147" s="28" t="s">
        <v>208</v>
      </c>
      <c r="D147" s="64">
        <v>44152</v>
      </c>
      <c r="E147" s="28" t="s">
        <v>11</v>
      </c>
      <c r="F147" s="54" t="s">
        <v>10</v>
      </c>
      <c r="G147" s="54" t="s">
        <v>67</v>
      </c>
      <c r="H147" s="54">
        <v>1400</v>
      </c>
      <c r="I147" s="57" t="s">
        <v>131</v>
      </c>
      <c r="J147" s="54" t="s">
        <v>120</v>
      </c>
      <c r="K147" s="36" t="s">
        <v>9</v>
      </c>
      <c r="L147" s="10">
        <v>3.1</v>
      </c>
      <c r="M147" s="30">
        <v>4.7706184012066366</v>
      </c>
      <c r="N147" s="31">
        <v>1.43</v>
      </c>
      <c r="O147" s="30">
        <v>0</v>
      </c>
      <c r="P147" s="43">
        <f t="shared" si="192"/>
        <v>10</v>
      </c>
      <c r="Q147" s="45">
        <f t="shared" ref="Q147" si="278">P147+Q146</f>
        <v>110.65999999999998</v>
      </c>
      <c r="R147" s="10">
        <f t="shared" si="210"/>
        <v>3.1</v>
      </c>
      <c r="S147" s="30">
        <f t="shared" ref="S147:U147" si="279">IF(R147&gt;0,S$3,0)</f>
        <v>2</v>
      </c>
      <c r="T147" s="31">
        <f t="shared" si="212"/>
        <v>1.43</v>
      </c>
      <c r="U147" s="30">
        <f t="shared" si="279"/>
        <v>2</v>
      </c>
      <c r="V147" s="43">
        <f t="shared" si="256"/>
        <v>5.0599999999999996</v>
      </c>
      <c r="W147" s="45">
        <f t="shared" si="169"/>
        <v>106.35999999999999</v>
      </c>
      <c r="X147" s="75"/>
    </row>
    <row r="148" spans="1:24" outlineLevel="1" x14ac:dyDescent="0.2">
      <c r="A148" s="91"/>
      <c r="B148" s="37">
        <f t="shared" si="36"/>
        <v>144</v>
      </c>
      <c r="C148" s="28" t="s">
        <v>249</v>
      </c>
      <c r="D148" s="64">
        <v>44153</v>
      </c>
      <c r="E148" s="28" t="s">
        <v>39</v>
      </c>
      <c r="F148" s="54" t="s">
        <v>36</v>
      </c>
      <c r="G148" s="54" t="s">
        <v>67</v>
      </c>
      <c r="H148" s="54">
        <v>1200</v>
      </c>
      <c r="I148" s="57" t="s">
        <v>131</v>
      </c>
      <c r="J148" s="54" t="s">
        <v>120</v>
      </c>
      <c r="K148" s="36" t="s">
        <v>66</v>
      </c>
      <c r="L148" s="10">
        <v>4.01</v>
      </c>
      <c r="M148" s="30">
        <v>3.3200000000000003</v>
      </c>
      <c r="N148" s="31">
        <v>1.71</v>
      </c>
      <c r="O148" s="30">
        <v>0</v>
      </c>
      <c r="P148" s="43">
        <f t="shared" si="192"/>
        <v>-3.3</v>
      </c>
      <c r="Q148" s="45">
        <f t="shared" ref="Q148" si="280">P148+Q147</f>
        <v>107.35999999999999</v>
      </c>
      <c r="R148" s="10">
        <f t="shared" si="210"/>
        <v>4.01</v>
      </c>
      <c r="S148" s="30">
        <f t="shared" ref="S148:U148" si="281">IF(R148&gt;0,S$3,0)</f>
        <v>2</v>
      </c>
      <c r="T148" s="31">
        <f t="shared" si="212"/>
        <v>1.71</v>
      </c>
      <c r="U148" s="30">
        <f t="shared" si="281"/>
        <v>2</v>
      </c>
      <c r="V148" s="43">
        <f t="shared" si="256"/>
        <v>-4</v>
      </c>
      <c r="W148" s="45">
        <f t="shared" si="169"/>
        <v>102.35999999999999</v>
      </c>
      <c r="X148" s="75"/>
    </row>
    <row r="149" spans="1:24" outlineLevel="1" x14ac:dyDescent="0.2">
      <c r="A149" s="91"/>
      <c r="B149" s="37">
        <f t="shared" si="36"/>
        <v>145</v>
      </c>
      <c r="C149" s="28" t="s">
        <v>220</v>
      </c>
      <c r="D149" s="64">
        <v>44153</v>
      </c>
      <c r="E149" s="28" t="s">
        <v>39</v>
      </c>
      <c r="F149" s="54" t="s">
        <v>36</v>
      </c>
      <c r="G149" s="54" t="s">
        <v>67</v>
      </c>
      <c r="H149" s="54">
        <v>1200</v>
      </c>
      <c r="I149" s="57" t="s">
        <v>131</v>
      </c>
      <c r="J149" s="54" t="s">
        <v>120</v>
      </c>
      <c r="K149" s="36" t="s">
        <v>9</v>
      </c>
      <c r="L149" s="10">
        <v>3.1</v>
      </c>
      <c r="M149" s="30">
        <v>4.7706184012066366</v>
      </c>
      <c r="N149" s="31">
        <v>1.35</v>
      </c>
      <c r="O149" s="30">
        <v>0</v>
      </c>
      <c r="P149" s="43">
        <f t="shared" si="192"/>
        <v>10</v>
      </c>
      <c r="Q149" s="45">
        <f t="shared" ref="Q149" si="282">P149+Q148</f>
        <v>117.35999999999999</v>
      </c>
      <c r="R149" s="10">
        <f t="shared" si="210"/>
        <v>3.1</v>
      </c>
      <c r="S149" s="30">
        <f t="shared" ref="S149:U149" si="283">IF(R149&gt;0,S$3,0)</f>
        <v>2</v>
      </c>
      <c r="T149" s="31">
        <f t="shared" si="212"/>
        <v>1.35</v>
      </c>
      <c r="U149" s="30">
        <f t="shared" si="283"/>
        <v>2</v>
      </c>
      <c r="V149" s="43">
        <f t="shared" si="256"/>
        <v>4.9000000000000004</v>
      </c>
      <c r="W149" s="45">
        <f t="shared" si="169"/>
        <v>107.25999999999999</v>
      </c>
      <c r="X149" s="75"/>
    </row>
    <row r="150" spans="1:24" outlineLevel="1" x14ac:dyDescent="0.2">
      <c r="A150" s="91"/>
      <c r="B150" s="37">
        <f t="shared" si="36"/>
        <v>146</v>
      </c>
      <c r="C150" s="28" t="s">
        <v>250</v>
      </c>
      <c r="D150" s="64">
        <v>44154</v>
      </c>
      <c r="E150" s="28" t="s">
        <v>14</v>
      </c>
      <c r="F150" s="54" t="s">
        <v>25</v>
      </c>
      <c r="G150" s="54" t="s">
        <v>67</v>
      </c>
      <c r="H150" s="54">
        <v>1100</v>
      </c>
      <c r="I150" s="57" t="s">
        <v>131</v>
      </c>
      <c r="J150" s="54" t="s">
        <v>120</v>
      </c>
      <c r="K150" s="36" t="s">
        <v>8</v>
      </c>
      <c r="L150" s="10">
        <v>3.56</v>
      </c>
      <c r="M150" s="30">
        <v>3.9175609756097565</v>
      </c>
      <c r="N150" s="31">
        <v>1.54</v>
      </c>
      <c r="O150" s="30">
        <v>0</v>
      </c>
      <c r="P150" s="43">
        <f t="shared" si="192"/>
        <v>-3.9</v>
      </c>
      <c r="Q150" s="45">
        <f t="shared" ref="Q150" si="284">P150+Q149</f>
        <v>113.45999999999998</v>
      </c>
      <c r="R150" s="10">
        <f t="shared" si="210"/>
        <v>3.56</v>
      </c>
      <c r="S150" s="30">
        <f t="shared" ref="S150:U150" si="285">IF(R150&gt;0,S$3,0)</f>
        <v>2</v>
      </c>
      <c r="T150" s="31">
        <f t="shared" si="212"/>
        <v>1.54</v>
      </c>
      <c r="U150" s="30">
        <f t="shared" si="285"/>
        <v>2</v>
      </c>
      <c r="V150" s="43">
        <f t="shared" si="256"/>
        <v>-0.92</v>
      </c>
      <c r="W150" s="45">
        <f t="shared" si="169"/>
        <v>106.33999999999999</v>
      </c>
      <c r="X150" s="75"/>
    </row>
    <row r="151" spans="1:24" outlineLevel="1" x14ac:dyDescent="0.2">
      <c r="A151" s="91"/>
      <c r="B151" s="37">
        <f t="shared" si="36"/>
        <v>147</v>
      </c>
      <c r="C151" s="28" t="s">
        <v>207</v>
      </c>
      <c r="D151" s="64">
        <v>44154</v>
      </c>
      <c r="E151" s="28" t="s">
        <v>14</v>
      </c>
      <c r="F151" s="54" t="s">
        <v>25</v>
      </c>
      <c r="G151" s="54" t="s">
        <v>67</v>
      </c>
      <c r="H151" s="54">
        <v>1100</v>
      </c>
      <c r="I151" s="57" t="s">
        <v>131</v>
      </c>
      <c r="J151" s="54" t="s">
        <v>120</v>
      </c>
      <c r="K151" s="36" t="s">
        <v>9</v>
      </c>
      <c r="L151" s="10">
        <v>3.2</v>
      </c>
      <c r="M151" s="30">
        <v>4.5326007326007325</v>
      </c>
      <c r="N151" s="31">
        <v>1.32</v>
      </c>
      <c r="O151" s="30">
        <v>0</v>
      </c>
      <c r="P151" s="43">
        <f t="shared" si="192"/>
        <v>10</v>
      </c>
      <c r="Q151" s="45">
        <f t="shared" ref="Q151" si="286">P151+Q150</f>
        <v>123.45999999999998</v>
      </c>
      <c r="R151" s="10">
        <f t="shared" si="210"/>
        <v>3.2</v>
      </c>
      <c r="S151" s="30">
        <f t="shared" ref="S151:U151" si="287">IF(R151&gt;0,S$3,0)</f>
        <v>2</v>
      </c>
      <c r="T151" s="31">
        <f t="shared" si="212"/>
        <v>1.32</v>
      </c>
      <c r="U151" s="30">
        <f t="shared" si="287"/>
        <v>2</v>
      </c>
      <c r="V151" s="43">
        <f t="shared" si="256"/>
        <v>5.04</v>
      </c>
      <c r="W151" s="45">
        <f t="shared" si="169"/>
        <v>111.38</v>
      </c>
      <c r="X151" s="75"/>
    </row>
    <row r="152" spans="1:24" outlineLevel="1" x14ac:dyDescent="0.2">
      <c r="A152" s="91"/>
      <c r="B152" s="37">
        <f t="shared" si="36"/>
        <v>148</v>
      </c>
      <c r="C152" s="28" t="s">
        <v>251</v>
      </c>
      <c r="D152" s="64">
        <v>44154</v>
      </c>
      <c r="E152" s="28" t="s">
        <v>14</v>
      </c>
      <c r="F152" s="54" t="s">
        <v>25</v>
      </c>
      <c r="G152" s="54" t="s">
        <v>67</v>
      </c>
      <c r="H152" s="54">
        <v>1100</v>
      </c>
      <c r="I152" s="57" t="s">
        <v>131</v>
      </c>
      <c r="J152" s="54" t="s">
        <v>120</v>
      </c>
      <c r="K152" s="36" t="s">
        <v>74</v>
      </c>
      <c r="L152" s="10">
        <v>4.17</v>
      </c>
      <c r="M152" s="30">
        <v>3.1454901960784314</v>
      </c>
      <c r="N152" s="31">
        <v>1.56</v>
      </c>
      <c r="O152" s="30">
        <v>0</v>
      </c>
      <c r="P152" s="43">
        <f t="shared" si="192"/>
        <v>-3.1</v>
      </c>
      <c r="Q152" s="45">
        <f t="shared" ref="Q152" si="288">P152+Q151</f>
        <v>120.35999999999999</v>
      </c>
      <c r="R152" s="10">
        <f t="shared" si="210"/>
        <v>4.17</v>
      </c>
      <c r="S152" s="30">
        <f t="shared" ref="S152:U152" si="289">IF(R152&gt;0,S$3,0)</f>
        <v>2</v>
      </c>
      <c r="T152" s="31">
        <f t="shared" si="212"/>
        <v>1.56</v>
      </c>
      <c r="U152" s="30">
        <f t="shared" si="289"/>
        <v>2</v>
      </c>
      <c r="V152" s="43">
        <f t="shared" si="256"/>
        <v>-4</v>
      </c>
      <c r="W152" s="45">
        <f t="shared" si="169"/>
        <v>107.38</v>
      </c>
      <c r="X152" s="75"/>
    </row>
    <row r="153" spans="1:24" outlineLevel="1" x14ac:dyDescent="0.2">
      <c r="A153" s="91"/>
      <c r="B153" s="37">
        <f t="shared" si="36"/>
        <v>149</v>
      </c>
      <c r="C153" s="28" t="s">
        <v>252</v>
      </c>
      <c r="D153" s="64">
        <v>44154</v>
      </c>
      <c r="E153" s="28" t="s">
        <v>14</v>
      </c>
      <c r="F153" s="54" t="s">
        <v>10</v>
      </c>
      <c r="G153" s="54" t="s">
        <v>67</v>
      </c>
      <c r="H153" s="54">
        <v>1200</v>
      </c>
      <c r="I153" s="57" t="s">
        <v>131</v>
      </c>
      <c r="J153" s="54" t="s">
        <v>120</v>
      </c>
      <c r="K153" s="36" t="s">
        <v>12</v>
      </c>
      <c r="L153" s="10">
        <v>3.2</v>
      </c>
      <c r="M153" s="30">
        <v>4.5326007326007325</v>
      </c>
      <c r="N153" s="31">
        <v>1.41</v>
      </c>
      <c r="O153" s="30">
        <v>0</v>
      </c>
      <c r="P153" s="43">
        <f t="shared" si="192"/>
        <v>-4.5</v>
      </c>
      <c r="Q153" s="45">
        <f t="shared" ref="Q153" si="290">P153+Q152</f>
        <v>115.85999999999999</v>
      </c>
      <c r="R153" s="10">
        <f t="shared" si="210"/>
        <v>3.2</v>
      </c>
      <c r="S153" s="30">
        <f t="shared" ref="S153:U153" si="291">IF(R153&gt;0,S$3,0)</f>
        <v>2</v>
      </c>
      <c r="T153" s="31">
        <f t="shared" si="212"/>
        <v>1.41</v>
      </c>
      <c r="U153" s="30">
        <f t="shared" si="291"/>
        <v>2</v>
      </c>
      <c r="V153" s="43">
        <f t="shared" si="256"/>
        <v>-1.18</v>
      </c>
      <c r="W153" s="45">
        <f t="shared" si="169"/>
        <v>106.19999999999999</v>
      </c>
      <c r="X153" s="75"/>
    </row>
    <row r="154" spans="1:24" outlineLevel="1" x14ac:dyDescent="0.2">
      <c r="A154" s="91"/>
      <c r="B154" s="37">
        <f t="shared" si="36"/>
        <v>150</v>
      </c>
      <c r="C154" s="28" t="s">
        <v>99</v>
      </c>
      <c r="D154" s="64">
        <v>44156</v>
      </c>
      <c r="E154" s="28" t="s">
        <v>77</v>
      </c>
      <c r="F154" s="54" t="s">
        <v>10</v>
      </c>
      <c r="G154" s="54" t="s">
        <v>67</v>
      </c>
      <c r="H154" s="54">
        <v>1000</v>
      </c>
      <c r="I154" s="57" t="s">
        <v>131</v>
      </c>
      <c r="J154" s="54" t="s">
        <v>120</v>
      </c>
      <c r="K154" s="36" t="s">
        <v>12</v>
      </c>
      <c r="L154" s="10">
        <v>3.32</v>
      </c>
      <c r="M154" s="30">
        <v>4.3102702702702702</v>
      </c>
      <c r="N154" s="31">
        <v>1.46</v>
      </c>
      <c r="O154" s="30">
        <v>0</v>
      </c>
      <c r="P154" s="43">
        <f t="shared" si="192"/>
        <v>-4.3</v>
      </c>
      <c r="Q154" s="45">
        <f t="shared" ref="Q154" si="292">P154+Q153</f>
        <v>111.55999999999999</v>
      </c>
      <c r="R154" s="10">
        <f t="shared" si="210"/>
        <v>3.32</v>
      </c>
      <c r="S154" s="30">
        <f t="shared" ref="S154:U154" si="293">IF(R154&gt;0,S$3,0)</f>
        <v>2</v>
      </c>
      <c r="T154" s="31">
        <f t="shared" si="212"/>
        <v>1.46</v>
      </c>
      <c r="U154" s="30">
        <f t="shared" si="293"/>
        <v>2</v>
      </c>
      <c r="V154" s="43">
        <f t="shared" si="256"/>
        <v>-1.08</v>
      </c>
      <c r="W154" s="45">
        <f t="shared" si="169"/>
        <v>105.11999999999999</v>
      </c>
      <c r="X154" s="75"/>
    </row>
    <row r="155" spans="1:24" outlineLevel="1" x14ac:dyDescent="0.2">
      <c r="A155" s="91"/>
      <c r="B155" s="37">
        <f t="shared" si="36"/>
        <v>151</v>
      </c>
      <c r="C155" s="28" t="s">
        <v>79</v>
      </c>
      <c r="D155" s="64">
        <v>44156</v>
      </c>
      <c r="E155" s="28" t="s">
        <v>77</v>
      </c>
      <c r="F155" s="54" t="s">
        <v>46</v>
      </c>
      <c r="G155" s="54" t="s">
        <v>70</v>
      </c>
      <c r="H155" s="54">
        <v>1400</v>
      </c>
      <c r="I155" s="57" t="s">
        <v>131</v>
      </c>
      <c r="J155" s="54" t="s">
        <v>120</v>
      </c>
      <c r="K155" s="36" t="s">
        <v>56</v>
      </c>
      <c r="L155" s="10">
        <v>5.16</v>
      </c>
      <c r="M155" s="30">
        <v>2.4139393939393936</v>
      </c>
      <c r="N155" s="31">
        <v>2.21</v>
      </c>
      <c r="O155" s="30">
        <v>2.0066666666666673</v>
      </c>
      <c r="P155" s="43">
        <f t="shared" si="192"/>
        <v>-4.4000000000000004</v>
      </c>
      <c r="Q155" s="45">
        <f t="shared" ref="Q155" si="294">P155+Q154</f>
        <v>107.15999999999998</v>
      </c>
      <c r="R155" s="10">
        <f t="shared" si="210"/>
        <v>5.16</v>
      </c>
      <c r="S155" s="30">
        <f t="shared" ref="S155:U155" si="295">IF(R155&gt;0,S$3,0)</f>
        <v>2</v>
      </c>
      <c r="T155" s="31">
        <f t="shared" si="212"/>
        <v>2.21</v>
      </c>
      <c r="U155" s="30">
        <f t="shared" si="295"/>
        <v>2</v>
      </c>
      <c r="V155" s="43">
        <f t="shared" si="256"/>
        <v>-4</v>
      </c>
      <c r="W155" s="45">
        <f t="shared" si="169"/>
        <v>101.11999999999999</v>
      </c>
      <c r="X155" s="75"/>
    </row>
    <row r="156" spans="1:24" outlineLevel="1" x14ac:dyDescent="0.2">
      <c r="A156" s="91"/>
      <c r="B156" s="37">
        <f t="shared" si="36"/>
        <v>152</v>
      </c>
      <c r="C156" s="28" t="s">
        <v>254</v>
      </c>
      <c r="D156" s="64">
        <v>44156</v>
      </c>
      <c r="E156" s="28" t="s">
        <v>77</v>
      </c>
      <c r="F156" s="54" t="s">
        <v>46</v>
      </c>
      <c r="G156" s="54" t="s">
        <v>70</v>
      </c>
      <c r="H156" s="54">
        <v>1400</v>
      </c>
      <c r="I156" s="57" t="s">
        <v>131</v>
      </c>
      <c r="J156" s="54" t="s">
        <v>120</v>
      </c>
      <c r="K156" s="36" t="s">
        <v>66</v>
      </c>
      <c r="L156" s="10">
        <v>9.76</v>
      </c>
      <c r="M156" s="30">
        <v>1.1442857142857141</v>
      </c>
      <c r="N156" s="31">
        <v>3.05</v>
      </c>
      <c r="O156" s="30">
        <v>0.55058823529411716</v>
      </c>
      <c r="P156" s="43">
        <f t="shared" si="192"/>
        <v>-1.7</v>
      </c>
      <c r="Q156" s="45">
        <f t="shared" ref="Q156" si="296">P156+Q155</f>
        <v>105.45999999999998</v>
      </c>
      <c r="R156" s="10">
        <f t="shared" si="210"/>
        <v>9.76</v>
      </c>
      <c r="S156" s="30">
        <f t="shared" ref="S156:U156" si="297">IF(R156&gt;0,S$3,0)</f>
        <v>2</v>
      </c>
      <c r="T156" s="31">
        <f t="shared" si="212"/>
        <v>3.05</v>
      </c>
      <c r="U156" s="30">
        <f t="shared" si="297"/>
        <v>2</v>
      </c>
      <c r="V156" s="43">
        <f t="shared" si="256"/>
        <v>-4</v>
      </c>
      <c r="W156" s="45">
        <f t="shared" si="169"/>
        <v>97.11999999999999</v>
      </c>
      <c r="X156" s="75"/>
    </row>
    <row r="157" spans="1:24" outlineLevel="1" x14ac:dyDescent="0.2">
      <c r="A157" s="91"/>
      <c r="B157" s="37">
        <f t="shared" si="36"/>
        <v>153</v>
      </c>
      <c r="C157" s="28" t="s">
        <v>253</v>
      </c>
      <c r="D157" s="64">
        <v>44157</v>
      </c>
      <c r="E157" s="28" t="s">
        <v>88</v>
      </c>
      <c r="F157" s="54" t="s">
        <v>25</v>
      </c>
      <c r="G157" s="54" t="s">
        <v>67</v>
      </c>
      <c r="H157" s="54">
        <v>1100</v>
      </c>
      <c r="I157" s="57" t="s">
        <v>131</v>
      </c>
      <c r="J157" s="54" t="s">
        <v>120</v>
      </c>
      <c r="K157" s="36" t="s">
        <v>12</v>
      </c>
      <c r="L157" s="10">
        <v>6.55</v>
      </c>
      <c r="M157" s="30">
        <v>1.7944444444444443</v>
      </c>
      <c r="N157" s="31">
        <v>1.99</v>
      </c>
      <c r="O157" s="30">
        <v>1.7799999999999996</v>
      </c>
      <c r="P157" s="43">
        <f t="shared" si="192"/>
        <v>0</v>
      </c>
      <c r="Q157" s="45">
        <f t="shared" ref="Q157" si="298">P157+Q156</f>
        <v>105.45999999999998</v>
      </c>
      <c r="R157" s="10">
        <f t="shared" si="210"/>
        <v>6.55</v>
      </c>
      <c r="S157" s="30">
        <f t="shared" ref="S157:U157" si="299">IF(R157&gt;0,S$3,0)</f>
        <v>2</v>
      </c>
      <c r="T157" s="31">
        <f t="shared" si="212"/>
        <v>1.99</v>
      </c>
      <c r="U157" s="30">
        <f t="shared" si="299"/>
        <v>2</v>
      </c>
      <c r="V157" s="43">
        <f t="shared" si="256"/>
        <v>-0.02</v>
      </c>
      <c r="W157" s="45">
        <f t="shared" ref="W157:W220" si="300">V157+W156</f>
        <v>97.1</v>
      </c>
      <c r="X157" s="75"/>
    </row>
    <row r="158" spans="1:24" outlineLevel="1" x14ac:dyDescent="0.2">
      <c r="A158" s="91"/>
      <c r="B158" s="37">
        <f t="shared" si="36"/>
        <v>154</v>
      </c>
      <c r="C158" s="28" t="s">
        <v>255</v>
      </c>
      <c r="D158" s="64">
        <v>44157</v>
      </c>
      <c r="E158" s="28" t="s">
        <v>88</v>
      </c>
      <c r="F158" s="54" t="s">
        <v>25</v>
      </c>
      <c r="G158" s="54" t="s">
        <v>67</v>
      </c>
      <c r="H158" s="54">
        <v>1100</v>
      </c>
      <c r="I158" s="57" t="s">
        <v>131</v>
      </c>
      <c r="J158" s="54" t="s">
        <v>120</v>
      </c>
      <c r="K158" s="36" t="s">
        <v>66</v>
      </c>
      <c r="L158" s="10">
        <v>3.95</v>
      </c>
      <c r="M158" s="30">
        <v>3.3944680851063831</v>
      </c>
      <c r="N158" s="31">
        <v>1.65</v>
      </c>
      <c r="O158" s="30">
        <v>0</v>
      </c>
      <c r="P158" s="43">
        <f t="shared" si="192"/>
        <v>-3.4</v>
      </c>
      <c r="Q158" s="45">
        <f t="shared" ref="Q158" si="301">P158+Q157</f>
        <v>102.05999999999997</v>
      </c>
      <c r="R158" s="10">
        <f t="shared" si="210"/>
        <v>3.95</v>
      </c>
      <c r="S158" s="30">
        <f t="shared" ref="S158:U158" si="302">IF(R158&gt;0,S$3,0)</f>
        <v>2</v>
      </c>
      <c r="T158" s="31">
        <f t="shared" si="212"/>
        <v>1.65</v>
      </c>
      <c r="U158" s="30">
        <f t="shared" si="302"/>
        <v>2</v>
      </c>
      <c r="V158" s="43">
        <f t="shared" si="256"/>
        <v>-4</v>
      </c>
      <c r="W158" s="45">
        <f t="shared" si="300"/>
        <v>93.1</v>
      </c>
      <c r="X158" s="75"/>
    </row>
    <row r="159" spans="1:24" outlineLevel="1" collapsed="1" x14ac:dyDescent="0.2">
      <c r="A159" s="91"/>
      <c r="B159" s="37">
        <f t="shared" si="36"/>
        <v>155</v>
      </c>
      <c r="C159" s="28" t="s">
        <v>256</v>
      </c>
      <c r="D159" s="64">
        <v>44158</v>
      </c>
      <c r="E159" s="28" t="s">
        <v>51</v>
      </c>
      <c r="F159" s="54" t="s">
        <v>34</v>
      </c>
      <c r="G159" s="54" t="s">
        <v>67</v>
      </c>
      <c r="H159" s="54">
        <v>1550</v>
      </c>
      <c r="I159" s="57" t="s">
        <v>132</v>
      </c>
      <c r="J159" s="54" t="s">
        <v>120</v>
      </c>
      <c r="K159" s="36" t="s">
        <v>8</v>
      </c>
      <c r="L159" s="10">
        <v>3.08</v>
      </c>
      <c r="M159" s="30">
        <v>4.8278787878787872</v>
      </c>
      <c r="N159" s="31">
        <v>1.48</v>
      </c>
      <c r="O159" s="30">
        <v>0</v>
      </c>
      <c r="P159" s="43">
        <f t="shared" si="192"/>
        <v>-4.8</v>
      </c>
      <c r="Q159" s="45">
        <f t="shared" ref="Q159" si="303">P159+Q158</f>
        <v>97.259999999999977</v>
      </c>
      <c r="R159" s="10">
        <f t="shared" si="210"/>
        <v>3.08</v>
      </c>
      <c r="S159" s="30">
        <f t="shared" ref="S159:U159" si="304">IF(R159&gt;0,S$3,0)</f>
        <v>2</v>
      </c>
      <c r="T159" s="31">
        <f t="shared" si="212"/>
        <v>1.48</v>
      </c>
      <c r="U159" s="30">
        <f t="shared" si="304"/>
        <v>2</v>
      </c>
      <c r="V159" s="43">
        <f t="shared" si="256"/>
        <v>-1.04</v>
      </c>
      <c r="W159" s="45">
        <f t="shared" si="300"/>
        <v>92.059999999999988</v>
      </c>
      <c r="X159" s="75"/>
    </row>
    <row r="160" spans="1:24" outlineLevel="1" x14ac:dyDescent="0.2">
      <c r="A160" s="91"/>
      <c r="B160" s="37">
        <f t="shared" si="36"/>
        <v>156</v>
      </c>
      <c r="C160" s="28" t="s">
        <v>258</v>
      </c>
      <c r="D160" s="64">
        <v>44159</v>
      </c>
      <c r="E160" s="28" t="s">
        <v>35</v>
      </c>
      <c r="F160" s="54" t="s">
        <v>10</v>
      </c>
      <c r="G160" s="54" t="s">
        <v>67</v>
      </c>
      <c r="H160" s="54">
        <v>1100</v>
      </c>
      <c r="I160" s="57" t="s">
        <v>130</v>
      </c>
      <c r="J160" s="54" t="s">
        <v>120</v>
      </c>
      <c r="K160" s="36" t="s">
        <v>74</v>
      </c>
      <c r="L160" s="10">
        <v>26.37</v>
      </c>
      <c r="M160" s="30">
        <v>0.39235294117647057</v>
      </c>
      <c r="N160" s="31">
        <v>3.65</v>
      </c>
      <c r="O160" s="30">
        <v>0.15999999999999992</v>
      </c>
      <c r="P160" s="43">
        <f t="shared" si="192"/>
        <v>-0.6</v>
      </c>
      <c r="Q160" s="45">
        <f t="shared" ref="Q160" si="305">P160+Q159</f>
        <v>96.659999999999982</v>
      </c>
      <c r="R160" s="10">
        <f t="shared" si="210"/>
        <v>26.37</v>
      </c>
      <c r="S160" s="30">
        <f t="shared" ref="S160:U160" si="306">IF(R160&gt;0,S$3,0)</f>
        <v>2</v>
      </c>
      <c r="T160" s="31">
        <f t="shared" si="212"/>
        <v>3.65</v>
      </c>
      <c r="U160" s="30">
        <f t="shared" si="306"/>
        <v>2</v>
      </c>
      <c r="V160" s="43">
        <f t="shared" si="256"/>
        <v>-4</v>
      </c>
      <c r="W160" s="45">
        <f t="shared" si="300"/>
        <v>88.059999999999988</v>
      </c>
      <c r="X160" s="75"/>
    </row>
    <row r="161" spans="1:24" outlineLevel="1" x14ac:dyDescent="0.2">
      <c r="A161" s="91"/>
      <c r="B161" s="37">
        <f t="shared" si="36"/>
        <v>157</v>
      </c>
      <c r="C161" s="28" t="s">
        <v>257</v>
      </c>
      <c r="D161" s="64">
        <v>44159</v>
      </c>
      <c r="E161" s="28" t="s">
        <v>35</v>
      </c>
      <c r="F161" s="54" t="s">
        <v>10</v>
      </c>
      <c r="G161" s="54" t="s">
        <v>67</v>
      </c>
      <c r="H161" s="54">
        <v>1100</v>
      </c>
      <c r="I161" s="57" t="s">
        <v>130</v>
      </c>
      <c r="J161" s="54" t="s">
        <v>120</v>
      </c>
      <c r="K161" s="36" t="s">
        <v>8</v>
      </c>
      <c r="L161" s="10">
        <v>1.57</v>
      </c>
      <c r="M161" s="30">
        <v>17.592114467408582</v>
      </c>
      <c r="N161" s="31">
        <v>1.07</v>
      </c>
      <c r="O161" s="30">
        <v>0</v>
      </c>
      <c r="P161" s="43">
        <f t="shared" si="192"/>
        <v>-17.600000000000001</v>
      </c>
      <c r="Q161" s="45">
        <f t="shared" ref="Q161" si="307">P161+Q160</f>
        <v>79.059999999999974</v>
      </c>
      <c r="R161" s="10">
        <f t="shared" si="210"/>
        <v>1.57</v>
      </c>
      <c r="S161" s="30">
        <f t="shared" ref="S161:U161" si="308">IF(R161&gt;0,S$3,0)</f>
        <v>2</v>
      </c>
      <c r="T161" s="31">
        <f t="shared" si="212"/>
        <v>1.07</v>
      </c>
      <c r="U161" s="30">
        <f t="shared" si="308"/>
        <v>2</v>
      </c>
      <c r="V161" s="43">
        <f t="shared" si="256"/>
        <v>-1.86</v>
      </c>
      <c r="W161" s="45">
        <f t="shared" si="300"/>
        <v>86.199999999999989</v>
      </c>
      <c r="X161" s="75"/>
    </row>
    <row r="162" spans="1:24" outlineLevel="1" x14ac:dyDescent="0.2">
      <c r="A162" s="91"/>
      <c r="B162" s="37">
        <f t="shared" si="36"/>
        <v>158</v>
      </c>
      <c r="C162" s="28" t="s">
        <v>232</v>
      </c>
      <c r="D162" s="64">
        <v>44160</v>
      </c>
      <c r="E162" s="28" t="s">
        <v>43</v>
      </c>
      <c r="F162" s="54" t="s">
        <v>10</v>
      </c>
      <c r="G162" s="54" t="s">
        <v>69</v>
      </c>
      <c r="H162" s="54">
        <v>1400</v>
      </c>
      <c r="I162" s="57" t="s">
        <v>131</v>
      </c>
      <c r="J162" s="54" t="s">
        <v>120</v>
      </c>
      <c r="K162" s="36" t="s">
        <v>9</v>
      </c>
      <c r="L162" s="10">
        <v>32</v>
      </c>
      <c r="M162" s="30">
        <v>0.32290322580645164</v>
      </c>
      <c r="N162" s="31">
        <v>7.28</v>
      </c>
      <c r="O162" s="30">
        <v>4.6666666666666676E-2</v>
      </c>
      <c r="P162" s="43">
        <f t="shared" si="192"/>
        <v>10.3</v>
      </c>
      <c r="Q162" s="45">
        <f t="shared" ref="Q162" si="309">P162+Q161</f>
        <v>89.359999999999971</v>
      </c>
      <c r="R162" s="10">
        <f t="shared" si="210"/>
        <v>32</v>
      </c>
      <c r="S162" s="30">
        <f t="shared" ref="S162:U162" si="310">IF(R162&gt;0,S$3,0)</f>
        <v>2</v>
      </c>
      <c r="T162" s="31">
        <f t="shared" si="212"/>
        <v>7.28</v>
      </c>
      <c r="U162" s="30">
        <f t="shared" si="310"/>
        <v>2</v>
      </c>
      <c r="V162" s="43">
        <f t="shared" si="256"/>
        <v>74.56</v>
      </c>
      <c r="W162" s="45">
        <f t="shared" si="300"/>
        <v>160.76</v>
      </c>
      <c r="X162" s="75"/>
    </row>
    <row r="163" spans="1:24" outlineLevel="1" x14ac:dyDescent="0.2">
      <c r="A163" s="91"/>
      <c r="B163" s="37">
        <f t="shared" si="36"/>
        <v>159</v>
      </c>
      <c r="C163" s="28" t="s">
        <v>261</v>
      </c>
      <c r="D163" s="64">
        <v>44161</v>
      </c>
      <c r="E163" s="28" t="s">
        <v>40</v>
      </c>
      <c r="F163" s="54" t="s">
        <v>36</v>
      </c>
      <c r="G163" s="54" t="s">
        <v>67</v>
      </c>
      <c r="H163" s="54">
        <v>1000</v>
      </c>
      <c r="I163" s="57" t="s">
        <v>131</v>
      </c>
      <c r="J163" s="54" t="s">
        <v>120</v>
      </c>
      <c r="K163" s="36" t="s">
        <v>9</v>
      </c>
      <c r="L163" s="10">
        <v>9.8000000000000007</v>
      </c>
      <c r="M163" s="30">
        <v>1.1331501831501831</v>
      </c>
      <c r="N163" s="31">
        <v>2.5</v>
      </c>
      <c r="O163" s="30">
        <v>0.74666666666666603</v>
      </c>
      <c r="P163" s="43">
        <f t="shared" si="192"/>
        <v>11.1</v>
      </c>
      <c r="Q163" s="45">
        <f t="shared" ref="Q163" si="311">P163+Q162</f>
        <v>100.45999999999997</v>
      </c>
      <c r="R163" s="10">
        <f t="shared" si="210"/>
        <v>9.8000000000000007</v>
      </c>
      <c r="S163" s="30">
        <f t="shared" ref="S163:U163" si="312">IF(R163&gt;0,S$3,0)</f>
        <v>2</v>
      </c>
      <c r="T163" s="31">
        <f t="shared" si="212"/>
        <v>2.5</v>
      </c>
      <c r="U163" s="30">
        <f t="shared" si="312"/>
        <v>2</v>
      </c>
      <c r="V163" s="43">
        <f t="shared" si="256"/>
        <v>20.6</v>
      </c>
      <c r="W163" s="45">
        <f t="shared" si="300"/>
        <v>181.35999999999999</v>
      </c>
      <c r="X163" s="75"/>
    </row>
    <row r="164" spans="1:24" outlineLevel="1" x14ac:dyDescent="0.2">
      <c r="A164" s="91"/>
      <c r="B164" s="37">
        <f t="shared" si="36"/>
        <v>160</v>
      </c>
      <c r="C164" s="28" t="s">
        <v>262</v>
      </c>
      <c r="D164" s="64">
        <v>44161</v>
      </c>
      <c r="E164" s="28" t="s">
        <v>40</v>
      </c>
      <c r="F164" s="54" t="s">
        <v>10</v>
      </c>
      <c r="G164" s="54" t="s">
        <v>67</v>
      </c>
      <c r="H164" s="54">
        <v>1000</v>
      </c>
      <c r="I164" s="57" t="s">
        <v>131</v>
      </c>
      <c r="J164" s="54" t="s">
        <v>120</v>
      </c>
      <c r="K164" s="36" t="s">
        <v>8</v>
      </c>
      <c r="L164" s="10">
        <v>1.51</v>
      </c>
      <c r="M164" s="30">
        <v>19.704124168514415</v>
      </c>
      <c r="N164" s="31">
        <v>1.06</v>
      </c>
      <c r="O164" s="30">
        <v>0</v>
      </c>
      <c r="P164" s="43">
        <f t="shared" si="192"/>
        <v>-19.7</v>
      </c>
      <c r="Q164" s="45">
        <f t="shared" ref="Q164" si="313">P164+Q163</f>
        <v>80.759999999999962</v>
      </c>
      <c r="R164" s="10">
        <f t="shared" si="210"/>
        <v>1.51</v>
      </c>
      <c r="S164" s="30">
        <f t="shared" ref="S164:U164" si="314">IF(R164&gt;0,S$3,0)</f>
        <v>2</v>
      </c>
      <c r="T164" s="31">
        <f t="shared" si="212"/>
        <v>1.06</v>
      </c>
      <c r="U164" s="30">
        <f t="shared" si="314"/>
        <v>2</v>
      </c>
      <c r="V164" s="43">
        <f t="shared" si="256"/>
        <v>-1.88</v>
      </c>
      <c r="W164" s="45">
        <f t="shared" si="300"/>
        <v>179.48</v>
      </c>
      <c r="X164" s="75"/>
    </row>
    <row r="165" spans="1:24" outlineLevel="1" x14ac:dyDescent="0.2">
      <c r="A165" s="91"/>
      <c r="B165" s="37">
        <f t="shared" si="36"/>
        <v>161</v>
      </c>
      <c r="C165" s="28" t="s">
        <v>263</v>
      </c>
      <c r="D165" s="64">
        <v>44161</v>
      </c>
      <c r="E165" s="28" t="s">
        <v>44</v>
      </c>
      <c r="F165" s="54" t="s">
        <v>10</v>
      </c>
      <c r="G165" s="54" t="s">
        <v>67</v>
      </c>
      <c r="H165" s="54">
        <v>1400</v>
      </c>
      <c r="I165" s="57" t="s">
        <v>131</v>
      </c>
      <c r="J165" s="54" t="s">
        <v>120</v>
      </c>
      <c r="K165" s="36" t="s">
        <v>9</v>
      </c>
      <c r="L165" s="10">
        <v>4</v>
      </c>
      <c r="M165" s="30">
        <v>3.3200000000000003</v>
      </c>
      <c r="N165" s="31">
        <v>1.61</v>
      </c>
      <c r="O165" s="30">
        <v>0</v>
      </c>
      <c r="P165" s="43">
        <f t="shared" si="192"/>
        <v>10</v>
      </c>
      <c r="Q165" s="45">
        <f t="shared" ref="Q165:Q166" si="315">P165+Q164</f>
        <v>90.759999999999962</v>
      </c>
      <c r="R165" s="10">
        <f t="shared" si="210"/>
        <v>4</v>
      </c>
      <c r="S165" s="30">
        <f t="shared" ref="S165:U165" si="316">IF(R165&gt;0,S$3,0)</f>
        <v>2</v>
      </c>
      <c r="T165" s="31">
        <f t="shared" si="212"/>
        <v>1.61</v>
      </c>
      <c r="U165" s="30">
        <f t="shared" si="316"/>
        <v>2</v>
      </c>
      <c r="V165" s="43">
        <f t="shared" si="256"/>
        <v>7.22</v>
      </c>
      <c r="W165" s="45">
        <f t="shared" si="300"/>
        <v>186.7</v>
      </c>
      <c r="X165" s="75"/>
    </row>
    <row r="166" spans="1:24" outlineLevel="1" x14ac:dyDescent="0.2">
      <c r="A166" s="91"/>
      <c r="B166" s="37">
        <f t="shared" si="36"/>
        <v>162</v>
      </c>
      <c r="C166" s="28" t="s">
        <v>89</v>
      </c>
      <c r="D166" s="64">
        <v>44162</v>
      </c>
      <c r="E166" s="28" t="s">
        <v>15</v>
      </c>
      <c r="F166" s="54" t="s">
        <v>10</v>
      </c>
      <c r="G166" s="54" t="s">
        <v>67</v>
      </c>
      <c r="H166" s="54">
        <v>1000</v>
      </c>
      <c r="I166" s="57" t="s">
        <v>131</v>
      </c>
      <c r="J166" s="54" t="s">
        <v>120</v>
      </c>
      <c r="K166" s="36" t="s">
        <v>9</v>
      </c>
      <c r="L166" s="10">
        <v>1.59</v>
      </c>
      <c r="M166" s="30">
        <v>16.917894736842104</v>
      </c>
      <c r="N166" s="31">
        <v>1.08</v>
      </c>
      <c r="O166" s="30">
        <v>0</v>
      </c>
      <c r="P166" s="43">
        <f t="shared" si="192"/>
        <v>10</v>
      </c>
      <c r="Q166" s="45">
        <f t="shared" si="315"/>
        <v>100.75999999999996</v>
      </c>
      <c r="R166" s="10">
        <f t="shared" si="210"/>
        <v>1.59</v>
      </c>
      <c r="S166" s="30">
        <f t="shared" ref="S166:U166" si="317">IF(R166&gt;0,S$3,0)</f>
        <v>2</v>
      </c>
      <c r="T166" s="31">
        <f t="shared" si="212"/>
        <v>1.08</v>
      </c>
      <c r="U166" s="30">
        <f t="shared" si="317"/>
        <v>2</v>
      </c>
      <c r="V166" s="43">
        <f t="shared" si="256"/>
        <v>1.34</v>
      </c>
      <c r="W166" s="45">
        <f t="shared" si="300"/>
        <v>188.04</v>
      </c>
      <c r="X166" s="75"/>
    </row>
    <row r="167" spans="1:24" outlineLevel="1" x14ac:dyDescent="0.2">
      <c r="A167" s="91"/>
      <c r="B167" s="37">
        <f t="shared" si="36"/>
        <v>163</v>
      </c>
      <c r="C167" s="28" t="s">
        <v>264</v>
      </c>
      <c r="D167" s="64">
        <v>44162</v>
      </c>
      <c r="E167" s="28" t="s">
        <v>15</v>
      </c>
      <c r="F167" s="54" t="s">
        <v>10</v>
      </c>
      <c r="G167" s="54" t="s">
        <v>67</v>
      </c>
      <c r="H167" s="54">
        <v>1000</v>
      </c>
      <c r="I167" s="57" t="s">
        <v>131</v>
      </c>
      <c r="J167" s="54" t="s">
        <v>120</v>
      </c>
      <c r="K167" s="36" t="s">
        <v>12</v>
      </c>
      <c r="L167" s="10">
        <v>10.47</v>
      </c>
      <c r="M167" s="30">
        <v>1.0573684210526315</v>
      </c>
      <c r="N167" s="31">
        <v>1.53</v>
      </c>
      <c r="O167" s="30">
        <v>0</v>
      </c>
      <c r="P167" s="43">
        <f t="shared" si="192"/>
        <v>-1.1000000000000001</v>
      </c>
      <c r="Q167" s="45">
        <f t="shared" ref="Q167" si="318">P167+Q166</f>
        <v>99.659999999999968</v>
      </c>
      <c r="R167" s="10">
        <f t="shared" si="210"/>
        <v>10.47</v>
      </c>
      <c r="S167" s="30">
        <f t="shared" ref="S167:U167" si="319">IF(R167&gt;0,S$3,0)</f>
        <v>2</v>
      </c>
      <c r="T167" s="31">
        <f t="shared" si="212"/>
        <v>1.53</v>
      </c>
      <c r="U167" s="30">
        <f t="shared" si="319"/>
        <v>2</v>
      </c>
      <c r="V167" s="43">
        <f t="shared" si="256"/>
        <v>-0.94</v>
      </c>
      <c r="W167" s="45">
        <f t="shared" si="300"/>
        <v>187.1</v>
      </c>
      <c r="X167" s="75"/>
    </row>
    <row r="168" spans="1:24" outlineLevel="1" x14ac:dyDescent="0.2">
      <c r="A168" s="91"/>
      <c r="B168" s="37">
        <f t="shared" si="36"/>
        <v>164</v>
      </c>
      <c r="C168" s="28" t="s">
        <v>265</v>
      </c>
      <c r="D168" s="64">
        <v>44162</v>
      </c>
      <c r="E168" s="28" t="s">
        <v>15</v>
      </c>
      <c r="F168" s="54" t="s">
        <v>10</v>
      </c>
      <c r="G168" s="54" t="s">
        <v>67</v>
      </c>
      <c r="H168" s="54">
        <v>1000</v>
      </c>
      <c r="I168" s="57" t="s">
        <v>131</v>
      </c>
      <c r="J168" s="54" t="s">
        <v>120</v>
      </c>
      <c r="K168" s="36" t="s">
        <v>8</v>
      </c>
      <c r="L168" s="10">
        <v>4.2</v>
      </c>
      <c r="M168" s="30">
        <v>3.1123076923076924</v>
      </c>
      <c r="N168" s="31">
        <v>1.17</v>
      </c>
      <c r="O168" s="30">
        <v>0</v>
      </c>
      <c r="P168" s="43">
        <f t="shared" si="192"/>
        <v>-3.1</v>
      </c>
      <c r="Q168" s="45">
        <f t="shared" ref="Q168" si="320">P168+Q167</f>
        <v>96.559999999999974</v>
      </c>
      <c r="R168" s="10">
        <f t="shared" si="210"/>
        <v>4.2</v>
      </c>
      <c r="S168" s="30">
        <f t="shared" ref="S168:U168" si="321">IF(R168&gt;0,S$3,0)</f>
        <v>2</v>
      </c>
      <c r="T168" s="31">
        <f t="shared" si="212"/>
        <v>1.17</v>
      </c>
      <c r="U168" s="30">
        <f t="shared" si="321"/>
        <v>2</v>
      </c>
      <c r="V168" s="43">
        <f t="shared" si="256"/>
        <v>-1.66</v>
      </c>
      <c r="W168" s="45">
        <f t="shared" si="300"/>
        <v>185.44</v>
      </c>
      <c r="X168" s="75"/>
    </row>
    <row r="169" spans="1:24" outlineLevel="1" collapsed="1" x14ac:dyDescent="0.2">
      <c r="A169" s="91"/>
      <c r="B169" s="37">
        <f t="shared" si="36"/>
        <v>165</v>
      </c>
      <c r="C169" s="28" t="s">
        <v>267</v>
      </c>
      <c r="D169" s="64">
        <v>44163</v>
      </c>
      <c r="E169" s="28" t="s">
        <v>78</v>
      </c>
      <c r="F169" s="54" t="s">
        <v>25</v>
      </c>
      <c r="G169" s="54" t="s">
        <v>67</v>
      </c>
      <c r="H169" s="54">
        <v>1000</v>
      </c>
      <c r="I169" s="57" t="s">
        <v>131</v>
      </c>
      <c r="J169" s="54" t="s">
        <v>120</v>
      </c>
      <c r="K169" s="36" t="s">
        <v>66</v>
      </c>
      <c r="L169" s="10">
        <v>7.91</v>
      </c>
      <c r="M169" s="30">
        <v>1.4531428571428568</v>
      </c>
      <c r="N169" s="31">
        <v>2.44</v>
      </c>
      <c r="O169" s="30">
        <v>0.97666666666666657</v>
      </c>
      <c r="P169" s="43">
        <f t="shared" si="192"/>
        <v>-2.4</v>
      </c>
      <c r="Q169" s="45">
        <f t="shared" ref="Q169" si="322">P169+Q168</f>
        <v>94.159999999999968</v>
      </c>
      <c r="R169" s="10">
        <f t="shared" si="210"/>
        <v>7.91</v>
      </c>
      <c r="S169" s="30">
        <f t="shared" ref="S169:U169" si="323">IF(R169&gt;0,S$3,0)</f>
        <v>2</v>
      </c>
      <c r="T169" s="31">
        <f t="shared" si="212"/>
        <v>2.44</v>
      </c>
      <c r="U169" s="30">
        <f t="shared" si="323"/>
        <v>2</v>
      </c>
      <c r="V169" s="43">
        <f t="shared" si="256"/>
        <v>-4</v>
      </c>
      <c r="W169" s="45">
        <f t="shared" si="300"/>
        <v>181.44</v>
      </c>
      <c r="X169" s="75"/>
    </row>
    <row r="170" spans="1:24" outlineLevel="1" x14ac:dyDescent="0.2">
      <c r="A170" s="91"/>
      <c r="B170" s="37">
        <f t="shared" si="36"/>
        <v>166</v>
      </c>
      <c r="C170" s="28" t="s">
        <v>266</v>
      </c>
      <c r="D170" s="64">
        <v>44163</v>
      </c>
      <c r="E170" s="28" t="s">
        <v>78</v>
      </c>
      <c r="F170" s="54" t="s">
        <v>36</v>
      </c>
      <c r="G170" s="54" t="s">
        <v>67</v>
      </c>
      <c r="H170" s="54">
        <v>1200</v>
      </c>
      <c r="I170" s="57" t="s">
        <v>131</v>
      </c>
      <c r="J170" s="54" t="s">
        <v>120</v>
      </c>
      <c r="K170" s="36" t="s">
        <v>9</v>
      </c>
      <c r="L170" s="10">
        <v>1.8</v>
      </c>
      <c r="M170" s="30">
        <v>12.44923076923077</v>
      </c>
      <c r="N170" s="31">
        <v>1.1599999999999999</v>
      </c>
      <c r="O170" s="30">
        <v>0</v>
      </c>
      <c r="P170" s="43">
        <f t="shared" si="192"/>
        <v>10</v>
      </c>
      <c r="Q170" s="45">
        <f t="shared" ref="Q170" si="324">P170+Q169</f>
        <v>104.15999999999997</v>
      </c>
      <c r="R170" s="10">
        <f t="shared" si="210"/>
        <v>1.8</v>
      </c>
      <c r="S170" s="30">
        <f t="shared" ref="S170:U170" si="325">IF(R170&gt;0,S$3,0)</f>
        <v>2</v>
      </c>
      <c r="T170" s="31">
        <f t="shared" si="212"/>
        <v>1.1599999999999999</v>
      </c>
      <c r="U170" s="30">
        <f t="shared" si="325"/>
        <v>2</v>
      </c>
      <c r="V170" s="43">
        <f t="shared" si="256"/>
        <v>1.92</v>
      </c>
      <c r="W170" s="45">
        <f t="shared" si="300"/>
        <v>183.35999999999999</v>
      </c>
      <c r="X170" s="75"/>
    </row>
    <row r="171" spans="1:24" outlineLevel="1" x14ac:dyDescent="0.2">
      <c r="A171" s="91"/>
      <c r="B171" s="37">
        <f t="shared" si="36"/>
        <v>167</v>
      </c>
      <c r="C171" s="28" t="s">
        <v>237</v>
      </c>
      <c r="D171" s="64">
        <v>44163</v>
      </c>
      <c r="E171" s="28" t="s">
        <v>78</v>
      </c>
      <c r="F171" s="54" t="s">
        <v>10</v>
      </c>
      <c r="G171" s="54" t="s">
        <v>67</v>
      </c>
      <c r="H171" s="54">
        <v>1500</v>
      </c>
      <c r="I171" s="57" t="s">
        <v>131</v>
      </c>
      <c r="J171" s="54" t="s">
        <v>120</v>
      </c>
      <c r="K171" s="36" t="s">
        <v>9</v>
      </c>
      <c r="L171" s="10">
        <v>1.64</v>
      </c>
      <c r="M171" s="30">
        <v>15.670243902439026</v>
      </c>
      <c r="N171" s="31">
        <v>1.1299999999999999</v>
      </c>
      <c r="O171" s="30">
        <v>0</v>
      </c>
      <c r="P171" s="43">
        <f t="shared" si="192"/>
        <v>10</v>
      </c>
      <c r="Q171" s="45">
        <f t="shared" ref="Q171" si="326">P171+Q170</f>
        <v>114.15999999999997</v>
      </c>
      <c r="R171" s="10">
        <f t="shared" si="210"/>
        <v>1.64</v>
      </c>
      <c r="S171" s="30">
        <f t="shared" ref="S171:U171" si="327">IF(R171&gt;0,S$3,0)</f>
        <v>2</v>
      </c>
      <c r="T171" s="31">
        <f t="shared" si="212"/>
        <v>1.1299999999999999</v>
      </c>
      <c r="U171" s="30">
        <f t="shared" si="327"/>
        <v>2</v>
      </c>
      <c r="V171" s="43">
        <f t="shared" si="256"/>
        <v>1.54</v>
      </c>
      <c r="W171" s="45">
        <f t="shared" si="300"/>
        <v>184.89999999999998</v>
      </c>
      <c r="X171" s="75"/>
    </row>
    <row r="172" spans="1:24" outlineLevel="1" x14ac:dyDescent="0.2">
      <c r="A172" s="91"/>
      <c r="B172" s="52">
        <f t="shared" si="36"/>
        <v>168</v>
      </c>
      <c r="C172" s="9" t="s">
        <v>268</v>
      </c>
      <c r="D172" s="42">
        <v>44164</v>
      </c>
      <c r="E172" s="9" t="s">
        <v>58</v>
      </c>
      <c r="F172" s="55" t="s">
        <v>36</v>
      </c>
      <c r="G172" s="55" t="s">
        <v>67</v>
      </c>
      <c r="H172" s="55">
        <v>1100</v>
      </c>
      <c r="I172" s="60" t="s">
        <v>130</v>
      </c>
      <c r="J172" s="55" t="s">
        <v>120</v>
      </c>
      <c r="K172" s="38" t="s">
        <v>9</v>
      </c>
      <c r="L172" s="39">
        <v>3.16</v>
      </c>
      <c r="M172" s="40">
        <v>4.6294117647058828</v>
      </c>
      <c r="N172" s="41">
        <v>1.43</v>
      </c>
      <c r="O172" s="40">
        <v>0</v>
      </c>
      <c r="P172" s="44">
        <f t="shared" si="192"/>
        <v>10</v>
      </c>
      <c r="Q172" s="48">
        <f t="shared" ref="Q172" si="328">P172+Q171</f>
        <v>124.15999999999997</v>
      </c>
      <c r="R172" s="39">
        <f t="shared" si="210"/>
        <v>3.16</v>
      </c>
      <c r="S172" s="40">
        <f t="shared" ref="S172:U172" si="329">IF(R172&gt;0,S$3,0)</f>
        <v>2</v>
      </c>
      <c r="T172" s="41">
        <f t="shared" si="212"/>
        <v>1.43</v>
      </c>
      <c r="U172" s="40">
        <f t="shared" si="329"/>
        <v>2</v>
      </c>
      <c r="V172" s="44">
        <f t="shared" si="256"/>
        <v>5.18</v>
      </c>
      <c r="W172" s="48">
        <f t="shared" si="300"/>
        <v>190.07999999999998</v>
      </c>
      <c r="X172" s="75"/>
    </row>
    <row r="173" spans="1:24" outlineLevel="1" collapsed="1" x14ac:dyDescent="0.2">
      <c r="A173" s="91"/>
      <c r="B173" s="37">
        <f t="shared" si="36"/>
        <v>169</v>
      </c>
      <c r="C173" s="28" t="s">
        <v>270</v>
      </c>
      <c r="D173" s="64">
        <v>44166</v>
      </c>
      <c r="E173" s="28" t="s">
        <v>50</v>
      </c>
      <c r="F173" s="54" t="s">
        <v>36</v>
      </c>
      <c r="G173" s="54" t="s">
        <v>67</v>
      </c>
      <c r="H173" s="54">
        <v>1200</v>
      </c>
      <c r="I173" s="57" t="s">
        <v>130</v>
      </c>
      <c r="J173" s="54" t="s">
        <v>120</v>
      </c>
      <c r="K173" s="36" t="s">
        <v>110</v>
      </c>
      <c r="L173" s="10">
        <v>13</v>
      </c>
      <c r="M173" s="30">
        <v>0.83499999999999996</v>
      </c>
      <c r="N173" s="31">
        <v>3.66</v>
      </c>
      <c r="O173" s="30">
        <v>0.31999999999999973</v>
      </c>
      <c r="P173" s="43">
        <f t="shared" si="192"/>
        <v>-1.2</v>
      </c>
      <c r="Q173" s="45">
        <f t="shared" ref="Q173" si="330">P173+Q172</f>
        <v>122.95999999999997</v>
      </c>
      <c r="R173" s="10">
        <f t="shared" si="210"/>
        <v>13</v>
      </c>
      <c r="S173" s="30">
        <f t="shared" ref="S173:U173" si="331">IF(R173&gt;0,S$3,0)</f>
        <v>2</v>
      </c>
      <c r="T173" s="31">
        <f t="shared" si="212"/>
        <v>3.66</v>
      </c>
      <c r="U173" s="30">
        <f t="shared" si="331"/>
        <v>2</v>
      </c>
      <c r="V173" s="43">
        <f t="shared" si="256"/>
        <v>-4</v>
      </c>
      <c r="W173" s="45">
        <f t="shared" si="300"/>
        <v>186.07999999999998</v>
      </c>
      <c r="X173" s="75"/>
    </row>
    <row r="174" spans="1:24" outlineLevel="1" x14ac:dyDescent="0.2">
      <c r="A174" s="91"/>
      <c r="B174" s="37">
        <f t="shared" si="36"/>
        <v>170</v>
      </c>
      <c r="C174" s="28" t="s">
        <v>248</v>
      </c>
      <c r="D174" s="64">
        <v>44167</v>
      </c>
      <c r="E174" s="28" t="s">
        <v>43</v>
      </c>
      <c r="F174" s="54" t="s">
        <v>36</v>
      </c>
      <c r="G174" s="54" t="s">
        <v>67</v>
      </c>
      <c r="H174" s="54">
        <v>1300</v>
      </c>
      <c r="I174" s="57" t="s">
        <v>131</v>
      </c>
      <c r="J174" s="54" t="s">
        <v>120</v>
      </c>
      <c r="K174" s="36" t="s">
        <v>56</v>
      </c>
      <c r="L174" s="10">
        <v>26</v>
      </c>
      <c r="M174" s="30">
        <v>0.39800000000000002</v>
      </c>
      <c r="N174" s="31">
        <v>5</v>
      </c>
      <c r="O174" s="30">
        <v>0.10999999999999996</v>
      </c>
      <c r="P174" s="43">
        <f t="shared" si="192"/>
        <v>-0.5</v>
      </c>
      <c r="Q174" s="45">
        <f t="shared" ref="Q174" si="332">P174+Q173</f>
        <v>122.45999999999997</v>
      </c>
      <c r="R174" s="10">
        <f t="shared" si="210"/>
        <v>26</v>
      </c>
      <c r="S174" s="30">
        <f t="shared" ref="S174:U174" si="333">IF(R174&gt;0,S$3,0)</f>
        <v>2</v>
      </c>
      <c r="T174" s="31">
        <f t="shared" si="212"/>
        <v>5</v>
      </c>
      <c r="U174" s="30">
        <f t="shared" si="333"/>
        <v>2</v>
      </c>
      <c r="V174" s="43">
        <f t="shared" si="256"/>
        <v>-4</v>
      </c>
      <c r="W174" s="45">
        <f t="shared" si="300"/>
        <v>182.07999999999998</v>
      </c>
      <c r="X174" s="75"/>
    </row>
    <row r="175" spans="1:24" outlineLevel="1" x14ac:dyDescent="0.2">
      <c r="A175" s="91"/>
      <c r="B175" s="37">
        <f t="shared" si="36"/>
        <v>171</v>
      </c>
      <c r="C175" s="28" t="s">
        <v>269</v>
      </c>
      <c r="D175" s="64">
        <v>44167</v>
      </c>
      <c r="E175" s="28" t="s">
        <v>43</v>
      </c>
      <c r="F175" s="54" t="s">
        <v>36</v>
      </c>
      <c r="G175" s="54" t="s">
        <v>67</v>
      </c>
      <c r="H175" s="54">
        <v>1300</v>
      </c>
      <c r="I175" s="57" t="s">
        <v>131</v>
      </c>
      <c r="J175" s="54" t="s">
        <v>120</v>
      </c>
      <c r="K175" s="36" t="s">
        <v>9</v>
      </c>
      <c r="L175" s="10">
        <v>5.0999999999999996</v>
      </c>
      <c r="M175" s="30">
        <v>2.4381818181818184</v>
      </c>
      <c r="N175" s="31">
        <v>2.08</v>
      </c>
      <c r="O175" s="30">
        <v>2.2599999999999998</v>
      </c>
      <c r="P175" s="43">
        <f t="shared" si="192"/>
        <v>12.4</v>
      </c>
      <c r="Q175" s="45">
        <f t="shared" ref="Q175" si="334">P175+Q174</f>
        <v>134.85999999999996</v>
      </c>
      <c r="R175" s="10">
        <f t="shared" si="210"/>
        <v>5.0999999999999996</v>
      </c>
      <c r="S175" s="30">
        <f t="shared" ref="S175:U175" si="335">IF(R175&gt;0,S$3,0)</f>
        <v>2</v>
      </c>
      <c r="T175" s="31">
        <f t="shared" si="212"/>
        <v>2.08</v>
      </c>
      <c r="U175" s="30">
        <f t="shared" si="335"/>
        <v>2</v>
      </c>
      <c r="V175" s="43">
        <f t="shared" si="256"/>
        <v>10.36</v>
      </c>
      <c r="W175" s="45">
        <f t="shared" si="300"/>
        <v>192.44</v>
      </c>
      <c r="X175" s="75"/>
    </row>
    <row r="176" spans="1:24" outlineLevel="1" x14ac:dyDescent="0.2">
      <c r="A176" s="91"/>
      <c r="B176" s="37">
        <f t="shared" si="36"/>
        <v>172</v>
      </c>
      <c r="C176" s="28" t="s">
        <v>272</v>
      </c>
      <c r="D176" s="64">
        <v>44168</v>
      </c>
      <c r="E176" s="28" t="s">
        <v>35</v>
      </c>
      <c r="F176" s="54" t="s">
        <v>25</v>
      </c>
      <c r="G176" s="54" t="s">
        <v>67</v>
      </c>
      <c r="H176" s="54">
        <v>1100</v>
      </c>
      <c r="I176" s="57" t="s">
        <v>131</v>
      </c>
      <c r="J176" s="54" t="s">
        <v>120</v>
      </c>
      <c r="K176" s="36" t="s">
        <v>8</v>
      </c>
      <c r="L176" s="10">
        <v>5.01</v>
      </c>
      <c r="M176" s="30">
        <v>2.4949999999999997</v>
      </c>
      <c r="N176" s="31">
        <v>1.84</v>
      </c>
      <c r="O176" s="30">
        <v>2.9371428571428573</v>
      </c>
      <c r="P176" s="43">
        <f t="shared" si="192"/>
        <v>0</v>
      </c>
      <c r="Q176" s="45">
        <f t="shared" ref="Q176" si="336">P176+Q175</f>
        <v>134.85999999999996</v>
      </c>
      <c r="R176" s="10">
        <f t="shared" si="210"/>
        <v>5.01</v>
      </c>
      <c r="S176" s="30">
        <f t="shared" ref="S176:U176" si="337">IF(R176&gt;0,S$3,0)</f>
        <v>2</v>
      </c>
      <c r="T176" s="31">
        <f t="shared" si="212"/>
        <v>1.84</v>
      </c>
      <c r="U176" s="30">
        <f t="shared" si="337"/>
        <v>2</v>
      </c>
      <c r="V176" s="43">
        <f t="shared" si="256"/>
        <v>-0.32</v>
      </c>
      <c r="W176" s="45">
        <f t="shared" si="300"/>
        <v>192.12</v>
      </c>
      <c r="X176" s="75"/>
    </row>
    <row r="177" spans="1:24" outlineLevel="1" x14ac:dyDescent="0.2">
      <c r="A177" s="91"/>
      <c r="B177" s="37">
        <f t="shared" si="36"/>
        <v>173</v>
      </c>
      <c r="C177" s="28" t="s">
        <v>274</v>
      </c>
      <c r="D177" s="64">
        <v>44168</v>
      </c>
      <c r="E177" s="28" t="s">
        <v>35</v>
      </c>
      <c r="F177" s="54" t="s">
        <v>36</v>
      </c>
      <c r="G177" s="54" t="s">
        <v>67</v>
      </c>
      <c r="H177" s="54">
        <v>1200</v>
      </c>
      <c r="I177" s="57" t="s">
        <v>131</v>
      </c>
      <c r="J177" s="54" t="s">
        <v>120</v>
      </c>
      <c r="K177" s="36" t="s">
        <v>9</v>
      </c>
      <c r="L177" s="10">
        <v>1.78</v>
      </c>
      <c r="M177" s="30">
        <v>12.848000000000003</v>
      </c>
      <c r="N177" s="31">
        <v>1.18</v>
      </c>
      <c r="O177" s="30">
        <v>0</v>
      </c>
      <c r="P177" s="43">
        <f t="shared" si="192"/>
        <v>10</v>
      </c>
      <c r="Q177" s="45">
        <f t="shared" ref="Q177" si="338">P177+Q176</f>
        <v>144.85999999999996</v>
      </c>
      <c r="R177" s="10">
        <f t="shared" ref="R177:R240" si="339">L177</f>
        <v>1.78</v>
      </c>
      <c r="S177" s="30">
        <f t="shared" ref="S177:U177" si="340">IF(R177&gt;0,S$3,0)</f>
        <v>2</v>
      </c>
      <c r="T177" s="31">
        <f t="shared" ref="T177:T240" si="341">N177</f>
        <v>1.18</v>
      </c>
      <c r="U177" s="30">
        <f t="shared" si="340"/>
        <v>2</v>
      </c>
      <c r="V177" s="43">
        <f t="shared" si="256"/>
        <v>1.92</v>
      </c>
      <c r="W177" s="45">
        <f t="shared" si="300"/>
        <v>194.04</v>
      </c>
      <c r="X177" s="75"/>
    </row>
    <row r="178" spans="1:24" outlineLevel="1" x14ac:dyDescent="0.2">
      <c r="A178" s="91"/>
      <c r="B178" s="37">
        <f t="shared" si="36"/>
        <v>174</v>
      </c>
      <c r="C178" s="28" t="s">
        <v>275</v>
      </c>
      <c r="D178" s="64">
        <v>44168</v>
      </c>
      <c r="E178" s="28" t="s">
        <v>35</v>
      </c>
      <c r="F178" s="54" t="s">
        <v>10</v>
      </c>
      <c r="G178" s="54" t="s">
        <v>67</v>
      </c>
      <c r="H178" s="54">
        <v>1450</v>
      </c>
      <c r="I178" s="57" t="s">
        <v>131</v>
      </c>
      <c r="J178" s="54" t="s">
        <v>120</v>
      </c>
      <c r="K178" s="36" t="s">
        <v>66</v>
      </c>
      <c r="L178" s="10">
        <v>4.5</v>
      </c>
      <c r="M178" s="30">
        <v>2.8485714285714288</v>
      </c>
      <c r="N178" s="31">
        <v>1.67</v>
      </c>
      <c r="O178" s="30">
        <v>0</v>
      </c>
      <c r="P178" s="43">
        <f t="shared" si="192"/>
        <v>-2.8</v>
      </c>
      <c r="Q178" s="45">
        <f t="shared" ref="Q178" si="342">P178+Q177</f>
        <v>142.05999999999995</v>
      </c>
      <c r="R178" s="10">
        <f t="shared" si="339"/>
        <v>4.5</v>
      </c>
      <c r="S178" s="30">
        <f t="shared" ref="S178:U178" si="343">IF(R178&gt;0,S$3,0)</f>
        <v>2</v>
      </c>
      <c r="T178" s="31">
        <f t="shared" si="341"/>
        <v>1.67</v>
      </c>
      <c r="U178" s="30">
        <f t="shared" si="343"/>
        <v>2</v>
      </c>
      <c r="V178" s="43">
        <f t="shared" si="256"/>
        <v>-4</v>
      </c>
      <c r="W178" s="45">
        <f t="shared" si="300"/>
        <v>190.04</v>
      </c>
      <c r="X178" s="75"/>
    </row>
    <row r="179" spans="1:24" outlineLevel="1" x14ac:dyDescent="0.2">
      <c r="A179" s="91"/>
      <c r="B179" s="37">
        <f t="shared" si="36"/>
        <v>175</v>
      </c>
      <c r="C179" s="28" t="s">
        <v>276</v>
      </c>
      <c r="D179" s="64">
        <v>44169</v>
      </c>
      <c r="E179" s="28" t="s">
        <v>39</v>
      </c>
      <c r="F179" s="54" t="s">
        <v>10</v>
      </c>
      <c r="G179" s="54" t="s">
        <v>67</v>
      </c>
      <c r="H179" s="54">
        <v>1000</v>
      </c>
      <c r="I179" s="57" t="s">
        <v>131</v>
      </c>
      <c r="J179" s="54" t="s">
        <v>120</v>
      </c>
      <c r="K179" s="36" t="s">
        <v>74</v>
      </c>
      <c r="L179" s="10">
        <v>3.7</v>
      </c>
      <c r="M179" s="30">
        <v>3.7130481283422463</v>
      </c>
      <c r="N179" s="31">
        <v>1.59</v>
      </c>
      <c r="O179" s="30">
        <v>0</v>
      </c>
      <c r="P179" s="43">
        <f t="shared" si="192"/>
        <v>-3.7</v>
      </c>
      <c r="Q179" s="45">
        <f t="shared" ref="Q179" si="344">P179+Q178</f>
        <v>138.35999999999996</v>
      </c>
      <c r="R179" s="10">
        <f t="shared" si="339"/>
        <v>3.7</v>
      </c>
      <c r="S179" s="30">
        <f t="shared" ref="S179:U179" si="345">IF(R179&gt;0,S$3,0)</f>
        <v>2</v>
      </c>
      <c r="T179" s="31">
        <f t="shared" si="341"/>
        <v>1.59</v>
      </c>
      <c r="U179" s="30">
        <f t="shared" si="345"/>
        <v>2</v>
      </c>
      <c r="V179" s="43">
        <f t="shared" si="256"/>
        <v>-4</v>
      </c>
      <c r="W179" s="45">
        <f t="shared" si="300"/>
        <v>186.04</v>
      </c>
      <c r="X179" s="75"/>
    </row>
    <row r="180" spans="1:24" outlineLevel="1" x14ac:dyDescent="0.2">
      <c r="A180" s="91"/>
      <c r="B180" s="37">
        <f t="shared" si="36"/>
        <v>176</v>
      </c>
      <c r="C180" s="28" t="s">
        <v>45</v>
      </c>
      <c r="D180" s="64">
        <v>44169</v>
      </c>
      <c r="E180" s="28" t="s">
        <v>39</v>
      </c>
      <c r="F180" s="54" t="s">
        <v>48</v>
      </c>
      <c r="G180" s="54" t="s">
        <v>70</v>
      </c>
      <c r="H180" s="54">
        <v>1000</v>
      </c>
      <c r="I180" s="57" t="s">
        <v>131</v>
      </c>
      <c r="J180" s="54" t="s">
        <v>120</v>
      </c>
      <c r="K180" s="36" t="s">
        <v>12</v>
      </c>
      <c r="L180" s="10">
        <v>3.13</v>
      </c>
      <c r="M180" s="30">
        <v>4.6764418938307033</v>
      </c>
      <c r="N180" s="31">
        <v>1.44</v>
      </c>
      <c r="O180" s="30">
        <v>0</v>
      </c>
      <c r="P180" s="43">
        <f t="shared" si="192"/>
        <v>-4.7</v>
      </c>
      <c r="Q180" s="45">
        <f t="shared" ref="Q180" si="346">P180+Q179</f>
        <v>133.65999999999997</v>
      </c>
      <c r="R180" s="10">
        <f t="shared" si="339"/>
        <v>3.13</v>
      </c>
      <c r="S180" s="30">
        <f t="shared" ref="S180:U180" si="347">IF(R180&gt;0,S$3,0)</f>
        <v>2</v>
      </c>
      <c r="T180" s="31">
        <f t="shared" si="341"/>
        <v>1.44</v>
      </c>
      <c r="U180" s="30">
        <f t="shared" si="347"/>
        <v>2</v>
      </c>
      <c r="V180" s="43">
        <f t="shared" si="256"/>
        <v>-1.1200000000000001</v>
      </c>
      <c r="W180" s="45">
        <f t="shared" si="300"/>
        <v>184.92</v>
      </c>
      <c r="X180" s="75"/>
    </row>
    <row r="181" spans="1:24" outlineLevel="1" x14ac:dyDescent="0.2">
      <c r="A181" s="91"/>
      <c r="B181" s="37">
        <f t="shared" si="36"/>
        <v>177</v>
      </c>
      <c r="C181" s="28" t="s">
        <v>83</v>
      </c>
      <c r="D181" s="64">
        <v>44169</v>
      </c>
      <c r="E181" s="28" t="s">
        <v>27</v>
      </c>
      <c r="F181" s="54" t="s">
        <v>36</v>
      </c>
      <c r="G181" s="54" t="s">
        <v>67</v>
      </c>
      <c r="H181" s="54">
        <v>1200</v>
      </c>
      <c r="I181" s="57" t="s">
        <v>131</v>
      </c>
      <c r="J181" s="54" t="s">
        <v>120</v>
      </c>
      <c r="K181" s="36" t="s">
        <v>9</v>
      </c>
      <c r="L181" s="10">
        <v>4.72</v>
      </c>
      <c r="M181" s="30">
        <v>2.7005797101449271</v>
      </c>
      <c r="N181" s="31">
        <v>1.79</v>
      </c>
      <c r="O181" s="30">
        <v>0</v>
      </c>
      <c r="P181" s="43">
        <f t="shared" si="192"/>
        <v>10</v>
      </c>
      <c r="Q181" s="45">
        <f t="shared" ref="Q181" si="348">P181+Q180</f>
        <v>143.65999999999997</v>
      </c>
      <c r="R181" s="10">
        <f t="shared" si="339"/>
        <v>4.72</v>
      </c>
      <c r="S181" s="30">
        <f t="shared" ref="S181:U181" si="349">IF(R181&gt;0,S$3,0)</f>
        <v>2</v>
      </c>
      <c r="T181" s="31">
        <f t="shared" si="341"/>
        <v>1.79</v>
      </c>
      <c r="U181" s="30">
        <f t="shared" si="349"/>
        <v>2</v>
      </c>
      <c r="V181" s="43">
        <f t="shared" si="256"/>
        <v>9.02</v>
      </c>
      <c r="W181" s="45">
        <f t="shared" si="300"/>
        <v>193.94</v>
      </c>
      <c r="X181" s="75"/>
    </row>
    <row r="182" spans="1:24" outlineLevel="1" x14ac:dyDescent="0.2">
      <c r="A182" s="91"/>
      <c r="B182" s="37">
        <f t="shared" si="36"/>
        <v>178</v>
      </c>
      <c r="C182" s="28" t="s">
        <v>273</v>
      </c>
      <c r="D182" s="64">
        <v>44169</v>
      </c>
      <c r="E182" s="28" t="s">
        <v>27</v>
      </c>
      <c r="F182" s="54" t="s">
        <v>36</v>
      </c>
      <c r="G182" s="54" t="s">
        <v>67</v>
      </c>
      <c r="H182" s="54">
        <v>1200</v>
      </c>
      <c r="I182" s="57" t="s">
        <v>131</v>
      </c>
      <c r="J182" s="54" t="s">
        <v>120</v>
      </c>
      <c r="K182" s="36" t="s">
        <v>8</v>
      </c>
      <c r="L182" s="10">
        <v>49.78</v>
      </c>
      <c r="M182" s="30">
        <v>0.20596371882086167</v>
      </c>
      <c r="N182" s="31">
        <v>9.15</v>
      </c>
      <c r="O182" s="30">
        <v>0.02</v>
      </c>
      <c r="P182" s="43">
        <f t="shared" si="192"/>
        <v>0</v>
      </c>
      <c r="Q182" s="45">
        <f t="shared" ref="Q182" si="350">P182+Q181</f>
        <v>143.65999999999997</v>
      </c>
      <c r="R182" s="10">
        <f t="shared" si="339"/>
        <v>49.78</v>
      </c>
      <c r="S182" s="30">
        <f t="shared" ref="S182:U182" si="351">IF(R182&gt;0,S$3,0)</f>
        <v>2</v>
      </c>
      <c r="T182" s="31">
        <f t="shared" si="341"/>
        <v>9.15</v>
      </c>
      <c r="U182" s="30">
        <f t="shared" si="351"/>
        <v>2</v>
      </c>
      <c r="V182" s="43">
        <f t="shared" si="256"/>
        <v>14.3</v>
      </c>
      <c r="W182" s="45">
        <f t="shared" si="300"/>
        <v>208.24</v>
      </c>
      <c r="X182" s="75"/>
    </row>
    <row r="183" spans="1:24" outlineLevel="1" x14ac:dyDescent="0.2">
      <c r="A183" s="91"/>
      <c r="B183" s="37">
        <f t="shared" si="36"/>
        <v>179</v>
      </c>
      <c r="C183" s="28" t="s">
        <v>277</v>
      </c>
      <c r="D183" s="64">
        <v>44170</v>
      </c>
      <c r="E183" s="28" t="s">
        <v>44</v>
      </c>
      <c r="F183" s="54" t="s">
        <v>25</v>
      </c>
      <c r="G183" s="54" t="s">
        <v>71</v>
      </c>
      <c r="H183" s="54">
        <v>1000</v>
      </c>
      <c r="I183" s="57" t="s">
        <v>131</v>
      </c>
      <c r="J183" s="54" t="s">
        <v>120</v>
      </c>
      <c r="K183" s="36" t="s">
        <v>12</v>
      </c>
      <c r="L183" s="10">
        <v>5.6</v>
      </c>
      <c r="M183" s="30">
        <v>2.1761728395061728</v>
      </c>
      <c r="N183" s="31">
        <v>1.67</v>
      </c>
      <c r="O183" s="30">
        <v>0</v>
      </c>
      <c r="P183" s="43">
        <f t="shared" si="192"/>
        <v>-2.2000000000000002</v>
      </c>
      <c r="Q183" s="45">
        <f t="shared" ref="Q183" si="352">P183+Q182</f>
        <v>141.45999999999998</v>
      </c>
      <c r="R183" s="10">
        <f t="shared" si="339"/>
        <v>5.6</v>
      </c>
      <c r="S183" s="30">
        <f t="shared" ref="S183:U183" si="353">IF(R183&gt;0,S$3,0)</f>
        <v>2</v>
      </c>
      <c r="T183" s="31">
        <f t="shared" si="341"/>
        <v>1.67</v>
      </c>
      <c r="U183" s="30">
        <f t="shared" si="353"/>
        <v>2</v>
      </c>
      <c r="V183" s="43">
        <f t="shared" si="256"/>
        <v>-0.66</v>
      </c>
      <c r="W183" s="45">
        <f t="shared" si="300"/>
        <v>207.58</v>
      </c>
      <c r="X183" s="75"/>
    </row>
    <row r="184" spans="1:24" outlineLevel="1" x14ac:dyDescent="0.2">
      <c r="A184" s="91"/>
      <c r="B184" s="37">
        <f t="shared" si="36"/>
        <v>180</v>
      </c>
      <c r="C184" s="28" t="s">
        <v>278</v>
      </c>
      <c r="D184" s="64">
        <v>44171</v>
      </c>
      <c r="E184" s="28" t="s">
        <v>54</v>
      </c>
      <c r="F184" s="54" t="s">
        <v>34</v>
      </c>
      <c r="G184" s="54" t="s">
        <v>67</v>
      </c>
      <c r="H184" s="54">
        <v>1100</v>
      </c>
      <c r="I184" s="57" t="s">
        <v>131</v>
      </c>
      <c r="J184" s="54" t="s">
        <v>120</v>
      </c>
      <c r="K184" s="36" t="s">
        <v>8</v>
      </c>
      <c r="L184" s="10">
        <v>1.82</v>
      </c>
      <c r="M184" s="30">
        <v>12.207814088598401</v>
      </c>
      <c r="N184" s="31">
        <v>1.1599999999999999</v>
      </c>
      <c r="O184" s="30">
        <v>0</v>
      </c>
      <c r="P184" s="43">
        <f t="shared" si="192"/>
        <v>-12.2</v>
      </c>
      <c r="Q184" s="45">
        <f t="shared" ref="Q184" si="354">P184+Q183</f>
        <v>129.26</v>
      </c>
      <c r="R184" s="10">
        <f t="shared" si="339"/>
        <v>1.82</v>
      </c>
      <c r="S184" s="30">
        <f t="shared" ref="S184:U184" si="355">IF(R184&gt;0,S$3,0)</f>
        <v>2</v>
      </c>
      <c r="T184" s="31">
        <f t="shared" si="341"/>
        <v>1.1599999999999999</v>
      </c>
      <c r="U184" s="30">
        <f t="shared" si="355"/>
        <v>2</v>
      </c>
      <c r="V184" s="43">
        <f t="shared" si="256"/>
        <v>-1.68</v>
      </c>
      <c r="W184" s="45">
        <f t="shared" si="300"/>
        <v>205.9</v>
      </c>
      <c r="X184" s="75"/>
    </row>
    <row r="185" spans="1:24" outlineLevel="1" x14ac:dyDescent="0.2">
      <c r="A185" s="91"/>
      <c r="B185" s="37">
        <f t="shared" si="36"/>
        <v>181</v>
      </c>
      <c r="C185" s="28" t="s">
        <v>222</v>
      </c>
      <c r="D185" s="64">
        <v>44173</v>
      </c>
      <c r="E185" s="28" t="s">
        <v>60</v>
      </c>
      <c r="F185" s="54" t="s">
        <v>25</v>
      </c>
      <c r="G185" s="54" t="s">
        <v>67</v>
      </c>
      <c r="H185" s="54">
        <v>1100</v>
      </c>
      <c r="I185" s="57" t="s">
        <v>130</v>
      </c>
      <c r="J185" s="54" t="s">
        <v>120</v>
      </c>
      <c r="K185" s="36" t="s">
        <v>8</v>
      </c>
      <c r="L185" s="10">
        <v>11</v>
      </c>
      <c r="M185" s="30">
        <v>1</v>
      </c>
      <c r="N185" s="31">
        <v>2.88</v>
      </c>
      <c r="O185" s="30">
        <v>0.55428571428571449</v>
      </c>
      <c r="P185" s="43">
        <f t="shared" si="192"/>
        <v>0</v>
      </c>
      <c r="Q185" s="45">
        <f t="shared" ref="Q185" si="356">P185+Q184</f>
        <v>129.26</v>
      </c>
      <c r="R185" s="10">
        <f t="shared" si="339"/>
        <v>11</v>
      </c>
      <c r="S185" s="30">
        <f t="shared" ref="S185:U185" si="357">IF(R185&gt;0,S$3,0)</f>
        <v>2</v>
      </c>
      <c r="T185" s="31">
        <f t="shared" si="341"/>
        <v>2.88</v>
      </c>
      <c r="U185" s="30">
        <f t="shared" si="357"/>
        <v>2</v>
      </c>
      <c r="V185" s="43">
        <f t="shared" si="256"/>
        <v>1.76</v>
      </c>
      <c r="W185" s="45">
        <f t="shared" si="300"/>
        <v>207.66</v>
      </c>
      <c r="X185" s="75"/>
    </row>
    <row r="186" spans="1:24" outlineLevel="1" x14ac:dyDescent="0.2">
      <c r="A186" s="91"/>
      <c r="B186" s="37">
        <f t="shared" si="36"/>
        <v>182</v>
      </c>
      <c r="C186" s="28" t="s">
        <v>280</v>
      </c>
      <c r="D186" s="64">
        <v>44173</v>
      </c>
      <c r="E186" s="28" t="s">
        <v>60</v>
      </c>
      <c r="F186" s="54" t="s">
        <v>25</v>
      </c>
      <c r="G186" s="54" t="s">
        <v>67</v>
      </c>
      <c r="H186" s="54">
        <v>1100</v>
      </c>
      <c r="I186" s="57" t="s">
        <v>130</v>
      </c>
      <c r="J186" s="54" t="s">
        <v>120</v>
      </c>
      <c r="K186" s="36" t="s">
        <v>66</v>
      </c>
      <c r="L186" s="10">
        <v>5.6</v>
      </c>
      <c r="M186" s="30">
        <v>2.1761728395061728</v>
      </c>
      <c r="N186" s="31">
        <v>1.96</v>
      </c>
      <c r="O186" s="30">
        <v>2.2400000000000002</v>
      </c>
      <c r="P186" s="43">
        <f t="shared" si="192"/>
        <v>-4.4000000000000004</v>
      </c>
      <c r="Q186" s="45">
        <f t="shared" ref="Q186" si="358">P186+Q185</f>
        <v>124.85999999999999</v>
      </c>
      <c r="R186" s="10">
        <f t="shared" si="339"/>
        <v>5.6</v>
      </c>
      <c r="S186" s="30">
        <f t="shared" ref="S186:U186" si="359">IF(R186&gt;0,S$3,0)</f>
        <v>2</v>
      </c>
      <c r="T186" s="31">
        <f t="shared" si="341"/>
        <v>1.96</v>
      </c>
      <c r="U186" s="30">
        <f t="shared" si="359"/>
        <v>2</v>
      </c>
      <c r="V186" s="43">
        <f t="shared" si="256"/>
        <v>-4</v>
      </c>
      <c r="W186" s="45">
        <f t="shared" si="300"/>
        <v>203.66</v>
      </c>
      <c r="X186" s="75"/>
    </row>
    <row r="187" spans="1:24" outlineLevel="1" x14ac:dyDescent="0.2">
      <c r="A187" s="91"/>
      <c r="B187" s="37">
        <f t="shared" si="36"/>
        <v>183</v>
      </c>
      <c r="C187" s="28" t="s">
        <v>279</v>
      </c>
      <c r="D187" s="64">
        <v>44173</v>
      </c>
      <c r="E187" s="28" t="s">
        <v>60</v>
      </c>
      <c r="F187" s="54" t="s">
        <v>41</v>
      </c>
      <c r="G187" s="54" t="s">
        <v>147</v>
      </c>
      <c r="H187" s="54">
        <v>1200</v>
      </c>
      <c r="I187" s="57" t="s">
        <v>130</v>
      </c>
      <c r="J187" s="54" t="s">
        <v>120</v>
      </c>
      <c r="K187" s="36" t="s">
        <v>8</v>
      </c>
      <c r="L187" s="10">
        <v>3.5</v>
      </c>
      <c r="M187" s="30">
        <v>3.9800000000000004</v>
      </c>
      <c r="N187" s="31">
        <v>1.49</v>
      </c>
      <c r="O187" s="30">
        <v>0</v>
      </c>
      <c r="P187" s="43">
        <f t="shared" si="192"/>
        <v>-4</v>
      </c>
      <c r="Q187" s="45">
        <f t="shared" ref="Q187" si="360">P187+Q186</f>
        <v>120.85999999999999</v>
      </c>
      <c r="R187" s="10">
        <f t="shared" si="339"/>
        <v>3.5</v>
      </c>
      <c r="S187" s="30">
        <f t="shared" ref="S187:U187" si="361">IF(R187&gt;0,S$3,0)</f>
        <v>2</v>
      </c>
      <c r="T187" s="31">
        <f t="shared" si="341"/>
        <v>1.49</v>
      </c>
      <c r="U187" s="30">
        <f t="shared" si="361"/>
        <v>2</v>
      </c>
      <c r="V187" s="43">
        <f t="shared" si="256"/>
        <v>-1.02</v>
      </c>
      <c r="W187" s="45">
        <f t="shared" si="300"/>
        <v>202.64</v>
      </c>
      <c r="X187" s="75"/>
    </row>
    <row r="188" spans="1:24" outlineLevel="1" x14ac:dyDescent="0.2">
      <c r="A188" s="91"/>
      <c r="B188" s="37">
        <f t="shared" si="36"/>
        <v>184</v>
      </c>
      <c r="C188" s="28" t="s">
        <v>281</v>
      </c>
      <c r="D188" s="64">
        <v>44174</v>
      </c>
      <c r="E188" s="28" t="s">
        <v>77</v>
      </c>
      <c r="F188" s="54" t="s">
        <v>34</v>
      </c>
      <c r="G188" s="54" t="s">
        <v>67</v>
      </c>
      <c r="H188" s="54">
        <v>1000</v>
      </c>
      <c r="I188" s="57" t="s">
        <v>130</v>
      </c>
      <c r="J188" s="54" t="s">
        <v>120</v>
      </c>
      <c r="K188" s="36" t="s">
        <v>9</v>
      </c>
      <c r="L188" s="10">
        <v>4.3099999999999996</v>
      </c>
      <c r="M188" s="30">
        <v>3.0200000000000005</v>
      </c>
      <c r="N188" s="31">
        <v>1.91</v>
      </c>
      <c r="O188" s="30">
        <v>3.2926984126984125</v>
      </c>
      <c r="P188" s="43">
        <f t="shared" si="192"/>
        <v>13</v>
      </c>
      <c r="Q188" s="45">
        <f t="shared" ref="Q188" si="362">P188+Q187</f>
        <v>133.85999999999999</v>
      </c>
      <c r="R188" s="10">
        <f t="shared" si="339"/>
        <v>4.3099999999999996</v>
      </c>
      <c r="S188" s="30">
        <f t="shared" ref="S188:U188" si="363">IF(R188&gt;0,S$3,0)</f>
        <v>2</v>
      </c>
      <c r="T188" s="31">
        <f t="shared" si="341"/>
        <v>1.91</v>
      </c>
      <c r="U188" s="30">
        <f t="shared" si="363"/>
        <v>2</v>
      </c>
      <c r="V188" s="43">
        <f t="shared" si="256"/>
        <v>8.44</v>
      </c>
      <c r="W188" s="45">
        <f t="shared" si="300"/>
        <v>211.07999999999998</v>
      </c>
      <c r="X188" s="75"/>
    </row>
    <row r="189" spans="1:24" outlineLevel="1" x14ac:dyDescent="0.2">
      <c r="A189" s="91"/>
      <c r="B189" s="37">
        <f t="shared" si="36"/>
        <v>185</v>
      </c>
      <c r="C189" s="28" t="s">
        <v>282</v>
      </c>
      <c r="D189" s="64">
        <v>44175</v>
      </c>
      <c r="E189" s="28" t="s">
        <v>55</v>
      </c>
      <c r="F189" s="54" t="s">
        <v>36</v>
      </c>
      <c r="G189" s="54" t="s">
        <v>67</v>
      </c>
      <c r="H189" s="54">
        <v>1100</v>
      </c>
      <c r="I189" s="57" t="s">
        <v>131</v>
      </c>
      <c r="J189" s="54" t="s">
        <v>120</v>
      </c>
      <c r="K189" s="36" t="s">
        <v>9</v>
      </c>
      <c r="L189" s="10">
        <v>2.2999999999999998</v>
      </c>
      <c r="M189" s="30">
        <v>7.72</v>
      </c>
      <c r="N189" s="31">
        <v>1.23</v>
      </c>
      <c r="O189" s="30">
        <v>0</v>
      </c>
      <c r="P189" s="43">
        <f t="shared" si="192"/>
        <v>10</v>
      </c>
      <c r="Q189" s="45">
        <f t="shared" ref="Q189" si="364">P189+Q188</f>
        <v>143.85999999999999</v>
      </c>
      <c r="R189" s="10">
        <f t="shared" si="339"/>
        <v>2.2999999999999998</v>
      </c>
      <c r="S189" s="30">
        <f t="shared" ref="S189:U189" si="365">IF(R189&gt;0,S$3,0)</f>
        <v>2</v>
      </c>
      <c r="T189" s="31">
        <f t="shared" si="341"/>
        <v>1.23</v>
      </c>
      <c r="U189" s="30">
        <f t="shared" si="365"/>
        <v>2</v>
      </c>
      <c r="V189" s="43">
        <f t="shared" si="256"/>
        <v>3.06</v>
      </c>
      <c r="W189" s="45">
        <f t="shared" si="300"/>
        <v>214.14</v>
      </c>
      <c r="X189" s="75"/>
    </row>
    <row r="190" spans="1:24" outlineLevel="1" x14ac:dyDescent="0.2">
      <c r="A190" s="91"/>
      <c r="B190" s="37">
        <f t="shared" si="36"/>
        <v>186</v>
      </c>
      <c r="C190" s="28" t="s">
        <v>283</v>
      </c>
      <c r="D190" s="64">
        <v>44176</v>
      </c>
      <c r="E190" s="28" t="s">
        <v>51</v>
      </c>
      <c r="F190" s="54" t="s">
        <v>25</v>
      </c>
      <c r="G190" s="54" t="s">
        <v>67</v>
      </c>
      <c r="H190" s="54">
        <v>1100</v>
      </c>
      <c r="I190" s="57" t="s">
        <v>131</v>
      </c>
      <c r="J190" s="54" t="s">
        <v>120</v>
      </c>
      <c r="K190" s="36" t="s">
        <v>9</v>
      </c>
      <c r="L190" s="10">
        <v>2.1800000000000002</v>
      </c>
      <c r="M190" s="30">
        <v>8.4589473684210521</v>
      </c>
      <c r="N190" s="31">
        <v>1.3</v>
      </c>
      <c r="O190" s="30">
        <v>0</v>
      </c>
      <c r="P190" s="43">
        <f t="shared" si="192"/>
        <v>10</v>
      </c>
      <c r="Q190" s="45">
        <f t="shared" ref="Q190" si="366">P190+Q189</f>
        <v>153.85999999999999</v>
      </c>
      <c r="R190" s="10">
        <f t="shared" si="339"/>
        <v>2.1800000000000002</v>
      </c>
      <c r="S190" s="30">
        <f t="shared" ref="S190:U190" si="367">IF(R190&gt;0,S$3,0)</f>
        <v>2</v>
      </c>
      <c r="T190" s="31">
        <f t="shared" si="341"/>
        <v>1.3</v>
      </c>
      <c r="U190" s="30">
        <f t="shared" si="367"/>
        <v>2</v>
      </c>
      <c r="V190" s="43">
        <f t="shared" si="256"/>
        <v>2.96</v>
      </c>
      <c r="W190" s="45">
        <f t="shared" si="300"/>
        <v>217.1</v>
      </c>
      <c r="X190" s="75"/>
    </row>
    <row r="191" spans="1:24" outlineLevel="1" x14ac:dyDescent="0.2">
      <c r="A191" s="91"/>
      <c r="B191" s="37">
        <f t="shared" si="36"/>
        <v>187</v>
      </c>
      <c r="C191" s="28" t="s">
        <v>284</v>
      </c>
      <c r="D191" s="64">
        <v>44176</v>
      </c>
      <c r="E191" s="28" t="s">
        <v>51</v>
      </c>
      <c r="F191" s="54" t="s">
        <v>10</v>
      </c>
      <c r="G191" s="54" t="s">
        <v>67</v>
      </c>
      <c r="H191" s="54">
        <v>1300</v>
      </c>
      <c r="I191" s="57" t="s">
        <v>131</v>
      </c>
      <c r="J191" s="54" t="s">
        <v>120</v>
      </c>
      <c r="K191" s="36" t="s">
        <v>9</v>
      </c>
      <c r="L191" s="10">
        <v>1.82</v>
      </c>
      <c r="M191" s="30">
        <v>12.207814088598401</v>
      </c>
      <c r="N191" s="31">
        <v>1.19</v>
      </c>
      <c r="O191" s="30">
        <v>0</v>
      </c>
      <c r="P191" s="43">
        <f t="shared" si="192"/>
        <v>10</v>
      </c>
      <c r="Q191" s="45">
        <f t="shared" ref="Q191" si="368">P191+Q190</f>
        <v>163.85999999999999</v>
      </c>
      <c r="R191" s="10">
        <f t="shared" si="339"/>
        <v>1.82</v>
      </c>
      <c r="S191" s="30">
        <f t="shared" ref="S191:U191" si="369">IF(R191&gt;0,S$3,0)</f>
        <v>2</v>
      </c>
      <c r="T191" s="31">
        <f t="shared" si="341"/>
        <v>1.19</v>
      </c>
      <c r="U191" s="30">
        <f t="shared" si="369"/>
        <v>2</v>
      </c>
      <c r="V191" s="43">
        <f t="shared" si="256"/>
        <v>2.02</v>
      </c>
      <c r="W191" s="45">
        <f t="shared" si="300"/>
        <v>219.12</v>
      </c>
      <c r="X191" s="75"/>
    </row>
    <row r="192" spans="1:24" outlineLevel="1" x14ac:dyDescent="0.2">
      <c r="A192" s="91"/>
      <c r="B192" s="37">
        <f t="shared" si="36"/>
        <v>188</v>
      </c>
      <c r="C192" s="28" t="s">
        <v>285</v>
      </c>
      <c r="D192" s="64">
        <v>44176</v>
      </c>
      <c r="E192" s="28" t="s">
        <v>14</v>
      </c>
      <c r="F192" s="54" t="s">
        <v>48</v>
      </c>
      <c r="G192" s="54" t="s">
        <v>70</v>
      </c>
      <c r="H192" s="54">
        <v>1200</v>
      </c>
      <c r="I192" s="57" t="s">
        <v>131</v>
      </c>
      <c r="J192" s="54" t="s">
        <v>120</v>
      </c>
      <c r="K192" s="36" t="s">
        <v>74</v>
      </c>
      <c r="L192" s="10">
        <v>14</v>
      </c>
      <c r="M192" s="30">
        <v>0.77153846153846173</v>
      </c>
      <c r="N192" s="31">
        <v>3.76</v>
      </c>
      <c r="O192" s="30">
        <v>0.28999999999999976</v>
      </c>
      <c r="P192" s="43">
        <f t="shared" si="192"/>
        <v>-1.1000000000000001</v>
      </c>
      <c r="Q192" s="45">
        <f t="shared" ref="Q192" si="370">P192+Q191</f>
        <v>162.76</v>
      </c>
      <c r="R192" s="10">
        <f t="shared" si="339"/>
        <v>14</v>
      </c>
      <c r="S192" s="30">
        <f t="shared" ref="S192:U192" si="371">IF(R192&gt;0,S$3,0)</f>
        <v>2</v>
      </c>
      <c r="T192" s="31">
        <f t="shared" si="341"/>
        <v>3.76</v>
      </c>
      <c r="U192" s="30">
        <f t="shared" si="371"/>
        <v>2</v>
      </c>
      <c r="V192" s="43">
        <f t="shared" si="256"/>
        <v>-4</v>
      </c>
      <c r="W192" s="45">
        <f t="shared" si="300"/>
        <v>215.12</v>
      </c>
      <c r="X192" s="75"/>
    </row>
    <row r="193" spans="1:24" outlineLevel="1" x14ac:dyDescent="0.2">
      <c r="A193" s="91"/>
      <c r="B193" s="37">
        <f t="shared" si="36"/>
        <v>189</v>
      </c>
      <c r="C193" s="28" t="s">
        <v>288</v>
      </c>
      <c r="D193" s="64">
        <v>44177</v>
      </c>
      <c r="E193" s="28" t="s">
        <v>31</v>
      </c>
      <c r="F193" s="54" t="s">
        <v>25</v>
      </c>
      <c r="G193" s="54" t="s">
        <v>245</v>
      </c>
      <c r="H193" s="54">
        <v>1100</v>
      </c>
      <c r="I193" s="57" t="s">
        <v>131</v>
      </c>
      <c r="J193" s="54" t="s">
        <v>120</v>
      </c>
      <c r="K193" s="36" t="s">
        <v>12</v>
      </c>
      <c r="L193" s="10">
        <v>2.82</v>
      </c>
      <c r="M193" s="30">
        <v>5.4882758620689645</v>
      </c>
      <c r="N193" s="31">
        <v>1.38</v>
      </c>
      <c r="O193" s="30">
        <v>0</v>
      </c>
      <c r="P193" s="43">
        <f t="shared" si="192"/>
        <v>-5.5</v>
      </c>
      <c r="Q193" s="45">
        <f t="shared" ref="Q193" si="372">P193+Q192</f>
        <v>157.26</v>
      </c>
      <c r="R193" s="10">
        <f t="shared" si="339"/>
        <v>2.82</v>
      </c>
      <c r="S193" s="30">
        <f t="shared" ref="S193:U193" si="373">IF(R193&gt;0,S$3,0)</f>
        <v>2</v>
      </c>
      <c r="T193" s="31">
        <f t="shared" si="341"/>
        <v>1.38</v>
      </c>
      <c r="U193" s="30">
        <f t="shared" si="373"/>
        <v>2</v>
      </c>
      <c r="V193" s="43">
        <f t="shared" si="256"/>
        <v>-1.24</v>
      </c>
      <c r="W193" s="45">
        <f t="shared" si="300"/>
        <v>213.88</v>
      </c>
      <c r="X193" s="75"/>
    </row>
    <row r="194" spans="1:24" outlineLevel="1" x14ac:dyDescent="0.2">
      <c r="A194" s="91"/>
      <c r="B194" s="37">
        <f t="shared" si="36"/>
        <v>190</v>
      </c>
      <c r="C194" s="28" t="s">
        <v>287</v>
      </c>
      <c r="D194" s="64">
        <v>44177</v>
      </c>
      <c r="E194" s="28" t="s">
        <v>95</v>
      </c>
      <c r="F194" s="54" t="s">
        <v>13</v>
      </c>
      <c r="G194" s="54" t="s">
        <v>147</v>
      </c>
      <c r="H194" s="54">
        <v>1175</v>
      </c>
      <c r="I194" s="57" t="s">
        <v>131</v>
      </c>
      <c r="J194" s="54" t="s">
        <v>178</v>
      </c>
      <c r="K194" s="36" t="s">
        <v>62</v>
      </c>
      <c r="L194" s="10">
        <v>10.34</v>
      </c>
      <c r="M194" s="30">
        <v>1.0670656370656371</v>
      </c>
      <c r="N194" s="31">
        <v>2.7</v>
      </c>
      <c r="O194" s="30">
        <v>0.61999999999999944</v>
      </c>
      <c r="P194" s="43">
        <f t="shared" si="192"/>
        <v>-1.7</v>
      </c>
      <c r="Q194" s="45">
        <f t="shared" ref="Q194" si="374">P194+Q193</f>
        <v>155.56</v>
      </c>
      <c r="R194" s="10">
        <f t="shared" si="339"/>
        <v>10.34</v>
      </c>
      <c r="S194" s="30">
        <f t="shared" ref="S194:U194" si="375">IF(R194&gt;0,S$3,0)</f>
        <v>2</v>
      </c>
      <c r="T194" s="31">
        <f t="shared" si="341"/>
        <v>2.7</v>
      </c>
      <c r="U194" s="30">
        <f t="shared" si="375"/>
        <v>2</v>
      </c>
      <c r="V194" s="43">
        <f t="shared" si="256"/>
        <v>-4</v>
      </c>
      <c r="W194" s="45">
        <f t="shared" si="300"/>
        <v>209.88</v>
      </c>
      <c r="X194" s="75"/>
    </row>
    <row r="195" spans="1:24" outlineLevel="1" x14ac:dyDescent="0.2">
      <c r="A195" s="91"/>
      <c r="B195" s="37">
        <f t="shared" si="36"/>
        <v>191</v>
      </c>
      <c r="C195" s="28" t="s">
        <v>114</v>
      </c>
      <c r="D195" s="64">
        <v>44178</v>
      </c>
      <c r="E195" s="28" t="s">
        <v>40</v>
      </c>
      <c r="F195" s="54" t="s">
        <v>36</v>
      </c>
      <c r="G195" s="54" t="s">
        <v>67</v>
      </c>
      <c r="H195" s="54">
        <v>1000</v>
      </c>
      <c r="I195" s="57" t="s">
        <v>131</v>
      </c>
      <c r="J195" s="54" t="s">
        <v>120</v>
      </c>
      <c r="K195" s="36" t="s">
        <v>12</v>
      </c>
      <c r="L195" s="10">
        <v>4.2</v>
      </c>
      <c r="M195" s="30">
        <v>3.1123076923076924</v>
      </c>
      <c r="N195" s="31">
        <v>1.42</v>
      </c>
      <c r="O195" s="30">
        <v>0</v>
      </c>
      <c r="P195" s="43">
        <f t="shared" si="192"/>
        <v>-3.1</v>
      </c>
      <c r="Q195" s="45">
        <f t="shared" ref="Q195" si="376">P195+Q194</f>
        <v>152.46</v>
      </c>
      <c r="R195" s="10">
        <f t="shared" si="339"/>
        <v>4.2</v>
      </c>
      <c r="S195" s="30">
        <f t="shared" ref="S195:U195" si="377">IF(R195&gt;0,S$3,0)</f>
        <v>2</v>
      </c>
      <c r="T195" s="31">
        <f t="shared" si="341"/>
        <v>1.42</v>
      </c>
      <c r="U195" s="30">
        <f t="shared" si="377"/>
        <v>2</v>
      </c>
      <c r="V195" s="43">
        <f t="shared" si="256"/>
        <v>-1.1599999999999999</v>
      </c>
      <c r="W195" s="45">
        <f t="shared" si="300"/>
        <v>208.72</v>
      </c>
      <c r="X195" s="75"/>
    </row>
    <row r="196" spans="1:24" outlineLevel="1" x14ac:dyDescent="0.2">
      <c r="A196" s="91"/>
      <c r="B196" s="37">
        <f t="shared" si="36"/>
        <v>192</v>
      </c>
      <c r="C196" s="28" t="s">
        <v>289</v>
      </c>
      <c r="D196" s="64">
        <v>44178</v>
      </c>
      <c r="E196" s="28" t="s">
        <v>40</v>
      </c>
      <c r="F196" s="54" t="s">
        <v>46</v>
      </c>
      <c r="G196" s="54" t="s">
        <v>69</v>
      </c>
      <c r="H196" s="54">
        <v>1100</v>
      </c>
      <c r="I196" s="57" t="s">
        <v>131</v>
      </c>
      <c r="J196" s="54" t="s">
        <v>120</v>
      </c>
      <c r="K196" s="36" t="s">
        <v>9</v>
      </c>
      <c r="L196" s="10">
        <v>4.6900000000000004</v>
      </c>
      <c r="M196" s="30">
        <v>2.7171147079521458</v>
      </c>
      <c r="N196" s="31">
        <v>1.78</v>
      </c>
      <c r="O196" s="30">
        <v>0</v>
      </c>
      <c r="P196" s="43">
        <f t="shared" si="192"/>
        <v>10</v>
      </c>
      <c r="Q196" s="45">
        <f t="shared" ref="Q196" si="378">P196+Q195</f>
        <v>162.46</v>
      </c>
      <c r="R196" s="10">
        <f t="shared" si="339"/>
        <v>4.6900000000000004</v>
      </c>
      <c r="S196" s="30">
        <f t="shared" ref="S196:U196" si="379">IF(R196&gt;0,S$3,0)</f>
        <v>2</v>
      </c>
      <c r="T196" s="31">
        <f t="shared" si="341"/>
        <v>1.78</v>
      </c>
      <c r="U196" s="30">
        <f t="shared" si="379"/>
        <v>2</v>
      </c>
      <c r="V196" s="43">
        <f t="shared" si="256"/>
        <v>8.94</v>
      </c>
      <c r="W196" s="45">
        <f t="shared" si="300"/>
        <v>217.66</v>
      </c>
      <c r="X196" s="75"/>
    </row>
    <row r="197" spans="1:24" outlineLevel="1" x14ac:dyDescent="0.2">
      <c r="A197" s="91"/>
      <c r="B197" s="37">
        <f t="shared" si="36"/>
        <v>193</v>
      </c>
      <c r="C197" s="28" t="s">
        <v>81</v>
      </c>
      <c r="D197" s="64">
        <v>44178</v>
      </c>
      <c r="E197" s="28" t="s">
        <v>15</v>
      </c>
      <c r="F197" s="54" t="s">
        <v>10</v>
      </c>
      <c r="G197" s="54" t="s">
        <v>67</v>
      </c>
      <c r="H197" s="54">
        <v>1200</v>
      </c>
      <c r="I197" s="57" t="s">
        <v>131</v>
      </c>
      <c r="J197" s="54" t="s">
        <v>120</v>
      </c>
      <c r="K197" s="36" t="s">
        <v>56</v>
      </c>
      <c r="L197" s="10">
        <v>5.23</v>
      </c>
      <c r="M197" s="30">
        <v>2.3611764705882354</v>
      </c>
      <c r="N197" s="31">
        <v>1.72</v>
      </c>
      <c r="O197" s="30">
        <v>0</v>
      </c>
      <c r="P197" s="43">
        <f t="shared" si="192"/>
        <v>-2.4</v>
      </c>
      <c r="Q197" s="45">
        <f t="shared" ref="Q197" si="380">P197+Q196</f>
        <v>160.06</v>
      </c>
      <c r="R197" s="10">
        <f t="shared" si="339"/>
        <v>5.23</v>
      </c>
      <c r="S197" s="30">
        <f t="shared" ref="S197:U197" si="381">IF(R197&gt;0,S$3,0)</f>
        <v>2</v>
      </c>
      <c r="T197" s="31">
        <f t="shared" si="341"/>
        <v>1.72</v>
      </c>
      <c r="U197" s="30">
        <f t="shared" si="381"/>
        <v>2</v>
      </c>
      <c r="V197" s="43">
        <f t="shared" si="256"/>
        <v>-4</v>
      </c>
      <c r="W197" s="45">
        <f t="shared" si="300"/>
        <v>213.66</v>
      </c>
      <c r="X197" s="75"/>
    </row>
    <row r="198" spans="1:24" outlineLevel="1" x14ac:dyDescent="0.2">
      <c r="A198" s="91"/>
      <c r="B198" s="37">
        <f t="shared" si="36"/>
        <v>194</v>
      </c>
      <c r="C198" s="28" t="s">
        <v>126</v>
      </c>
      <c r="D198" s="64">
        <v>44180</v>
      </c>
      <c r="E198" s="28" t="s">
        <v>39</v>
      </c>
      <c r="F198" s="54" t="s">
        <v>25</v>
      </c>
      <c r="G198" s="54" t="s">
        <v>67</v>
      </c>
      <c r="H198" s="54">
        <v>1000</v>
      </c>
      <c r="I198" s="57" t="s">
        <v>131</v>
      </c>
      <c r="J198" s="54" t="s">
        <v>120</v>
      </c>
      <c r="K198" s="36" t="s">
        <v>12</v>
      </c>
      <c r="L198" s="10">
        <v>4.57</v>
      </c>
      <c r="M198" s="30">
        <v>2.7998850574712644</v>
      </c>
      <c r="N198" s="31">
        <v>1.84</v>
      </c>
      <c r="O198" s="30">
        <v>3.28</v>
      </c>
      <c r="P198" s="43">
        <f t="shared" si="192"/>
        <v>0</v>
      </c>
      <c r="Q198" s="45">
        <f t="shared" ref="Q198" si="382">P198+Q197</f>
        <v>160.06</v>
      </c>
      <c r="R198" s="10">
        <f t="shared" si="339"/>
        <v>4.57</v>
      </c>
      <c r="S198" s="30">
        <f t="shared" ref="S198:U198" si="383">IF(R198&gt;0,S$3,0)</f>
        <v>2</v>
      </c>
      <c r="T198" s="31">
        <f t="shared" si="341"/>
        <v>1.84</v>
      </c>
      <c r="U198" s="30">
        <f t="shared" si="383"/>
        <v>2</v>
      </c>
      <c r="V198" s="43">
        <f t="shared" si="256"/>
        <v>-0.32</v>
      </c>
      <c r="W198" s="45">
        <f t="shared" si="300"/>
        <v>213.34</v>
      </c>
      <c r="X198" s="75"/>
    </row>
    <row r="199" spans="1:24" outlineLevel="1" x14ac:dyDescent="0.2">
      <c r="A199" s="91"/>
      <c r="B199" s="37">
        <f t="shared" si="36"/>
        <v>195</v>
      </c>
      <c r="C199" s="28" t="s">
        <v>290</v>
      </c>
      <c r="D199" s="64">
        <v>44180</v>
      </c>
      <c r="E199" s="28" t="s">
        <v>39</v>
      </c>
      <c r="F199" s="54" t="s">
        <v>25</v>
      </c>
      <c r="G199" s="54" t="s">
        <v>67</v>
      </c>
      <c r="H199" s="54">
        <v>1000</v>
      </c>
      <c r="I199" s="57" t="s">
        <v>131</v>
      </c>
      <c r="J199" s="54" t="s">
        <v>120</v>
      </c>
      <c r="K199" s="36" t="s">
        <v>8</v>
      </c>
      <c r="L199" s="10">
        <v>47.05</v>
      </c>
      <c r="M199" s="30">
        <v>0.21652173913043482</v>
      </c>
      <c r="N199" s="31">
        <v>11</v>
      </c>
      <c r="O199" s="30">
        <v>0</v>
      </c>
      <c r="P199" s="43">
        <f t="shared" si="192"/>
        <v>-0.2</v>
      </c>
      <c r="Q199" s="45">
        <f t="shared" ref="Q199" si="384">P199+Q198</f>
        <v>159.86000000000001</v>
      </c>
      <c r="R199" s="10">
        <f t="shared" si="339"/>
        <v>47.05</v>
      </c>
      <c r="S199" s="30">
        <f t="shared" ref="S199:U199" si="385">IF(R199&gt;0,S$3,0)</f>
        <v>2</v>
      </c>
      <c r="T199" s="31">
        <f t="shared" si="341"/>
        <v>11</v>
      </c>
      <c r="U199" s="30">
        <f t="shared" si="385"/>
        <v>2</v>
      </c>
      <c r="V199" s="43">
        <f t="shared" ref="V199:V262" si="386">ROUND(IF(OR($K199="1st",$K199="WON"),($R199*$S199)+($T199*$U199),IF(OR($K199="2nd",$K199="3rd"),IF($T199="NTD",0,($T199*$U199))))-($S199+$U199),2)</f>
        <v>18</v>
      </c>
      <c r="W199" s="45">
        <f t="shared" si="300"/>
        <v>231.34</v>
      </c>
      <c r="X199" s="75"/>
    </row>
    <row r="200" spans="1:24" outlineLevel="1" x14ac:dyDescent="0.2">
      <c r="A200" s="91"/>
      <c r="B200" s="37">
        <f t="shared" si="36"/>
        <v>196</v>
      </c>
      <c r="C200" s="28" t="s">
        <v>111</v>
      </c>
      <c r="D200" s="64">
        <v>44180</v>
      </c>
      <c r="E200" s="28" t="s">
        <v>39</v>
      </c>
      <c r="F200" s="54" t="s">
        <v>25</v>
      </c>
      <c r="G200" s="54" t="s">
        <v>67</v>
      </c>
      <c r="H200" s="54">
        <v>1000</v>
      </c>
      <c r="I200" s="57" t="s">
        <v>131</v>
      </c>
      <c r="J200" s="54" t="s">
        <v>120</v>
      </c>
      <c r="K200" s="36" t="s">
        <v>9</v>
      </c>
      <c r="L200" s="10">
        <v>1.9</v>
      </c>
      <c r="M200" s="30">
        <v>11.086896551724138</v>
      </c>
      <c r="N200" s="31">
        <v>1.28</v>
      </c>
      <c r="O200" s="30">
        <v>0</v>
      </c>
      <c r="P200" s="43">
        <f t="shared" si="192"/>
        <v>10</v>
      </c>
      <c r="Q200" s="45">
        <f t="shared" ref="Q200" si="387">P200+Q199</f>
        <v>169.86</v>
      </c>
      <c r="R200" s="10">
        <f t="shared" si="339"/>
        <v>1.9</v>
      </c>
      <c r="S200" s="30">
        <f t="shared" ref="S200:U200" si="388">IF(R200&gt;0,S$3,0)</f>
        <v>2</v>
      </c>
      <c r="T200" s="31">
        <f t="shared" si="341"/>
        <v>1.28</v>
      </c>
      <c r="U200" s="30">
        <f t="shared" si="388"/>
        <v>2</v>
      </c>
      <c r="V200" s="43">
        <f t="shared" si="386"/>
        <v>2.36</v>
      </c>
      <c r="W200" s="45">
        <f t="shared" si="300"/>
        <v>233.70000000000002</v>
      </c>
      <c r="X200" s="75"/>
    </row>
    <row r="201" spans="1:24" outlineLevel="1" x14ac:dyDescent="0.2">
      <c r="A201" s="91"/>
      <c r="B201" s="37">
        <f t="shared" si="36"/>
        <v>197</v>
      </c>
      <c r="C201" s="28" t="s">
        <v>291</v>
      </c>
      <c r="D201" s="64">
        <v>44181</v>
      </c>
      <c r="E201" s="28" t="s">
        <v>49</v>
      </c>
      <c r="F201" s="54" t="s">
        <v>36</v>
      </c>
      <c r="G201" s="54" t="s">
        <v>67</v>
      </c>
      <c r="H201" s="54">
        <v>1200</v>
      </c>
      <c r="I201" s="57" t="s">
        <v>131</v>
      </c>
      <c r="J201" s="54" t="s">
        <v>120</v>
      </c>
      <c r="K201" s="36" t="s">
        <v>86</v>
      </c>
      <c r="L201" s="10">
        <v>4.18</v>
      </c>
      <c r="M201" s="30">
        <v>3.1454901960784314</v>
      </c>
      <c r="N201" s="31">
        <v>1.68</v>
      </c>
      <c r="O201" s="30">
        <v>0</v>
      </c>
      <c r="P201" s="43">
        <f t="shared" si="192"/>
        <v>-3.1</v>
      </c>
      <c r="Q201" s="45">
        <f t="shared" ref="Q201" si="389">P201+Q200</f>
        <v>166.76000000000002</v>
      </c>
      <c r="R201" s="10">
        <f t="shared" si="339"/>
        <v>4.18</v>
      </c>
      <c r="S201" s="30">
        <f t="shared" ref="S201:U201" si="390">IF(R201&gt;0,S$3,0)</f>
        <v>2</v>
      </c>
      <c r="T201" s="31">
        <f t="shared" si="341"/>
        <v>1.68</v>
      </c>
      <c r="U201" s="30">
        <f t="shared" si="390"/>
        <v>2</v>
      </c>
      <c r="V201" s="43">
        <f t="shared" si="386"/>
        <v>-4</v>
      </c>
      <c r="W201" s="45">
        <f t="shared" si="300"/>
        <v>229.70000000000002</v>
      </c>
      <c r="X201" s="75"/>
    </row>
    <row r="202" spans="1:24" outlineLevel="1" x14ac:dyDescent="0.2">
      <c r="A202" s="91"/>
      <c r="B202" s="37">
        <f t="shared" si="36"/>
        <v>198</v>
      </c>
      <c r="C202" s="28" t="s">
        <v>89</v>
      </c>
      <c r="D202" s="64">
        <v>44181</v>
      </c>
      <c r="E202" s="28" t="s">
        <v>49</v>
      </c>
      <c r="F202" s="54" t="s">
        <v>10</v>
      </c>
      <c r="G202" s="54" t="s">
        <v>147</v>
      </c>
      <c r="H202" s="54">
        <v>1200</v>
      </c>
      <c r="I202" s="57" t="s">
        <v>131</v>
      </c>
      <c r="J202" s="54" t="s">
        <v>120</v>
      </c>
      <c r="K202" s="36" t="s">
        <v>12</v>
      </c>
      <c r="L202" s="10">
        <v>1.96</v>
      </c>
      <c r="M202" s="30">
        <v>10.430733137829911</v>
      </c>
      <c r="N202" s="31">
        <v>1.1499999999999999</v>
      </c>
      <c r="O202" s="30">
        <v>0</v>
      </c>
      <c r="P202" s="43">
        <f t="shared" si="192"/>
        <v>-10.4</v>
      </c>
      <c r="Q202" s="45">
        <f t="shared" ref="Q202" si="391">P202+Q201</f>
        <v>156.36000000000001</v>
      </c>
      <c r="R202" s="10">
        <f t="shared" si="339"/>
        <v>1.96</v>
      </c>
      <c r="S202" s="30">
        <f t="shared" ref="S202:U202" si="392">IF(R202&gt;0,S$3,0)</f>
        <v>2</v>
      </c>
      <c r="T202" s="31">
        <f t="shared" si="341"/>
        <v>1.1499999999999999</v>
      </c>
      <c r="U202" s="30">
        <f t="shared" si="392"/>
        <v>2</v>
      </c>
      <c r="V202" s="43">
        <f t="shared" si="386"/>
        <v>-1.7</v>
      </c>
      <c r="W202" s="45">
        <f t="shared" si="300"/>
        <v>228.00000000000003</v>
      </c>
      <c r="X202" s="75"/>
    </row>
    <row r="203" spans="1:24" outlineLevel="1" x14ac:dyDescent="0.2">
      <c r="A203" s="91"/>
      <c r="B203" s="37">
        <f t="shared" si="36"/>
        <v>199</v>
      </c>
      <c r="C203" s="28" t="s">
        <v>263</v>
      </c>
      <c r="D203" s="64">
        <v>44181</v>
      </c>
      <c r="E203" s="28" t="s">
        <v>49</v>
      </c>
      <c r="F203" s="54" t="s">
        <v>41</v>
      </c>
      <c r="G203" s="54" t="s">
        <v>69</v>
      </c>
      <c r="H203" s="54">
        <v>1600</v>
      </c>
      <c r="I203" s="57" t="s">
        <v>131</v>
      </c>
      <c r="J203" s="54" t="s">
        <v>120</v>
      </c>
      <c r="K203" s="36" t="s">
        <v>9</v>
      </c>
      <c r="L203" s="10">
        <v>2.1</v>
      </c>
      <c r="M203" s="30">
        <v>9.065201465201465</v>
      </c>
      <c r="N203" s="31">
        <v>1.35</v>
      </c>
      <c r="O203" s="30">
        <v>0</v>
      </c>
      <c r="P203" s="43">
        <f t="shared" si="192"/>
        <v>10</v>
      </c>
      <c r="Q203" s="45">
        <f t="shared" ref="Q203" si="393">P203+Q202</f>
        <v>166.36</v>
      </c>
      <c r="R203" s="10">
        <f t="shared" si="339"/>
        <v>2.1</v>
      </c>
      <c r="S203" s="30">
        <f t="shared" ref="S203:U203" si="394">IF(R203&gt;0,S$3,0)</f>
        <v>2</v>
      </c>
      <c r="T203" s="31">
        <f t="shared" si="341"/>
        <v>1.35</v>
      </c>
      <c r="U203" s="30">
        <f t="shared" si="394"/>
        <v>2</v>
      </c>
      <c r="V203" s="43">
        <f t="shared" si="386"/>
        <v>2.9</v>
      </c>
      <c r="W203" s="45">
        <f t="shared" si="300"/>
        <v>230.90000000000003</v>
      </c>
      <c r="X203" s="75"/>
    </row>
    <row r="204" spans="1:24" outlineLevel="1" x14ac:dyDescent="0.2">
      <c r="A204" s="91"/>
      <c r="B204" s="37">
        <f t="shared" si="36"/>
        <v>200</v>
      </c>
      <c r="C204" s="28" t="s">
        <v>293</v>
      </c>
      <c r="D204" s="64">
        <v>44182</v>
      </c>
      <c r="E204" s="28" t="s">
        <v>42</v>
      </c>
      <c r="F204" s="54" t="s">
        <v>36</v>
      </c>
      <c r="G204" s="54" t="s">
        <v>67</v>
      </c>
      <c r="H204" s="54">
        <v>1200</v>
      </c>
      <c r="I204" s="57" t="s">
        <v>131</v>
      </c>
      <c r="J204" s="54" t="s">
        <v>120</v>
      </c>
      <c r="K204" s="36" t="s">
        <v>9</v>
      </c>
      <c r="L204" s="10">
        <v>5.64</v>
      </c>
      <c r="M204" s="30">
        <v>2.1551351351351351</v>
      </c>
      <c r="N204" s="31">
        <v>1.76</v>
      </c>
      <c r="O204" s="30">
        <v>0</v>
      </c>
      <c r="P204" s="43">
        <f t="shared" si="192"/>
        <v>10</v>
      </c>
      <c r="Q204" s="45">
        <f t="shared" ref="Q204" si="395">P204+Q203</f>
        <v>176.36</v>
      </c>
      <c r="R204" s="10">
        <f t="shared" si="339"/>
        <v>5.64</v>
      </c>
      <c r="S204" s="30">
        <f t="shared" ref="S204:U204" si="396">IF(R204&gt;0,S$3,0)</f>
        <v>2</v>
      </c>
      <c r="T204" s="31">
        <f t="shared" si="341"/>
        <v>1.76</v>
      </c>
      <c r="U204" s="30">
        <f t="shared" si="396"/>
        <v>2</v>
      </c>
      <c r="V204" s="43">
        <f t="shared" si="386"/>
        <v>10.8</v>
      </c>
      <c r="W204" s="45">
        <f t="shared" si="300"/>
        <v>241.70000000000005</v>
      </c>
      <c r="X204" s="75"/>
    </row>
    <row r="205" spans="1:24" outlineLevel="1" x14ac:dyDescent="0.2">
      <c r="A205" s="91"/>
      <c r="B205" s="37">
        <f t="shared" si="36"/>
        <v>201</v>
      </c>
      <c r="C205" s="28" t="s">
        <v>294</v>
      </c>
      <c r="D205" s="64">
        <v>44182</v>
      </c>
      <c r="E205" s="28" t="s">
        <v>292</v>
      </c>
      <c r="F205" s="54" t="s">
        <v>25</v>
      </c>
      <c r="G205" s="54" t="s">
        <v>67</v>
      </c>
      <c r="H205" s="54">
        <v>1000</v>
      </c>
      <c r="I205" s="57" t="s">
        <v>130</v>
      </c>
      <c r="J205" s="54" t="s">
        <v>178</v>
      </c>
      <c r="K205" s="36" t="s">
        <v>74</v>
      </c>
      <c r="L205" s="10">
        <v>2.97</v>
      </c>
      <c r="M205" s="30">
        <v>5.0911627906976742</v>
      </c>
      <c r="N205" s="31">
        <v>1.65</v>
      </c>
      <c r="O205" s="30">
        <v>0</v>
      </c>
      <c r="P205" s="43">
        <f t="shared" si="192"/>
        <v>-5.0999999999999996</v>
      </c>
      <c r="Q205" s="45">
        <f t="shared" ref="Q205" si="397">P205+Q204</f>
        <v>171.26000000000002</v>
      </c>
      <c r="R205" s="10">
        <f t="shared" si="339"/>
        <v>2.97</v>
      </c>
      <c r="S205" s="30">
        <f t="shared" ref="S205:U205" si="398">IF(R205&gt;0,S$3,0)</f>
        <v>2</v>
      </c>
      <c r="T205" s="31">
        <f t="shared" si="341"/>
        <v>1.65</v>
      </c>
      <c r="U205" s="30">
        <f t="shared" si="398"/>
        <v>2</v>
      </c>
      <c r="V205" s="43">
        <f t="shared" si="386"/>
        <v>-4</v>
      </c>
      <c r="W205" s="45">
        <f t="shared" si="300"/>
        <v>237.70000000000005</v>
      </c>
      <c r="X205" s="75"/>
    </row>
    <row r="206" spans="1:24" outlineLevel="1" x14ac:dyDescent="0.2">
      <c r="A206" s="91"/>
      <c r="B206" s="37">
        <f t="shared" si="36"/>
        <v>202</v>
      </c>
      <c r="C206" s="28" t="s">
        <v>295</v>
      </c>
      <c r="D206" s="64">
        <v>44183</v>
      </c>
      <c r="E206" s="28" t="s">
        <v>78</v>
      </c>
      <c r="F206" s="54" t="s">
        <v>10</v>
      </c>
      <c r="G206" s="54" t="s">
        <v>67</v>
      </c>
      <c r="H206" s="54">
        <v>1200</v>
      </c>
      <c r="I206" s="57" t="s">
        <v>131</v>
      </c>
      <c r="J206" s="54" t="s">
        <v>120</v>
      </c>
      <c r="K206" s="36" t="s">
        <v>12</v>
      </c>
      <c r="L206" s="10">
        <v>9.0299999999999994</v>
      </c>
      <c r="M206" s="30">
        <v>1.2474999999999998</v>
      </c>
      <c r="N206" s="31">
        <v>2.66</v>
      </c>
      <c r="O206" s="30">
        <v>0.75692307692307692</v>
      </c>
      <c r="P206" s="43">
        <f t="shared" si="192"/>
        <v>0</v>
      </c>
      <c r="Q206" s="45">
        <f t="shared" ref="Q206" si="399">P206+Q205</f>
        <v>171.26000000000002</v>
      </c>
      <c r="R206" s="10">
        <f t="shared" si="339"/>
        <v>9.0299999999999994</v>
      </c>
      <c r="S206" s="30">
        <f t="shared" ref="S206:U206" si="400">IF(R206&gt;0,S$3,0)</f>
        <v>2</v>
      </c>
      <c r="T206" s="31">
        <f t="shared" si="341"/>
        <v>2.66</v>
      </c>
      <c r="U206" s="30">
        <f t="shared" si="400"/>
        <v>2</v>
      </c>
      <c r="V206" s="43">
        <f t="shared" si="386"/>
        <v>1.32</v>
      </c>
      <c r="W206" s="45">
        <f t="shared" si="300"/>
        <v>239.02000000000004</v>
      </c>
      <c r="X206" s="75"/>
    </row>
    <row r="207" spans="1:24" outlineLevel="1" x14ac:dyDescent="0.2">
      <c r="A207" s="91"/>
      <c r="B207" s="37">
        <f t="shared" si="36"/>
        <v>203</v>
      </c>
      <c r="C207" s="28" t="s">
        <v>296</v>
      </c>
      <c r="D207" s="64">
        <v>44183</v>
      </c>
      <c r="E207" s="28" t="s">
        <v>78</v>
      </c>
      <c r="F207" s="54" t="s">
        <v>34</v>
      </c>
      <c r="G207" s="54" t="s">
        <v>67</v>
      </c>
      <c r="H207" s="54">
        <v>1000</v>
      </c>
      <c r="I207" s="57" t="s">
        <v>131</v>
      </c>
      <c r="J207" s="54" t="s">
        <v>120</v>
      </c>
      <c r="K207" s="36" t="s">
        <v>56</v>
      </c>
      <c r="L207" s="10">
        <v>5.28</v>
      </c>
      <c r="M207" s="30">
        <v>2.3376470588235296</v>
      </c>
      <c r="N207" s="31">
        <v>1.75</v>
      </c>
      <c r="O207" s="30">
        <v>0</v>
      </c>
      <c r="P207" s="43">
        <f t="shared" si="192"/>
        <v>-2.2999999999999998</v>
      </c>
      <c r="Q207" s="45">
        <f t="shared" ref="Q207" si="401">P207+Q206</f>
        <v>168.96</v>
      </c>
      <c r="R207" s="10">
        <f t="shared" si="339"/>
        <v>5.28</v>
      </c>
      <c r="S207" s="30">
        <f t="shared" ref="S207:U207" si="402">IF(R207&gt;0,S$3,0)</f>
        <v>2</v>
      </c>
      <c r="T207" s="31">
        <f t="shared" si="341"/>
        <v>1.75</v>
      </c>
      <c r="U207" s="30">
        <f t="shared" si="402"/>
        <v>2</v>
      </c>
      <c r="V207" s="43">
        <f t="shared" si="386"/>
        <v>-4</v>
      </c>
      <c r="W207" s="45">
        <f t="shared" si="300"/>
        <v>235.02000000000004</v>
      </c>
      <c r="X207" s="75"/>
    </row>
    <row r="208" spans="1:24" outlineLevel="1" x14ac:dyDescent="0.2">
      <c r="A208" s="91"/>
      <c r="B208" s="37">
        <f t="shared" si="36"/>
        <v>204</v>
      </c>
      <c r="C208" s="28" t="s">
        <v>276</v>
      </c>
      <c r="D208" s="64">
        <v>44184</v>
      </c>
      <c r="E208" s="28" t="s">
        <v>64</v>
      </c>
      <c r="F208" s="54" t="s">
        <v>25</v>
      </c>
      <c r="G208" s="54" t="s">
        <v>67</v>
      </c>
      <c r="H208" s="54">
        <v>1100</v>
      </c>
      <c r="I208" s="57" t="s">
        <v>131</v>
      </c>
      <c r="J208" s="54" t="s">
        <v>120</v>
      </c>
      <c r="K208" s="36" t="s">
        <v>74</v>
      </c>
      <c r="L208" s="10">
        <v>4.3899999999999997</v>
      </c>
      <c r="M208" s="30">
        <v>2.9607407407407407</v>
      </c>
      <c r="N208" s="31">
        <v>1.69</v>
      </c>
      <c r="O208" s="30">
        <v>0</v>
      </c>
      <c r="P208" s="43">
        <f t="shared" si="192"/>
        <v>-3</v>
      </c>
      <c r="Q208" s="45">
        <f t="shared" ref="Q208" si="403">P208+Q207</f>
        <v>165.96</v>
      </c>
      <c r="R208" s="10">
        <f t="shared" si="339"/>
        <v>4.3899999999999997</v>
      </c>
      <c r="S208" s="30">
        <f t="shared" ref="S208:U208" si="404">IF(R208&gt;0,S$3,0)</f>
        <v>2</v>
      </c>
      <c r="T208" s="31">
        <f t="shared" si="341"/>
        <v>1.69</v>
      </c>
      <c r="U208" s="30">
        <f t="shared" si="404"/>
        <v>2</v>
      </c>
      <c r="V208" s="43">
        <f t="shared" si="386"/>
        <v>-4</v>
      </c>
      <c r="W208" s="45">
        <f t="shared" si="300"/>
        <v>231.02000000000004</v>
      </c>
      <c r="X208" s="75"/>
    </row>
    <row r="209" spans="1:24" outlineLevel="1" x14ac:dyDescent="0.2">
      <c r="A209" s="91"/>
      <c r="B209" s="37">
        <f t="shared" si="36"/>
        <v>205</v>
      </c>
      <c r="C209" s="28" t="s">
        <v>272</v>
      </c>
      <c r="D209" s="64">
        <v>44184</v>
      </c>
      <c r="E209" s="28" t="s">
        <v>64</v>
      </c>
      <c r="F209" s="54" t="s">
        <v>25</v>
      </c>
      <c r="G209" s="54" t="s">
        <v>67</v>
      </c>
      <c r="H209" s="54">
        <v>1100</v>
      </c>
      <c r="I209" s="57" t="s">
        <v>131</v>
      </c>
      <c r="J209" s="54" t="s">
        <v>120</v>
      </c>
      <c r="K209" s="36" t="s">
        <v>110</v>
      </c>
      <c r="L209" s="10">
        <v>5.77</v>
      </c>
      <c r="M209" s="30">
        <v>2.0936842105263156</v>
      </c>
      <c r="N209" s="31">
        <v>1.92</v>
      </c>
      <c r="O209" s="30">
        <v>2.2595918367346943</v>
      </c>
      <c r="P209" s="43">
        <f t="shared" si="192"/>
        <v>-4.4000000000000004</v>
      </c>
      <c r="Q209" s="45">
        <f t="shared" ref="Q209" si="405">P209+Q208</f>
        <v>161.56</v>
      </c>
      <c r="R209" s="10">
        <f t="shared" si="339"/>
        <v>5.77</v>
      </c>
      <c r="S209" s="30">
        <f t="shared" ref="S209:U209" si="406">IF(R209&gt;0,S$3,0)</f>
        <v>2</v>
      </c>
      <c r="T209" s="31">
        <f t="shared" si="341"/>
        <v>1.92</v>
      </c>
      <c r="U209" s="30">
        <f t="shared" si="406"/>
        <v>2</v>
      </c>
      <c r="V209" s="43">
        <f t="shared" si="386"/>
        <v>-4</v>
      </c>
      <c r="W209" s="45">
        <f t="shared" si="300"/>
        <v>227.02000000000004</v>
      </c>
      <c r="X209" s="75"/>
    </row>
    <row r="210" spans="1:24" outlineLevel="1" x14ac:dyDescent="0.2">
      <c r="A210" s="91"/>
      <c r="B210" s="37">
        <f t="shared" si="36"/>
        <v>206</v>
      </c>
      <c r="C210" s="28" t="s">
        <v>300</v>
      </c>
      <c r="D210" s="64">
        <v>44185</v>
      </c>
      <c r="E210" s="28" t="s">
        <v>26</v>
      </c>
      <c r="F210" s="54" t="s">
        <v>36</v>
      </c>
      <c r="G210" s="54" t="s">
        <v>67</v>
      </c>
      <c r="H210" s="54">
        <v>1000</v>
      </c>
      <c r="I210" s="57" t="s">
        <v>131</v>
      </c>
      <c r="J210" s="54" t="s">
        <v>120</v>
      </c>
      <c r="K210" s="36" t="s">
        <v>8</v>
      </c>
      <c r="L210" s="10">
        <v>5.24</v>
      </c>
      <c r="M210" s="30">
        <v>2.3611764705882354</v>
      </c>
      <c r="N210" s="31">
        <v>2.06</v>
      </c>
      <c r="O210" s="30">
        <v>2.2300000000000009</v>
      </c>
      <c r="P210" s="43">
        <f t="shared" si="192"/>
        <v>0</v>
      </c>
      <c r="Q210" s="45">
        <f t="shared" ref="Q210" si="407">P210+Q209</f>
        <v>161.56</v>
      </c>
      <c r="R210" s="10">
        <f t="shared" si="339"/>
        <v>5.24</v>
      </c>
      <c r="S210" s="30">
        <f t="shared" ref="S210:U210" si="408">IF(R210&gt;0,S$3,0)</f>
        <v>2</v>
      </c>
      <c r="T210" s="31">
        <f t="shared" si="341"/>
        <v>2.06</v>
      </c>
      <c r="U210" s="30">
        <f t="shared" si="408"/>
        <v>2</v>
      </c>
      <c r="V210" s="43">
        <f t="shared" si="386"/>
        <v>0.12</v>
      </c>
      <c r="W210" s="45">
        <f t="shared" si="300"/>
        <v>227.14000000000004</v>
      </c>
      <c r="X210" s="75"/>
    </row>
    <row r="211" spans="1:24" outlineLevel="1" x14ac:dyDescent="0.2">
      <c r="A211" s="91"/>
      <c r="B211" s="37">
        <f t="shared" si="36"/>
        <v>207</v>
      </c>
      <c r="C211" s="28" t="s">
        <v>301</v>
      </c>
      <c r="D211" s="64">
        <v>44185</v>
      </c>
      <c r="E211" s="28" t="s">
        <v>26</v>
      </c>
      <c r="F211" s="54" t="s">
        <v>48</v>
      </c>
      <c r="G211" s="54" t="s">
        <v>69</v>
      </c>
      <c r="H211" s="54">
        <v>1100</v>
      </c>
      <c r="I211" s="57" t="s">
        <v>131</v>
      </c>
      <c r="J211" s="54" t="s">
        <v>120</v>
      </c>
      <c r="K211" s="36" t="s">
        <v>62</v>
      </c>
      <c r="L211" s="10">
        <v>22</v>
      </c>
      <c r="M211" s="30">
        <v>0.47666666666666668</v>
      </c>
      <c r="N211" s="31">
        <v>5</v>
      </c>
      <c r="O211" s="30">
        <v>0.13000000000000003</v>
      </c>
      <c r="P211" s="43">
        <f t="shared" si="192"/>
        <v>-0.6</v>
      </c>
      <c r="Q211" s="45">
        <f t="shared" ref="Q211" si="409">P211+Q210</f>
        <v>160.96</v>
      </c>
      <c r="R211" s="10">
        <f t="shared" si="339"/>
        <v>22</v>
      </c>
      <c r="S211" s="30">
        <f t="shared" ref="S211:U211" si="410">IF(R211&gt;0,S$3,0)</f>
        <v>2</v>
      </c>
      <c r="T211" s="31">
        <f t="shared" si="341"/>
        <v>5</v>
      </c>
      <c r="U211" s="30">
        <f t="shared" si="410"/>
        <v>2</v>
      </c>
      <c r="V211" s="43">
        <f t="shared" si="386"/>
        <v>-4</v>
      </c>
      <c r="W211" s="45">
        <f t="shared" si="300"/>
        <v>223.14000000000004</v>
      </c>
      <c r="X211" s="75"/>
    </row>
    <row r="212" spans="1:24" outlineLevel="1" x14ac:dyDescent="0.2">
      <c r="A212" s="91"/>
      <c r="B212" s="37">
        <f t="shared" si="36"/>
        <v>208</v>
      </c>
      <c r="C212" s="28" t="s">
        <v>297</v>
      </c>
      <c r="D212" s="64">
        <v>44187</v>
      </c>
      <c r="E212" s="28" t="s">
        <v>51</v>
      </c>
      <c r="F212" s="54" t="s">
        <v>25</v>
      </c>
      <c r="G212" s="54" t="s">
        <v>67</v>
      </c>
      <c r="H212" s="54">
        <v>1100</v>
      </c>
      <c r="I212" s="57" t="s">
        <v>132</v>
      </c>
      <c r="J212" s="54" t="s">
        <v>120</v>
      </c>
      <c r="K212" s="36" t="s">
        <v>74</v>
      </c>
      <c r="L212" s="10">
        <v>6.84</v>
      </c>
      <c r="M212" s="30">
        <v>1.7142553191489363</v>
      </c>
      <c r="N212" s="31">
        <v>2.15</v>
      </c>
      <c r="O212" s="30">
        <v>1.5022222222222221</v>
      </c>
      <c r="P212" s="43">
        <f t="shared" si="192"/>
        <v>-3.2</v>
      </c>
      <c r="Q212" s="45">
        <f t="shared" ref="Q212" si="411">P212+Q211</f>
        <v>157.76000000000002</v>
      </c>
      <c r="R212" s="10">
        <f t="shared" si="339"/>
        <v>6.84</v>
      </c>
      <c r="S212" s="30">
        <f t="shared" ref="S212:U212" si="412">IF(R212&gt;0,S$3,0)</f>
        <v>2</v>
      </c>
      <c r="T212" s="31">
        <f t="shared" si="341"/>
        <v>2.15</v>
      </c>
      <c r="U212" s="30">
        <f t="shared" si="412"/>
        <v>2</v>
      </c>
      <c r="V212" s="43">
        <f t="shared" si="386"/>
        <v>-4</v>
      </c>
      <c r="W212" s="45">
        <f t="shared" si="300"/>
        <v>219.14000000000004</v>
      </c>
      <c r="X212" s="75"/>
    </row>
    <row r="213" spans="1:24" outlineLevel="1" x14ac:dyDescent="0.2">
      <c r="A213" s="91"/>
      <c r="B213" s="37">
        <f t="shared" si="36"/>
        <v>209</v>
      </c>
      <c r="C213" s="28" t="s">
        <v>302</v>
      </c>
      <c r="D213" s="64">
        <v>44187</v>
      </c>
      <c r="E213" s="28" t="s">
        <v>51</v>
      </c>
      <c r="F213" s="54" t="s">
        <v>25</v>
      </c>
      <c r="G213" s="54" t="s">
        <v>67</v>
      </c>
      <c r="H213" s="54">
        <v>1100</v>
      </c>
      <c r="I213" s="57" t="s">
        <v>132</v>
      </c>
      <c r="J213" s="54" t="s">
        <v>120</v>
      </c>
      <c r="K213" s="36" t="s">
        <v>110</v>
      </c>
      <c r="L213" s="10">
        <v>6.8</v>
      </c>
      <c r="M213" s="30">
        <v>1.7235396518375241</v>
      </c>
      <c r="N213" s="31">
        <v>2.2200000000000002</v>
      </c>
      <c r="O213" s="30">
        <v>1.4079999999999999</v>
      </c>
      <c r="P213" s="43">
        <f t="shared" si="192"/>
        <v>-3.1</v>
      </c>
      <c r="Q213" s="45">
        <f t="shared" ref="Q213" si="413">P213+Q212</f>
        <v>154.66000000000003</v>
      </c>
      <c r="R213" s="10">
        <f t="shared" si="339"/>
        <v>6.8</v>
      </c>
      <c r="S213" s="30">
        <f t="shared" ref="S213:U213" si="414">IF(R213&gt;0,S$3,0)</f>
        <v>2</v>
      </c>
      <c r="T213" s="31">
        <f t="shared" si="341"/>
        <v>2.2200000000000002</v>
      </c>
      <c r="U213" s="30">
        <f t="shared" si="414"/>
        <v>2</v>
      </c>
      <c r="V213" s="43">
        <f t="shared" si="386"/>
        <v>-4</v>
      </c>
      <c r="W213" s="45">
        <f t="shared" si="300"/>
        <v>215.14000000000004</v>
      </c>
      <c r="X213" s="75"/>
    </row>
    <row r="214" spans="1:24" outlineLevel="1" x14ac:dyDescent="0.2">
      <c r="A214" s="91"/>
      <c r="B214" s="37">
        <f t="shared" si="36"/>
        <v>210</v>
      </c>
      <c r="C214" s="28" t="s">
        <v>298</v>
      </c>
      <c r="D214" s="64">
        <v>44187</v>
      </c>
      <c r="E214" s="28" t="s">
        <v>51</v>
      </c>
      <c r="F214" s="54" t="s">
        <v>25</v>
      </c>
      <c r="G214" s="54" t="s">
        <v>67</v>
      </c>
      <c r="H214" s="54">
        <v>1100</v>
      </c>
      <c r="I214" s="57" t="s">
        <v>132</v>
      </c>
      <c r="J214" s="54" t="s">
        <v>120</v>
      </c>
      <c r="K214" s="36" t="s">
        <v>9</v>
      </c>
      <c r="L214" s="10">
        <v>3</v>
      </c>
      <c r="M214" s="30">
        <v>4.9899999999999993</v>
      </c>
      <c r="N214" s="31">
        <v>1.61</v>
      </c>
      <c r="O214" s="30">
        <v>0</v>
      </c>
      <c r="P214" s="43">
        <f t="shared" si="192"/>
        <v>10</v>
      </c>
      <c r="Q214" s="45">
        <f t="shared" ref="Q214" si="415">P214+Q213</f>
        <v>164.66000000000003</v>
      </c>
      <c r="R214" s="10">
        <f t="shared" si="339"/>
        <v>3</v>
      </c>
      <c r="S214" s="30">
        <f t="shared" ref="S214:U214" si="416">IF(R214&gt;0,S$3,0)</f>
        <v>2</v>
      </c>
      <c r="T214" s="31">
        <f t="shared" si="341"/>
        <v>1.61</v>
      </c>
      <c r="U214" s="30">
        <f t="shared" si="416"/>
        <v>2</v>
      </c>
      <c r="V214" s="43">
        <f t="shared" si="386"/>
        <v>5.22</v>
      </c>
      <c r="W214" s="45">
        <f t="shared" si="300"/>
        <v>220.36000000000004</v>
      </c>
      <c r="X214" s="75"/>
    </row>
    <row r="215" spans="1:24" outlineLevel="1" x14ac:dyDescent="0.2">
      <c r="A215" s="91"/>
      <c r="B215" s="37">
        <f t="shared" si="36"/>
        <v>211</v>
      </c>
      <c r="C215" s="28" t="s">
        <v>303</v>
      </c>
      <c r="D215" s="64">
        <v>44187</v>
      </c>
      <c r="E215" s="28" t="s">
        <v>51</v>
      </c>
      <c r="F215" s="54" t="s">
        <v>36</v>
      </c>
      <c r="G215" s="54" t="s">
        <v>67</v>
      </c>
      <c r="H215" s="54">
        <v>1200</v>
      </c>
      <c r="I215" s="57" t="s">
        <v>132</v>
      </c>
      <c r="J215" s="54" t="s">
        <v>120</v>
      </c>
      <c r="K215" s="36" t="s">
        <v>9</v>
      </c>
      <c r="L215" s="10">
        <v>1.71</v>
      </c>
      <c r="M215" s="30">
        <v>14.027826086956523</v>
      </c>
      <c r="N215" s="31">
        <v>1.1499999999999999</v>
      </c>
      <c r="O215" s="30">
        <v>0</v>
      </c>
      <c r="P215" s="43">
        <f t="shared" si="192"/>
        <v>10</v>
      </c>
      <c r="Q215" s="45">
        <f t="shared" ref="Q215" si="417">P215+Q214</f>
        <v>174.66000000000003</v>
      </c>
      <c r="R215" s="10">
        <f t="shared" si="339"/>
        <v>1.71</v>
      </c>
      <c r="S215" s="30">
        <f t="shared" ref="S215:U215" si="418">IF(R215&gt;0,S$3,0)</f>
        <v>2</v>
      </c>
      <c r="T215" s="31">
        <f t="shared" si="341"/>
        <v>1.1499999999999999</v>
      </c>
      <c r="U215" s="30">
        <f t="shared" si="418"/>
        <v>2</v>
      </c>
      <c r="V215" s="43">
        <f t="shared" si="386"/>
        <v>1.72</v>
      </c>
      <c r="W215" s="45">
        <f t="shared" si="300"/>
        <v>222.08000000000004</v>
      </c>
      <c r="X215" s="75"/>
    </row>
    <row r="216" spans="1:24" outlineLevel="1" x14ac:dyDescent="0.2">
      <c r="A216" s="91"/>
      <c r="B216" s="37">
        <f t="shared" si="36"/>
        <v>212</v>
      </c>
      <c r="C216" s="28" t="s">
        <v>304</v>
      </c>
      <c r="D216" s="64">
        <v>44187</v>
      </c>
      <c r="E216" s="28" t="s">
        <v>51</v>
      </c>
      <c r="F216" s="54" t="s">
        <v>36</v>
      </c>
      <c r="G216" s="54" t="s">
        <v>67</v>
      </c>
      <c r="H216" s="54">
        <v>1200</v>
      </c>
      <c r="I216" s="57" t="s">
        <v>132</v>
      </c>
      <c r="J216" s="54" t="s">
        <v>120</v>
      </c>
      <c r="K216" s="36" t="s">
        <v>12</v>
      </c>
      <c r="L216" s="10">
        <v>7.76</v>
      </c>
      <c r="M216" s="30">
        <v>1.4803703703703703</v>
      </c>
      <c r="N216" s="31">
        <v>1.72</v>
      </c>
      <c r="O216" s="30">
        <v>0</v>
      </c>
      <c r="P216" s="43">
        <f t="shared" si="192"/>
        <v>-1.5</v>
      </c>
      <c r="Q216" s="45">
        <f t="shared" ref="Q216" si="419">P216+Q215</f>
        <v>173.16000000000003</v>
      </c>
      <c r="R216" s="10">
        <f t="shared" si="339"/>
        <v>7.76</v>
      </c>
      <c r="S216" s="30">
        <f t="shared" ref="S216:U216" si="420">IF(R216&gt;0,S$3,0)</f>
        <v>2</v>
      </c>
      <c r="T216" s="31">
        <f t="shared" si="341"/>
        <v>1.72</v>
      </c>
      <c r="U216" s="30">
        <f t="shared" si="420"/>
        <v>2</v>
      </c>
      <c r="V216" s="43">
        <f t="shared" si="386"/>
        <v>-0.56000000000000005</v>
      </c>
      <c r="W216" s="45">
        <f t="shared" si="300"/>
        <v>221.52000000000004</v>
      </c>
      <c r="X216" s="75"/>
    </row>
    <row r="217" spans="1:24" outlineLevel="1" x14ac:dyDescent="0.2">
      <c r="A217" s="91"/>
      <c r="B217" s="37">
        <f t="shared" si="36"/>
        <v>213</v>
      </c>
      <c r="C217" s="28" t="s">
        <v>192</v>
      </c>
      <c r="D217" s="64">
        <v>44191</v>
      </c>
      <c r="E217" s="28" t="s">
        <v>49</v>
      </c>
      <c r="F217" s="54" t="s">
        <v>36</v>
      </c>
      <c r="G217" s="54" t="s">
        <v>71</v>
      </c>
      <c r="H217" s="54">
        <v>1100</v>
      </c>
      <c r="I217" s="57" t="s">
        <v>131</v>
      </c>
      <c r="J217" s="54" t="s">
        <v>120</v>
      </c>
      <c r="K217" s="36" t="s">
        <v>66</v>
      </c>
      <c r="L217" s="10">
        <v>3.3</v>
      </c>
      <c r="M217" s="30">
        <v>4.3523456790123456</v>
      </c>
      <c r="N217" s="31">
        <v>1.62</v>
      </c>
      <c r="O217" s="30">
        <v>0</v>
      </c>
      <c r="P217" s="43">
        <f t="shared" si="192"/>
        <v>-4.4000000000000004</v>
      </c>
      <c r="Q217" s="45">
        <f t="shared" ref="Q217" si="421">P217+Q216</f>
        <v>168.76000000000002</v>
      </c>
      <c r="R217" s="10">
        <f t="shared" si="339"/>
        <v>3.3</v>
      </c>
      <c r="S217" s="30">
        <f t="shared" ref="S217:U217" si="422">IF(R217&gt;0,S$3,0)</f>
        <v>2</v>
      </c>
      <c r="T217" s="31">
        <f t="shared" si="341"/>
        <v>1.62</v>
      </c>
      <c r="U217" s="30">
        <f t="shared" si="422"/>
        <v>2</v>
      </c>
      <c r="V217" s="43">
        <f t="shared" si="386"/>
        <v>-4</v>
      </c>
      <c r="W217" s="45">
        <f t="shared" si="300"/>
        <v>217.52000000000004</v>
      </c>
      <c r="X217" s="75"/>
    </row>
    <row r="218" spans="1:24" outlineLevel="1" x14ac:dyDescent="0.2">
      <c r="A218" s="91"/>
      <c r="B218" s="37">
        <f t="shared" si="36"/>
        <v>214</v>
      </c>
      <c r="C218" s="28" t="s">
        <v>305</v>
      </c>
      <c r="D218" s="64">
        <v>44191</v>
      </c>
      <c r="E218" s="28" t="s">
        <v>51</v>
      </c>
      <c r="F218" s="54" t="s">
        <v>36</v>
      </c>
      <c r="G218" s="54" t="s">
        <v>67</v>
      </c>
      <c r="H218" s="54">
        <v>1300</v>
      </c>
      <c r="I218" s="57" t="s">
        <v>131</v>
      </c>
      <c r="J218" s="54" t="s">
        <v>120</v>
      </c>
      <c r="K218" s="36" t="s">
        <v>8</v>
      </c>
      <c r="L218" s="10">
        <v>2.86</v>
      </c>
      <c r="M218" s="30">
        <v>5.4011594202898543</v>
      </c>
      <c r="N218" s="31">
        <v>1.46</v>
      </c>
      <c r="O218" s="30">
        <v>0</v>
      </c>
      <c r="P218" s="43">
        <f t="shared" si="192"/>
        <v>-5.4</v>
      </c>
      <c r="Q218" s="45">
        <f t="shared" ref="Q218" si="423">P218+Q217</f>
        <v>163.36000000000001</v>
      </c>
      <c r="R218" s="10">
        <f t="shared" si="339"/>
        <v>2.86</v>
      </c>
      <c r="S218" s="30">
        <f t="shared" ref="S218:U218" si="424">IF(R218&gt;0,S$3,0)</f>
        <v>2</v>
      </c>
      <c r="T218" s="31">
        <f t="shared" si="341"/>
        <v>1.46</v>
      </c>
      <c r="U218" s="30">
        <f t="shared" si="424"/>
        <v>2</v>
      </c>
      <c r="V218" s="43">
        <f t="shared" si="386"/>
        <v>-1.08</v>
      </c>
      <c r="W218" s="45">
        <f t="shared" si="300"/>
        <v>216.44000000000003</v>
      </c>
      <c r="X218" s="75"/>
    </row>
    <row r="219" spans="1:24" outlineLevel="1" x14ac:dyDescent="0.2">
      <c r="A219" s="91"/>
      <c r="B219" s="37">
        <f t="shared" si="36"/>
        <v>215</v>
      </c>
      <c r="C219" s="28" t="s">
        <v>114</v>
      </c>
      <c r="D219" s="64">
        <v>44192</v>
      </c>
      <c r="E219" s="28" t="s">
        <v>39</v>
      </c>
      <c r="F219" s="54" t="s">
        <v>36</v>
      </c>
      <c r="G219" s="54" t="s">
        <v>67</v>
      </c>
      <c r="H219" s="54">
        <v>1000</v>
      </c>
      <c r="I219" s="57" t="s">
        <v>131</v>
      </c>
      <c r="J219" s="54" t="s">
        <v>120</v>
      </c>
      <c r="K219" s="36" t="s">
        <v>9</v>
      </c>
      <c r="L219" s="10">
        <v>2.1800000000000002</v>
      </c>
      <c r="M219" s="30">
        <v>8.4589473684210521</v>
      </c>
      <c r="N219" s="31">
        <v>1.24</v>
      </c>
      <c r="O219" s="30">
        <v>0</v>
      </c>
      <c r="P219" s="43">
        <f t="shared" si="192"/>
        <v>10</v>
      </c>
      <c r="Q219" s="45">
        <f t="shared" ref="Q219" si="425">P219+Q218</f>
        <v>173.36</v>
      </c>
      <c r="R219" s="10">
        <f t="shared" si="339"/>
        <v>2.1800000000000002</v>
      </c>
      <c r="S219" s="30">
        <f t="shared" ref="S219:U219" si="426">IF(R219&gt;0,S$3,0)</f>
        <v>2</v>
      </c>
      <c r="T219" s="31">
        <f t="shared" si="341"/>
        <v>1.24</v>
      </c>
      <c r="U219" s="30">
        <f t="shared" si="426"/>
        <v>2</v>
      </c>
      <c r="V219" s="43">
        <f t="shared" si="386"/>
        <v>2.84</v>
      </c>
      <c r="W219" s="45">
        <f t="shared" si="300"/>
        <v>219.28000000000003</v>
      </c>
      <c r="X219" s="75"/>
    </row>
    <row r="220" spans="1:24" outlineLevel="1" x14ac:dyDescent="0.2">
      <c r="A220" s="91"/>
      <c r="B220" s="37">
        <f t="shared" si="36"/>
        <v>216</v>
      </c>
      <c r="C220" s="28" t="s">
        <v>306</v>
      </c>
      <c r="D220" s="64">
        <v>44192</v>
      </c>
      <c r="E220" s="28" t="s">
        <v>39</v>
      </c>
      <c r="F220" s="54" t="s">
        <v>36</v>
      </c>
      <c r="G220" s="54" t="s">
        <v>67</v>
      </c>
      <c r="H220" s="54">
        <v>1000</v>
      </c>
      <c r="I220" s="57" t="s">
        <v>131</v>
      </c>
      <c r="J220" s="54" t="s">
        <v>120</v>
      </c>
      <c r="K220" s="36" t="s">
        <v>56</v>
      </c>
      <c r="L220" s="10">
        <v>6.2</v>
      </c>
      <c r="M220" s="30">
        <v>1.93</v>
      </c>
      <c r="N220" s="31">
        <v>1.75</v>
      </c>
      <c r="O220" s="30">
        <v>0</v>
      </c>
      <c r="P220" s="43">
        <f t="shared" si="192"/>
        <v>-1.9</v>
      </c>
      <c r="Q220" s="45">
        <f t="shared" ref="Q220" si="427">P220+Q219</f>
        <v>171.46</v>
      </c>
      <c r="R220" s="10">
        <f t="shared" si="339"/>
        <v>6.2</v>
      </c>
      <c r="S220" s="30">
        <f t="shared" ref="S220:U220" si="428">IF(R220&gt;0,S$3,0)</f>
        <v>2</v>
      </c>
      <c r="T220" s="31">
        <f t="shared" si="341"/>
        <v>1.75</v>
      </c>
      <c r="U220" s="30">
        <f t="shared" si="428"/>
        <v>2</v>
      </c>
      <c r="V220" s="43">
        <f t="shared" si="386"/>
        <v>-4</v>
      </c>
      <c r="W220" s="45">
        <f t="shared" si="300"/>
        <v>215.28000000000003</v>
      </c>
      <c r="X220" s="75"/>
    </row>
    <row r="221" spans="1:24" outlineLevel="1" x14ac:dyDescent="0.2">
      <c r="A221" s="91"/>
      <c r="B221" s="37">
        <f t="shared" si="36"/>
        <v>217</v>
      </c>
      <c r="C221" s="28" t="s">
        <v>295</v>
      </c>
      <c r="D221" s="64">
        <v>44192</v>
      </c>
      <c r="E221" s="28" t="s">
        <v>39</v>
      </c>
      <c r="F221" s="54" t="s">
        <v>10</v>
      </c>
      <c r="G221" s="54" t="s">
        <v>67</v>
      </c>
      <c r="H221" s="54">
        <v>1200</v>
      </c>
      <c r="I221" s="57" t="s">
        <v>131</v>
      </c>
      <c r="J221" s="54" t="s">
        <v>120</v>
      </c>
      <c r="K221" s="36" t="s">
        <v>8</v>
      </c>
      <c r="L221" s="10">
        <v>8.74</v>
      </c>
      <c r="M221" s="30">
        <v>1.2906451612903225</v>
      </c>
      <c r="N221" s="31">
        <v>2.61</v>
      </c>
      <c r="O221" s="30">
        <v>0.78285714285714292</v>
      </c>
      <c r="P221" s="43">
        <f t="shared" si="192"/>
        <v>0</v>
      </c>
      <c r="Q221" s="45">
        <f t="shared" ref="Q221" si="429">P221+Q220</f>
        <v>171.46</v>
      </c>
      <c r="R221" s="10">
        <f t="shared" si="339"/>
        <v>8.74</v>
      </c>
      <c r="S221" s="30">
        <f t="shared" ref="S221:U221" si="430">IF(R221&gt;0,S$3,0)</f>
        <v>2</v>
      </c>
      <c r="T221" s="31">
        <f t="shared" si="341"/>
        <v>2.61</v>
      </c>
      <c r="U221" s="30">
        <f t="shared" si="430"/>
        <v>2</v>
      </c>
      <c r="V221" s="43">
        <f t="shared" si="386"/>
        <v>1.22</v>
      </c>
      <c r="W221" s="45">
        <f t="shared" ref="W221:W284" si="431">V221+W220</f>
        <v>216.50000000000003</v>
      </c>
      <c r="X221" s="75"/>
    </row>
    <row r="222" spans="1:24" outlineLevel="1" x14ac:dyDescent="0.2">
      <c r="A222" s="91"/>
      <c r="B222" s="37">
        <f t="shared" si="36"/>
        <v>218</v>
      </c>
      <c r="C222" s="28" t="s">
        <v>308</v>
      </c>
      <c r="D222" s="64">
        <v>44193</v>
      </c>
      <c r="E222" s="28" t="s">
        <v>73</v>
      </c>
      <c r="F222" s="54" t="s">
        <v>10</v>
      </c>
      <c r="G222" s="54" t="s">
        <v>67</v>
      </c>
      <c r="H222" s="54">
        <v>1100</v>
      </c>
      <c r="I222" s="57" t="s">
        <v>131</v>
      </c>
      <c r="J222" s="54" t="s">
        <v>120</v>
      </c>
      <c r="K222" s="36" t="s">
        <v>9</v>
      </c>
      <c r="L222" s="10">
        <v>4.1399999999999997</v>
      </c>
      <c r="M222" s="30">
        <v>3.18</v>
      </c>
      <c r="N222" s="31">
        <v>1.73</v>
      </c>
      <c r="O222" s="30">
        <v>0</v>
      </c>
      <c r="P222" s="43">
        <f t="shared" si="192"/>
        <v>10</v>
      </c>
      <c r="Q222" s="45">
        <f t="shared" ref="Q222" si="432">P222+Q221</f>
        <v>181.46</v>
      </c>
      <c r="R222" s="10">
        <f t="shared" si="339"/>
        <v>4.1399999999999997</v>
      </c>
      <c r="S222" s="30">
        <f t="shared" ref="S222:U222" si="433">IF(R222&gt;0,S$3,0)</f>
        <v>2</v>
      </c>
      <c r="T222" s="31">
        <f t="shared" si="341"/>
        <v>1.73</v>
      </c>
      <c r="U222" s="30">
        <f t="shared" si="433"/>
        <v>2</v>
      </c>
      <c r="V222" s="43">
        <f t="shared" si="386"/>
        <v>7.74</v>
      </c>
      <c r="W222" s="45">
        <f t="shared" si="431"/>
        <v>224.24000000000004</v>
      </c>
      <c r="X222" s="75"/>
    </row>
    <row r="223" spans="1:24" outlineLevel="1" x14ac:dyDescent="0.2">
      <c r="A223" s="91"/>
      <c r="B223" s="37">
        <f t="shared" si="36"/>
        <v>219</v>
      </c>
      <c r="C223" s="28" t="s">
        <v>309</v>
      </c>
      <c r="D223" s="64">
        <v>44193</v>
      </c>
      <c r="E223" s="28" t="s">
        <v>73</v>
      </c>
      <c r="F223" s="54" t="s">
        <v>10</v>
      </c>
      <c r="G223" s="54" t="s">
        <v>67</v>
      </c>
      <c r="H223" s="54">
        <v>1100</v>
      </c>
      <c r="I223" s="57" t="s">
        <v>131</v>
      </c>
      <c r="J223" s="54" t="s">
        <v>120</v>
      </c>
      <c r="K223" s="36" t="s">
        <v>8</v>
      </c>
      <c r="L223" s="10">
        <v>1.98</v>
      </c>
      <c r="M223" s="30">
        <v>10.182325581395348</v>
      </c>
      <c r="N223" s="31">
        <v>1.18</v>
      </c>
      <c r="O223" s="30">
        <v>0</v>
      </c>
      <c r="P223" s="43">
        <f t="shared" si="192"/>
        <v>-10.199999999999999</v>
      </c>
      <c r="Q223" s="45">
        <f t="shared" ref="Q223" si="434">P223+Q222</f>
        <v>171.26000000000002</v>
      </c>
      <c r="R223" s="10">
        <f t="shared" si="339"/>
        <v>1.98</v>
      </c>
      <c r="S223" s="30">
        <f t="shared" ref="S223:U223" si="435">IF(R223&gt;0,S$3,0)</f>
        <v>2</v>
      </c>
      <c r="T223" s="31">
        <f t="shared" si="341"/>
        <v>1.18</v>
      </c>
      <c r="U223" s="30">
        <f t="shared" si="435"/>
        <v>2</v>
      </c>
      <c r="V223" s="43">
        <f t="shared" si="386"/>
        <v>-1.64</v>
      </c>
      <c r="W223" s="45">
        <f t="shared" si="431"/>
        <v>222.60000000000005</v>
      </c>
      <c r="X223" s="75"/>
    </row>
    <row r="224" spans="1:24" outlineLevel="1" x14ac:dyDescent="0.2">
      <c r="A224" s="91"/>
      <c r="B224" s="37">
        <f t="shared" si="36"/>
        <v>220</v>
      </c>
      <c r="C224" s="28" t="s">
        <v>155</v>
      </c>
      <c r="D224" s="64">
        <v>44194</v>
      </c>
      <c r="E224" s="28" t="s">
        <v>78</v>
      </c>
      <c r="F224" s="54" t="s">
        <v>34</v>
      </c>
      <c r="G224" s="54" t="s">
        <v>67</v>
      </c>
      <c r="H224" s="54">
        <v>1000</v>
      </c>
      <c r="I224" s="57" t="s">
        <v>131</v>
      </c>
      <c r="J224" s="54" t="s">
        <v>120</v>
      </c>
      <c r="K224" s="36" t="s">
        <v>74</v>
      </c>
      <c r="L224" s="10">
        <v>3.3</v>
      </c>
      <c r="M224" s="30">
        <v>4.3523456790123456</v>
      </c>
      <c r="N224" s="31">
        <v>1.58</v>
      </c>
      <c r="O224" s="30">
        <v>0</v>
      </c>
      <c r="P224" s="43">
        <f t="shared" si="192"/>
        <v>-4.4000000000000004</v>
      </c>
      <c r="Q224" s="45">
        <f t="shared" ref="Q224" si="436">P224+Q223</f>
        <v>166.86</v>
      </c>
      <c r="R224" s="10">
        <f t="shared" si="339"/>
        <v>3.3</v>
      </c>
      <c r="S224" s="30">
        <f t="shared" ref="S224:U224" si="437">IF(R224&gt;0,S$3,0)</f>
        <v>2</v>
      </c>
      <c r="T224" s="31">
        <f t="shared" si="341"/>
        <v>1.58</v>
      </c>
      <c r="U224" s="30">
        <f t="shared" si="437"/>
        <v>2</v>
      </c>
      <c r="V224" s="43">
        <f t="shared" si="386"/>
        <v>-4</v>
      </c>
      <c r="W224" s="45">
        <f t="shared" si="431"/>
        <v>218.60000000000005</v>
      </c>
      <c r="X224" s="75"/>
    </row>
    <row r="225" spans="1:24" outlineLevel="1" x14ac:dyDescent="0.2">
      <c r="A225" s="91"/>
      <c r="B225" s="37">
        <f t="shared" si="36"/>
        <v>221</v>
      </c>
      <c r="C225" s="28" t="s">
        <v>310</v>
      </c>
      <c r="D225" s="64">
        <v>44194</v>
      </c>
      <c r="E225" s="28" t="s">
        <v>78</v>
      </c>
      <c r="F225" s="54" t="s">
        <v>34</v>
      </c>
      <c r="G225" s="54" t="s">
        <v>67</v>
      </c>
      <c r="H225" s="54">
        <v>1000</v>
      </c>
      <c r="I225" s="57" t="s">
        <v>131</v>
      </c>
      <c r="J225" s="54" t="s">
        <v>120</v>
      </c>
      <c r="K225" s="36" t="s">
        <v>110</v>
      </c>
      <c r="L225" s="10">
        <v>7.5</v>
      </c>
      <c r="M225" s="30">
        <v>1.5407692307692304</v>
      </c>
      <c r="N225" s="31">
        <v>2.42</v>
      </c>
      <c r="O225" s="30">
        <v>1.0981818181818181</v>
      </c>
      <c r="P225" s="43">
        <f t="shared" si="192"/>
        <v>-2.6</v>
      </c>
      <c r="Q225" s="45">
        <f t="shared" ref="Q225" si="438">P225+Q224</f>
        <v>164.26000000000002</v>
      </c>
      <c r="R225" s="10">
        <f t="shared" si="339"/>
        <v>7.5</v>
      </c>
      <c r="S225" s="30">
        <f t="shared" ref="S225:U225" si="439">IF(R225&gt;0,S$3,0)</f>
        <v>2</v>
      </c>
      <c r="T225" s="31">
        <f t="shared" si="341"/>
        <v>2.42</v>
      </c>
      <c r="U225" s="30">
        <f t="shared" si="439"/>
        <v>2</v>
      </c>
      <c r="V225" s="43">
        <f t="shared" si="386"/>
        <v>-4</v>
      </c>
      <c r="W225" s="45">
        <f t="shared" si="431"/>
        <v>214.60000000000005</v>
      </c>
      <c r="X225" s="75"/>
    </row>
    <row r="226" spans="1:24" outlineLevel="1" x14ac:dyDescent="0.2">
      <c r="A226" s="91"/>
      <c r="B226" s="37">
        <f t="shared" si="36"/>
        <v>222</v>
      </c>
      <c r="C226" s="28" t="s">
        <v>311</v>
      </c>
      <c r="D226" s="64">
        <v>44195</v>
      </c>
      <c r="E226" s="28" t="s">
        <v>54</v>
      </c>
      <c r="F226" s="54" t="s">
        <v>36</v>
      </c>
      <c r="G226" s="54" t="s">
        <v>67</v>
      </c>
      <c r="H226" s="54">
        <v>1400</v>
      </c>
      <c r="I226" s="57" t="s">
        <v>131</v>
      </c>
      <c r="J226" s="54" t="s">
        <v>120</v>
      </c>
      <c r="K226" s="36" t="s">
        <v>56</v>
      </c>
      <c r="L226" s="10">
        <v>3.8</v>
      </c>
      <c r="M226" s="30">
        <v>3.5723809523809531</v>
      </c>
      <c r="N226" s="31">
        <v>1.68</v>
      </c>
      <c r="O226" s="30">
        <v>0</v>
      </c>
      <c r="P226" s="43">
        <f t="shared" si="192"/>
        <v>-3.6</v>
      </c>
      <c r="Q226" s="45">
        <f t="shared" ref="Q226" si="440">P226+Q225</f>
        <v>160.66000000000003</v>
      </c>
      <c r="R226" s="10">
        <f t="shared" si="339"/>
        <v>3.8</v>
      </c>
      <c r="S226" s="30">
        <f t="shared" ref="S226:U226" si="441">IF(R226&gt;0,S$3,0)</f>
        <v>2</v>
      </c>
      <c r="T226" s="31">
        <f t="shared" si="341"/>
        <v>1.68</v>
      </c>
      <c r="U226" s="30">
        <f t="shared" si="441"/>
        <v>2</v>
      </c>
      <c r="V226" s="43">
        <f t="shared" si="386"/>
        <v>-4</v>
      </c>
      <c r="W226" s="45">
        <f t="shared" si="431"/>
        <v>210.60000000000005</v>
      </c>
      <c r="X226" s="75"/>
    </row>
    <row r="227" spans="1:24" outlineLevel="1" x14ac:dyDescent="0.2">
      <c r="A227" s="91"/>
      <c r="B227" s="37">
        <f t="shared" si="36"/>
        <v>223</v>
      </c>
      <c r="C227" s="28" t="s">
        <v>312</v>
      </c>
      <c r="D227" s="64">
        <v>44196</v>
      </c>
      <c r="E227" s="28" t="s">
        <v>28</v>
      </c>
      <c r="F227" s="54" t="s">
        <v>25</v>
      </c>
      <c r="G227" s="54" t="s">
        <v>67</v>
      </c>
      <c r="H227" s="54">
        <v>1000</v>
      </c>
      <c r="I227" s="57" t="s">
        <v>131</v>
      </c>
      <c r="J227" s="54" t="s">
        <v>120</v>
      </c>
      <c r="K227" s="36" t="s">
        <v>12</v>
      </c>
      <c r="L227" s="10">
        <v>2.92</v>
      </c>
      <c r="M227" s="30">
        <v>5.2153665689149555</v>
      </c>
      <c r="N227" s="31">
        <v>1.59</v>
      </c>
      <c r="O227" s="30">
        <v>0</v>
      </c>
      <c r="P227" s="43">
        <f t="shared" si="192"/>
        <v>-5.2</v>
      </c>
      <c r="Q227" s="45">
        <f t="shared" ref="Q227" si="442">P227+Q226</f>
        <v>155.46000000000004</v>
      </c>
      <c r="R227" s="10">
        <f t="shared" si="339"/>
        <v>2.92</v>
      </c>
      <c r="S227" s="30">
        <f t="shared" ref="S227:U227" si="443">IF(R227&gt;0,S$3,0)</f>
        <v>2</v>
      </c>
      <c r="T227" s="31">
        <f t="shared" si="341"/>
        <v>1.59</v>
      </c>
      <c r="U227" s="30">
        <f t="shared" si="443"/>
        <v>2</v>
      </c>
      <c r="V227" s="43">
        <f t="shared" si="386"/>
        <v>-0.82</v>
      </c>
      <c r="W227" s="45">
        <f t="shared" si="431"/>
        <v>209.78000000000006</v>
      </c>
      <c r="X227" s="75"/>
    </row>
    <row r="228" spans="1:24" outlineLevel="1" x14ac:dyDescent="0.2">
      <c r="A228" s="91"/>
      <c r="B228" s="37">
        <f t="shared" si="36"/>
        <v>224</v>
      </c>
      <c r="C228" s="28" t="s">
        <v>313</v>
      </c>
      <c r="D228" s="64">
        <v>44196</v>
      </c>
      <c r="E228" s="28" t="s">
        <v>28</v>
      </c>
      <c r="F228" s="54" t="s">
        <v>46</v>
      </c>
      <c r="G228" s="54" t="s">
        <v>70</v>
      </c>
      <c r="H228" s="54">
        <v>1000</v>
      </c>
      <c r="I228" s="57" t="s">
        <v>131</v>
      </c>
      <c r="J228" s="54" t="s">
        <v>120</v>
      </c>
      <c r="K228" s="36" t="s">
        <v>9</v>
      </c>
      <c r="L228" s="10">
        <v>5.93</v>
      </c>
      <c r="M228" s="30">
        <v>2.0353846153846153</v>
      </c>
      <c r="N228" s="31">
        <v>2.0499999999999998</v>
      </c>
      <c r="O228" s="30">
        <v>1.9482352941176471</v>
      </c>
      <c r="P228" s="43">
        <f t="shared" si="192"/>
        <v>12.1</v>
      </c>
      <c r="Q228" s="45">
        <f t="shared" ref="Q228" si="444">P228+Q227</f>
        <v>167.56000000000003</v>
      </c>
      <c r="R228" s="10">
        <f t="shared" si="339"/>
        <v>5.93</v>
      </c>
      <c r="S228" s="30">
        <f t="shared" ref="S228:U228" si="445">IF(R228&gt;0,S$3,0)</f>
        <v>2</v>
      </c>
      <c r="T228" s="31">
        <f t="shared" si="341"/>
        <v>2.0499999999999998</v>
      </c>
      <c r="U228" s="30">
        <f t="shared" si="445"/>
        <v>2</v>
      </c>
      <c r="V228" s="43">
        <f t="shared" si="386"/>
        <v>11.96</v>
      </c>
      <c r="W228" s="45">
        <f t="shared" si="431"/>
        <v>221.74000000000007</v>
      </c>
      <c r="X228" s="75"/>
    </row>
    <row r="229" spans="1:24" outlineLevel="1" x14ac:dyDescent="0.2">
      <c r="A229" s="91"/>
      <c r="B229" s="37">
        <f t="shared" si="36"/>
        <v>225</v>
      </c>
      <c r="C229" s="28" t="s">
        <v>314</v>
      </c>
      <c r="D229" s="64">
        <v>44196</v>
      </c>
      <c r="E229" s="28" t="s">
        <v>42</v>
      </c>
      <c r="F229" s="54" t="s">
        <v>10</v>
      </c>
      <c r="G229" s="54" t="s">
        <v>67</v>
      </c>
      <c r="H229" s="54">
        <v>1400</v>
      </c>
      <c r="I229" s="57" t="s">
        <v>131</v>
      </c>
      <c r="J229" s="54" t="s">
        <v>120</v>
      </c>
      <c r="K229" s="36" t="s">
        <v>12</v>
      </c>
      <c r="L229" s="10">
        <v>3.6</v>
      </c>
      <c r="M229" s="30">
        <v>3.86</v>
      </c>
      <c r="N229" s="31">
        <v>1.64</v>
      </c>
      <c r="O229" s="30">
        <v>0</v>
      </c>
      <c r="P229" s="43">
        <f t="shared" si="192"/>
        <v>-3.9</v>
      </c>
      <c r="Q229" s="45">
        <f t="shared" ref="Q229" si="446">P229+Q228</f>
        <v>163.66000000000003</v>
      </c>
      <c r="R229" s="10">
        <f t="shared" si="339"/>
        <v>3.6</v>
      </c>
      <c r="S229" s="30">
        <f t="shared" ref="S229:U229" si="447">IF(R229&gt;0,S$3,0)</f>
        <v>2</v>
      </c>
      <c r="T229" s="31">
        <f t="shared" si="341"/>
        <v>1.64</v>
      </c>
      <c r="U229" s="30">
        <f t="shared" si="447"/>
        <v>2</v>
      </c>
      <c r="V229" s="43">
        <f t="shared" si="386"/>
        <v>-0.72</v>
      </c>
      <c r="W229" s="45">
        <f t="shared" si="431"/>
        <v>221.02000000000007</v>
      </c>
      <c r="X229" s="75"/>
    </row>
    <row r="230" spans="1:24" outlineLevel="1" x14ac:dyDescent="0.2">
      <c r="A230" s="91"/>
      <c r="B230" s="37">
        <f t="shared" si="36"/>
        <v>226</v>
      </c>
      <c r="C230" s="28" t="s">
        <v>315</v>
      </c>
      <c r="D230" s="64">
        <v>44196</v>
      </c>
      <c r="E230" s="28" t="s">
        <v>42</v>
      </c>
      <c r="F230" s="54" t="s">
        <v>34</v>
      </c>
      <c r="G230" s="54" t="s">
        <v>67</v>
      </c>
      <c r="H230" s="54">
        <v>1100</v>
      </c>
      <c r="I230" s="57" t="s">
        <v>131</v>
      </c>
      <c r="J230" s="54" t="s">
        <v>120</v>
      </c>
      <c r="K230" s="36" t="s">
        <v>9</v>
      </c>
      <c r="L230" s="10">
        <v>10.31</v>
      </c>
      <c r="M230" s="30">
        <v>1.0775675675675676</v>
      </c>
      <c r="N230" s="31">
        <v>3.03</v>
      </c>
      <c r="O230" s="30">
        <v>0.51999999999999957</v>
      </c>
      <c r="P230" s="43">
        <f t="shared" si="192"/>
        <v>11.1</v>
      </c>
      <c r="Q230" s="45">
        <f t="shared" ref="Q230" si="448">P230+Q229</f>
        <v>174.76000000000002</v>
      </c>
      <c r="R230" s="10">
        <f t="shared" si="339"/>
        <v>10.31</v>
      </c>
      <c r="S230" s="30">
        <f t="shared" ref="S230:U230" si="449">IF(R230&gt;0,S$3,0)</f>
        <v>2</v>
      </c>
      <c r="T230" s="31">
        <f t="shared" si="341"/>
        <v>3.03</v>
      </c>
      <c r="U230" s="30">
        <f t="shared" si="449"/>
        <v>2</v>
      </c>
      <c r="V230" s="43">
        <f t="shared" si="386"/>
        <v>22.68</v>
      </c>
      <c r="W230" s="45">
        <f t="shared" si="431"/>
        <v>243.70000000000007</v>
      </c>
      <c r="X230" s="75"/>
    </row>
    <row r="231" spans="1:24" outlineLevel="1" x14ac:dyDescent="0.2">
      <c r="A231" s="91"/>
      <c r="B231" s="52">
        <f t="shared" si="36"/>
        <v>227</v>
      </c>
      <c r="C231" s="9" t="s">
        <v>316</v>
      </c>
      <c r="D231" s="42">
        <v>44196</v>
      </c>
      <c r="E231" s="9" t="s">
        <v>42</v>
      </c>
      <c r="F231" s="55" t="s">
        <v>34</v>
      </c>
      <c r="G231" s="55" t="s">
        <v>67</v>
      </c>
      <c r="H231" s="55">
        <v>1100</v>
      </c>
      <c r="I231" s="60" t="s">
        <v>131</v>
      </c>
      <c r="J231" s="55" t="s">
        <v>120</v>
      </c>
      <c r="K231" s="38" t="s">
        <v>227</v>
      </c>
      <c r="L231" s="39">
        <v>3.46</v>
      </c>
      <c r="M231" s="40">
        <v>4.0707692307692307</v>
      </c>
      <c r="N231" s="41">
        <v>1.73</v>
      </c>
      <c r="O231" s="40">
        <v>0</v>
      </c>
      <c r="P231" s="44">
        <f t="shared" si="192"/>
        <v>-4.0999999999999996</v>
      </c>
      <c r="Q231" s="48">
        <f t="shared" ref="Q231" si="450">P231+Q230</f>
        <v>170.66000000000003</v>
      </c>
      <c r="R231" s="39">
        <f t="shared" si="339"/>
        <v>3.46</v>
      </c>
      <c r="S231" s="40">
        <f t="shared" ref="S231:U231" si="451">IF(R231&gt;0,S$3,0)</f>
        <v>2</v>
      </c>
      <c r="T231" s="41">
        <f t="shared" si="341"/>
        <v>1.73</v>
      </c>
      <c r="U231" s="40">
        <f t="shared" si="451"/>
        <v>2</v>
      </c>
      <c r="V231" s="44">
        <f t="shared" si="386"/>
        <v>-4</v>
      </c>
      <c r="W231" s="48">
        <f t="shared" si="431"/>
        <v>239.70000000000007</v>
      </c>
      <c r="X231" s="75"/>
    </row>
    <row r="232" spans="1:24" outlineLevel="1" collapsed="1" x14ac:dyDescent="0.2">
      <c r="A232" s="91"/>
      <c r="B232" s="37">
        <f t="shared" si="36"/>
        <v>228</v>
      </c>
      <c r="C232" s="28" t="s">
        <v>317</v>
      </c>
      <c r="D232" s="64">
        <v>44197</v>
      </c>
      <c r="E232" s="28" t="s">
        <v>75</v>
      </c>
      <c r="F232" s="54" t="s">
        <v>41</v>
      </c>
      <c r="G232" s="54" t="s">
        <v>67</v>
      </c>
      <c r="H232" s="54">
        <v>1200</v>
      </c>
      <c r="I232" s="57" t="s">
        <v>131</v>
      </c>
      <c r="J232" s="54" t="s">
        <v>120</v>
      </c>
      <c r="K232" s="36" t="s">
        <v>8</v>
      </c>
      <c r="L232" s="10">
        <v>2.86</v>
      </c>
      <c r="M232" s="30">
        <v>5.4011594202898543</v>
      </c>
      <c r="N232" s="31">
        <v>1.42</v>
      </c>
      <c r="O232" s="30">
        <v>0</v>
      </c>
      <c r="P232" s="43">
        <f t="shared" si="192"/>
        <v>-5.4</v>
      </c>
      <c r="Q232" s="45">
        <f t="shared" ref="Q232" si="452">P232+Q231</f>
        <v>165.26000000000002</v>
      </c>
      <c r="R232" s="10">
        <f t="shared" si="339"/>
        <v>2.86</v>
      </c>
      <c r="S232" s="30">
        <f t="shared" ref="S232:U232" si="453">IF(R232&gt;0,S$3,0)</f>
        <v>2</v>
      </c>
      <c r="T232" s="31">
        <f t="shared" si="341"/>
        <v>1.42</v>
      </c>
      <c r="U232" s="30">
        <f t="shared" si="453"/>
        <v>2</v>
      </c>
      <c r="V232" s="43">
        <f t="shared" si="386"/>
        <v>-1.1599999999999999</v>
      </c>
      <c r="W232" s="45">
        <f t="shared" si="431"/>
        <v>238.54000000000008</v>
      </c>
      <c r="X232" s="75"/>
    </row>
    <row r="233" spans="1:24" outlineLevel="1" x14ac:dyDescent="0.2">
      <c r="A233" s="91"/>
      <c r="B233" s="37">
        <f t="shared" si="36"/>
        <v>229</v>
      </c>
      <c r="C233" s="28" t="s">
        <v>318</v>
      </c>
      <c r="D233" s="64">
        <v>44197</v>
      </c>
      <c r="E233" s="28" t="s">
        <v>39</v>
      </c>
      <c r="F233" s="54" t="s">
        <v>10</v>
      </c>
      <c r="G233" s="54" t="s">
        <v>67</v>
      </c>
      <c r="H233" s="54">
        <v>1000</v>
      </c>
      <c r="I233" s="57" t="s">
        <v>131</v>
      </c>
      <c r="J233" s="54" t="s">
        <v>120</v>
      </c>
      <c r="K233" s="36" t="s">
        <v>8</v>
      </c>
      <c r="L233" s="10">
        <v>6.06</v>
      </c>
      <c r="M233" s="30">
        <v>1.9708000000000003</v>
      </c>
      <c r="N233" s="31">
        <v>2.19</v>
      </c>
      <c r="O233" s="30">
        <v>1.6866666666666665</v>
      </c>
      <c r="P233" s="43">
        <f t="shared" si="192"/>
        <v>0</v>
      </c>
      <c r="Q233" s="45">
        <f t="shared" ref="Q233" si="454">P233+Q232</f>
        <v>165.26000000000002</v>
      </c>
      <c r="R233" s="10">
        <f t="shared" si="339"/>
        <v>6.06</v>
      </c>
      <c r="S233" s="30">
        <f t="shared" ref="S233:U233" si="455">IF(R233&gt;0,S$3,0)</f>
        <v>2</v>
      </c>
      <c r="T233" s="31">
        <f t="shared" si="341"/>
        <v>2.19</v>
      </c>
      <c r="U233" s="30">
        <f t="shared" si="455"/>
        <v>2</v>
      </c>
      <c r="V233" s="43">
        <f t="shared" si="386"/>
        <v>0.38</v>
      </c>
      <c r="W233" s="45">
        <f t="shared" si="431"/>
        <v>238.92000000000007</v>
      </c>
      <c r="X233" s="75"/>
    </row>
    <row r="234" spans="1:24" outlineLevel="1" x14ac:dyDescent="0.2">
      <c r="A234" s="91"/>
      <c r="B234" s="37">
        <f t="shared" si="36"/>
        <v>230</v>
      </c>
      <c r="C234" s="28" t="s">
        <v>283</v>
      </c>
      <c r="D234" s="64">
        <v>44198</v>
      </c>
      <c r="E234" s="28" t="s">
        <v>49</v>
      </c>
      <c r="F234" s="54" t="s">
        <v>46</v>
      </c>
      <c r="G234" s="54" t="s">
        <v>71</v>
      </c>
      <c r="H234" s="54">
        <v>1100</v>
      </c>
      <c r="I234" s="57" t="s">
        <v>131</v>
      </c>
      <c r="J234" s="54" t="s">
        <v>120</v>
      </c>
      <c r="K234" s="36" t="s">
        <v>9</v>
      </c>
      <c r="L234" s="10">
        <v>3.82</v>
      </c>
      <c r="M234" s="30">
        <v>3.5533333333333341</v>
      </c>
      <c r="N234" s="31">
        <v>1.74</v>
      </c>
      <c r="O234" s="30">
        <v>0</v>
      </c>
      <c r="P234" s="43">
        <f t="shared" si="192"/>
        <v>10</v>
      </c>
      <c r="Q234" s="45">
        <f t="shared" ref="Q234" si="456">P234+Q233</f>
        <v>175.26000000000002</v>
      </c>
      <c r="R234" s="10">
        <f t="shared" si="339"/>
        <v>3.82</v>
      </c>
      <c r="S234" s="30">
        <f t="shared" ref="S234:U234" si="457">IF(R234&gt;0,S$3,0)</f>
        <v>2</v>
      </c>
      <c r="T234" s="31">
        <f t="shared" si="341"/>
        <v>1.74</v>
      </c>
      <c r="U234" s="30">
        <f t="shared" si="457"/>
        <v>2</v>
      </c>
      <c r="V234" s="43">
        <f t="shared" si="386"/>
        <v>7.12</v>
      </c>
      <c r="W234" s="45">
        <f t="shared" si="431"/>
        <v>246.04000000000008</v>
      </c>
      <c r="X234" s="75"/>
    </row>
    <row r="235" spans="1:24" outlineLevel="1" x14ac:dyDescent="0.2">
      <c r="A235" s="91"/>
      <c r="B235" s="37">
        <f t="shared" si="36"/>
        <v>231</v>
      </c>
      <c r="C235" s="28" t="s">
        <v>151</v>
      </c>
      <c r="D235" s="64">
        <v>44199</v>
      </c>
      <c r="E235" s="28" t="s">
        <v>26</v>
      </c>
      <c r="F235" s="54" t="s">
        <v>25</v>
      </c>
      <c r="G235" s="54" t="s">
        <v>67</v>
      </c>
      <c r="H235" s="54">
        <v>1100</v>
      </c>
      <c r="I235" s="57" t="s">
        <v>130</v>
      </c>
      <c r="J235" s="54" t="s">
        <v>120</v>
      </c>
      <c r="K235" s="36" t="s">
        <v>8</v>
      </c>
      <c r="L235" s="10">
        <v>2.88</v>
      </c>
      <c r="M235" s="30">
        <v>5.2944444444444434</v>
      </c>
      <c r="N235" s="31">
        <v>1.33</v>
      </c>
      <c r="O235" s="30">
        <v>0</v>
      </c>
      <c r="P235" s="43">
        <f t="shared" si="192"/>
        <v>-5.3</v>
      </c>
      <c r="Q235" s="45">
        <f t="shared" ref="Q235" si="458">P235+Q234</f>
        <v>169.96</v>
      </c>
      <c r="R235" s="10">
        <f t="shared" si="339"/>
        <v>2.88</v>
      </c>
      <c r="S235" s="30">
        <f t="shared" ref="S235:U235" si="459">IF(R235&gt;0,S$3,0)</f>
        <v>2</v>
      </c>
      <c r="T235" s="31">
        <f t="shared" si="341"/>
        <v>1.33</v>
      </c>
      <c r="U235" s="30">
        <f t="shared" si="459"/>
        <v>2</v>
      </c>
      <c r="V235" s="43">
        <f t="shared" si="386"/>
        <v>-1.34</v>
      </c>
      <c r="W235" s="45">
        <f t="shared" si="431"/>
        <v>244.70000000000007</v>
      </c>
      <c r="X235" s="75"/>
    </row>
    <row r="236" spans="1:24" outlineLevel="1" x14ac:dyDescent="0.2">
      <c r="A236" s="91"/>
      <c r="B236" s="37">
        <f t="shared" si="36"/>
        <v>232</v>
      </c>
      <c r="C236" s="28" t="s">
        <v>319</v>
      </c>
      <c r="D236" s="64">
        <v>44199</v>
      </c>
      <c r="E236" s="28" t="s">
        <v>26</v>
      </c>
      <c r="F236" s="54" t="s">
        <v>13</v>
      </c>
      <c r="G236" s="54" t="s">
        <v>69</v>
      </c>
      <c r="H236" s="54">
        <v>1200</v>
      </c>
      <c r="I236" s="57" t="s">
        <v>132</v>
      </c>
      <c r="J236" s="54" t="s">
        <v>120</v>
      </c>
      <c r="K236" s="36" t="s">
        <v>65</v>
      </c>
      <c r="L236" s="10">
        <v>25</v>
      </c>
      <c r="M236" s="30">
        <v>0.41833333333333333</v>
      </c>
      <c r="N236" s="31">
        <v>5.28</v>
      </c>
      <c r="O236" s="30">
        <v>9.4999999999999973E-2</v>
      </c>
      <c r="P236" s="43">
        <f t="shared" si="192"/>
        <v>-0.5</v>
      </c>
      <c r="Q236" s="45">
        <f t="shared" ref="Q236" si="460">P236+Q235</f>
        <v>169.46</v>
      </c>
      <c r="R236" s="10">
        <f t="shared" si="339"/>
        <v>25</v>
      </c>
      <c r="S236" s="30">
        <f t="shared" ref="S236:U236" si="461">IF(R236&gt;0,S$3,0)</f>
        <v>2</v>
      </c>
      <c r="T236" s="31">
        <f t="shared" si="341"/>
        <v>5.28</v>
      </c>
      <c r="U236" s="30">
        <f t="shared" si="461"/>
        <v>2</v>
      </c>
      <c r="V236" s="43">
        <f t="shared" si="386"/>
        <v>-4</v>
      </c>
      <c r="W236" s="45">
        <f t="shared" si="431"/>
        <v>240.70000000000007</v>
      </c>
      <c r="X236" s="75"/>
    </row>
    <row r="237" spans="1:24" outlineLevel="1" x14ac:dyDescent="0.2">
      <c r="A237" s="91"/>
      <c r="B237" s="37">
        <f t="shared" si="36"/>
        <v>233</v>
      </c>
      <c r="C237" s="28" t="s">
        <v>303</v>
      </c>
      <c r="D237" s="64">
        <v>44202</v>
      </c>
      <c r="E237" s="28" t="s">
        <v>43</v>
      </c>
      <c r="F237" s="54" t="s">
        <v>10</v>
      </c>
      <c r="G237" s="54" t="s">
        <v>147</v>
      </c>
      <c r="H237" s="54">
        <v>1300</v>
      </c>
      <c r="I237" s="57" t="s">
        <v>131</v>
      </c>
      <c r="J237" s="54" t="s">
        <v>120</v>
      </c>
      <c r="K237" s="36" t="s">
        <v>8</v>
      </c>
      <c r="L237" s="10">
        <v>1.88</v>
      </c>
      <c r="M237" s="30">
        <v>11.394285714285715</v>
      </c>
      <c r="N237" s="31">
        <v>1.1399999999999999</v>
      </c>
      <c r="O237" s="30">
        <v>0</v>
      </c>
      <c r="P237" s="43">
        <f t="shared" si="192"/>
        <v>-11.4</v>
      </c>
      <c r="Q237" s="45">
        <f t="shared" ref="Q237" si="462">P237+Q236</f>
        <v>158.06</v>
      </c>
      <c r="R237" s="10">
        <f t="shared" si="339"/>
        <v>1.88</v>
      </c>
      <c r="S237" s="30">
        <f t="shared" ref="S237:U237" si="463">IF(R237&gt;0,S$3,0)</f>
        <v>2</v>
      </c>
      <c r="T237" s="31">
        <f t="shared" si="341"/>
        <v>1.1399999999999999</v>
      </c>
      <c r="U237" s="30">
        <f t="shared" si="463"/>
        <v>2</v>
      </c>
      <c r="V237" s="43">
        <f t="shared" si="386"/>
        <v>-1.72</v>
      </c>
      <c r="W237" s="45">
        <f t="shared" si="431"/>
        <v>238.98000000000008</v>
      </c>
      <c r="X237" s="75"/>
    </row>
    <row r="238" spans="1:24" outlineLevel="1" x14ac:dyDescent="0.2">
      <c r="A238" s="91"/>
      <c r="B238" s="37">
        <f t="shared" si="36"/>
        <v>234</v>
      </c>
      <c r="C238" s="28" t="s">
        <v>320</v>
      </c>
      <c r="D238" s="64">
        <v>44203</v>
      </c>
      <c r="E238" s="28" t="s">
        <v>51</v>
      </c>
      <c r="F238" s="54" t="s">
        <v>25</v>
      </c>
      <c r="G238" s="54" t="s">
        <v>245</v>
      </c>
      <c r="H238" s="54">
        <v>1125</v>
      </c>
      <c r="I238" s="57" t="s">
        <v>130</v>
      </c>
      <c r="J238" s="54" t="s">
        <v>120</v>
      </c>
      <c r="K238" s="36" t="s">
        <v>9</v>
      </c>
      <c r="L238" s="10">
        <v>2.75</v>
      </c>
      <c r="M238" s="30">
        <v>5.6971428571428575</v>
      </c>
      <c r="N238" s="31">
        <v>1.25</v>
      </c>
      <c r="O238" s="30">
        <v>0</v>
      </c>
      <c r="P238" s="43">
        <f t="shared" si="192"/>
        <v>10</v>
      </c>
      <c r="Q238" s="45">
        <f t="shared" ref="Q238" si="464">P238+Q237</f>
        <v>168.06</v>
      </c>
      <c r="R238" s="10">
        <f t="shared" si="339"/>
        <v>2.75</v>
      </c>
      <c r="S238" s="30">
        <f t="shared" ref="S238:U238" si="465">IF(R238&gt;0,S$3,0)</f>
        <v>2</v>
      </c>
      <c r="T238" s="31">
        <f t="shared" si="341"/>
        <v>1.25</v>
      </c>
      <c r="U238" s="30">
        <f t="shared" si="465"/>
        <v>2</v>
      </c>
      <c r="V238" s="43">
        <f t="shared" si="386"/>
        <v>4</v>
      </c>
      <c r="W238" s="45">
        <f t="shared" si="431"/>
        <v>242.98000000000008</v>
      </c>
      <c r="X238" s="75"/>
    </row>
    <row r="239" spans="1:24" outlineLevel="1" x14ac:dyDescent="0.2">
      <c r="A239" s="91"/>
      <c r="B239" s="37">
        <f t="shared" si="36"/>
        <v>235</v>
      </c>
      <c r="C239" s="28" t="s">
        <v>321</v>
      </c>
      <c r="D239" s="64">
        <v>44203</v>
      </c>
      <c r="E239" s="28" t="s">
        <v>51</v>
      </c>
      <c r="F239" s="54" t="s">
        <v>25</v>
      </c>
      <c r="G239" s="54" t="s">
        <v>245</v>
      </c>
      <c r="H239" s="54">
        <v>1125</v>
      </c>
      <c r="I239" s="57" t="s">
        <v>130</v>
      </c>
      <c r="J239" s="54" t="s">
        <v>120</v>
      </c>
      <c r="K239" s="36" t="s">
        <v>8</v>
      </c>
      <c r="L239" s="10">
        <v>10.5</v>
      </c>
      <c r="M239" s="30">
        <v>1.0573684210526315</v>
      </c>
      <c r="N239" s="31">
        <v>2.14</v>
      </c>
      <c r="O239" s="30">
        <v>0.94999999999999918</v>
      </c>
      <c r="P239" s="43">
        <f t="shared" si="192"/>
        <v>0</v>
      </c>
      <c r="Q239" s="45">
        <f t="shared" ref="Q239" si="466">P239+Q238</f>
        <v>168.06</v>
      </c>
      <c r="R239" s="10">
        <f t="shared" si="339"/>
        <v>10.5</v>
      </c>
      <c r="S239" s="30">
        <f t="shared" ref="S239:U239" si="467">IF(R239&gt;0,S$3,0)</f>
        <v>2</v>
      </c>
      <c r="T239" s="31">
        <f t="shared" si="341"/>
        <v>2.14</v>
      </c>
      <c r="U239" s="30">
        <f t="shared" si="467"/>
        <v>2</v>
      </c>
      <c r="V239" s="43">
        <f t="shared" si="386"/>
        <v>0.28000000000000003</v>
      </c>
      <c r="W239" s="45">
        <f t="shared" si="431"/>
        <v>243.26000000000008</v>
      </c>
      <c r="X239" s="75"/>
    </row>
    <row r="240" spans="1:24" outlineLevel="1" x14ac:dyDescent="0.2">
      <c r="A240" s="91"/>
      <c r="B240" s="37">
        <f t="shared" si="36"/>
        <v>236</v>
      </c>
      <c r="C240" s="28" t="s">
        <v>126</v>
      </c>
      <c r="D240" s="64">
        <v>44204</v>
      </c>
      <c r="E240" s="28" t="s">
        <v>15</v>
      </c>
      <c r="F240" s="54" t="s">
        <v>25</v>
      </c>
      <c r="G240" s="54" t="s">
        <v>67</v>
      </c>
      <c r="H240" s="54">
        <v>1000</v>
      </c>
      <c r="I240" s="57" t="s">
        <v>131</v>
      </c>
      <c r="J240" s="54" t="s">
        <v>120</v>
      </c>
      <c r="K240" s="36" t="s">
        <v>8</v>
      </c>
      <c r="L240" s="10">
        <v>2.54</v>
      </c>
      <c r="M240" s="30">
        <v>6.4971428571428573</v>
      </c>
      <c r="N240" s="31">
        <v>1.55</v>
      </c>
      <c r="O240" s="30">
        <v>0</v>
      </c>
      <c r="P240" s="43">
        <f t="shared" si="192"/>
        <v>-6.5</v>
      </c>
      <c r="Q240" s="45">
        <f t="shared" ref="Q240" si="468">P240+Q239</f>
        <v>161.56</v>
      </c>
      <c r="R240" s="10">
        <f t="shared" si="339"/>
        <v>2.54</v>
      </c>
      <c r="S240" s="30">
        <f t="shared" ref="S240:U240" si="469">IF(R240&gt;0,S$3,0)</f>
        <v>2</v>
      </c>
      <c r="T240" s="31">
        <f t="shared" si="341"/>
        <v>1.55</v>
      </c>
      <c r="U240" s="30">
        <f t="shared" si="469"/>
        <v>2</v>
      </c>
      <c r="V240" s="43">
        <f t="shared" si="386"/>
        <v>-0.9</v>
      </c>
      <c r="W240" s="45">
        <f t="shared" si="431"/>
        <v>242.36000000000007</v>
      </c>
      <c r="X240" s="75"/>
    </row>
    <row r="241" spans="1:24" outlineLevel="1" x14ac:dyDescent="0.2">
      <c r="A241" s="91"/>
      <c r="B241" s="37">
        <f t="shared" si="36"/>
        <v>237</v>
      </c>
      <c r="C241" s="28" t="s">
        <v>323</v>
      </c>
      <c r="D241" s="64">
        <v>44204</v>
      </c>
      <c r="E241" s="28" t="s">
        <v>15</v>
      </c>
      <c r="F241" s="54" t="s">
        <v>25</v>
      </c>
      <c r="G241" s="54" t="s">
        <v>67</v>
      </c>
      <c r="H241" s="54">
        <v>1000</v>
      </c>
      <c r="I241" s="57" t="s">
        <v>131</v>
      </c>
      <c r="J241" s="54" t="s">
        <v>120</v>
      </c>
      <c r="K241" s="36" t="s">
        <v>62</v>
      </c>
      <c r="L241" s="10">
        <v>26.59</v>
      </c>
      <c r="M241" s="30">
        <v>0.39235294117647057</v>
      </c>
      <c r="N241" s="31">
        <v>8.68</v>
      </c>
      <c r="O241" s="30">
        <v>5.4999999999999979E-2</v>
      </c>
      <c r="P241" s="43">
        <f t="shared" si="192"/>
        <v>-0.4</v>
      </c>
      <c r="Q241" s="45">
        <f t="shared" ref="Q241" si="470">P241+Q240</f>
        <v>161.16</v>
      </c>
      <c r="R241" s="10">
        <f t="shared" ref="R241:R304" si="471">L241</f>
        <v>26.59</v>
      </c>
      <c r="S241" s="30">
        <f t="shared" ref="S241:U241" si="472">IF(R241&gt;0,S$3,0)</f>
        <v>2</v>
      </c>
      <c r="T241" s="31">
        <f t="shared" ref="T241:T304" si="473">N241</f>
        <v>8.68</v>
      </c>
      <c r="U241" s="30">
        <f t="shared" si="472"/>
        <v>2</v>
      </c>
      <c r="V241" s="43">
        <f t="shared" si="386"/>
        <v>-4</v>
      </c>
      <c r="W241" s="45">
        <f t="shared" si="431"/>
        <v>238.36000000000007</v>
      </c>
      <c r="X241" s="75"/>
    </row>
    <row r="242" spans="1:24" outlineLevel="1" x14ac:dyDescent="0.2">
      <c r="A242" s="91"/>
      <c r="B242" s="37">
        <f t="shared" si="36"/>
        <v>238</v>
      </c>
      <c r="C242" s="28" t="s">
        <v>324</v>
      </c>
      <c r="D242" s="64">
        <v>44204</v>
      </c>
      <c r="E242" s="28" t="s">
        <v>15</v>
      </c>
      <c r="F242" s="54" t="s">
        <v>25</v>
      </c>
      <c r="G242" s="54" t="s">
        <v>67</v>
      </c>
      <c r="H242" s="54">
        <v>1000</v>
      </c>
      <c r="I242" s="57" t="s">
        <v>131</v>
      </c>
      <c r="J242" s="54" t="s">
        <v>120</v>
      </c>
      <c r="K242" s="36" t="s">
        <v>9</v>
      </c>
      <c r="L242" s="10">
        <v>4.5999999999999996</v>
      </c>
      <c r="M242" s="30">
        <v>2.7717241379310344</v>
      </c>
      <c r="N242" s="31">
        <v>2.4</v>
      </c>
      <c r="O242" s="30">
        <v>2.0018181818181819</v>
      </c>
      <c r="P242" s="43">
        <f t="shared" si="192"/>
        <v>12.8</v>
      </c>
      <c r="Q242" s="45">
        <f t="shared" ref="Q242" si="474">P242+Q241</f>
        <v>173.96</v>
      </c>
      <c r="R242" s="10">
        <f t="shared" si="471"/>
        <v>4.5999999999999996</v>
      </c>
      <c r="S242" s="30">
        <f t="shared" ref="S242:U242" si="475">IF(R242&gt;0,S$3,0)</f>
        <v>2</v>
      </c>
      <c r="T242" s="31">
        <f t="shared" si="473"/>
        <v>2.4</v>
      </c>
      <c r="U242" s="30">
        <f t="shared" si="475"/>
        <v>2</v>
      </c>
      <c r="V242" s="43">
        <f t="shared" si="386"/>
        <v>10</v>
      </c>
      <c r="W242" s="45">
        <f t="shared" si="431"/>
        <v>248.36000000000007</v>
      </c>
      <c r="X242" s="75"/>
    </row>
    <row r="243" spans="1:24" outlineLevel="1" x14ac:dyDescent="0.2">
      <c r="A243" s="91"/>
      <c r="B243" s="37">
        <f t="shared" si="36"/>
        <v>239</v>
      </c>
      <c r="C243" s="28" t="s">
        <v>61</v>
      </c>
      <c r="D243" s="64">
        <v>44204</v>
      </c>
      <c r="E243" s="28" t="s">
        <v>15</v>
      </c>
      <c r="F243" s="54" t="s">
        <v>34</v>
      </c>
      <c r="G243" s="54" t="s">
        <v>67</v>
      </c>
      <c r="H243" s="54">
        <v>1400</v>
      </c>
      <c r="I243" s="57" t="s">
        <v>131</v>
      </c>
      <c r="J243" s="54" t="s">
        <v>120</v>
      </c>
      <c r="K243" s="36" t="s">
        <v>9</v>
      </c>
      <c r="L243" s="10">
        <v>2.04</v>
      </c>
      <c r="M243" s="30">
        <v>9.6557575757575744</v>
      </c>
      <c r="N243" s="31">
        <v>1.2</v>
      </c>
      <c r="O243" s="30">
        <v>0</v>
      </c>
      <c r="P243" s="43">
        <f t="shared" si="192"/>
        <v>10</v>
      </c>
      <c r="Q243" s="45">
        <f t="shared" ref="Q243" si="476">P243+Q242</f>
        <v>183.96</v>
      </c>
      <c r="R243" s="10">
        <f t="shared" si="471"/>
        <v>2.04</v>
      </c>
      <c r="S243" s="30">
        <f t="shared" ref="S243:U243" si="477">IF(R243&gt;0,S$3,0)</f>
        <v>2</v>
      </c>
      <c r="T243" s="31">
        <f t="shared" si="473"/>
        <v>1.2</v>
      </c>
      <c r="U243" s="30">
        <f t="shared" si="477"/>
        <v>2</v>
      </c>
      <c r="V243" s="43">
        <f t="shared" si="386"/>
        <v>2.48</v>
      </c>
      <c r="W243" s="45">
        <f t="shared" si="431"/>
        <v>250.84000000000006</v>
      </c>
      <c r="X243" s="75"/>
    </row>
    <row r="244" spans="1:24" outlineLevel="1" x14ac:dyDescent="0.2">
      <c r="A244" s="91"/>
      <c r="B244" s="37">
        <f t="shared" si="36"/>
        <v>240</v>
      </c>
      <c r="C244" s="28" t="s">
        <v>325</v>
      </c>
      <c r="D244" s="64">
        <v>44204</v>
      </c>
      <c r="E244" s="28" t="s">
        <v>15</v>
      </c>
      <c r="F244" s="54" t="s">
        <v>46</v>
      </c>
      <c r="G244" s="54" t="s">
        <v>69</v>
      </c>
      <c r="H244" s="54">
        <v>1000</v>
      </c>
      <c r="I244" s="57" t="s">
        <v>131</v>
      </c>
      <c r="J244" s="54" t="s">
        <v>120</v>
      </c>
      <c r="K244" s="36" t="s">
        <v>12</v>
      </c>
      <c r="L244" s="10">
        <v>2.95</v>
      </c>
      <c r="M244" s="30">
        <v>5.112089761570827</v>
      </c>
      <c r="N244" s="31">
        <v>1.49</v>
      </c>
      <c r="O244" s="30">
        <v>0</v>
      </c>
      <c r="P244" s="43">
        <f t="shared" si="192"/>
        <v>-5.0999999999999996</v>
      </c>
      <c r="Q244" s="45">
        <f t="shared" ref="Q244" si="478">P244+Q243</f>
        <v>178.86</v>
      </c>
      <c r="R244" s="10">
        <f t="shared" si="471"/>
        <v>2.95</v>
      </c>
      <c r="S244" s="30">
        <f t="shared" ref="S244:U244" si="479">IF(R244&gt;0,S$3,0)</f>
        <v>2</v>
      </c>
      <c r="T244" s="31">
        <f t="shared" si="473"/>
        <v>1.49</v>
      </c>
      <c r="U244" s="30">
        <f t="shared" si="479"/>
        <v>2</v>
      </c>
      <c r="V244" s="43">
        <f t="shared" si="386"/>
        <v>-1.02</v>
      </c>
      <c r="W244" s="45">
        <f t="shared" si="431"/>
        <v>249.82000000000005</v>
      </c>
      <c r="X244" s="75"/>
    </row>
    <row r="245" spans="1:24" outlineLevel="1" x14ac:dyDescent="0.2">
      <c r="A245" s="91"/>
      <c r="B245" s="37">
        <f t="shared" si="36"/>
        <v>241</v>
      </c>
      <c r="C245" s="28" t="s">
        <v>326</v>
      </c>
      <c r="D245" s="64">
        <v>44205</v>
      </c>
      <c r="E245" s="28" t="s">
        <v>31</v>
      </c>
      <c r="F245" s="54" t="s">
        <v>25</v>
      </c>
      <c r="G245" s="54" t="s">
        <v>71</v>
      </c>
      <c r="H245" s="54">
        <v>1100</v>
      </c>
      <c r="I245" s="57" t="s">
        <v>131</v>
      </c>
      <c r="J245" s="54" t="s">
        <v>120</v>
      </c>
      <c r="K245" s="36" t="s">
        <v>65</v>
      </c>
      <c r="L245" s="10">
        <v>14.61</v>
      </c>
      <c r="M245" s="30">
        <v>0.73181818181818192</v>
      </c>
      <c r="N245" s="31">
        <v>4.7</v>
      </c>
      <c r="O245" s="30">
        <v>0.2</v>
      </c>
      <c r="P245" s="43">
        <f t="shared" si="192"/>
        <v>-0.9</v>
      </c>
      <c r="Q245" s="45">
        <f t="shared" ref="Q245" si="480">P245+Q244</f>
        <v>177.96</v>
      </c>
      <c r="R245" s="10">
        <f t="shared" si="471"/>
        <v>14.61</v>
      </c>
      <c r="S245" s="30">
        <f t="shared" ref="S245:U245" si="481">IF(R245&gt;0,S$3,0)</f>
        <v>2</v>
      </c>
      <c r="T245" s="31">
        <f t="shared" si="473"/>
        <v>4.7</v>
      </c>
      <c r="U245" s="30">
        <f t="shared" si="481"/>
        <v>2</v>
      </c>
      <c r="V245" s="43">
        <f t="shared" si="386"/>
        <v>-4</v>
      </c>
      <c r="W245" s="45">
        <f t="shared" si="431"/>
        <v>245.82000000000005</v>
      </c>
      <c r="X245" s="75"/>
    </row>
    <row r="246" spans="1:24" outlineLevel="1" x14ac:dyDescent="0.2">
      <c r="A246" s="91"/>
      <c r="B246" s="37">
        <f t="shared" si="36"/>
        <v>242</v>
      </c>
      <c r="C246" s="28" t="s">
        <v>322</v>
      </c>
      <c r="D246" s="64">
        <v>44206</v>
      </c>
      <c r="E246" s="28" t="s">
        <v>42</v>
      </c>
      <c r="F246" s="54" t="s">
        <v>34</v>
      </c>
      <c r="G246" s="54" t="s">
        <v>67</v>
      </c>
      <c r="H246" s="54">
        <v>1200</v>
      </c>
      <c r="I246" s="57" t="s">
        <v>131</v>
      </c>
      <c r="J246" s="54" t="s">
        <v>120</v>
      </c>
      <c r="K246" s="36" t="s">
        <v>8</v>
      </c>
      <c r="L246" s="10">
        <v>2.2799999999999998</v>
      </c>
      <c r="M246" s="30">
        <v>7.8351219512195129</v>
      </c>
      <c r="N246" s="31">
        <v>1.23</v>
      </c>
      <c r="O246" s="30">
        <v>0</v>
      </c>
      <c r="P246" s="43">
        <f t="shared" si="192"/>
        <v>-7.8</v>
      </c>
      <c r="Q246" s="45">
        <f t="shared" ref="Q246" si="482">P246+Q245</f>
        <v>170.16</v>
      </c>
      <c r="R246" s="10">
        <f t="shared" si="471"/>
        <v>2.2799999999999998</v>
      </c>
      <c r="S246" s="30">
        <f t="shared" ref="S246:U246" si="483">IF(R246&gt;0,S$3,0)</f>
        <v>2</v>
      </c>
      <c r="T246" s="31">
        <f t="shared" si="473"/>
        <v>1.23</v>
      </c>
      <c r="U246" s="30">
        <f t="shared" si="483"/>
        <v>2</v>
      </c>
      <c r="V246" s="43">
        <f t="shared" si="386"/>
        <v>-1.54</v>
      </c>
      <c r="W246" s="45">
        <f t="shared" si="431"/>
        <v>244.28000000000006</v>
      </c>
      <c r="X246" s="75"/>
    </row>
    <row r="247" spans="1:24" outlineLevel="1" x14ac:dyDescent="0.2">
      <c r="A247" s="91"/>
      <c r="B247" s="37">
        <f t="shared" si="36"/>
        <v>243</v>
      </c>
      <c r="C247" s="28" t="s">
        <v>327</v>
      </c>
      <c r="D247" s="64">
        <v>44208</v>
      </c>
      <c r="E247" s="28" t="s">
        <v>88</v>
      </c>
      <c r="F247" s="54" t="s">
        <v>10</v>
      </c>
      <c r="G247" s="54" t="s">
        <v>67</v>
      </c>
      <c r="H247" s="54">
        <v>1100</v>
      </c>
      <c r="I247" s="57" t="s">
        <v>131</v>
      </c>
      <c r="J247" s="54" t="s">
        <v>120</v>
      </c>
      <c r="K247" s="36" t="s">
        <v>8</v>
      </c>
      <c r="L247" s="10">
        <v>15.52</v>
      </c>
      <c r="M247" s="30">
        <v>0.68931034482758624</v>
      </c>
      <c r="N247" s="31">
        <v>3.4</v>
      </c>
      <c r="O247" s="30">
        <v>0.30000000000000004</v>
      </c>
      <c r="P247" s="43">
        <f t="shared" si="192"/>
        <v>0</v>
      </c>
      <c r="Q247" s="45">
        <f t="shared" ref="Q247" si="484">P247+Q246</f>
        <v>170.16</v>
      </c>
      <c r="R247" s="10">
        <f t="shared" si="471"/>
        <v>15.52</v>
      </c>
      <c r="S247" s="30">
        <f t="shared" ref="S247:U247" si="485">IF(R247&gt;0,S$3,0)</f>
        <v>2</v>
      </c>
      <c r="T247" s="31">
        <f t="shared" si="473"/>
        <v>3.4</v>
      </c>
      <c r="U247" s="30">
        <f t="shared" si="485"/>
        <v>2</v>
      </c>
      <c r="V247" s="43">
        <f t="shared" si="386"/>
        <v>2.8</v>
      </c>
      <c r="W247" s="45">
        <f t="shared" si="431"/>
        <v>247.08000000000007</v>
      </c>
      <c r="X247" s="75"/>
    </row>
    <row r="248" spans="1:24" outlineLevel="1" x14ac:dyDescent="0.2">
      <c r="A248" s="91"/>
      <c r="B248" s="37">
        <f t="shared" si="36"/>
        <v>244</v>
      </c>
      <c r="C248" s="28" t="s">
        <v>328</v>
      </c>
      <c r="D248" s="64">
        <v>44208</v>
      </c>
      <c r="E248" s="28" t="s">
        <v>88</v>
      </c>
      <c r="F248" s="54" t="s">
        <v>10</v>
      </c>
      <c r="G248" s="54" t="s">
        <v>67</v>
      </c>
      <c r="H248" s="54">
        <v>1100</v>
      </c>
      <c r="I248" s="57" t="s">
        <v>131</v>
      </c>
      <c r="J248" s="54" t="s">
        <v>120</v>
      </c>
      <c r="K248" s="36" t="s">
        <v>66</v>
      </c>
      <c r="L248" s="10">
        <v>26.66</v>
      </c>
      <c r="M248" s="30">
        <v>0.39097165991902832</v>
      </c>
      <c r="N248" s="31">
        <v>5.46</v>
      </c>
      <c r="O248" s="30">
        <v>7.999999999999996E-2</v>
      </c>
      <c r="P248" s="43">
        <f t="shared" si="192"/>
        <v>-0.5</v>
      </c>
      <c r="Q248" s="45">
        <f t="shared" ref="Q248" si="486">P248+Q247</f>
        <v>169.66</v>
      </c>
      <c r="R248" s="10">
        <f t="shared" si="471"/>
        <v>26.66</v>
      </c>
      <c r="S248" s="30">
        <f t="shared" ref="S248:U248" si="487">IF(R248&gt;0,S$3,0)</f>
        <v>2</v>
      </c>
      <c r="T248" s="31">
        <f t="shared" si="473"/>
        <v>5.46</v>
      </c>
      <c r="U248" s="30">
        <f t="shared" si="487"/>
        <v>2</v>
      </c>
      <c r="V248" s="43">
        <f t="shared" si="386"/>
        <v>-4</v>
      </c>
      <c r="W248" s="45">
        <f t="shared" si="431"/>
        <v>243.08000000000007</v>
      </c>
      <c r="X248" s="75"/>
    </row>
    <row r="249" spans="1:24" outlineLevel="1" x14ac:dyDescent="0.2">
      <c r="A249" s="91"/>
      <c r="B249" s="37">
        <f t="shared" si="36"/>
        <v>245</v>
      </c>
      <c r="C249" s="28" t="s">
        <v>329</v>
      </c>
      <c r="D249" s="64">
        <v>44208</v>
      </c>
      <c r="E249" s="28" t="s">
        <v>88</v>
      </c>
      <c r="F249" s="54" t="s">
        <v>10</v>
      </c>
      <c r="G249" s="54" t="s">
        <v>67</v>
      </c>
      <c r="H249" s="54">
        <v>1100</v>
      </c>
      <c r="I249" s="57" t="s">
        <v>131</v>
      </c>
      <c r="J249" s="54" t="s">
        <v>120</v>
      </c>
      <c r="K249" s="36" t="s">
        <v>12</v>
      </c>
      <c r="L249" s="10">
        <v>3.92</v>
      </c>
      <c r="M249" s="30">
        <v>3.4285106382978725</v>
      </c>
      <c r="N249" s="31">
        <v>1.51</v>
      </c>
      <c r="O249" s="30">
        <v>0</v>
      </c>
      <c r="P249" s="43">
        <f t="shared" si="192"/>
        <v>-3.4</v>
      </c>
      <c r="Q249" s="45">
        <f t="shared" ref="Q249" si="488">P249+Q248</f>
        <v>166.26</v>
      </c>
      <c r="R249" s="10">
        <f t="shared" si="471"/>
        <v>3.92</v>
      </c>
      <c r="S249" s="30">
        <f t="shared" ref="S249:U249" si="489">IF(R249&gt;0,S$3,0)</f>
        <v>2</v>
      </c>
      <c r="T249" s="31">
        <f t="shared" si="473"/>
        <v>1.51</v>
      </c>
      <c r="U249" s="30">
        <f t="shared" si="489"/>
        <v>2</v>
      </c>
      <c r="V249" s="43">
        <f t="shared" si="386"/>
        <v>-0.98</v>
      </c>
      <c r="W249" s="45">
        <f t="shared" si="431"/>
        <v>242.10000000000008</v>
      </c>
      <c r="X249" s="75"/>
    </row>
    <row r="250" spans="1:24" outlineLevel="1" x14ac:dyDescent="0.2">
      <c r="A250" s="91"/>
      <c r="B250" s="37">
        <f t="shared" si="36"/>
        <v>246</v>
      </c>
      <c r="C250" s="28" t="s">
        <v>330</v>
      </c>
      <c r="D250" s="64">
        <v>44209</v>
      </c>
      <c r="E250" s="28" t="s">
        <v>78</v>
      </c>
      <c r="F250" s="54" t="s">
        <v>10</v>
      </c>
      <c r="G250" s="54" t="s">
        <v>67</v>
      </c>
      <c r="H250" s="54">
        <v>1000</v>
      </c>
      <c r="I250" s="57" t="s">
        <v>131</v>
      </c>
      <c r="J250" s="54" t="s">
        <v>120</v>
      </c>
      <c r="K250" s="36" t="s">
        <v>62</v>
      </c>
      <c r="L250" s="10">
        <v>13.86</v>
      </c>
      <c r="M250" s="30">
        <v>0.7805882352941178</v>
      </c>
      <c r="N250" s="31">
        <v>3.45</v>
      </c>
      <c r="O250" s="30">
        <v>0.30933333333333313</v>
      </c>
      <c r="P250" s="43">
        <f t="shared" si="192"/>
        <v>-1.1000000000000001</v>
      </c>
      <c r="Q250" s="45">
        <f t="shared" ref="Q250" si="490">P250+Q249</f>
        <v>165.16</v>
      </c>
      <c r="R250" s="10">
        <f t="shared" si="471"/>
        <v>13.86</v>
      </c>
      <c r="S250" s="30">
        <f t="shared" ref="S250:U250" si="491">IF(R250&gt;0,S$3,0)</f>
        <v>2</v>
      </c>
      <c r="T250" s="31">
        <f t="shared" si="473"/>
        <v>3.45</v>
      </c>
      <c r="U250" s="30">
        <f t="shared" si="491"/>
        <v>2</v>
      </c>
      <c r="V250" s="43">
        <f t="shared" si="386"/>
        <v>-4</v>
      </c>
      <c r="W250" s="45">
        <f t="shared" si="431"/>
        <v>238.10000000000008</v>
      </c>
      <c r="X250" s="75"/>
    </row>
    <row r="251" spans="1:24" outlineLevel="1" x14ac:dyDescent="0.2">
      <c r="A251" s="91"/>
      <c r="B251" s="37">
        <f t="shared" si="36"/>
        <v>247</v>
      </c>
      <c r="C251" s="28" t="s">
        <v>331</v>
      </c>
      <c r="D251" s="64">
        <v>44209</v>
      </c>
      <c r="E251" s="28" t="s">
        <v>78</v>
      </c>
      <c r="F251" s="54" t="s">
        <v>10</v>
      </c>
      <c r="G251" s="54" t="s">
        <v>67</v>
      </c>
      <c r="H251" s="54">
        <v>1000</v>
      </c>
      <c r="I251" s="57" t="s">
        <v>131</v>
      </c>
      <c r="J251" s="54" t="s">
        <v>120</v>
      </c>
      <c r="K251" s="36" t="s">
        <v>110</v>
      </c>
      <c r="L251" s="10">
        <v>2.67</v>
      </c>
      <c r="M251" s="30">
        <v>5.9807407407407416</v>
      </c>
      <c r="N251" s="31">
        <v>1.37</v>
      </c>
      <c r="O251" s="30">
        <v>0</v>
      </c>
      <c r="P251" s="43">
        <f t="shared" si="192"/>
        <v>-6</v>
      </c>
      <c r="Q251" s="45">
        <f t="shared" ref="Q251" si="492">P251+Q250</f>
        <v>159.16</v>
      </c>
      <c r="R251" s="10">
        <f t="shared" si="471"/>
        <v>2.67</v>
      </c>
      <c r="S251" s="30">
        <f t="shared" ref="S251:U251" si="493">IF(R251&gt;0,S$3,0)</f>
        <v>2</v>
      </c>
      <c r="T251" s="31">
        <f t="shared" si="473"/>
        <v>1.37</v>
      </c>
      <c r="U251" s="30">
        <f t="shared" si="493"/>
        <v>2</v>
      </c>
      <c r="V251" s="43">
        <f t="shared" si="386"/>
        <v>-4</v>
      </c>
      <c r="W251" s="45">
        <f t="shared" si="431"/>
        <v>234.10000000000008</v>
      </c>
      <c r="X251" s="75"/>
    </row>
    <row r="252" spans="1:24" outlineLevel="1" x14ac:dyDescent="0.2">
      <c r="A252" s="91"/>
      <c r="B252" s="37">
        <f t="shared" si="36"/>
        <v>248</v>
      </c>
      <c r="C252" s="28" t="s">
        <v>332</v>
      </c>
      <c r="D252" s="64">
        <v>44209</v>
      </c>
      <c r="E252" s="28" t="s">
        <v>49</v>
      </c>
      <c r="F252" s="54" t="s">
        <v>25</v>
      </c>
      <c r="G252" s="54" t="s">
        <v>245</v>
      </c>
      <c r="H252" s="54">
        <v>1100</v>
      </c>
      <c r="I252" s="57" t="s">
        <v>131</v>
      </c>
      <c r="J252" s="54" t="s">
        <v>120</v>
      </c>
      <c r="K252" s="36" t="s">
        <v>12</v>
      </c>
      <c r="L252" s="10">
        <v>6.04</v>
      </c>
      <c r="M252" s="30">
        <v>1.9900000000000002</v>
      </c>
      <c r="N252" s="31">
        <v>2</v>
      </c>
      <c r="O252" s="30">
        <v>1.9800000000000004</v>
      </c>
      <c r="P252" s="43">
        <f t="shared" si="192"/>
        <v>0</v>
      </c>
      <c r="Q252" s="45">
        <f t="shared" ref="Q252" si="494">P252+Q251</f>
        <v>159.16</v>
      </c>
      <c r="R252" s="10">
        <f t="shared" si="471"/>
        <v>6.04</v>
      </c>
      <c r="S252" s="30">
        <f t="shared" ref="S252:U252" si="495">IF(R252&gt;0,S$3,0)</f>
        <v>2</v>
      </c>
      <c r="T252" s="31">
        <f t="shared" si="473"/>
        <v>2</v>
      </c>
      <c r="U252" s="30">
        <f t="shared" si="495"/>
        <v>2</v>
      </c>
      <c r="V252" s="43">
        <f t="shared" si="386"/>
        <v>0</v>
      </c>
      <c r="W252" s="45">
        <f t="shared" si="431"/>
        <v>234.10000000000008</v>
      </c>
      <c r="X252" s="75"/>
    </row>
    <row r="253" spans="1:24" outlineLevel="1" x14ac:dyDescent="0.2">
      <c r="A253" s="91"/>
      <c r="B253" s="37">
        <f t="shared" si="36"/>
        <v>249</v>
      </c>
      <c r="C253" s="28" t="s">
        <v>333</v>
      </c>
      <c r="D253" s="64">
        <v>44209</v>
      </c>
      <c r="E253" s="28" t="s">
        <v>49</v>
      </c>
      <c r="F253" s="54" t="s">
        <v>25</v>
      </c>
      <c r="G253" s="54" t="s">
        <v>245</v>
      </c>
      <c r="H253" s="54">
        <v>1100</v>
      </c>
      <c r="I253" s="57" t="s">
        <v>131</v>
      </c>
      <c r="J253" s="54" t="s">
        <v>120</v>
      </c>
      <c r="K253" s="36" t="s">
        <v>56</v>
      </c>
      <c r="L253" s="10">
        <v>3.25</v>
      </c>
      <c r="M253" s="30">
        <v>4.4399999999999995</v>
      </c>
      <c r="N253" s="31">
        <v>1.53</v>
      </c>
      <c r="O253" s="30">
        <v>0</v>
      </c>
      <c r="P253" s="43">
        <f t="shared" si="192"/>
        <v>-4.4000000000000004</v>
      </c>
      <c r="Q253" s="45">
        <f t="shared" ref="Q253" si="496">P253+Q252</f>
        <v>154.76</v>
      </c>
      <c r="R253" s="10">
        <f t="shared" si="471"/>
        <v>3.25</v>
      </c>
      <c r="S253" s="30">
        <f t="shared" ref="S253:U253" si="497">IF(R253&gt;0,S$3,0)</f>
        <v>2</v>
      </c>
      <c r="T253" s="31">
        <f t="shared" si="473"/>
        <v>1.53</v>
      </c>
      <c r="U253" s="30">
        <f t="shared" si="497"/>
        <v>2</v>
      </c>
      <c r="V253" s="43">
        <f t="shared" si="386"/>
        <v>-4</v>
      </c>
      <c r="W253" s="45">
        <f t="shared" si="431"/>
        <v>230.10000000000008</v>
      </c>
      <c r="X253" s="75"/>
    </row>
    <row r="254" spans="1:24" outlineLevel="1" x14ac:dyDescent="0.2">
      <c r="A254" s="91"/>
      <c r="B254" s="37">
        <f t="shared" si="36"/>
        <v>250</v>
      </c>
      <c r="C254" s="28" t="s">
        <v>115</v>
      </c>
      <c r="D254" s="64">
        <v>44209</v>
      </c>
      <c r="E254" s="28" t="s">
        <v>49</v>
      </c>
      <c r="F254" s="54" t="s">
        <v>34</v>
      </c>
      <c r="G254" s="54" t="s">
        <v>69</v>
      </c>
      <c r="H254" s="54">
        <v>1000</v>
      </c>
      <c r="I254" s="57" t="s">
        <v>131</v>
      </c>
      <c r="J254" s="54" t="s">
        <v>120</v>
      </c>
      <c r="K254" s="36" t="s">
        <v>86</v>
      </c>
      <c r="L254" s="10">
        <v>4.78</v>
      </c>
      <c r="M254" s="30">
        <v>2.6334767025089598</v>
      </c>
      <c r="N254" s="31">
        <v>2.02</v>
      </c>
      <c r="O254" s="30">
        <v>2.6205042016806721</v>
      </c>
      <c r="P254" s="43">
        <f t="shared" si="192"/>
        <v>-5.3</v>
      </c>
      <c r="Q254" s="45">
        <f t="shared" ref="Q254:Q255" si="498">P254+Q253</f>
        <v>149.45999999999998</v>
      </c>
      <c r="R254" s="10">
        <f t="shared" si="471"/>
        <v>4.78</v>
      </c>
      <c r="S254" s="30">
        <f t="shared" ref="S254:U254" si="499">IF(R254&gt;0,S$3,0)</f>
        <v>2</v>
      </c>
      <c r="T254" s="31">
        <f t="shared" si="473"/>
        <v>2.02</v>
      </c>
      <c r="U254" s="30">
        <f t="shared" si="499"/>
        <v>2</v>
      </c>
      <c r="V254" s="43">
        <f t="shared" si="386"/>
        <v>-4</v>
      </c>
      <c r="W254" s="45">
        <f t="shared" si="431"/>
        <v>226.10000000000008</v>
      </c>
      <c r="X254" s="75"/>
    </row>
    <row r="255" spans="1:24" outlineLevel="1" x14ac:dyDescent="0.2">
      <c r="A255" s="91"/>
      <c r="B255" s="37">
        <f t="shared" si="36"/>
        <v>251</v>
      </c>
      <c r="C255" s="28" t="s">
        <v>334</v>
      </c>
      <c r="D255" s="64">
        <v>44210</v>
      </c>
      <c r="E255" s="28" t="s">
        <v>60</v>
      </c>
      <c r="F255" s="54" t="s">
        <v>25</v>
      </c>
      <c r="G255" s="54" t="s">
        <v>67</v>
      </c>
      <c r="H255" s="54">
        <v>1100</v>
      </c>
      <c r="I255" s="57" t="s">
        <v>131</v>
      </c>
      <c r="J255" s="54" t="s">
        <v>120</v>
      </c>
      <c r="K255" s="36" t="s">
        <v>66</v>
      </c>
      <c r="L255" s="10">
        <v>8</v>
      </c>
      <c r="M255" s="30">
        <v>1.4242857142857144</v>
      </c>
      <c r="N255" s="31">
        <v>3.7</v>
      </c>
      <c r="O255" s="30">
        <v>0.5127272727272727</v>
      </c>
      <c r="P255" s="43">
        <f t="shared" si="192"/>
        <v>-1.9</v>
      </c>
      <c r="Q255" s="45">
        <f t="shared" si="498"/>
        <v>147.55999999999997</v>
      </c>
      <c r="R255" s="10">
        <f t="shared" si="471"/>
        <v>8</v>
      </c>
      <c r="S255" s="30">
        <f t="shared" ref="S255:U255" si="500">IF(R255&gt;0,S$3,0)</f>
        <v>2</v>
      </c>
      <c r="T255" s="31">
        <f t="shared" si="473"/>
        <v>3.7</v>
      </c>
      <c r="U255" s="30">
        <f t="shared" si="500"/>
        <v>2</v>
      </c>
      <c r="V255" s="43">
        <f t="shared" si="386"/>
        <v>-4</v>
      </c>
      <c r="W255" s="45">
        <f t="shared" si="431"/>
        <v>222.10000000000008</v>
      </c>
      <c r="X255" s="75"/>
    </row>
    <row r="256" spans="1:24" outlineLevel="1" x14ac:dyDescent="0.2">
      <c r="A256" s="91"/>
      <c r="B256" s="37">
        <f t="shared" si="36"/>
        <v>252</v>
      </c>
      <c r="C256" s="28" t="s">
        <v>155</v>
      </c>
      <c r="D256" s="64">
        <v>44210</v>
      </c>
      <c r="E256" s="28" t="s">
        <v>44</v>
      </c>
      <c r="F256" s="54" t="s">
        <v>36</v>
      </c>
      <c r="G256" s="54" t="s">
        <v>67</v>
      </c>
      <c r="H256" s="54">
        <v>1200</v>
      </c>
      <c r="I256" s="57" t="s">
        <v>131</v>
      </c>
      <c r="J256" s="54" t="s">
        <v>120</v>
      </c>
      <c r="K256" s="36" t="s">
        <v>9</v>
      </c>
      <c r="L256" s="10">
        <v>4.5</v>
      </c>
      <c r="M256" s="30">
        <v>2.8485714285714288</v>
      </c>
      <c r="N256" s="31">
        <v>1.56</v>
      </c>
      <c r="O256" s="30">
        <v>0</v>
      </c>
      <c r="P256" s="43">
        <f t="shared" si="192"/>
        <v>10</v>
      </c>
      <c r="Q256" s="45">
        <f t="shared" ref="Q256" si="501">P256+Q255</f>
        <v>157.55999999999997</v>
      </c>
      <c r="R256" s="10">
        <f t="shared" si="471"/>
        <v>4.5</v>
      </c>
      <c r="S256" s="30">
        <f t="shared" ref="S256:U256" si="502">IF(R256&gt;0,S$3,0)</f>
        <v>2</v>
      </c>
      <c r="T256" s="31">
        <f t="shared" si="473"/>
        <v>1.56</v>
      </c>
      <c r="U256" s="30">
        <f t="shared" si="502"/>
        <v>2</v>
      </c>
      <c r="V256" s="43">
        <f t="shared" si="386"/>
        <v>8.1199999999999992</v>
      </c>
      <c r="W256" s="45">
        <f t="shared" si="431"/>
        <v>230.22000000000008</v>
      </c>
      <c r="X256" s="75"/>
    </row>
    <row r="257" spans="1:24" outlineLevel="1" x14ac:dyDescent="0.2">
      <c r="A257" s="91"/>
      <c r="B257" s="37">
        <f t="shared" si="36"/>
        <v>253</v>
      </c>
      <c r="C257" s="28" t="s">
        <v>335</v>
      </c>
      <c r="D257" s="64">
        <v>44215</v>
      </c>
      <c r="E257" s="28" t="s">
        <v>11</v>
      </c>
      <c r="F257" s="54" t="s">
        <v>25</v>
      </c>
      <c r="G257" s="54" t="s">
        <v>67</v>
      </c>
      <c r="H257" s="54">
        <v>1200</v>
      </c>
      <c r="I257" s="57" t="s">
        <v>131</v>
      </c>
      <c r="J257" s="54" t="s">
        <v>120</v>
      </c>
      <c r="K257" s="36" t="s">
        <v>9</v>
      </c>
      <c r="L257" s="10">
        <v>3.51</v>
      </c>
      <c r="M257" s="30">
        <v>3.9800000000000004</v>
      </c>
      <c r="N257" s="31">
        <v>2.08</v>
      </c>
      <c r="O257" s="30">
        <v>0</v>
      </c>
      <c r="P257" s="43">
        <f t="shared" si="192"/>
        <v>10</v>
      </c>
      <c r="Q257" s="45">
        <f t="shared" ref="Q257" si="503">P257+Q256</f>
        <v>167.55999999999997</v>
      </c>
      <c r="R257" s="10">
        <f t="shared" si="471"/>
        <v>3.51</v>
      </c>
      <c r="S257" s="30">
        <f t="shared" ref="S257:U257" si="504">IF(R257&gt;0,S$3,0)</f>
        <v>2</v>
      </c>
      <c r="T257" s="31">
        <f t="shared" si="473"/>
        <v>2.08</v>
      </c>
      <c r="U257" s="30">
        <f t="shared" si="504"/>
        <v>2</v>
      </c>
      <c r="V257" s="43">
        <f t="shared" si="386"/>
        <v>7.18</v>
      </c>
      <c r="W257" s="45">
        <f t="shared" si="431"/>
        <v>237.40000000000009</v>
      </c>
      <c r="X257" s="75"/>
    </row>
    <row r="258" spans="1:24" outlineLevel="1" x14ac:dyDescent="0.2">
      <c r="A258" s="91"/>
      <c r="B258" s="37">
        <f t="shared" si="36"/>
        <v>254</v>
      </c>
      <c r="C258" s="28" t="s">
        <v>314</v>
      </c>
      <c r="D258" s="64">
        <v>44215</v>
      </c>
      <c r="E258" s="28" t="s">
        <v>11</v>
      </c>
      <c r="F258" s="54" t="s">
        <v>10</v>
      </c>
      <c r="G258" s="54" t="s">
        <v>67</v>
      </c>
      <c r="H258" s="54">
        <v>1400</v>
      </c>
      <c r="I258" s="57" t="s">
        <v>131</v>
      </c>
      <c r="J258" s="54" t="s">
        <v>120</v>
      </c>
      <c r="K258" s="36" t="s">
        <v>8</v>
      </c>
      <c r="L258" s="10">
        <v>3.9</v>
      </c>
      <c r="M258" s="30">
        <v>3.4470793036750482</v>
      </c>
      <c r="N258" s="31">
        <v>1.59</v>
      </c>
      <c r="O258" s="30">
        <v>0</v>
      </c>
      <c r="P258" s="43">
        <f t="shared" si="192"/>
        <v>-3.4</v>
      </c>
      <c r="Q258" s="45">
        <f t="shared" ref="Q258" si="505">P258+Q257</f>
        <v>164.15999999999997</v>
      </c>
      <c r="R258" s="10">
        <f t="shared" si="471"/>
        <v>3.9</v>
      </c>
      <c r="S258" s="30">
        <f t="shared" ref="S258:U258" si="506">IF(R258&gt;0,S$3,0)</f>
        <v>2</v>
      </c>
      <c r="T258" s="31">
        <f t="shared" si="473"/>
        <v>1.59</v>
      </c>
      <c r="U258" s="30">
        <f t="shared" si="506"/>
        <v>2</v>
      </c>
      <c r="V258" s="43">
        <f t="shared" si="386"/>
        <v>-0.82</v>
      </c>
      <c r="W258" s="45">
        <f t="shared" si="431"/>
        <v>236.5800000000001</v>
      </c>
      <c r="X258" s="75"/>
    </row>
    <row r="259" spans="1:24" outlineLevel="1" x14ac:dyDescent="0.2">
      <c r="A259" s="91"/>
      <c r="B259" s="37">
        <f t="shared" si="36"/>
        <v>255</v>
      </c>
      <c r="C259" s="28" t="s">
        <v>97</v>
      </c>
      <c r="D259" s="64">
        <v>44215</v>
      </c>
      <c r="E259" s="28" t="s">
        <v>11</v>
      </c>
      <c r="F259" s="54" t="s">
        <v>48</v>
      </c>
      <c r="G259" s="54" t="s">
        <v>70</v>
      </c>
      <c r="H259" s="54">
        <v>1100</v>
      </c>
      <c r="I259" s="57" t="s">
        <v>131</v>
      </c>
      <c r="J259" s="54" t="s">
        <v>120</v>
      </c>
      <c r="K259" s="36" t="s">
        <v>9</v>
      </c>
      <c r="L259" s="10">
        <v>13.5</v>
      </c>
      <c r="M259" s="30">
        <v>0.79799999999999993</v>
      </c>
      <c r="N259" s="31">
        <v>2.44</v>
      </c>
      <c r="O259" s="30">
        <v>0.52999999999999958</v>
      </c>
      <c r="P259" s="43">
        <f t="shared" si="192"/>
        <v>10.7</v>
      </c>
      <c r="Q259" s="45">
        <f t="shared" ref="Q259" si="507">P259+Q258</f>
        <v>174.85999999999996</v>
      </c>
      <c r="R259" s="10">
        <f t="shared" si="471"/>
        <v>13.5</v>
      </c>
      <c r="S259" s="30">
        <f t="shared" ref="S259:U259" si="508">IF(R259&gt;0,S$3,0)</f>
        <v>2</v>
      </c>
      <c r="T259" s="31">
        <f t="shared" si="473"/>
        <v>2.44</v>
      </c>
      <c r="U259" s="30">
        <f t="shared" si="508"/>
        <v>2</v>
      </c>
      <c r="V259" s="43">
        <f t="shared" si="386"/>
        <v>27.88</v>
      </c>
      <c r="W259" s="45">
        <f t="shared" si="431"/>
        <v>264.46000000000009</v>
      </c>
      <c r="X259" s="75"/>
    </row>
    <row r="260" spans="1:24" outlineLevel="1" x14ac:dyDescent="0.2">
      <c r="A260" s="91"/>
      <c r="B260" s="37">
        <f t="shared" si="36"/>
        <v>256</v>
      </c>
      <c r="C260" s="28" t="s">
        <v>336</v>
      </c>
      <c r="D260" s="64">
        <v>44216</v>
      </c>
      <c r="E260" s="28" t="s">
        <v>14</v>
      </c>
      <c r="F260" s="54" t="s">
        <v>34</v>
      </c>
      <c r="G260" s="54" t="s">
        <v>67</v>
      </c>
      <c r="H260" s="54">
        <v>1100</v>
      </c>
      <c r="I260" s="57" t="s">
        <v>131</v>
      </c>
      <c r="J260" s="54" t="s">
        <v>120</v>
      </c>
      <c r="K260" s="36" t="s">
        <v>56</v>
      </c>
      <c r="L260" s="10">
        <v>2.92</v>
      </c>
      <c r="M260" s="30">
        <v>5.2153665689149555</v>
      </c>
      <c r="N260" s="31">
        <v>1.36</v>
      </c>
      <c r="O260" s="30">
        <v>0</v>
      </c>
      <c r="P260" s="43">
        <f t="shared" si="192"/>
        <v>-5.2</v>
      </c>
      <c r="Q260" s="45">
        <f t="shared" ref="Q260" si="509">P260+Q259</f>
        <v>169.65999999999997</v>
      </c>
      <c r="R260" s="10">
        <f t="shared" si="471"/>
        <v>2.92</v>
      </c>
      <c r="S260" s="30">
        <f t="shared" ref="S260:U260" si="510">IF(R260&gt;0,S$3,0)</f>
        <v>2</v>
      </c>
      <c r="T260" s="31">
        <f t="shared" si="473"/>
        <v>1.36</v>
      </c>
      <c r="U260" s="30">
        <f t="shared" si="510"/>
        <v>2</v>
      </c>
      <c r="V260" s="43">
        <f t="shared" si="386"/>
        <v>-4</v>
      </c>
      <c r="W260" s="45">
        <f t="shared" si="431"/>
        <v>260.46000000000009</v>
      </c>
      <c r="X260" s="75"/>
    </row>
    <row r="261" spans="1:24" outlineLevel="1" x14ac:dyDescent="0.2">
      <c r="A261" s="91"/>
      <c r="B261" s="37">
        <f t="shared" si="36"/>
        <v>257</v>
      </c>
      <c r="C261" s="28" t="s">
        <v>338</v>
      </c>
      <c r="D261" s="64">
        <v>44217</v>
      </c>
      <c r="E261" s="28" t="s">
        <v>88</v>
      </c>
      <c r="F261" s="54" t="s">
        <v>25</v>
      </c>
      <c r="G261" s="54" t="s">
        <v>67</v>
      </c>
      <c r="H261" s="54">
        <v>1100</v>
      </c>
      <c r="I261" s="57" t="s">
        <v>131</v>
      </c>
      <c r="J261" s="54" t="s">
        <v>120</v>
      </c>
      <c r="K261" s="36" t="s">
        <v>9</v>
      </c>
      <c r="L261" s="10">
        <v>2.33</v>
      </c>
      <c r="M261" s="30">
        <v>7.4912471655328803</v>
      </c>
      <c r="N261" s="31">
        <v>1.37</v>
      </c>
      <c r="O261" s="30">
        <v>0</v>
      </c>
      <c r="P261" s="43">
        <f t="shared" si="192"/>
        <v>10</v>
      </c>
      <c r="Q261" s="45">
        <f t="shared" ref="Q261" si="511">P261+Q260</f>
        <v>179.65999999999997</v>
      </c>
      <c r="R261" s="10">
        <f t="shared" si="471"/>
        <v>2.33</v>
      </c>
      <c r="S261" s="30">
        <f t="shared" ref="S261:U261" si="512">IF(R261&gt;0,S$3,0)</f>
        <v>2</v>
      </c>
      <c r="T261" s="31">
        <f t="shared" si="473"/>
        <v>1.37</v>
      </c>
      <c r="U261" s="30">
        <f t="shared" si="512"/>
        <v>2</v>
      </c>
      <c r="V261" s="43">
        <f t="shared" si="386"/>
        <v>3.4</v>
      </c>
      <c r="W261" s="45">
        <f t="shared" si="431"/>
        <v>263.86000000000007</v>
      </c>
      <c r="X261" s="75"/>
    </row>
    <row r="262" spans="1:24" outlineLevel="1" x14ac:dyDescent="0.2">
      <c r="A262" s="91"/>
      <c r="B262" s="37">
        <f t="shared" si="36"/>
        <v>258</v>
      </c>
      <c r="C262" s="28" t="s">
        <v>339</v>
      </c>
      <c r="D262" s="64">
        <v>44217</v>
      </c>
      <c r="E262" s="28" t="s">
        <v>307</v>
      </c>
      <c r="F262" s="54" t="s">
        <v>34</v>
      </c>
      <c r="G262" s="54" t="s">
        <v>67</v>
      </c>
      <c r="H262" s="54">
        <v>1200</v>
      </c>
      <c r="I262" s="57" t="s">
        <v>131</v>
      </c>
      <c r="J262" s="54" t="s">
        <v>183</v>
      </c>
      <c r="K262" s="36" t="s">
        <v>9</v>
      </c>
      <c r="L262" s="10">
        <v>4.6399999999999997</v>
      </c>
      <c r="M262" s="30">
        <v>2.7441379310344822</v>
      </c>
      <c r="N262" s="31">
        <v>1.75</v>
      </c>
      <c r="O262" s="30">
        <v>0</v>
      </c>
      <c r="P262" s="43">
        <f t="shared" si="192"/>
        <v>10</v>
      </c>
      <c r="Q262" s="45">
        <f t="shared" ref="Q262" si="513">P262+Q261</f>
        <v>189.65999999999997</v>
      </c>
      <c r="R262" s="10">
        <f t="shared" si="471"/>
        <v>4.6399999999999997</v>
      </c>
      <c r="S262" s="30">
        <f t="shared" ref="S262:U262" si="514">IF(R262&gt;0,S$3,0)</f>
        <v>2</v>
      </c>
      <c r="T262" s="31">
        <f t="shared" si="473"/>
        <v>1.75</v>
      </c>
      <c r="U262" s="30">
        <f t="shared" si="514"/>
        <v>2</v>
      </c>
      <c r="V262" s="43">
        <f t="shared" si="386"/>
        <v>8.7799999999999994</v>
      </c>
      <c r="W262" s="45">
        <f t="shared" si="431"/>
        <v>272.64000000000004</v>
      </c>
      <c r="X262" s="75"/>
    </row>
    <row r="263" spans="1:24" outlineLevel="1" x14ac:dyDescent="0.2">
      <c r="A263" s="91"/>
      <c r="B263" s="37">
        <f t="shared" si="36"/>
        <v>259</v>
      </c>
      <c r="C263" s="28" t="s">
        <v>340</v>
      </c>
      <c r="D263" s="64">
        <v>44218</v>
      </c>
      <c r="E263" s="28" t="s">
        <v>39</v>
      </c>
      <c r="F263" s="54" t="s">
        <v>10</v>
      </c>
      <c r="G263" s="54" t="s">
        <v>67</v>
      </c>
      <c r="H263" s="54">
        <v>1200</v>
      </c>
      <c r="I263" s="57" t="s">
        <v>131</v>
      </c>
      <c r="J263" s="54" t="s">
        <v>120</v>
      </c>
      <c r="K263" s="36" t="s">
        <v>66</v>
      </c>
      <c r="L263" s="10">
        <v>4.1500000000000004</v>
      </c>
      <c r="M263" s="30">
        <v>3.18</v>
      </c>
      <c r="N263" s="31">
        <v>2.12</v>
      </c>
      <c r="O263" s="30">
        <v>0</v>
      </c>
      <c r="P263" s="43">
        <f t="shared" si="192"/>
        <v>-3.2</v>
      </c>
      <c r="Q263" s="45">
        <f t="shared" ref="Q263" si="515">P263+Q262</f>
        <v>186.45999999999998</v>
      </c>
      <c r="R263" s="10">
        <f t="shared" si="471"/>
        <v>4.1500000000000004</v>
      </c>
      <c r="S263" s="30">
        <f t="shared" ref="S263:U263" si="516">IF(R263&gt;0,S$3,0)</f>
        <v>2</v>
      </c>
      <c r="T263" s="31">
        <f t="shared" si="473"/>
        <v>2.12</v>
      </c>
      <c r="U263" s="30">
        <f t="shared" si="516"/>
        <v>2</v>
      </c>
      <c r="V263" s="43">
        <f t="shared" ref="V263:V326" si="517">ROUND(IF(OR($K263="1st",$K263="WON"),($R263*$S263)+($T263*$U263),IF(OR($K263="2nd",$K263="3rd"),IF($T263="NTD",0,($T263*$U263))))-($S263+$U263),2)</f>
        <v>-4</v>
      </c>
      <c r="W263" s="45">
        <f t="shared" si="431"/>
        <v>268.64000000000004</v>
      </c>
      <c r="X263" s="75"/>
    </row>
    <row r="264" spans="1:24" outlineLevel="1" x14ac:dyDescent="0.2">
      <c r="A264" s="91"/>
      <c r="B264" s="37">
        <f t="shared" si="36"/>
        <v>260</v>
      </c>
      <c r="C264" s="28" t="s">
        <v>341</v>
      </c>
      <c r="D264" s="64">
        <v>44218</v>
      </c>
      <c r="E264" s="28" t="s">
        <v>27</v>
      </c>
      <c r="F264" s="54" t="s">
        <v>13</v>
      </c>
      <c r="G264" s="54" t="s">
        <v>177</v>
      </c>
      <c r="H264" s="54">
        <v>1200</v>
      </c>
      <c r="I264" s="57" t="s">
        <v>131</v>
      </c>
      <c r="J264" s="54" t="s">
        <v>120</v>
      </c>
      <c r="K264" s="36" t="s">
        <v>65</v>
      </c>
      <c r="L264" s="10">
        <v>12.5</v>
      </c>
      <c r="M264" s="30">
        <v>0.86652173913043484</v>
      </c>
      <c r="N264" s="31">
        <v>3.58</v>
      </c>
      <c r="O264" s="30">
        <v>0.33000000000000007</v>
      </c>
      <c r="P264" s="43">
        <f t="shared" si="192"/>
        <v>-1.2</v>
      </c>
      <c r="Q264" s="45">
        <f t="shared" ref="Q264" si="518">P264+Q263</f>
        <v>185.26</v>
      </c>
      <c r="R264" s="10">
        <f t="shared" si="471"/>
        <v>12.5</v>
      </c>
      <c r="S264" s="30">
        <f t="shared" ref="S264:U264" si="519">IF(R264&gt;0,S$3,0)</f>
        <v>2</v>
      </c>
      <c r="T264" s="31">
        <f t="shared" si="473"/>
        <v>3.58</v>
      </c>
      <c r="U264" s="30">
        <f t="shared" si="519"/>
        <v>2</v>
      </c>
      <c r="V264" s="43">
        <f t="shared" si="517"/>
        <v>-4</v>
      </c>
      <c r="W264" s="45">
        <f t="shared" si="431"/>
        <v>264.64000000000004</v>
      </c>
      <c r="X264" s="75"/>
    </row>
    <row r="265" spans="1:24" outlineLevel="1" x14ac:dyDescent="0.2">
      <c r="A265" s="91"/>
      <c r="B265" s="37">
        <f t="shared" si="36"/>
        <v>261</v>
      </c>
      <c r="C265" s="28" t="s">
        <v>337</v>
      </c>
      <c r="D265" s="64">
        <v>44219</v>
      </c>
      <c r="E265" s="28" t="s">
        <v>43</v>
      </c>
      <c r="F265" s="54" t="s">
        <v>25</v>
      </c>
      <c r="G265" s="54" t="s">
        <v>245</v>
      </c>
      <c r="H265" s="54">
        <v>1300</v>
      </c>
      <c r="I265" s="57" t="s">
        <v>131</v>
      </c>
      <c r="J265" s="54" t="s">
        <v>120</v>
      </c>
      <c r="K265" s="36" t="s">
        <v>110</v>
      </c>
      <c r="L265" s="10">
        <v>31.05</v>
      </c>
      <c r="M265" s="30">
        <v>0.33333333333333337</v>
      </c>
      <c r="N265" s="31">
        <v>6.2</v>
      </c>
      <c r="O265" s="30">
        <v>6.0000000000000012E-2</v>
      </c>
      <c r="P265" s="43">
        <f t="shared" si="192"/>
        <v>-0.4</v>
      </c>
      <c r="Q265" s="45">
        <f t="shared" ref="Q265" si="520">P265+Q264</f>
        <v>184.85999999999999</v>
      </c>
      <c r="R265" s="10">
        <f t="shared" si="471"/>
        <v>31.05</v>
      </c>
      <c r="S265" s="30">
        <f t="shared" ref="S265:U265" si="521">IF(R265&gt;0,S$3,0)</f>
        <v>2</v>
      </c>
      <c r="T265" s="31">
        <f t="shared" si="473"/>
        <v>6.2</v>
      </c>
      <c r="U265" s="30">
        <f t="shared" si="521"/>
        <v>2</v>
      </c>
      <c r="V265" s="43">
        <f t="shared" si="517"/>
        <v>-4</v>
      </c>
      <c r="W265" s="45">
        <f t="shared" si="431"/>
        <v>260.64000000000004</v>
      </c>
      <c r="X265" s="75"/>
    </row>
    <row r="266" spans="1:24" outlineLevel="1" x14ac:dyDescent="0.2">
      <c r="A266" s="91"/>
      <c r="B266" s="37">
        <f t="shared" si="36"/>
        <v>262</v>
      </c>
      <c r="C266" s="28" t="s">
        <v>343</v>
      </c>
      <c r="D266" s="64">
        <v>44219</v>
      </c>
      <c r="E266" s="28" t="s">
        <v>78</v>
      </c>
      <c r="F266" s="54" t="s">
        <v>25</v>
      </c>
      <c r="G266" s="54" t="s">
        <v>67</v>
      </c>
      <c r="H266" s="54">
        <v>1000</v>
      </c>
      <c r="I266" s="57" t="s">
        <v>131</v>
      </c>
      <c r="J266" s="54" t="s">
        <v>120</v>
      </c>
      <c r="K266" s="36" t="s">
        <v>56</v>
      </c>
      <c r="L266" s="10">
        <v>13.93</v>
      </c>
      <c r="M266" s="30">
        <v>0.77153846153846173</v>
      </c>
      <c r="N266" s="31">
        <v>2.13</v>
      </c>
      <c r="O266" s="30">
        <v>0.71999999999999931</v>
      </c>
      <c r="P266" s="43">
        <f t="shared" si="192"/>
        <v>-1.5</v>
      </c>
      <c r="Q266" s="45">
        <f t="shared" ref="Q266" si="522">P266+Q265</f>
        <v>183.35999999999999</v>
      </c>
      <c r="R266" s="10">
        <f t="shared" si="471"/>
        <v>13.93</v>
      </c>
      <c r="S266" s="30">
        <f t="shared" ref="S266:U266" si="523">IF(R266&gt;0,S$3,0)</f>
        <v>2</v>
      </c>
      <c r="T266" s="31">
        <f t="shared" si="473"/>
        <v>2.13</v>
      </c>
      <c r="U266" s="30">
        <f t="shared" si="523"/>
        <v>2</v>
      </c>
      <c r="V266" s="43">
        <f t="shared" si="517"/>
        <v>-4</v>
      </c>
      <c r="W266" s="45">
        <f t="shared" si="431"/>
        <v>256.64000000000004</v>
      </c>
      <c r="X266" s="75"/>
    </row>
    <row r="267" spans="1:24" outlineLevel="1" x14ac:dyDescent="0.2">
      <c r="A267" s="91"/>
      <c r="B267" s="37">
        <f t="shared" si="36"/>
        <v>263</v>
      </c>
      <c r="C267" s="28" t="s">
        <v>96</v>
      </c>
      <c r="D267" s="64">
        <v>44219</v>
      </c>
      <c r="E267" s="28" t="s">
        <v>78</v>
      </c>
      <c r="F267" s="54" t="s">
        <v>25</v>
      </c>
      <c r="G267" s="54" t="s">
        <v>67</v>
      </c>
      <c r="H267" s="54">
        <v>1000</v>
      </c>
      <c r="I267" s="57" t="s">
        <v>131</v>
      </c>
      <c r="J267" s="54" t="s">
        <v>120</v>
      </c>
      <c r="K267" s="36" t="s">
        <v>9</v>
      </c>
      <c r="L267" s="10">
        <v>1.45</v>
      </c>
      <c r="M267" s="30">
        <v>22.173793103448276</v>
      </c>
      <c r="N267" s="31">
        <v>1.1200000000000001</v>
      </c>
      <c r="O267" s="30">
        <v>0</v>
      </c>
      <c r="P267" s="43">
        <f t="shared" si="192"/>
        <v>10</v>
      </c>
      <c r="Q267" s="45">
        <f t="shared" ref="Q267" si="524">P267+Q266</f>
        <v>193.35999999999999</v>
      </c>
      <c r="R267" s="10">
        <f t="shared" si="471"/>
        <v>1.45</v>
      </c>
      <c r="S267" s="30">
        <f t="shared" ref="S267:U267" si="525">IF(R267&gt;0,S$3,0)</f>
        <v>2</v>
      </c>
      <c r="T267" s="31">
        <f t="shared" si="473"/>
        <v>1.1200000000000001</v>
      </c>
      <c r="U267" s="30">
        <f t="shared" si="525"/>
        <v>2</v>
      </c>
      <c r="V267" s="43">
        <f t="shared" si="517"/>
        <v>1.1399999999999999</v>
      </c>
      <c r="W267" s="45">
        <f t="shared" si="431"/>
        <v>257.78000000000003</v>
      </c>
      <c r="X267" s="75"/>
    </row>
    <row r="268" spans="1:24" outlineLevel="1" x14ac:dyDescent="0.2">
      <c r="A268" s="91"/>
      <c r="B268" s="37">
        <f t="shared" si="36"/>
        <v>264</v>
      </c>
      <c r="C268" s="28" t="s">
        <v>344</v>
      </c>
      <c r="D268" s="64">
        <v>44219</v>
      </c>
      <c r="E268" s="28" t="s">
        <v>78</v>
      </c>
      <c r="F268" s="54" t="s">
        <v>36</v>
      </c>
      <c r="G268" s="54" t="s">
        <v>67</v>
      </c>
      <c r="H268" s="54">
        <v>1000</v>
      </c>
      <c r="I268" s="57" t="s">
        <v>131</v>
      </c>
      <c r="J268" s="54" t="s">
        <v>120</v>
      </c>
      <c r="K268" s="36" t="s">
        <v>8</v>
      </c>
      <c r="L268" s="10">
        <v>6.66</v>
      </c>
      <c r="M268" s="30">
        <v>1.76</v>
      </c>
      <c r="N268" s="31">
        <v>2.2799999999999998</v>
      </c>
      <c r="O268" s="30">
        <v>1.3579999999999997</v>
      </c>
      <c r="P268" s="43">
        <f t="shared" si="192"/>
        <v>0</v>
      </c>
      <c r="Q268" s="45">
        <f t="shared" ref="Q268" si="526">P268+Q267</f>
        <v>193.35999999999999</v>
      </c>
      <c r="R268" s="10">
        <f t="shared" si="471"/>
        <v>6.66</v>
      </c>
      <c r="S268" s="30">
        <f t="shared" ref="S268:U268" si="527">IF(R268&gt;0,S$3,0)</f>
        <v>2</v>
      </c>
      <c r="T268" s="31">
        <f t="shared" si="473"/>
        <v>2.2799999999999998</v>
      </c>
      <c r="U268" s="30">
        <f t="shared" si="527"/>
        <v>2</v>
      </c>
      <c r="V268" s="43">
        <f t="shared" si="517"/>
        <v>0.56000000000000005</v>
      </c>
      <c r="W268" s="45">
        <f t="shared" si="431"/>
        <v>258.34000000000003</v>
      </c>
      <c r="X268" s="75"/>
    </row>
    <row r="269" spans="1:24" outlineLevel="1" x14ac:dyDescent="0.2">
      <c r="A269" s="91"/>
      <c r="B269" s="37">
        <f t="shared" si="36"/>
        <v>265</v>
      </c>
      <c r="C269" s="28" t="s">
        <v>345</v>
      </c>
      <c r="D269" s="64">
        <v>44219</v>
      </c>
      <c r="E269" s="28" t="s">
        <v>78</v>
      </c>
      <c r="F269" s="54" t="s">
        <v>46</v>
      </c>
      <c r="G269" s="54" t="s">
        <v>69</v>
      </c>
      <c r="H269" s="54">
        <v>1000</v>
      </c>
      <c r="I269" s="57" t="s">
        <v>131</v>
      </c>
      <c r="J269" s="54" t="s">
        <v>120</v>
      </c>
      <c r="K269" s="36" t="s">
        <v>56</v>
      </c>
      <c r="L269" s="10">
        <v>24</v>
      </c>
      <c r="M269" s="30">
        <v>0.43608695652173912</v>
      </c>
      <c r="N269" s="31">
        <v>3.39</v>
      </c>
      <c r="O269" s="30">
        <v>0.18999999999999995</v>
      </c>
      <c r="P269" s="43">
        <f t="shared" si="192"/>
        <v>-0.6</v>
      </c>
      <c r="Q269" s="45">
        <f t="shared" ref="Q269" si="528">P269+Q268</f>
        <v>192.76</v>
      </c>
      <c r="R269" s="10">
        <f t="shared" si="471"/>
        <v>24</v>
      </c>
      <c r="S269" s="30">
        <f t="shared" ref="S269:U269" si="529">IF(R269&gt;0,S$3,0)</f>
        <v>2</v>
      </c>
      <c r="T269" s="31">
        <f t="shared" si="473"/>
        <v>3.39</v>
      </c>
      <c r="U269" s="30">
        <f t="shared" si="529"/>
        <v>2</v>
      </c>
      <c r="V269" s="43">
        <f t="shared" si="517"/>
        <v>-4</v>
      </c>
      <c r="W269" s="45">
        <f t="shared" si="431"/>
        <v>254.34000000000003</v>
      </c>
      <c r="X269" s="75"/>
    </row>
    <row r="270" spans="1:24" outlineLevel="1" x14ac:dyDescent="0.2">
      <c r="A270" s="91"/>
      <c r="B270" s="37">
        <f t="shared" si="36"/>
        <v>266</v>
      </c>
      <c r="C270" s="28" t="s">
        <v>346</v>
      </c>
      <c r="D270" s="64">
        <v>44220</v>
      </c>
      <c r="E270" s="28" t="s">
        <v>51</v>
      </c>
      <c r="F270" s="54" t="s">
        <v>25</v>
      </c>
      <c r="G270" s="54" t="s">
        <v>67</v>
      </c>
      <c r="H270" s="54">
        <v>1200</v>
      </c>
      <c r="I270" s="57" t="s">
        <v>131</v>
      </c>
      <c r="J270" s="54" t="s">
        <v>120</v>
      </c>
      <c r="K270" s="36" t="s">
        <v>74</v>
      </c>
      <c r="L270" s="10">
        <v>22.9</v>
      </c>
      <c r="M270" s="30">
        <v>0.45545454545454545</v>
      </c>
      <c r="N270" s="31">
        <v>4.24</v>
      </c>
      <c r="O270" s="30">
        <v>0.13000000000000003</v>
      </c>
      <c r="P270" s="43">
        <f t="shared" si="192"/>
        <v>-0.6</v>
      </c>
      <c r="Q270" s="45">
        <f t="shared" ref="Q270" si="530">P270+Q269</f>
        <v>192.16</v>
      </c>
      <c r="R270" s="10">
        <f t="shared" si="471"/>
        <v>22.9</v>
      </c>
      <c r="S270" s="30">
        <f t="shared" ref="S270:U270" si="531">IF(R270&gt;0,S$3,0)</f>
        <v>2</v>
      </c>
      <c r="T270" s="31">
        <f t="shared" si="473"/>
        <v>4.24</v>
      </c>
      <c r="U270" s="30">
        <f t="shared" si="531"/>
        <v>2</v>
      </c>
      <c r="V270" s="43">
        <f t="shared" si="517"/>
        <v>-4</v>
      </c>
      <c r="W270" s="45">
        <f t="shared" si="431"/>
        <v>250.34000000000003</v>
      </c>
      <c r="X270" s="75"/>
    </row>
    <row r="271" spans="1:24" outlineLevel="1" collapsed="1" x14ac:dyDescent="0.2">
      <c r="A271" s="91"/>
      <c r="B271" s="37">
        <f t="shared" si="36"/>
        <v>267</v>
      </c>
      <c r="C271" s="28" t="s">
        <v>322</v>
      </c>
      <c r="D271" s="64">
        <v>44220</v>
      </c>
      <c r="E271" s="28" t="s">
        <v>51</v>
      </c>
      <c r="F271" s="54" t="s">
        <v>36</v>
      </c>
      <c r="G271" s="54" t="s">
        <v>67</v>
      </c>
      <c r="H271" s="54">
        <v>1100</v>
      </c>
      <c r="I271" s="57" t="s">
        <v>131</v>
      </c>
      <c r="J271" s="54" t="s">
        <v>120</v>
      </c>
      <c r="K271" s="36" t="s">
        <v>12</v>
      </c>
      <c r="L271" s="10">
        <v>1.82</v>
      </c>
      <c r="M271" s="30">
        <v>12.207814088598401</v>
      </c>
      <c r="N271" s="31">
        <v>1.1299999999999999</v>
      </c>
      <c r="O271" s="30">
        <v>0</v>
      </c>
      <c r="P271" s="43">
        <f t="shared" si="192"/>
        <v>-12.2</v>
      </c>
      <c r="Q271" s="45">
        <f t="shared" ref="Q271" si="532">P271+Q270</f>
        <v>179.96</v>
      </c>
      <c r="R271" s="10">
        <f t="shared" si="471"/>
        <v>1.82</v>
      </c>
      <c r="S271" s="30">
        <f t="shared" ref="S271:U271" si="533">IF(R271&gt;0,S$3,0)</f>
        <v>2</v>
      </c>
      <c r="T271" s="31">
        <f t="shared" si="473"/>
        <v>1.1299999999999999</v>
      </c>
      <c r="U271" s="30">
        <f t="shared" si="533"/>
        <v>2</v>
      </c>
      <c r="V271" s="43">
        <f t="shared" si="517"/>
        <v>-1.74</v>
      </c>
      <c r="W271" s="45">
        <f t="shared" si="431"/>
        <v>248.60000000000002</v>
      </c>
      <c r="X271" s="75"/>
    </row>
    <row r="272" spans="1:24" outlineLevel="1" x14ac:dyDescent="0.2">
      <c r="A272" s="91"/>
      <c r="B272" s="37">
        <f t="shared" si="36"/>
        <v>268</v>
      </c>
      <c r="C272" s="28" t="s">
        <v>347</v>
      </c>
      <c r="D272" s="64">
        <v>44221</v>
      </c>
      <c r="E272" s="28" t="s">
        <v>42</v>
      </c>
      <c r="F272" s="54" t="s">
        <v>25</v>
      </c>
      <c r="G272" s="54" t="s">
        <v>67</v>
      </c>
      <c r="H272" s="54">
        <v>1100</v>
      </c>
      <c r="I272" s="57" t="s">
        <v>131</v>
      </c>
      <c r="J272" s="54" t="s">
        <v>120</v>
      </c>
      <c r="K272" s="36" t="s">
        <v>12</v>
      </c>
      <c r="L272" s="10">
        <v>2.54</v>
      </c>
      <c r="M272" s="30">
        <v>6.4971428571428573</v>
      </c>
      <c r="N272" s="31">
        <v>1.58</v>
      </c>
      <c r="O272" s="30">
        <v>0</v>
      </c>
      <c r="P272" s="43">
        <f t="shared" si="192"/>
        <v>-6.5</v>
      </c>
      <c r="Q272" s="45">
        <f t="shared" ref="Q272" si="534">P272+Q271</f>
        <v>173.46</v>
      </c>
      <c r="R272" s="10">
        <f t="shared" si="471"/>
        <v>2.54</v>
      </c>
      <c r="S272" s="30">
        <f t="shared" ref="S272:U272" si="535">IF(R272&gt;0,S$3,0)</f>
        <v>2</v>
      </c>
      <c r="T272" s="31">
        <f t="shared" si="473"/>
        <v>1.58</v>
      </c>
      <c r="U272" s="30">
        <f t="shared" si="535"/>
        <v>2</v>
      </c>
      <c r="V272" s="43">
        <f t="shared" si="517"/>
        <v>-0.84</v>
      </c>
      <c r="W272" s="45">
        <f t="shared" si="431"/>
        <v>247.76000000000002</v>
      </c>
      <c r="X272" s="75"/>
    </row>
    <row r="273" spans="1:24" outlineLevel="1" x14ac:dyDescent="0.2">
      <c r="A273" s="91"/>
      <c r="B273" s="37">
        <f t="shared" si="36"/>
        <v>269</v>
      </c>
      <c r="C273" s="28" t="s">
        <v>348</v>
      </c>
      <c r="D273" s="64">
        <v>44221</v>
      </c>
      <c r="E273" s="28" t="s">
        <v>42</v>
      </c>
      <c r="F273" s="54" t="s">
        <v>34</v>
      </c>
      <c r="G273" s="54" t="s">
        <v>67</v>
      </c>
      <c r="H273" s="54">
        <v>1300</v>
      </c>
      <c r="I273" s="57" t="s">
        <v>131</v>
      </c>
      <c r="J273" s="54" t="s">
        <v>120</v>
      </c>
      <c r="K273" s="36" t="s">
        <v>56</v>
      </c>
      <c r="L273" s="10">
        <v>27.51</v>
      </c>
      <c r="M273" s="30">
        <v>0.37792452830188683</v>
      </c>
      <c r="N273" s="31">
        <v>5</v>
      </c>
      <c r="O273" s="30">
        <v>9.999999999999995E-2</v>
      </c>
      <c r="P273" s="43">
        <f t="shared" si="192"/>
        <v>-0.5</v>
      </c>
      <c r="Q273" s="45">
        <f t="shared" ref="Q273" si="536">P273+Q272</f>
        <v>172.96</v>
      </c>
      <c r="R273" s="10">
        <f t="shared" si="471"/>
        <v>27.51</v>
      </c>
      <c r="S273" s="30">
        <f t="shared" ref="S273:U273" si="537">IF(R273&gt;0,S$3,0)</f>
        <v>2</v>
      </c>
      <c r="T273" s="31">
        <f t="shared" si="473"/>
        <v>5</v>
      </c>
      <c r="U273" s="30">
        <f t="shared" si="537"/>
        <v>2</v>
      </c>
      <c r="V273" s="43">
        <f t="shared" si="517"/>
        <v>-4</v>
      </c>
      <c r="W273" s="45">
        <f t="shared" si="431"/>
        <v>243.76000000000002</v>
      </c>
      <c r="X273" s="75"/>
    </row>
    <row r="274" spans="1:24" outlineLevel="1" x14ac:dyDescent="0.2">
      <c r="A274" s="91"/>
      <c r="B274" s="37">
        <f t="shared" si="36"/>
        <v>270</v>
      </c>
      <c r="C274" s="28" t="s">
        <v>342</v>
      </c>
      <c r="D274" s="64">
        <v>44222</v>
      </c>
      <c r="E274" s="28" t="s">
        <v>49</v>
      </c>
      <c r="F274" s="54" t="s">
        <v>10</v>
      </c>
      <c r="G274" s="54" t="s">
        <v>245</v>
      </c>
      <c r="H274" s="54">
        <v>1000</v>
      </c>
      <c r="I274" s="57" t="s">
        <v>131</v>
      </c>
      <c r="J274" s="54" t="s">
        <v>120</v>
      </c>
      <c r="K274" s="36" t="s">
        <v>62</v>
      </c>
      <c r="L274" s="10">
        <v>13.94</v>
      </c>
      <c r="M274" s="30">
        <v>0.77153846153846173</v>
      </c>
      <c r="N274" s="31">
        <v>3.8</v>
      </c>
      <c r="O274" s="30">
        <v>0.28222222222222199</v>
      </c>
      <c r="P274" s="43">
        <f t="shared" si="192"/>
        <v>-1.1000000000000001</v>
      </c>
      <c r="Q274" s="45">
        <f t="shared" ref="Q274" si="538">P274+Q273</f>
        <v>171.86</v>
      </c>
      <c r="R274" s="10">
        <f t="shared" si="471"/>
        <v>13.94</v>
      </c>
      <c r="S274" s="30">
        <f t="shared" ref="S274:U274" si="539">IF(R274&gt;0,S$3,0)</f>
        <v>2</v>
      </c>
      <c r="T274" s="31">
        <f t="shared" si="473"/>
        <v>3.8</v>
      </c>
      <c r="U274" s="30">
        <f t="shared" si="539"/>
        <v>2</v>
      </c>
      <c r="V274" s="43">
        <f t="shared" si="517"/>
        <v>-4</v>
      </c>
      <c r="W274" s="45">
        <f t="shared" si="431"/>
        <v>239.76000000000002</v>
      </c>
      <c r="X274" s="75"/>
    </row>
    <row r="275" spans="1:24" outlineLevel="1" x14ac:dyDescent="0.2">
      <c r="A275" s="91"/>
      <c r="B275" s="37">
        <f t="shared" si="36"/>
        <v>271</v>
      </c>
      <c r="C275" s="28" t="s">
        <v>232</v>
      </c>
      <c r="D275" s="64">
        <v>44223</v>
      </c>
      <c r="E275" s="28" t="s">
        <v>51</v>
      </c>
      <c r="F275" s="54" t="s">
        <v>46</v>
      </c>
      <c r="G275" s="54" t="s">
        <v>147</v>
      </c>
      <c r="H275" s="54">
        <v>1200</v>
      </c>
      <c r="I275" s="57" t="s">
        <v>131</v>
      </c>
      <c r="J275" s="54" t="s">
        <v>120</v>
      </c>
      <c r="K275" s="36" t="s">
        <v>9</v>
      </c>
      <c r="L275" s="10">
        <v>2.06</v>
      </c>
      <c r="M275" s="30">
        <v>9.4447058823529417</v>
      </c>
      <c r="N275" s="31">
        <v>1.27</v>
      </c>
      <c r="O275" s="30">
        <v>0</v>
      </c>
      <c r="P275" s="43">
        <f t="shared" si="192"/>
        <v>10</v>
      </c>
      <c r="Q275" s="45">
        <f t="shared" ref="Q275" si="540">P275+Q274</f>
        <v>181.86</v>
      </c>
      <c r="R275" s="10">
        <f t="shared" si="471"/>
        <v>2.06</v>
      </c>
      <c r="S275" s="30">
        <f t="shared" ref="S275:U275" si="541">IF(R275&gt;0,S$3,0)</f>
        <v>2</v>
      </c>
      <c r="T275" s="31">
        <f t="shared" si="473"/>
        <v>1.27</v>
      </c>
      <c r="U275" s="30">
        <f t="shared" si="541"/>
        <v>2</v>
      </c>
      <c r="V275" s="43">
        <f t="shared" si="517"/>
        <v>2.66</v>
      </c>
      <c r="W275" s="45">
        <f t="shared" si="431"/>
        <v>242.42000000000002</v>
      </c>
      <c r="X275" s="75"/>
    </row>
    <row r="276" spans="1:24" outlineLevel="1" x14ac:dyDescent="0.2">
      <c r="A276" s="91"/>
      <c r="B276" s="37">
        <f t="shared" si="36"/>
        <v>272</v>
      </c>
      <c r="C276" s="28" t="s">
        <v>351</v>
      </c>
      <c r="D276" s="64">
        <v>44224</v>
      </c>
      <c r="E276" s="28" t="s">
        <v>60</v>
      </c>
      <c r="F276" s="54" t="s">
        <v>36</v>
      </c>
      <c r="G276" s="54" t="s">
        <v>67</v>
      </c>
      <c r="H276" s="54">
        <v>1100</v>
      </c>
      <c r="I276" s="57" t="s">
        <v>131</v>
      </c>
      <c r="J276" s="54" t="s">
        <v>120</v>
      </c>
      <c r="K276" s="36" t="s">
        <v>12</v>
      </c>
      <c r="L276" s="10">
        <v>3.2</v>
      </c>
      <c r="M276" s="30">
        <v>4.5326007326007325</v>
      </c>
      <c r="N276" s="31">
        <v>1.38</v>
      </c>
      <c r="O276" s="30">
        <v>0</v>
      </c>
      <c r="P276" s="43">
        <f t="shared" si="192"/>
        <v>-4.5</v>
      </c>
      <c r="Q276" s="45">
        <f t="shared" ref="Q276" si="542">P276+Q275</f>
        <v>177.36</v>
      </c>
      <c r="R276" s="10">
        <f t="shared" si="471"/>
        <v>3.2</v>
      </c>
      <c r="S276" s="30">
        <f t="shared" ref="S276:U276" si="543">IF(R276&gt;0,S$3,0)</f>
        <v>2</v>
      </c>
      <c r="T276" s="31">
        <f t="shared" si="473"/>
        <v>1.38</v>
      </c>
      <c r="U276" s="30">
        <f t="shared" si="543"/>
        <v>2</v>
      </c>
      <c r="V276" s="43">
        <f t="shared" si="517"/>
        <v>-1.24</v>
      </c>
      <c r="W276" s="45">
        <f t="shared" si="431"/>
        <v>241.18</v>
      </c>
      <c r="X276" s="75"/>
    </row>
    <row r="277" spans="1:24" outlineLevel="1" x14ac:dyDescent="0.2">
      <c r="A277" s="91"/>
      <c r="B277" s="37">
        <f t="shared" si="36"/>
        <v>273</v>
      </c>
      <c r="C277" s="28" t="s">
        <v>327</v>
      </c>
      <c r="D277" s="64">
        <v>44224</v>
      </c>
      <c r="E277" s="28" t="s">
        <v>44</v>
      </c>
      <c r="F277" s="54" t="s">
        <v>36</v>
      </c>
      <c r="G277" s="54" t="s">
        <v>67</v>
      </c>
      <c r="H277" s="54">
        <v>1200</v>
      </c>
      <c r="I277" s="57" t="s">
        <v>131</v>
      </c>
      <c r="J277" s="54" t="s">
        <v>120</v>
      </c>
      <c r="K277" s="36" t="s">
        <v>8</v>
      </c>
      <c r="L277" s="10">
        <v>4.2</v>
      </c>
      <c r="M277" s="30">
        <v>3.1123076923076924</v>
      </c>
      <c r="N277" s="31">
        <v>1.65</v>
      </c>
      <c r="O277" s="30">
        <v>0</v>
      </c>
      <c r="P277" s="43">
        <f t="shared" si="192"/>
        <v>-3.1</v>
      </c>
      <c r="Q277" s="45">
        <f t="shared" ref="Q277" si="544">P277+Q276</f>
        <v>174.26000000000002</v>
      </c>
      <c r="R277" s="10">
        <f t="shared" si="471"/>
        <v>4.2</v>
      </c>
      <c r="S277" s="30">
        <f t="shared" ref="S277:U277" si="545">IF(R277&gt;0,S$3,0)</f>
        <v>2</v>
      </c>
      <c r="T277" s="31">
        <f t="shared" si="473"/>
        <v>1.65</v>
      </c>
      <c r="U277" s="30">
        <f t="shared" si="545"/>
        <v>2</v>
      </c>
      <c r="V277" s="43">
        <f t="shared" si="517"/>
        <v>-0.7</v>
      </c>
      <c r="W277" s="45">
        <f t="shared" si="431"/>
        <v>240.48000000000002</v>
      </c>
      <c r="X277" s="75"/>
    </row>
    <row r="278" spans="1:24" outlineLevel="1" x14ac:dyDescent="0.2">
      <c r="A278" s="91"/>
      <c r="B278" s="37">
        <f t="shared" ref="B278:B532" si="546">B277+1</f>
        <v>274</v>
      </c>
      <c r="C278" s="28" t="s">
        <v>350</v>
      </c>
      <c r="D278" s="64">
        <v>44224</v>
      </c>
      <c r="E278" s="28" t="s">
        <v>44</v>
      </c>
      <c r="F278" s="54" t="s">
        <v>34</v>
      </c>
      <c r="G278" s="54" t="s">
        <v>67</v>
      </c>
      <c r="H278" s="54">
        <v>1400</v>
      </c>
      <c r="I278" s="57" t="s">
        <v>131</v>
      </c>
      <c r="J278" s="54" t="s">
        <v>120</v>
      </c>
      <c r="K278" s="36" t="s">
        <v>86</v>
      </c>
      <c r="L278" s="10">
        <v>7.96</v>
      </c>
      <c r="M278" s="30">
        <v>1.4370440251572327</v>
      </c>
      <c r="N278" s="31">
        <v>2.3199999999999998</v>
      </c>
      <c r="O278" s="30">
        <v>1.1200000000000001</v>
      </c>
      <c r="P278" s="43">
        <f t="shared" si="192"/>
        <v>-2.6</v>
      </c>
      <c r="Q278" s="45">
        <f t="shared" ref="Q278" si="547">P278+Q277</f>
        <v>171.66000000000003</v>
      </c>
      <c r="R278" s="10">
        <f t="shared" si="471"/>
        <v>7.96</v>
      </c>
      <c r="S278" s="30">
        <f t="shared" ref="S278:U278" si="548">IF(R278&gt;0,S$3,0)</f>
        <v>2</v>
      </c>
      <c r="T278" s="31">
        <f t="shared" si="473"/>
        <v>2.3199999999999998</v>
      </c>
      <c r="U278" s="30">
        <f t="shared" si="548"/>
        <v>2</v>
      </c>
      <c r="V278" s="43">
        <f t="shared" si="517"/>
        <v>-4</v>
      </c>
      <c r="W278" s="45">
        <f t="shared" si="431"/>
        <v>236.48000000000002</v>
      </c>
      <c r="X278" s="75"/>
    </row>
    <row r="279" spans="1:24" outlineLevel="1" x14ac:dyDescent="0.2">
      <c r="A279" s="91"/>
      <c r="B279" s="37">
        <f t="shared" si="546"/>
        <v>275</v>
      </c>
      <c r="C279" s="28" t="s">
        <v>359</v>
      </c>
      <c r="D279" s="64">
        <v>44225</v>
      </c>
      <c r="E279" s="28" t="s">
        <v>54</v>
      </c>
      <c r="F279" s="54" t="s">
        <v>10</v>
      </c>
      <c r="G279" s="54" t="s">
        <v>67</v>
      </c>
      <c r="H279" s="54">
        <v>1000</v>
      </c>
      <c r="I279" s="57" t="s">
        <v>132</v>
      </c>
      <c r="J279" s="54" t="s">
        <v>120</v>
      </c>
      <c r="K279" s="36" t="s">
        <v>66</v>
      </c>
      <c r="L279" s="10">
        <v>9.3699999999999992</v>
      </c>
      <c r="M279" s="30">
        <v>1.1951370851370851</v>
      </c>
      <c r="N279" s="31">
        <v>2.8</v>
      </c>
      <c r="O279" s="30">
        <v>0.66857142857142859</v>
      </c>
      <c r="P279" s="43">
        <f t="shared" si="192"/>
        <v>-1.9</v>
      </c>
      <c r="Q279" s="45">
        <f t="shared" ref="Q279" si="549">P279+Q278</f>
        <v>169.76000000000002</v>
      </c>
      <c r="R279" s="10">
        <f t="shared" si="471"/>
        <v>9.3699999999999992</v>
      </c>
      <c r="S279" s="30">
        <f t="shared" ref="S279:U279" si="550">IF(R279&gt;0,S$3,0)</f>
        <v>2</v>
      </c>
      <c r="T279" s="31">
        <f t="shared" si="473"/>
        <v>2.8</v>
      </c>
      <c r="U279" s="30">
        <f t="shared" si="550"/>
        <v>2</v>
      </c>
      <c r="V279" s="43">
        <f t="shared" si="517"/>
        <v>-4</v>
      </c>
      <c r="W279" s="45">
        <f t="shared" si="431"/>
        <v>232.48000000000002</v>
      </c>
      <c r="X279" s="85"/>
    </row>
    <row r="280" spans="1:24" outlineLevel="1" x14ac:dyDescent="0.2">
      <c r="A280" s="91"/>
      <c r="B280" s="37">
        <f t="shared" si="546"/>
        <v>276</v>
      </c>
      <c r="C280" s="28" t="s">
        <v>113</v>
      </c>
      <c r="D280" s="64">
        <v>44225</v>
      </c>
      <c r="E280" s="28" t="s">
        <v>54</v>
      </c>
      <c r="F280" s="54" t="s">
        <v>10</v>
      </c>
      <c r="G280" s="54" t="s">
        <v>67</v>
      </c>
      <c r="H280" s="54">
        <v>1000</v>
      </c>
      <c r="I280" s="57" t="s">
        <v>132</v>
      </c>
      <c r="J280" s="54" t="s">
        <v>120</v>
      </c>
      <c r="K280" s="36" t="s">
        <v>9</v>
      </c>
      <c r="L280" s="10">
        <v>6.65</v>
      </c>
      <c r="M280" s="30">
        <v>1.7766666666666666</v>
      </c>
      <c r="N280" s="31">
        <v>2.08</v>
      </c>
      <c r="O280" s="30">
        <v>1.6548148148148147</v>
      </c>
      <c r="P280" s="43">
        <f t="shared" si="192"/>
        <v>11.8</v>
      </c>
      <c r="Q280" s="45">
        <f t="shared" ref="Q280" si="551">P280+Q279</f>
        <v>181.56000000000003</v>
      </c>
      <c r="R280" s="10">
        <f t="shared" si="471"/>
        <v>6.65</v>
      </c>
      <c r="S280" s="30">
        <f t="shared" ref="S280:U280" si="552">IF(R280&gt;0,S$3,0)</f>
        <v>2</v>
      </c>
      <c r="T280" s="31">
        <f t="shared" si="473"/>
        <v>2.08</v>
      </c>
      <c r="U280" s="30">
        <f t="shared" si="552"/>
        <v>2</v>
      </c>
      <c r="V280" s="43">
        <f t="shared" si="517"/>
        <v>13.46</v>
      </c>
      <c r="W280" s="45">
        <f t="shared" si="431"/>
        <v>245.94000000000003</v>
      </c>
      <c r="X280" s="85"/>
    </row>
    <row r="281" spans="1:24" outlineLevel="1" x14ac:dyDescent="0.2">
      <c r="A281" s="91"/>
      <c r="B281" s="37">
        <f t="shared" si="546"/>
        <v>277</v>
      </c>
      <c r="C281" s="28" t="s">
        <v>117</v>
      </c>
      <c r="D281" s="64">
        <v>44225</v>
      </c>
      <c r="E281" s="28" t="s">
        <v>31</v>
      </c>
      <c r="F281" s="54" t="s">
        <v>25</v>
      </c>
      <c r="G281" s="54" t="s">
        <v>67</v>
      </c>
      <c r="H281" s="54">
        <v>1000</v>
      </c>
      <c r="I281" s="57" t="s">
        <v>132</v>
      </c>
      <c r="J281" s="54" t="s">
        <v>120</v>
      </c>
      <c r="K281" s="36" t="s">
        <v>8</v>
      </c>
      <c r="L281" s="10">
        <v>6.92</v>
      </c>
      <c r="M281" s="30">
        <v>1.6972340425531915</v>
      </c>
      <c r="N281" s="31">
        <v>2.1</v>
      </c>
      <c r="O281" s="30">
        <v>1.5022222222222221</v>
      </c>
      <c r="P281" s="43">
        <f t="shared" si="192"/>
        <v>0</v>
      </c>
      <c r="Q281" s="45">
        <f t="shared" ref="Q281" si="553">P281+Q280</f>
        <v>181.56000000000003</v>
      </c>
      <c r="R281" s="10">
        <f t="shared" si="471"/>
        <v>6.92</v>
      </c>
      <c r="S281" s="30">
        <f t="shared" ref="S281:U281" si="554">IF(R281&gt;0,S$3,0)</f>
        <v>2</v>
      </c>
      <c r="T281" s="31">
        <f t="shared" si="473"/>
        <v>2.1</v>
      </c>
      <c r="U281" s="30">
        <f t="shared" si="554"/>
        <v>2</v>
      </c>
      <c r="V281" s="43">
        <f t="shared" si="517"/>
        <v>0.2</v>
      </c>
      <c r="W281" s="45">
        <f t="shared" si="431"/>
        <v>246.14000000000001</v>
      </c>
      <c r="X281" s="85"/>
    </row>
    <row r="282" spans="1:24" outlineLevel="1" x14ac:dyDescent="0.2">
      <c r="A282" s="91"/>
      <c r="B282" s="37">
        <f t="shared" si="546"/>
        <v>278</v>
      </c>
      <c r="C282" s="28" t="s">
        <v>358</v>
      </c>
      <c r="D282" s="64">
        <v>44225</v>
      </c>
      <c r="E282" s="28" t="s">
        <v>31</v>
      </c>
      <c r="F282" s="54" t="s">
        <v>25</v>
      </c>
      <c r="G282" s="54" t="s">
        <v>67</v>
      </c>
      <c r="H282" s="54">
        <v>1000</v>
      </c>
      <c r="I282" s="57" t="s">
        <v>132</v>
      </c>
      <c r="J282" s="54" t="s">
        <v>120</v>
      </c>
      <c r="K282" s="36" t="s">
        <v>9</v>
      </c>
      <c r="L282" s="10">
        <v>2.67</v>
      </c>
      <c r="M282" s="30">
        <v>5.9807407407407416</v>
      </c>
      <c r="N282" s="31">
        <v>1.47</v>
      </c>
      <c r="O282" s="30">
        <v>0</v>
      </c>
      <c r="P282" s="43">
        <f>ROUND(IF(OR($K282="1st",$K282="WON"),($L282*$M282)+($N282*$O282),IF(OR($K282="2nd",$K282="3rd"),IF($N282="NTD",0,($N282*$O282))))-($M282+$O282),1)</f>
        <v>10</v>
      </c>
      <c r="Q282" s="45">
        <f t="shared" ref="Q282" si="555">P282+Q281</f>
        <v>191.56000000000003</v>
      </c>
      <c r="R282" s="10">
        <f t="shared" si="471"/>
        <v>2.67</v>
      </c>
      <c r="S282" s="30">
        <f t="shared" ref="S282:U282" si="556">IF(R282&gt;0,S$3,0)</f>
        <v>2</v>
      </c>
      <c r="T282" s="31">
        <f t="shared" si="473"/>
        <v>1.47</v>
      </c>
      <c r="U282" s="30">
        <f t="shared" si="556"/>
        <v>2</v>
      </c>
      <c r="V282" s="43">
        <f t="shared" si="517"/>
        <v>4.28</v>
      </c>
      <c r="W282" s="45">
        <f t="shared" si="431"/>
        <v>250.42000000000002</v>
      </c>
      <c r="X282" s="85"/>
    </row>
    <row r="283" spans="1:24" outlineLevel="1" x14ac:dyDescent="0.2">
      <c r="A283" s="91"/>
      <c r="B283" s="52">
        <f t="shared" si="546"/>
        <v>279</v>
      </c>
      <c r="C283" s="9" t="s">
        <v>349</v>
      </c>
      <c r="D283" s="42">
        <v>44226</v>
      </c>
      <c r="E283" s="9" t="s">
        <v>94</v>
      </c>
      <c r="F283" s="55" t="s">
        <v>10</v>
      </c>
      <c r="G283" s="55" t="s">
        <v>191</v>
      </c>
      <c r="H283" s="55">
        <v>1100</v>
      </c>
      <c r="I283" s="60" t="s">
        <v>130</v>
      </c>
      <c r="J283" s="55" t="s">
        <v>178</v>
      </c>
      <c r="K283" s="38" t="s">
        <v>12</v>
      </c>
      <c r="L283" s="39">
        <v>2.65</v>
      </c>
      <c r="M283" s="40">
        <v>6.0411396011396006</v>
      </c>
      <c r="N283" s="41">
        <v>1.46</v>
      </c>
      <c r="O283" s="40">
        <v>0</v>
      </c>
      <c r="P283" s="44">
        <f t="shared" si="192"/>
        <v>-6</v>
      </c>
      <c r="Q283" s="48">
        <f t="shared" ref="Q283" si="557">P283+Q282</f>
        <v>185.56000000000003</v>
      </c>
      <c r="R283" s="39">
        <f t="shared" si="471"/>
        <v>2.65</v>
      </c>
      <c r="S283" s="40">
        <f t="shared" ref="S283:U283" si="558">IF(R283&gt;0,S$3,0)</f>
        <v>2</v>
      </c>
      <c r="T283" s="41">
        <f t="shared" si="473"/>
        <v>1.46</v>
      </c>
      <c r="U283" s="40">
        <f t="shared" si="558"/>
        <v>2</v>
      </c>
      <c r="V283" s="44">
        <f t="shared" si="517"/>
        <v>-1.08</v>
      </c>
      <c r="W283" s="48">
        <f t="shared" si="431"/>
        <v>249.34</v>
      </c>
      <c r="X283" s="85"/>
    </row>
    <row r="284" spans="1:24" outlineLevel="1" collapsed="1" x14ac:dyDescent="0.2">
      <c r="A284" s="91"/>
      <c r="B284" s="37">
        <f t="shared" si="546"/>
        <v>280</v>
      </c>
      <c r="C284" s="28" t="s">
        <v>363</v>
      </c>
      <c r="D284" s="64">
        <v>44228</v>
      </c>
      <c r="E284" s="28" t="s">
        <v>53</v>
      </c>
      <c r="F284" s="54" t="s">
        <v>36</v>
      </c>
      <c r="G284" s="54" t="s">
        <v>67</v>
      </c>
      <c r="H284" s="54">
        <v>1200</v>
      </c>
      <c r="I284" s="57" t="s">
        <v>131</v>
      </c>
      <c r="J284" s="54" t="s">
        <v>120</v>
      </c>
      <c r="K284" s="36" t="s">
        <v>8</v>
      </c>
      <c r="L284" s="10">
        <v>6.87</v>
      </c>
      <c r="M284" s="88">
        <v>1.6972340425531915</v>
      </c>
      <c r="N284" s="31">
        <v>2.82</v>
      </c>
      <c r="O284" s="88">
        <v>0</v>
      </c>
      <c r="P284" s="43">
        <f t="shared" si="192"/>
        <v>-1.7</v>
      </c>
      <c r="Q284" s="45">
        <f t="shared" ref="Q284" si="559">P284+Q283</f>
        <v>183.86000000000004</v>
      </c>
      <c r="R284" s="10">
        <f t="shared" si="471"/>
        <v>6.87</v>
      </c>
      <c r="S284" s="88">
        <f t="shared" ref="S284:U284" si="560">IF(R284&gt;0,S$3,0)</f>
        <v>2</v>
      </c>
      <c r="T284" s="31">
        <f t="shared" si="473"/>
        <v>2.82</v>
      </c>
      <c r="U284" s="88">
        <f t="shared" si="560"/>
        <v>2</v>
      </c>
      <c r="V284" s="43">
        <f t="shared" si="517"/>
        <v>1.64</v>
      </c>
      <c r="W284" s="45">
        <f t="shared" si="431"/>
        <v>250.98</v>
      </c>
      <c r="X284" s="85"/>
    </row>
    <row r="285" spans="1:24" outlineLevel="1" x14ac:dyDescent="0.2">
      <c r="A285" s="91"/>
      <c r="B285" s="37">
        <f t="shared" si="546"/>
        <v>281</v>
      </c>
      <c r="C285" s="28" t="s">
        <v>364</v>
      </c>
      <c r="D285" s="64">
        <v>44228</v>
      </c>
      <c r="E285" s="28" t="s">
        <v>53</v>
      </c>
      <c r="F285" s="54" t="s">
        <v>34</v>
      </c>
      <c r="G285" s="54" t="s">
        <v>67</v>
      </c>
      <c r="H285" s="54">
        <v>1600</v>
      </c>
      <c r="I285" s="57" t="s">
        <v>131</v>
      </c>
      <c r="J285" s="54" t="s">
        <v>120</v>
      </c>
      <c r="K285" s="36" t="s">
        <v>9</v>
      </c>
      <c r="L285" s="10">
        <v>3.05</v>
      </c>
      <c r="M285" s="88">
        <v>4.8763636363636369</v>
      </c>
      <c r="N285" s="31">
        <v>1.51</v>
      </c>
      <c r="O285" s="88">
        <v>0</v>
      </c>
      <c r="P285" s="43">
        <f t="shared" si="192"/>
        <v>10</v>
      </c>
      <c r="Q285" s="45">
        <f t="shared" ref="Q285" si="561">P285+Q284</f>
        <v>193.86000000000004</v>
      </c>
      <c r="R285" s="10">
        <f t="shared" si="471"/>
        <v>3.05</v>
      </c>
      <c r="S285" s="88">
        <f t="shared" ref="S285:U285" si="562">IF(R285&gt;0,S$3,0)</f>
        <v>2</v>
      </c>
      <c r="T285" s="31">
        <f t="shared" si="473"/>
        <v>1.51</v>
      </c>
      <c r="U285" s="88">
        <f t="shared" si="562"/>
        <v>2</v>
      </c>
      <c r="V285" s="43">
        <f t="shared" si="517"/>
        <v>5.12</v>
      </c>
      <c r="W285" s="45">
        <f t="shared" ref="W285:W348" si="563">V285+W284</f>
        <v>256.09999999999997</v>
      </c>
      <c r="X285" s="85"/>
    </row>
    <row r="286" spans="1:24" outlineLevel="1" x14ac:dyDescent="0.2">
      <c r="A286" s="91"/>
      <c r="B286" s="37">
        <f t="shared" si="546"/>
        <v>282</v>
      </c>
      <c r="C286" s="28" t="s">
        <v>365</v>
      </c>
      <c r="D286" s="64">
        <v>44228</v>
      </c>
      <c r="E286" s="28" t="s">
        <v>53</v>
      </c>
      <c r="F286" s="54" t="s">
        <v>46</v>
      </c>
      <c r="G286" s="54" t="s">
        <v>70</v>
      </c>
      <c r="H286" s="54">
        <v>1000</v>
      </c>
      <c r="I286" s="57" t="s">
        <v>131</v>
      </c>
      <c r="J286" s="54" t="s">
        <v>120</v>
      </c>
      <c r="K286" s="36" t="s">
        <v>9</v>
      </c>
      <c r="L286" s="10">
        <v>17.66</v>
      </c>
      <c r="M286" s="88">
        <v>0.59836045056320397</v>
      </c>
      <c r="N286" s="31">
        <v>4</v>
      </c>
      <c r="O286" s="88">
        <v>0.1866666666666667</v>
      </c>
      <c r="P286" s="43">
        <f t="shared" si="192"/>
        <v>10.5</v>
      </c>
      <c r="Q286" s="45">
        <f t="shared" ref="Q286" si="564">P286+Q285</f>
        <v>204.36000000000004</v>
      </c>
      <c r="R286" s="10">
        <f t="shared" si="471"/>
        <v>17.66</v>
      </c>
      <c r="S286" s="88">
        <f t="shared" ref="S286:U286" si="565">IF(R286&gt;0,S$3,0)</f>
        <v>2</v>
      </c>
      <c r="T286" s="31">
        <f t="shared" si="473"/>
        <v>4</v>
      </c>
      <c r="U286" s="88">
        <f t="shared" si="565"/>
        <v>2</v>
      </c>
      <c r="V286" s="43">
        <f t="shared" si="517"/>
        <v>39.32</v>
      </c>
      <c r="W286" s="45">
        <f t="shared" si="563"/>
        <v>295.41999999999996</v>
      </c>
      <c r="X286" s="85"/>
    </row>
    <row r="287" spans="1:24" outlineLevel="1" x14ac:dyDescent="0.2">
      <c r="A287" s="91"/>
      <c r="B287" s="37">
        <f t="shared" si="546"/>
        <v>283</v>
      </c>
      <c r="C287" s="28" t="s">
        <v>336</v>
      </c>
      <c r="D287" s="64">
        <v>44229</v>
      </c>
      <c r="E287" s="28" t="s">
        <v>73</v>
      </c>
      <c r="F287" s="54" t="s">
        <v>10</v>
      </c>
      <c r="G287" s="54" t="s">
        <v>67</v>
      </c>
      <c r="H287" s="54">
        <v>1100</v>
      </c>
      <c r="I287" s="57" t="s">
        <v>131</v>
      </c>
      <c r="J287" s="54" t="s">
        <v>120</v>
      </c>
      <c r="K287" s="36" t="s">
        <v>74</v>
      </c>
      <c r="L287" s="10">
        <v>5.8</v>
      </c>
      <c r="M287" s="88">
        <v>2.0936842105263156</v>
      </c>
      <c r="N287" s="31">
        <v>2.56</v>
      </c>
      <c r="O287" s="88">
        <v>0</v>
      </c>
      <c r="P287" s="43">
        <f t="shared" si="192"/>
        <v>-2.1</v>
      </c>
      <c r="Q287" s="45">
        <f t="shared" ref="Q287" si="566">P287+Q286</f>
        <v>202.26000000000005</v>
      </c>
      <c r="R287" s="10">
        <f t="shared" si="471"/>
        <v>5.8</v>
      </c>
      <c r="S287" s="88">
        <f t="shared" ref="S287:U287" si="567">IF(R287&gt;0,S$3,0)</f>
        <v>2</v>
      </c>
      <c r="T287" s="31">
        <f t="shared" si="473"/>
        <v>2.56</v>
      </c>
      <c r="U287" s="88">
        <f t="shared" si="567"/>
        <v>2</v>
      </c>
      <c r="V287" s="43">
        <f t="shared" si="517"/>
        <v>-4</v>
      </c>
      <c r="W287" s="45">
        <f t="shared" si="563"/>
        <v>291.41999999999996</v>
      </c>
      <c r="X287" s="85"/>
    </row>
    <row r="288" spans="1:24" outlineLevel="1" x14ac:dyDescent="0.2">
      <c r="A288" s="91"/>
      <c r="B288" s="37">
        <f t="shared" si="546"/>
        <v>284</v>
      </c>
      <c r="C288" s="28" t="s">
        <v>361</v>
      </c>
      <c r="D288" s="64">
        <v>44229</v>
      </c>
      <c r="E288" s="28" t="s">
        <v>73</v>
      </c>
      <c r="F288" s="54" t="s">
        <v>41</v>
      </c>
      <c r="G288" s="54" t="s">
        <v>67</v>
      </c>
      <c r="H288" s="54">
        <v>1100</v>
      </c>
      <c r="I288" s="57" t="s">
        <v>131</v>
      </c>
      <c r="J288" s="54" t="s">
        <v>120</v>
      </c>
      <c r="K288" s="36" t="s">
        <v>66</v>
      </c>
      <c r="L288" s="10">
        <v>3.75</v>
      </c>
      <c r="M288" s="88">
        <v>3.6381818181818177</v>
      </c>
      <c r="N288" s="31">
        <v>1.57</v>
      </c>
      <c r="O288" s="88">
        <v>0</v>
      </c>
      <c r="P288" s="43">
        <f t="shared" si="192"/>
        <v>-3.6</v>
      </c>
      <c r="Q288" s="45">
        <f t="shared" ref="Q288" si="568">P288+Q287</f>
        <v>198.66000000000005</v>
      </c>
      <c r="R288" s="10">
        <f t="shared" si="471"/>
        <v>3.75</v>
      </c>
      <c r="S288" s="88">
        <f t="shared" ref="S288:U288" si="569">IF(R288&gt;0,S$3,0)</f>
        <v>2</v>
      </c>
      <c r="T288" s="31">
        <f t="shared" si="473"/>
        <v>1.57</v>
      </c>
      <c r="U288" s="88">
        <f t="shared" si="569"/>
        <v>2</v>
      </c>
      <c r="V288" s="43">
        <f t="shared" si="517"/>
        <v>-4</v>
      </c>
      <c r="W288" s="45">
        <f t="shared" si="563"/>
        <v>287.41999999999996</v>
      </c>
      <c r="X288" s="85"/>
    </row>
    <row r="289" spans="1:24" outlineLevel="1" x14ac:dyDescent="0.2">
      <c r="A289" s="91"/>
      <c r="B289" s="37">
        <f t="shared" si="546"/>
        <v>285</v>
      </c>
      <c r="C289" s="28" t="s">
        <v>362</v>
      </c>
      <c r="D289" s="64">
        <v>44229</v>
      </c>
      <c r="E289" s="28" t="s">
        <v>73</v>
      </c>
      <c r="F289" s="54" t="s">
        <v>41</v>
      </c>
      <c r="G289" s="54" t="s">
        <v>67</v>
      </c>
      <c r="H289" s="54">
        <v>1100</v>
      </c>
      <c r="I289" s="57" t="s">
        <v>131</v>
      </c>
      <c r="J289" s="54" t="s">
        <v>120</v>
      </c>
      <c r="K289" s="36" t="s">
        <v>9</v>
      </c>
      <c r="L289" s="10">
        <v>2.95</v>
      </c>
      <c r="M289" s="88">
        <v>5.112089761570827</v>
      </c>
      <c r="N289" s="31">
        <v>1.47</v>
      </c>
      <c r="O289" s="88">
        <v>0</v>
      </c>
      <c r="P289" s="43">
        <f t="shared" si="192"/>
        <v>10</v>
      </c>
      <c r="Q289" s="45">
        <f t="shared" ref="Q289:Q290" si="570">P289+Q288</f>
        <v>208.66000000000005</v>
      </c>
      <c r="R289" s="10">
        <f t="shared" si="471"/>
        <v>2.95</v>
      </c>
      <c r="S289" s="88">
        <f t="shared" ref="S289:U289" si="571">IF(R289&gt;0,S$3,0)</f>
        <v>2</v>
      </c>
      <c r="T289" s="31">
        <f t="shared" si="473"/>
        <v>1.47</v>
      </c>
      <c r="U289" s="88">
        <f t="shared" si="571"/>
        <v>2</v>
      </c>
      <c r="V289" s="43">
        <f t="shared" si="517"/>
        <v>4.84</v>
      </c>
      <c r="W289" s="45">
        <f t="shared" si="563"/>
        <v>292.25999999999993</v>
      </c>
      <c r="X289" s="85"/>
    </row>
    <row r="290" spans="1:24" outlineLevel="1" x14ac:dyDescent="0.2">
      <c r="A290" s="91"/>
      <c r="B290" s="37">
        <f t="shared" si="546"/>
        <v>286</v>
      </c>
      <c r="C290" s="28" t="s">
        <v>366</v>
      </c>
      <c r="D290" s="64">
        <v>44230</v>
      </c>
      <c r="E290" s="28" t="s">
        <v>43</v>
      </c>
      <c r="F290" s="54" t="s">
        <v>46</v>
      </c>
      <c r="G290" s="54" t="s">
        <v>147</v>
      </c>
      <c r="H290" s="54">
        <v>1300</v>
      </c>
      <c r="I290" s="57" t="s">
        <v>131</v>
      </c>
      <c r="J290" s="54" t="s">
        <v>120</v>
      </c>
      <c r="K290" s="36" t="s">
        <v>12</v>
      </c>
      <c r="L290" s="10">
        <v>11.4</v>
      </c>
      <c r="M290" s="88">
        <v>0.95761904761904748</v>
      </c>
      <c r="N290" s="31">
        <v>3.95</v>
      </c>
      <c r="O290" s="88">
        <v>0.31000000000000011</v>
      </c>
      <c r="P290" s="43">
        <f t="shared" si="192"/>
        <v>0</v>
      </c>
      <c r="Q290" s="45">
        <f t="shared" si="570"/>
        <v>208.66000000000005</v>
      </c>
      <c r="R290" s="10">
        <f t="shared" si="471"/>
        <v>11.4</v>
      </c>
      <c r="S290" s="88">
        <f t="shared" ref="S290:U290" si="572">IF(R290&gt;0,S$3,0)</f>
        <v>2</v>
      </c>
      <c r="T290" s="31">
        <f t="shared" si="473"/>
        <v>3.95</v>
      </c>
      <c r="U290" s="88">
        <f t="shared" si="572"/>
        <v>2</v>
      </c>
      <c r="V290" s="43">
        <f t="shared" si="517"/>
        <v>3.9</v>
      </c>
      <c r="W290" s="45">
        <f t="shared" si="563"/>
        <v>296.15999999999991</v>
      </c>
      <c r="X290" s="85"/>
    </row>
    <row r="291" spans="1:24" outlineLevel="1" x14ac:dyDescent="0.2">
      <c r="A291" s="91"/>
      <c r="B291" s="37">
        <f t="shared" si="546"/>
        <v>287</v>
      </c>
      <c r="C291" s="28" t="s">
        <v>367</v>
      </c>
      <c r="D291" s="64">
        <v>44231</v>
      </c>
      <c r="E291" s="28" t="s">
        <v>88</v>
      </c>
      <c r="F291" s="54" t="s">
        <v>41</v>
      </c>
      <c r="G291" s="54" t="s">
        <v>70</v>
      </c>
      <c r="H291" s="54">
        <v>1100</v>
      </c>
      <c r="I291" s="57" t="s">
        <v>131</v>
      </c>
      <c r="J291" s="54" t="s">
        <v>120</v>
      </c>
      <c r="K291" s="36" t="s">
        <v>86</v>
      </c>
      <c r="L291" s="10">
        <v>12.38</v>
      </c>
      <c r="M291" s="88">
        <v>0.87521739130434784</v>
      </c>
      <c r="N291" s="31">
        <v>3.62</v>
      </c>
      <c r="O291" s="88">
        <v>0.33000000000000007</v>
      </c>
      <c r="P291" s="43">
        <f t="shared" si="192"/>
        <v>-1.2</v>
      </c>
      <c r="Q291" s="45">
        <f t="shared" ref="Q291" si="573">P291+Q290</f>
        <v>207.46000000000006</v>
      </c>
      <c r="R291" s="10">
        <f t="shared" si="471"/>
        <v>12.38</v>
      </c>
      <c r="S291" s="88">
        <f t="shared" ref="S291:U291" si="574">IF(R291&gt;0,S$3,0)</f>
        <v>2</v>
      </c>
      <c r="T291" s="31">
        <f t="shared" si="473"/>
        <v>3.62</v>
      </c>
      <c r="U291" s="88">
        <f t="shared" si="574"/>
        <v>2</v>
      </c>
      <c r="V291" s="43">
        <f t="shared" si="517"/>
        <v>-4</v>
      </c>
      <c r="W291" s="45">
        <f t="shared" si="563"/>
        <v>292.15999999999991</v>
      </c>
      <c r="X291" s="85"/>
    </row>
    <row r="292" spans="1:24" outlineLevel="1" x14ac:dyDescent="0.2">
      <c r="A292" s="91"/>
      <c r="B292" s="37">
        <f t="shared" si="546"/>
        <v>288</v>
      </c>
      <c r="C292" s="28" t="s">
        <v>348</v>
      </c>
      <c r="D292" s="64">
        <v>44232</v>
      </c>
      <c r="E292" s="28" t="s">
        <v>42</v>
      </c>
      <c r="F292" s="54" t="s">
        <v>10</v>
      </c>
      <c r="G292" s="54" t="s">
        <v>67</v>
      </c>
      <c r="H292" s="54">
        <v>1400</v>
      </c>
      <c r="I292" s="57" t="s">
        <v>130</v>
      </c>
      <c r="J292" s="54" t="s">
        <v>120</v>
      </c>
      <c r="K292" s="36" t="s">
        <v>12</v>
      </c>
      <c r="L292" s="10">
        <v>6.2</v>
      </c>
      <c r="M292" s="88">
        <v>1.93</v>
      </c>
      <c r="N292" s="31">
        <v>1.92</v>
      </c>
      <c r="O292" s="88">
        <v>2.0799999999999996</v>
      </c>
      <c r="P292" s="43">
        <f t="shared" si="192"/>
        <v>0</v>
      </c>
      <c r="Q292" s="45">
        <f t="shared" ref="Q292" si="575">P292+Q291</f>
        <v>207.46000000000006</v>
      </c>
      <c r="R292" s="10">
        <f t="shared" si="471"/>
        <v>6.2</v>
      </c>
      <c r="S292" s="88">
        <f t="shared" ref="S292:U292" si="576">IF(R292&gt;0,S$3,0)</f>
        <v>2</v>
      </c>
      <c r="T292" s="31">
        <f t="shared" si="473"/>
        <v>1.92</v>
      </c>
      <c r="U292" s="88">
        <f t="shared" si="576"/>
        <v>2</v>
      </c>
      <c r="V292" s="43">
        <f t="shared" si="517"/>
        <v>-0.16</v>
      </c>
      <c r="W292" s="45">
        <f t="shared" si="563"/>
        <v>291.99999999999989</v>
      </c>
      <c r="X292" s="85"/>
    </row>
    <row r="293" spans="1:24" outlineLevel="1" x14ac:dyDescent="0.2">
      <c r="A293" s="91"/>
      <c r="B293" s="37">
        <f t="shared" si="546"/>
        <v>289</v>
      </c>
      <c r="C293" s="28" t="s">
        <v>368</v>
      </c>
      <c r="D293" s="64">
        <v>44233</v>
      </c>
      <c r="E293" s="28" t="s">
        <v>49</v>
      </c>
      <c r="F293" s="54" t="s">
        <v>10</v>
      </c>
      <c r="G293" s="54" t="s">
        <v>191</v>
      </c>
      <c r="H293" s="54">
        <v>1100</v>
      </c>
      <c r="I293" s="57" t="s">
        <v>131</v>
      </c>
      <c r="J293" s="54" t="s">
        <v>120</v>
      </c>
      <c r="K293" s="36" t="s">
        <v>204</v>
      </c>
      <c r="L293" s="10">
        <v>21.31</v>
      </c>
      <c r="M293" s="88">
        <v>0.49048780487804883</v>
      </c>
      <c r="N293" s="31">
        <v>5.24</v>
      </c>
      <c r="O293" s="88">
        <v>0.11000000000000003</v>
      </c>
      <c r="P293" s="43">
        <f t="shared" si="192"/>
        <v>-0.6</v>
      </c>
      <c r="Q293" s="45">
        <f t="shared" ref="Q293" si="577">P293+Q292</f>
        <v>206.86000000000007</v>
      </c>
      <c r="R293" s="10">
        <f t="shared" si="471"/>
        <v>21.31</v>
      </c>
      <c r="S293" s="88">
        <f t="shared" ref="S293:U293" si="578">IF(R293&gt;0,S$3,0)</f>
        <v>2</v>
      </c>
      <c r="T293" s="31">
        <f t="shared" si="473"/>
        <v>5.24</v>
      </c>
      <c r="U293" s="88">
        <f t="shared" si="578"/>
        <v>2</v>
      </c>
      <c r="V293" s="43">
        <f t="shared" si="517"/>
        <v>-4</v>
      </c>
      <c r="W293" s="45">
        <f t="shared" si="563"/>
        <v>287.99999999999989</v>
      </c>
      <c r="X293" s="85"/>
    </row>
    <row r="294" spans="1:24" outlineLevel="1" x14ac:dyDescent="0.2">
      <c r="A294" s="91"/>
      <c r="B294" s="37">
        <f t="shared" si="546"/>
        <v>290</v>
      </c>
      <c r="C294" s="28" t="s">
        <v>370</v>
      </c>
      <c r="D294" s="64">
        <v>44234</v>
      </c>
      <c r="E294" s="28" t="s">
        <v>60</v>
      </c>
      <c r="F294" s="54" t="s">
        <v>41</v>
      </c>
      <c r="G294" s="54" t="s">
        <v>70</v>
      </c>
      <c r="H294" s="54">
        <v>1100</v>
      </c>
      <c r="I294" s="57" t="s">
        <v>131</v>
      </c>
      <c r="J294" s="54" t="s">
        <v>120</v>
      </c>
      <c r="K294" s="36" t="s">
        <v>56</v>
      </c>
      <c r="L294" s="10">
        <v>6.4</v>
      </c>
      <c r="M294" s="88">
        <v>1.8565240641711231</v>
      </c>
      <c r="N294" s="31">
        <v>2.42</v>
      </c>
      <c r="O294" s="88">
        <v>1.3195238095238093</v>
      </c>
      <c r="P294" s="43">
        <f t="shared" si="192"/>
        <v>-3.2</v>
      </c>
      <c r="Q294" s="45">
        <f t="shared" ref="Q294" si="579">P294+Q293</f>
        <v>203.66000000000008</v>
      </c>
      <c r="R294" s="10">
        <f t="shared" si="471"/>
        <v>6.4</v>
      </c>
      <c r="S294" s="88">
        <f t="shared" ref="S294:U294" si="580">IF(R294&gt;0,S$3,0)</f>
        <v>2</v>
      </c>
      <c r="T294" s="31">
        <f t="shared" si="473"/>
        <v>2.42</v>
      </c>
      <c r="U294" s="88">
        <f t="shared" si="580"/>
        <v>2</v>
      </c>
      <c r="V294" s="43">
        <f t="shared" si="517"/>
        <v>-4</v>
      </c>
      <c r="W294" s="45">
        <f t="shared" si="563"/>
        <v>283.99999999999989</v>
      </c>
      <c r="X294" s="85"/>
    </row>
    <row r="295" spans="1:24" outlineLevel="1" x14ac:dyDescent="0.2">
      <c r="A295" s="91"/>
      <c r="B295" s="37">
        <f t="shared" si="546"/>
        <v>291</v>
      </c>
      <c r="C295" s="28" t="s">
        <v>369</v>
      </c>
      <c r="D295" s="64">
        <v>44236</v>
      </c>
      <c r="E295" s="28" t="s">
        <v>35</v>
      </c>
      <c r="F295" s="54" t="s">
        <v>36</v>
      </c>
      <c r="G295" s="54" t="s">
        <v>67</v>
      </c>
      <c r="H295" s="54">
        <v>1112</v>
      </c>
      <c r="I295" s="57" t="s">
        <v>131</v>
      </c>
      <c r="J295" s="54" t="s">
        <v>120</v>
      </c>
      <c r="K295" s="36" t="s">
        <v>9</v>
      </c>
      <c r="L295" s="10">
        <v>2.8</v>
      </c>
      <c r="M295" s="88">
        <v>5.5434482758620689</v>
      </c>
      <c r="N295" s="31">
        <v>1.39</v>
      </c>
      <c r="O295" s="88">
        <v>0</v>
      </c>
      <c r="P295" s="43">
        <f t="shared" si="192"/>
        <v>10</v>
      </c>
      <c r="Q295" s="45">
        <f t="shared" ref="Q295" si="581">P295+Q294</f>
        <v>213.66000000000008</v>
      </c>
      <c r="R295" s="10">
        <f t="shared" si="471"/>
        <v>2.8</v>
      </c>
      <c r="S295" s="88">
        <f t="shared" ref="S295:U295" si="582">IF(R295&gt;0,S$3,0)</f>
        <v>2</v>
      </c>
      <c r="T295" s="31">
        <f t="shared" si="473"/>
        <v>1.39</v>
      </c>
      <c r="U295" s="88">
        <f t="shared" si="582"/>
        <v>2</v>
      </c>
      <c r="V295" s="43">
        <f t="shared" si="517"/>
        <v>4.38</v>
      </c>
      <c r="W295" s="45">
        <f t="shared" si="563"/>
        <v>288.37999999999988</v>
      </c>
      <c r="X295" s="85"/>
    </row>
    <row r="296" spans="1:24" outlineLevel="1" x14ac:dyDescent="0.2">
      <c r="A296" s="91"/>
      <c r="B296" s="37">
        <f t="shared" si="546"/>
        <v>292</v>
      </c>
      <c r="C296" s="28" t="s">
        <v>371</v>
      </c>
      <c r="D296" s="64">
        <v>44236</v>
      </c>
      <c r="E296" s="28" t="s">
        <v>35</v>
      </c>
      <c r="F296" s="54" t="s">
        <v>36</v>
      </c>
      <c r="G296" s="54" t="s">
        <v>67</v>
      </c>
      <c r="H296" s="54">
        <v>1112</v>
      </c>
      <c r="I296" s="57" t="s">
        <v>131</v>
      </c>
      <c r="J296" s="54" t="s">
        <v>120</v>
      </c>
      <c r="K296" s="36" t="s">
        <v>74</v>
      </c>
      <c r="L296" s="10">
        <v>213.33</v>
      </c>
      <c r="M296" s="88">
        <v>4.714880952380953E-2</v>
      </c>
      <c r="N296" s="31">
        <v>23.28</v>
      </c>
      <c r="O296" s="88">
        <v>0</v>
      </c>
      <c r="P296" s="43">
        <f t="shared" si="192"/>
        <v>0</v>
      </c>
      <c r="Q296" s="45">
        <f t="shared" ref="Q296" si="583">P296+Q295</f>
        <v>213.66000000000008</v>
      </c>
      <c r="R296" s="10">
        <f t="shared" si="471"/>
        <v>213.33</v>
      </c>
      <c r="S296" s="88">
        <f t="shared" ref="S296:U296" si="584">IF(R296&gt;0,S$3,0)</f>
        <v>2</v>
      </c>
      <c r="T296" s="31">
        <f t="shared" si="473"/>
        <v>23.28</v>
      </c>
      <c r="U296" s="88">
        <f t="shared" si="584"/>
        <v>2</v>
      </c>
      <c r="V296" s="43">
        <f t="shared" si="517"/>
        <v>-4</v>
      </c>
      <c r="W296" s="45">
        <f t="shared" si="563"/>
        <v>284.37999999999988</v>
      </c>
      <c r="X296" s="85"/>
    </row>
    <row r="297" spans="1:24" outlineLevel="1" x14ac:dyDescent="0.2">
      <c r="A297" s="91"/>
      <c r="B297" s="37">
        <f t="shared" si="546"/>
        <v>293</v>
      </c>
      <c r="C297" s="28" t="s">
        <v>374</v>
      </c>
      <c r="D297" s="64">
        <v>44238</v>
      </c>
      <c r="E297" s="28" t="s">
        <v>376</v>
      </c>
      <c r="F297" s="54" t="s">
        <v>41</v>
      </c>
      <c r="G297" s="54" t="s">
        <v>67</v>
      </c>
      <c r="H297" s="54">
        <v>1000</v>
      </c>
      <c r="I297" s="57" t="s">
        <v>131</v>
      </c>
      <c r="J297" s="54" t="s">
        <v>178</v>
      </c>
      <c r="K297" s="36" t="s">
        <v>9</v>
      </c>
      <c r="L297" s="10">
        <v>2.8</v>
      </c>
      <c r="M297" s="30">
        <v>5.5434482758620689</v>
      </c>
      <c r="N297" s="31">
        <v>1.47</v>
      </c>
      <c r="O297" s="30">
        <v>0</v>
      </c>
      <c r="P297" s="43">
        <f t="shared" si="192"/>
        <v>10</v>
      </c>
      <c r="Q297" s="45">
        <f t="shared" ref="Q297" si="585">P297+Q296</f>
        <v>223.66000000000008</v>
      </c>
      <c r="R297" s="10">
        <f t="shared" si="471"/>
        <v>2.8</v>
      </c>
      <c r="S297" s="30">
        <f t="shared" ref="S297:U297" si="586">IF(R297&gt;0,S$3,0)</f>
        <v>2</v>
      </c>
      <c r="T297" s="31">
        <f t="shared" si="473"/>
        <v>1.47</v>
      </c>
      <c r="U297" s="30">
        <f t="shared" si="586"/>
        <v>2</v>
      </c>
      <c r="V297" s="43">
        <f t="shared" si="517"/>
        <v>4.54</v>
      </c>
      <c r="W297" s="45">
        <f t="shared" si="563"/>
        <v>288.9199999999999</v>
      </c>
      <c r="X297" s="85"/>
    </row>
    <row r="298" spans="1:24" outlineLevel="1" x14ac:dyDescent="0.2">
      <c r="A298" s="91"/>
      <c r="B298" s="37">
        <f t="shared" si="546"/>
        <v>294</v>
      </c>
      <c r="C298" s="28" t="s">
        <v>372</v>
      </c>
      <c r="D298" s="64">
        <v>44238</v>
      </c>
      <c r="E298" s="28" t="s">
        <v>44</v>
      </c>
      <c r="F298" s="54" t="s">
        <v>25</v>
      </c>
      <c r="G298" s="54" t="s">
        <v>67</v>
      </c>
      <c r="H298" s="54">
        <v>1200</v>
      </c>
      <c r="I298" s="57" t="s">
        <v>131</v>
      </c>
      <c r="J298" s="54" t="s">
        <v>120</v>
      </c>
      <c r="K298" s="36" t="s">
        <v>9</v>
      </c>
      <c r="L298" s="10">
        <v>2.4700000000000002</v>
      </c>
      <c r="M298" s="30">
        <v>6.7889361702127662</v>
      </c>
      <c r="N298" s="31">
        <v>1.32</v>
      </c>
      <c r="O298" s="30">
        <v>0</v>
      </c>
      <c r="P298" s="43">
        <f t="shared" si="192"/>
        <v>10</v>
      </c>
      <c r="Q298" s="45">
        <f t="shared" ref="Q298" si="587">P298+Q297</f>
        <v>233.66000000000008</v>
      </c>
      <c r="R298" s="10">
        <f t="shared" si="471"/>
        <v>2.4700000000000002</v>
      </c>
      <c r="S298" s="30">
        <f t="shared" ref="S298:U298" si="588">IF(R298&gt;0,S$3,0)</f>
        <v>2</v>
      </c>
      <c r="T298" s="31">
        <f t="shared" si="473"/>
        <v>1.32</v>
      </c>
      <c r="U298" s="30">
        <f t="shared" si="588"/>
        <v>2</v>
      </c>
      <c r="V298" s="43">
        <f t="shared" si="517"/>
        <v>3.58</v>
      </c>
      <c r="W298" s="45">
        <f t="shared" si="563"/>
        <v>292.49999999999989</v>
      </c>
      <c r="X298" s="85"/>
    </row>
    <row r="299" spans="1:24" outlineLevel="1" x14ac:dyDescent="0.2">
      <c r="A299" s="91"/>
      <c r="B299" s="37">
        <f t="shared" si="546"/>
        <v>295</v>
      </c>
      <c r="C299" s="28" t="s">
        <v>373</v>
      </c>
      <c r="D299" s="64">
        <v>44238</v>
      </c>
      <c r="E299" s="28" t="s">
        <v>44</v>
      </c>
      <c r="F299" s="54" t="s">
        <v>36</v>
      </c>
      <c r="G299" s="54" t="s">
        <v>67</v>
      </c>
      <c r="H299" s="54">
        <v>1200</v>
      </c>
      <c r="I299" s="57" t="s">
        <v>131</v>
      </c>
      <c r="J299" s="54" t="s">
        <v>120</v>
      </c>
      <c r="K299" s="36" t="s">
        <v>86</v>
      </c>
      <c r="L299" s="10">
        <v>5.47</v>
      </c>
      <c r="M299" s="30">
        <v>2.2434586466165412</v>
      </c>
      <c r="N299" s="31">
        <v>2.34</v>
      </c>
      <c r="O299" s="30">
        <v>1.686666666666667</v>
      </c>
      <c r="P299" s="43">
        <f t="shared" si="192"/>
        <v>-3.9</v>
      </c>
      <c r="Q299" s="45">
        <f t="shared" ref="Q299" si="589">P299+Q298</f>
        <v>229.76000000000008</v>
      </c>
      <c r="R299" s="10">
        <f t="shared" si="471"/>
        <v>5.47</v>
      </c>
      <c r="S299" s="30">
        <f t="shared" ref="S299:U299" si="590">IF(R299&gt;0,S$3,0)</f>
        <v>2</v>
      </c>
      <c r="T299" s="31">
        <f t="shared" si="473"/>
        <v>2.34</v>
      </c>
      <c r="U299" s="30">
        <f t="shared" si="590"/>
        <v>2</v>
      </c>
      <c r="V299" s="43">
        <f t="shared" si="517"/>
        <v>-4</v>
      </c>
      <c r="W299" s="45">
        <f t="shared" si="563"/>
        <v>288.49999999999989</v>
      </c>
      <c r="X299" s="85"/>
    </row>
    <row r="300" spans="1:24" outlineLevel="1" x14ac:dyDescent="0.2">
      <c r="A300" s="91"/>
      <c r="B300" s="37">
        <f t="shared" si="546"/>
        <v>296</v>
      </c>
      <c r="C300" s="28" t="s">
        <v>341</v>
      </c>
      <c r="D300" s="64">
        <v>44238</v>
      </c>
      <c r="E300" s="28" t="s">
        <v>44</v>
      </c>
      <c r="F300" s="54" t="s">
        <v>10</v>
      </c>
      <c r="G300" s="54" t="s">
        <v>67</v>
      </c>
      <c r="H300" s="54">
        <v>1400</v>
      </c>
      <c r="I300" s="57" t="s">
        <v>131</v>
      </c>
      <c r="J300" s="54" t="s">
        <v>120</v>
      </c>
      <c r="K300" s="36" t="s">
        <v>56</v>
      </c>
      <c r="L300" s="10">
        <v>6.6</v>
      </c>
      <c r="M300" s="30">
        <v>1.7861904761904766</v>
      </c>
      <c r="N300" s="31">
        <v>1.9</v>
      </c>
      <c r="O300" s="30">
        <v>2.0228571428571427</v>
      </c>
      <c r="P300" s="43">
        <f t="shared" si="192"/>
        <v>-3.8</v>
      </c>
      <c r="Q300" s="45">
        <f t="shared" ref="Q300" si="591">P300+Q299</f>
        <v>225.96000000000006</v>
      </c>
      <c r="R300" s="10">
        <f t="shared" si="471"/>
        <v>6.6</v>
      </c>
      <c r="S300" s="30">
        <f t="shared" ref="S300:U300" si="592">IF(R300&gt;0,S$3,0)</f>
        <v>2</v>
      </c>
      <c r="T300" s="31">
        <f t="shared" si="473"/>
        <v>1.9</v>
      </c>
      <c r="U300" s="30">
        <f t="shared" si="592"/>
        <v>2</v>
      </c>
      <c r="V300" s="43">
        <f t="shared" si="517"/>
        <v>-4</v>
      </c>
      <c r="W300" s="45">
        <f t="shared" si="563"/>
        <v>284.49999999999989</v>
      </c>
      <c r="X300" s="85"/>
    </row>
    <row r="301" spans="1:24" outlineLevel="1" x14ac:dyDescent="0.2">
      <c r="A301" s="91"/>
      <c r="B301" s="37">
        <f t="shared" si="546"/>
        <v>297</v>
      </c>
      <c r="C301" s="28" t="s">
        <v>375</v>
      </c>
      <c r="D301" s="64">
        <v>44238</v>
      </c>
      <c r="E301" s="28" t="s">
        <v>44</v>
      </c>
      <c r="F301" s="54" t="s">
        <v>13</v>
      </c>
      <c r="G301" s="54" t="s">
        <v>69</v>
      </c>
      <c r="H301" s="54">
        <v>1200</v>
      </c>
      <c r="I301" s="57" t="s">
        <v>131</v>
      </c>
      <c r="J301" s="54" t="s">
        <v>120</v>
      </c>
      <c r="K301" s="36" t="s">
        <v>9</v>
      </c>
      <c r="L301" s="10">
        <v>2.58</v>
      </c>
      <c r="M301" s="30">
        <v>6.36</v>
      </c>
      <c r="N301" s="31">
        <v>1.44</v>
      </c>
      <c r="O301" s="30">
        <v>0</v>
      </c>
      <c r="P301" s="43">
        <f t="shared" si="192"/>
        <v>10</v>
      </c>
      <c r="Q301" s="45">
        <f t="shared" ref="Q301" si="593">P301+Q300</f>
        <v>235.96000000000006</v>
      </c>
      <c r="R301" s="10">
        <f t="shared" si="471"/>
        <v>2.58</v>
      </c>
      <c r="S301" s="30">
        <f t="shared" ref="S301:U301" si="594">IF(R301&gt;0,S$3,0)</f>
        <v>2</v>
      </c>
      <c r="T301" s="31">
        <f t="shared" si="473"/>
        <v>1.44</v>
      </c>
      <c r="U301" s="30">
        <f t="shared" si="594"/>
        <v>2</v>
      </c>
      <c r="V301" s="43">
        <f t="shared" si="517"/>
        <v>4.04</v>
      </c>
      <c r="W301" s="45">
        <f t="shared" si="563"/>
        <v>288.53999999999991</v>
      </c>
      <c r="X301" s="85"/>
    </row>
    <row r="302" spans="1:24" outlineLevel="1" x14ac:dyDescent="0.2">
      <c r="A302" s="91"/>
      <c r="B302" s="37">
        <f t="shared" si="546"/>
        <v>298</v>
      </c>
      <c r="C302" s="28" t="s">
        <v>377</v>
      </c>
      <c r="D302" s="64">
        <v>44239</v>
      </c>
      <c r="E302" s="28" t="s">
        <v>26</v>
      </c>
      <c r="F302" s="54" t="s">
        <v>36</v>
      </c>
      <c r="G302" s="54" t="s">
        <v>245</v>
      </c>
      <c r="H302" s="54">
        <v>1100</v>
      </c>
      <c r="I302" s="57" t="s">
        <v>130</v>
      </c>
      <c r="J302" s="54" t="s">
        <v>120</v>
      </c>
      <c r="K302" s="36" t="s">
        <v>74</v>
      </c>
      <c r="L302" s="10">
        <v>17.5</v>
      </c>
      <c r="M302" s="30">
        <v>0.60696969696969705</v>
      </c>
      <c r="N302" s="31">
        <v>3.45</v>
      </c>
      <c r="O302" s="30">
        <v>0.24000000000000005</v>
      </c>
      <c r="P302" s="43">
        <f t="shared" si="192"/>
        <v>-0.8</v>
      </c>
      <c r="Q302" s="45">
        <f t="shared" ref="Q302" si="595">P302+Q301</f>
        <v>235.16000000000005</v>
      </c>
      <c r="R302" s="10">
        <f t="shared" si="471"/>
        <v>17.5</v>
      </c>
      <c r="S302" s="30">
        <f t="shared" ref="S302:U302" si="596">IF(R302&gt;0,S$3,0)</f>
        <v>2</v>
      </c>
      <c r="T302" s="31">
        <f t="shared" si="473"/>
        <v>3.45</v>
      </c>
      <c r="U302" s="30">
        <f t="shared" si="596"/>
        <v>2</v>
      </c>
      <c r="V302" s="43">
        <f t="shared" si="517"/>
        <v>-4</v>
      </c>
      <c r="W302" s="45">
        <f t="shared" si="563"/>
        <v>284.53999999999991</v>
      </c>
      <c r="X302" s="85"/>
    </row>
    <row r="303" spans="1:24" outlineLevel="1" x14ac:dyDescent="0.2">
      <c r="A303" s="91"/>
      <c r="B303" s="37">
        <f t="shared" si="546"/>
        <v>299</v>
      </c>
      <c r="C303" s="28" t="s">
        <v>378</v>
      </c>
      <c r="D303" s="64">
        <v>44239</v>
      </c>
      <c r="E303" s="28" t="s">
        <v>27</v>
      </c>
      <c r="F303" s="54" t="s">
        <v>13</v>
      </c>
      <c r="G303" s="54" t="s">
        <v>69</v>
      </c>
      <c r="H303" s="54">
        <v>1200</v>
      </c>
      <c r="I303" s="57" t="s">
        <v>131</v>
      </c>
      <c r="J303" s="54" t="s">
        <v>120</v>
      </c>
      <c r="K303" s="36" t="s">
        <v>56</v>
      </c>
      <c r="L303" s="10">
        <v>26.98</v>
      </c>
      <c r="M303" s="30">
        <v>0.38307692307692309</v>
      </c>
      <c r="N303" s="31">
        <v>5.65</v>
      </c>
      <c r="O303" s="30">
        <v>7.999999999999996E-2</v>
      </c>
      <c r="P303" s="43">
        <f t="shared" si="192"/>
        <v>-0.5</v>
      </c>
      <c r="Q303" s="45">
        <f t="shared" ref="Q303" si="597">P303+Q302</f>
        <v>234.66000000000005</v>
      </c>
      <c r="R303" s="10">
        <f t="shared" si="471"/>
        <v>26.98</v>
      </c>
      <c r="S303" s="30">
        <f t="shared" ref="S303:U303" si="598">IF(R303&gt;0,S$3,0)</f>
        <v>2</v>
      </c>
      <c r="T303" s="31">
        <f t="shared" si="473"/>
        <v>5.65</v>
      </c>
      <c r="U303" s="30">
        <f t="shared" si="598"/>
        <v>2</v>
      </c>
      <c r="V303" s="43">
        <f t="shared" si="517"/>
        <v>-4</v>
      </c>
      <c r="W303" s="45">
        <f t="shared" si="563"/>
        <v>280.53999999999991</v>
      </c>
      <c r="X303" s="85"/>
    </row>
    <row r="304" spans="1:24" outlineLevel="1" x14ac:dyDescent="0.2">
      <c r="A304" s="91"/>
      <c r="B304" s="37">
        <f t="shared" si="546"/>
        <v>300</v>
      </c>
      <c r="C304" s="28" t="s">
        <v>342</v>
      </c>
      <c r="D304" s="64">
        <v>44240</v>
      </c>
      <c r="E304" s="28" t="s">
        <v>40</v>
      </c>
      <c r="F304" s="54" t="s">
        <v>25</v>
      </c>
      <c r="G304" s="54" t="s">
        <v>245</v>
      </c>
      <c r="H304" s="54">
        <v>1000</v>
      </c>
      <c r="I304" s="57" t="s">
        <v>131</v>
      </c>
      <c r="J304" s="54" t="s">
        <v>120</v>
      </c>
      <c r="K304" s="36" t="s">
        <v>8</v>
      </c>
      <c r="L304" s="10">
        <v>2.95</v>
      </c>
      <c r="M304" s="30">
        <v>5.112089761570827</v>
      </c>
      <c r="N304" s="31">
        <v>1.47</v>
      </c>
      <c r="O304" s="30">
        <v>0</v>
      </c>
      <c r="P304" s="43">
        <f t="shared" si="192"/>
        <v>-5.0999999999999996</v>
      </c>
      <c r="Q304" s="45">
        <f t="shared" ref="Q304" si="599">P304+Q303</f>
        <v>229.56000000000006</v>
      </c>
      <c r="R304" s="10">
        <f t="shared" si="471"/>
        <v>2.95</v>
      </c>
      <c r="S304" s="30">
        <f t="shared" ref="S304:U304" si="600">IF(R304&gt;0,S$3,0)</f>
        <v>2</v>
      </c>
      <c r="T304" s="31">
        <f t="shared" si="473"/>
        <v>1.47</v>
      </c>
      <c r="U304" s="30">
        <f t="shared" si="600"/>
        <v>2</v>
      </c>
      <c r="V304" s="43">
        <f t="shared" si="517"/>
        <v>-1.06</v>
      </c>
      <c r="W304" s="45">
        <f t="shared" si="563"/>
        <v>279.4799999999999</v>
      </c>
      <c r="X304" s="85"/>
    </row>
    <row r="305" spans="1:24" outlineLevel="1" x14ac:dyDescent="0.2">
      <c r="A305" s="91"/>
      <c r="B305" s="37">
        <f t="shared" si="546"/>
        <v>301</v>
      </c>
      <c r="C305" s="28" t="s">
        <v>379</v>
      </c>
      <c r="D305" s="64">
        <v>44240</v>
      </c>
      <c r="E305" s="28" t="s">
        <v>40</v>
      </c>
      <c r="F305" s="54" t="s">
        <v>13</v>
      </c>
      <c r="G305" s="54" t="s">
        <v>70</v>
      </c>
      <c r="H305" s="54">
        <v>1100</v>
      </c>
      <c r="I305" s="57" t="s">
        <v>131</v>
      </c>
      <c r="J305" s="54" t="s">
        <v>120</v>
      </c>
      <c r="K305" s="36" t="s">
        <v>66</v>
      </c>
      <c r="L305" s="10">
        <v>6.82</v>
      </c>
      <c r="M305" s="30">
        <v>1.7142553191489363</v>
      </c>
      <c r="N305" s="31">
        <v>2.08</v>
      </c>
      <c r="O305" s="30">
        <v>1.5911111111111111</v>
      </c>
      <c r="P305" s="43">
        <f t="shared" si="192"/>
        <v>-3.3</v>
      </c>
      <c r="Q305" s="45">
        <f t="shared" ref="Q305" si="601">P305+Q304</f>
        <v>226.26000000000005</v>
      </c>
      <c r="R305" s="10">
        <f t="shared" ref="R305:R368" si="602">L305</f>
        <v>6.82</v>
      </c>
      <c r="S305" s="30">
        <f t="shared" ref="S305:U305" si="603">IF(R305&gt;0,S$3,0)</f>
        <v>2</v>
      </c>
      <c r="T305" s="31">
        <f t="shared" ref="T305:T368" si="604">N305</f>
        <v>2.08</v>
      </c>
      <c r="U305" s="30">
        <f t="shared" si="603"/>
        <v>2</v>
      </c>
      <c r="V305" s="43">
        <f t="shared" si="517"/>
        <v>-4</v>
      </c>
      <c r="W305" s="45">
        <f t="shared" si="563"/>
        <v>275.4799999999999</v>
      </c>
      <c r="X305" s="85"/>
    </row>
    <row r="306" spans="1:24" outlineLevel="1" x14ac:dyDescent="0.2">
      <c r="A306" s="91"/>
      <c r="B306" s="37">
        <f t="shared" si="546"/>
        <v>302</v>
      </c>
      <c r="C306" s="28" t="s">
        <v>203</v>
      </c>
      <c r="D306" s="64">
        <v>44240</v>
      </c>
      <c r="E306" s="28" t="s">
        <v>31</v>
      </c>
      <c r="F306" s="54" t="s">
        <v>25</v>
      </c>
      <c r="G306" s="54" t="s">
        <v>245</v>
      </c>
      <c r="H306" s="54">
        <v>1100</v>
      </c>
      <c r="I306" s="57" t="s">
        <v>131</v>
      </c>
      <c r="J306" s="54" t="s">
        <v>120</v>
      </c>
      <c r="K306" s="36" t="s">
        <v>56</v>
      </c>
      <c r="L306" s="10">
        <v>14.3</v>
      </c>
      <c r="M306" s="30">
        <v>0.75528301886792448</v>
      </c>
      <c r="N306" s="31">
        <v>3.56</v>
      </c>
      <c r="O306" s="30">
        <v>0.28999999999999976</v>
      </c>
      <c r="P306" s="43">
        <f t="shared" si="192"/>
        <v>-1</v>
      </c>
      <c r="Q306" s="45">
        <f t="shared" ref="Q306" si="605">P306+Q305</f>
        <v>225.26000000000005</v>
      </c>
      <c r="R306" s="10">
        <f t="shared" si="602"/>
        <v>14.3</v>
      </c>
      <c r="S306" s="30">
        <f t="shared" ref="S306:U306" si="606">IF(R306&gt;0,S$3,0)</f>
        <v>2</v>
      </c>
      <c r="T306" s="31">
        <f t="shared" si="604"/>
        <v>3.56</v>
      </c>
      <c r="U306" s="30">
        <f t="shared" si="606"/>
        <v>2</v>
      </c>
      <c r="V306" s="43">
        <f t="shared" si="517"/>
        <v>-4</v>
      </c>
      <c r="W306" s="45">
        <f t="shared" si="563"/>
        <v>271.4799999999999</v>
      </c>
      <c r="X306" s="85"/>
    </row>
    <row r="307" spans="1:24" outlineLevel="1" x14ac:dyDescent="0.2">
      <c r="A307" s="91"/>
      <c r="B307" s="37">
        <f t="shared" si="546"/>
        <v>303</v>
      </c>
      <c r="C307" s="28" t="s">
        <v>232</v>
      </c>
      <c r="D307" s="64">
        <v>44240</v>
      </c>
      <c r="E307" s="28" t="s">
        <v>31</v>
      </c>
      <c r="F307" s="54" t="s">
        <v>13</v>
      </c>
      <c r="G307" s="54" t="s">
        <v>191</v>
      </c>
      <c r="H307" s="54">
        <v>1400</v>
      </c>
      <c r="I307" s="57" t="s">
        <v>131</v>
      </c>
      <c r="J307" s="54" t="s">
        <v>120</v>
      </c>
      <c r="K307" s="36" t="s">
        <v>65</v>
      </c>
      <c r="L307" s="10">
        <v>14</v>
      </c>
      <c r="M307" s="30">
        <v>0.77153846153846173</v>
      </c>
      <c r="N307" s="31">
        <v>4.55</v>
      </c>
      <c r="O307" s="30">
        <v>0.21999999999999981</v>
      </c>
      <c r="P307" s="43">
        <f t="shared" si="192"/>
        <v>-1</v>
      </c>
      <c r="Q307" s="45">
        <f t="shared" ref="Q307" si="607">P307+Q306</f>
        <v>224.26000000000005</v>
      </c>
      <c r="R307" s="10">
        <f t="shared" si="602"/>
        <v>14</v>
      </c>
      <c r="S307" s="30">
        <f t="shared" ref="S307:U307" si="608">IF(R307&gt;0,S$3,0)</f>
        <v>2</v>
      </c>
      <c r="T307" s="31">
        <f t="shared" si="604"/>
        <v>4.55</v>
      </c>
      <c r="U307" s="30">
        <f t="shared" si="608"/>
        <v>2</v>
      </c>
      <c r="V307" s="43">
        <f t="shared" si="517"/>
        <v>-4</v>
      </c>
      <c r="W307" s="45">
        <f t="shared" si="563"/>
        <v>267.4799999999999</v>
      </c>
      <c r="X307" s="85"/>
    </row>
    <row r="308" spans="1:24" outlineLevel="1" x14ac:dyDescent="0.2">
      <c r="A308" s="91"/>
      <c r="B308" s="37">
        <f t="shared" si="546"/>
        <v>304</v>
      </c>
      <c r="C308" s="28" t="s">
        <v>380</v>
      </c>
      <c r="D308" s="64">
        <v>44242</v>
      </c>
      <c r="E308" s="28" t="s">
        <v>73</v>
      </c>
      <c r="F308" s="54" t="s">
        <v>10</v>
      </c>
      <c r="G308" s="54" t="s">
        <v>67</v>
      </c>
      <c r="H308" s="54">
        <v>1000</v>
      </c>
      <c r="I308" s="57" t="s">
        <v>131</v>
      </c>
      <c r="J308" s="54" t="s">
        <v>120</v>
      </c>
      <c r="K308" s="36" t="s">
        <v>8</v>
      </c>
      <c r="L308" s="10">
        <v>7.18</v>
      </c>
      <c r="M308" s="30">
        <v>1.6242857142857143</v>
      </c>
      <c r="N308" s="31">
        <v>2.6</v>
      </c>
      <c r="O308" s="30">
        <v>1.003076923076923</v>
      </c>
      <c r="P308" s="43">
        <f t="shared" si="192"/>
        <v>0</v>
      </c>
      <c r="Q308" s="45">
        <f t="shared" ref="Q308" si="609">P308+Q307</f>
        <v>224.26000000000005</v>
      </c>
      <c r="R308" s="10">
        <f t="shared" si="602"/>
        <v>7.18</v>
      </c>
      <c r="S308" s="30">
        <f t="shared" ref="S308:U308" si="610">IF(R308&gt;0,S$3,0)</f>
        <v>2</v>
      </c>
      <c r="T308" s="31">
        <f t="shared" si="604"/>
        <v>2.6</v>
      </c>
      <c r="U308" s="30">
        <f t="shared" si="610"/>
        <v>2</v>
      </c>
      <c r="V308" s="43">
        <f t="shared" si="517"/>
        <v>1.2</v>
      </c>
      <c r="W308" s="45">
        <f t="shared" si="563"/>
        <v>268.67999999999989</v>
      </c>
      <c r="X308" s="85"/>
    </row>
    <row r="309" spans="1:24" outlineLevel="1" x14ac:dyDescent="0.2">
      <c r="A309" s="91"/>
      <c r="B309" s="37">
        <f t="shared" si="546"/>
        <v>305</v>
      </c>
      <c r="C309" s="28" t="s">
        <v>381</v>
      </c>
      <c r="D309" s="64">
        <v>44243</v>
      </c>
      <c r="E309" s="28" t="s">
        <v>33</v>
      </c>
      <c r="F309" s="54" t="s">
        <v>34</v>
      </c>
      <c r="G309" s="54" t="s">
        <v>67</v>
      </c>
      <c r="H309" s="54">
        <v>975</v>
      </c>
      <c r="I309" s="57" t="s">
        <v>131</v>
      </c>
      <c r="J309" s="54" t="s">
        <v>120</v>
      </c>
      <c r="K309" s="36" t="s">
        <v>204</v>
      </c>
      <c r="L309" s="10">
        <v>4.5999999999999996</v>
      </c>
      <c r="M309" s="30">
        <v>2.7717241379310344</v>
      </c>
      <c r="N309" s="31">
        <v>2</v>
      </c>
      <c r="O309" s="30">
        <v>2.74</v>
      </c>
      <c r="P309" s="43">
        <f t="shared" si="192"/>
        <v>-5.5</v>
      </c>
      <c r="Q309" s="45">
        <f t="shared" ref="Q309" si="611">P309+Q308</f>
        <v>218.76000000000005</v>
      </c>
      <c r="R309" s="10">
        <f t="shared" si="602"/>
        <v>4.5999999999999996</v>
      </c>
      <c r="S309" s="30">
        <f t="shared" ref="S309:U309" si="612">IF(R309&gt;0,S$3,0)</f>
        <v>2</v>
      </c>
      <c r="T309" s="31">
        <f t="shared" si="604"/>
        <v>2</v>
      </c>
      <c r="U309" s="30">
        <f t="shared" si="612"/>
        <v>2</v>
      </c>
      <c r="V309" s="43">
        <f t="shared" si="517"/>
        <v>-4</v>
      </c>
      <c r="W309" s="45">
        <f t="shared" si="563"/>
        <v>264.67999999999989</v>
      </c>
      <c r="X309" s="85"/>
    </row>
    <row r="310" spans="1:24" outlineLevel="1" x14ac:dyDescent="0.2">
      <c r="A310" s="91"/>
      <c r="B310" s="37">
        <f t="shared" si="546"/>
        <v>306</v>
      </c>
      <c r="C310" s="28" t="s">
        <v>382</v>
      </c>
      <c r="D310" s="64">
        <v>44244</v>
      </c>
      <c r="E310" s="28" t="s">
        <v>43</v>
      </c>
      <c r="F310" s="54" t="s">
        <v>25</v>
      </c>
      <c r="G310" s="54" t="s">
        <v>67</v>
      </c>
      <c r="H310" s="54">
        <v>1300</v>
      </c>
      <c r="I310" s="57" t="s">
        <v>131</v>
      </c>
      <c r="J310" s="54" t="s">
        <v>120</v>
      </c>
      <c r="K310" s="36" t="s">
        <v>62</v>
      </c>
      <c r="L310" s="10">
        <v>32.369999999999997</v>
      </c>
      <c r="M310" s="30">
        <v>0.31967741935483873</v>
      </c>
      <c r="N310" s="31">
        <v>6.2</v>
      </c>
      <c r="O310" s="30">
        <v>6.0000000000000012E-2</v>
      </c>
      <c r="P310" s="43">
        <f t="shared" si="192"/>
        <v>-0.4</v>
      </c>
      <c r="Q310" s="45">
        <f t="shared" ref="Q310" si="613">P310+Q309</f>
        <v>218.36000000000004</v>
      </c>
      <c r="R310" s="10">
        <f t="shared" si="602"/>
        <v>32.369999999999997</v>
      </c>
      <c r="S310" s="30">
        <f t="shared" ref="S310:U310" si="614">IF(R310&gt;0,S$3,0)</f>
        <v>2</v>
      </c>
      <c r="T310" s="31">
        <f t="shared" si="604"/>
        <v>6.2</v>
      </c>
      <c r="U310" s="30">
        <f t="shared" si="614"/>
        <v>2</v>
      </c>
      <c r="V310" s="43">
        <f t="shared" si="517"/>
        <v>-4</v>
      </c>
      <c r="W310" s="45">
        <f t="shared" si="563"/>
        <v>260.67999999999989</v>
      </c>
      <c r="X310" s="85"/>
    </row>
    <row r="311" spans="1:24" outlineLevel="1" x14ac:dyDescent="0.2">
      <c r="A311" s="91"/>
      <c r="B311" s="37">
        <f t="shared" si="546"/>
        <v>307</v>
      </c>
      <c r="C311" s="28" t="s">
        <v>383</v>
      </c>
      <c r="D311" s="64">
        <v>44244</v>
      </c>
      <c r="E311" s="28" t="s">
        <v>259</v>
      </c>
      <c r="F311" s="54" t="s">
        <v>25</v>
      </c>
      <c r="G311" s="54" t="s">
        <v>299</v>
      </c>
      <c r="H311" s="54">
        <v>1200</v>
      </c>
      <c r="I311" s="57" t="s">
        <v>131</v>
      </c>
      <c r="J311" s="54" t="s">
        <v>260</v>
      </c>
      <c r="K311" s="36" t="s">
        <v>8</v>
      </c>
      <c r="L311" s="10">
        <v>26</v>
      </c>
      <c r="M311" s="30">
        <v>0.39800000000000002</v>
      </c>
      <c r="N311" s="31">
        <v>4.8</v>
      </c>
      <c r="O311" s="30">
        <v>0.10999999999999996</v>
      </c>
      <c r="P311" s="43">
        <f t="shared" si="192"/>
        <v>0</v>
      </c>
      <c r="Q311" s="45">
        <f t="shared" ref="Q311" si="615">P311+Q310</f>
        <v>218.36000000000004</v>
      </c>
      <c r="R311" s="10">
        <f t="shared" si="602"/>
        <v>26</v>
      </c>
      <c r="S311" s="30">
        <f t="shared" ref="S311:U311" si="616">IF(R311&gt;0,S$3,0)</f>
        <v>2</v>
      </c>
      <c r="T311" s="31">
        <f t="shared" si="604"/>
        <v>4.8</v>
      </c>
      <c r="U311" s="30">
        <f t="shared" si="616"/>
        <v>2</v>
      </c>
      <c r="V311" s="43">
        <f t="shared" si="517"/>
        <v>5.6</v>
      </c>
      <c r="W311" s="45">
        <f t="shared" si="563"/>
        <v>266.27999999999992</v>
      </c>
      <c r="X311" s="85"/>
    </row>
    <row r="312" spans="1:24" outlineLevel="1" x14ac:dyDescent="0.2">
      <c r="A312" s="91"/>
      <c r="B312" s="37">
        <f t="shared" si="546"/>
        <v>308</v>
      </c>
      <c r="C312" s="28" t="s">
        <v>362</v>
      </c>
      <c r="D312" s="64">
        <v>44245</v>
      </c>
      <c r="E312" s="28" t="s">
        <v>44</v>
      </c>
      <c r="F312" s="54" t="s">
        <v>13</v>
      </c>
      <c r="G312" s="54" t="s">
        <v>69</v>
      </c>
      <c r="H312" s="54">
        <v>1350</v>
      </c>
      <c r="I312" s="57" t="s">
        <v>131</v>
      </c>
      <c r="J312" s="54" t="s">
        <v>120</v>
      </c>
      <c r="K312" s="36" t="s">
        <v>9</v>
      </c>
      <c r="L312" s="10">
        <v>4.2</v>
      </c>
      <c r="M312" s="30">
        <v>3.1123076923076924</v>
      </c>
      <c r="N312" s="31">
        <v>2.1</v>
      </c>
      <c r="O312" s="30">
        <v>2.8564705882352941</v>
      </c>
      <c r="P312" s="43">
        <f t="shared" si="192"/>
        <v>13.1</v>
      </c>
      <c r="Q312" s="45">
        <f t="shared" ref="Q312" si="617">P312+Q311</f>
        <v>231.46000000000004</v>
      </c>
      <c r="R312" s="10">
        <f t="shared" si="602"/>
        <v>4.2</v>
      </c>
      <c r="S312" s="30">
        <f t="shared" ref="S312:U312" si="618">IF(R312&gt;0,S$3,0)</f>
        <v>2</v>
      </c>
      <c r="T312" s="31">
        <f t="shared" si="604"/>
        <v>2.1</v>
      </c>
      <c r="U312" s="30">
        <f t="shared" si="618"/>
        <v>2</v>
      </c>
      <c r="V312" s="43">
        <f t="shared" si="517"/>
        <v>8.6</v>
      </c>
      <c r="W312" s="45">
        <f t="shared" si="563"/>
        <v>274.87999999999994</v>
      </c>
      <c r="X312" s="85"/>
    </row>
    <row r="313" spans="1:24" outlineLevel="1" x14ac:dyDescent="0.2">
      <c r="A313" s="91"/>
      <c r="B313" s="37">
        <f t="shared" si="546"/>
        <v>309</v>
      </c>
      <c r="C313" s="28" t="s">
        <v>385</v>
      </c>
      <c r="D313" s="64">
        <v>44246</v>
      </c>
      <c r="E313" s="28" t="s">
        <v>27</v>
      </c>
      <c r="F313" s="54" t="s">
        <v>41</v>
      </c>
      <c r="G313" s="54" t="s">
        <v>71</v>
      </c>
      <c r="H313" s="54">
        <v>955</v>
      </c>
      <c r="I313" s="57" t="s">
        <v>131</v>
      </c>
      <c r="J313" s="54" t="s">
        <v>120</v>
      </c>
      <c r="K313" s="36" t="s">
        <v>9</v>
      </c>
      <c r="L313" s="10">
        <v>2.94</v>
      </c>
      <c r="M313" s="30">
        <v>5.1625806451612899</v>
      </c>
      <c r="N313" s="31">
        <v>1.54</v>
      </c>
      <c r="O313" s="30">
        <v>0</v>
      </c>
      <c r="P313" s="43">
        <f t="shared" si="192"/>
        <v>10</v>
      </c>
      <c r="Q313" s="45">
        <f t="shared" ref="Q313" si="619">P313+Q312</f>
        <v>241.46000000000004</v>
      </c>
      <c r="R313" s="10">
        <f t="shared" si="602"/>
        <v>2.94</v>
      </c>
      <c r="S313" s="30">
        <f t="shared" ref="S313:U313" si="620">IF(R313&gt;0,S$3,0)</f>
        <v>2</v>
      </c>
      <c r="T313" s="31">
        <f t="shared" si="604"/>
        <v>1.54</v>
      </c>
      <c r="U313" s="30">
        <f t="shared" si="620"/>
        <v>2</v>
      </c>
      <c r="V313" s="43">
        <f t="shared" si="517"/>
        <v>4.96</v>
      </c>
      <c r="W313" s="45">
        <f t="shared" si="563"/>
        <v>279.83999999999992</v>
      </c>
      <c r="X313" s="85"/>
    </row>
    <row r="314" spans="1:24" outlineLevel="1" x14ac:dyDescent="0.2">
      <c r="A314" s="91"/>
      <c r="B314" s="37">
        <f t="shared" si="546"/>
        <v>310</v>
      </c>
      <c r="C314" s="28" t="s">
        <v>384</v>
      </c>
      <c r="D314" s="64">
        <v>44246</v>
      </c>
      <c r="E314" s="28" t="s">
        <v>27</v>
      </c>
      <c r="F314" s="54" t="s">
        <v>48</v>
      </c>
      <c r="G314" s="54" t="s">
        <v>71</v>
      </c>
      <c r="H314" s="54">
        <v>1200</v>
      </c>
      <c r="I314" s="57" t="s">
        <v>131</v>
      </c>
      <c r="J314" s="54" t="s">
        <v>120</v>
      </c>
      <c r="K314" s="36" t="s">
        <v>65</v>
      </c>
      <c r="L314" s="10">
        <v>26.04</v>
      </c>
      <c r="M314" s="30">
        <v>0.39800000000000002</v>
      </c>
      <c r="N314" s="31">
        <v>5.46</v>
      </c>
      <c r="O314" s="30">
        <v>7.9999999999999974E-2</v>
      </c>
      <c r="P314" s="43">
        <f t="shared" si="192"/>
        <v>-0.5</v>
      </c>
      <c r="Q314" s="45">
        <f t="shared" ref="Q314" si="621">P314+Q313</f>
        <v>240.96000000000004</v>
      </c>
      <c r="R314" s="10">
        <f t="shared" si="602"/>
        <v>26.04</v>
      </c>
      <c r="S314" s="30">
        <f t="shared" ref="S314:U314" si="622">IF(R314&gt;0,S$3,0)</f>
        <v>2</v>
      </c>
      <c r="T314" s="31">
        <f t="shared" si="604"/>
        <v>5.46</v>
      </c>
      <c r="U314" s="30">
        <f t="shared" si="622"/>
        <v>2</v>
      </c>
      <c r="V314" s="43">
        <f t="shared" si="517"/>
        <v>-4</v>
      </c>
      <c r="W314" s="45">
        <f t="shared" si="563"/>
        <v>275.83999999999992</v>
      </c>
      <c r="X314" s="85"/>
    </row>
    <row r="315" spans="1:24" outlineLevel="1" x14ac:dyDescent="0.2">
      <c r="A315" s="91"/>
      <c r="B315" s="37">
        <f t="shared" si="546"/>
        <v>311</v>
      </c>
      <c r="C315" s="28" t="s">
        <v>386</v>
      </c>
      <c r="D315" s="64">
        <v>44247</v>
      </c>
      <c r="E315" s="28" t="s">
        <v>78</v>
      </c>
      <c r="F315" s="54" t="s">
        <v>25</v>
      </c>
      <c r="G315" s="54" t="s">
        <v>67</v>
      </c>
      <c r="H315" s="54">
        <v>1200</v>
      </c>
      <c r="I315" s="57" t="s">
        <v>131</v>
      </c>
      <c r="J315" s="54" t="s">
        <v>120</v>
      </c>
      <c r="K315" s="36" t="s">
        <v>74</v>
      </c>
      <c r="L315" s="10">
        <v>3.3</v>
      </c>
      <c r="M315" s="30">
        <v>4.3523456790123456</v>
      </c>
      <c r="N315" s="31">
        <v>1.67</v>
      </c>
      <c r="O315" s="30">
        <v>0</v>
      </c>
      <c r="P315" s="43">
        <f t="shared" si="192"/>
        <v>-4.4000000000000004</v>
      </c>
      <c r="Q315" s="45">
        <f t="shared" ref="Q315" si="623">P315+Q314</f>
        <v>236.56000000000003</v>
      </c>
      <c r="R315" s="10">
        <f t="shared" si="602"/>
        <v>3.3</v>
      </c>
      <c r="S315" s="30">
        <f t="shared" ref="S315:U315" si="624">IF(R315&gt;0,S$3,0)</f>
        <v>2</v>
      </c>
      <c r="T315" s="31">
        <f t="shared" si="604"/>
        <v>1.67</v>
      </c>
      <c r="U315" s="30">
        <f t="shared" si="624"/>
        <v>2</v>
      </c>
      <c r="V315" s="43">
        <f t="shared" si="517"/>
        <v>-4</v>
      </c>
      <c r="W315" s="45">
        <f t="shared" si="563"/>
        <v>271.83999999999992</v>
      </c>
      <c r="X315" s="85"/>
    </row>
    <row r="316" spans="1:24" outlineLevel="1" x14ac:dyDescent="0.2">
      <c r="A316" s="91"/>
      <c r="B316" s="37">
        <f t="shared" si="546"/>
        <v>312</v>
      </c>
      <c r="C316" s="28" t="s">
        <v>388</v>
      </c>
      <c r="D316" s="64">
        <v>44247</v>
      </c>
      <c r="E316" s="28" t="s">
        <v>78</v>
      </c>
      <c r="F316" s="54" t="s">
        <v>36</v>
      </c>
      <c r="G316" s="54" t="s">
        <v>67</v>
      </c>
      <c r="H316" s="54">
        <v>1000</v>
      </c>
      <c r="I316" s="57" t="s">
        <v>131</v>
      </c>
      <c r="J316" s="54" t="s">
        <v>120</v>
      </c>
      <c r="K316" s="36" t="s">
        <v>9</v>
      </c>
      <c r="L316" s="10">
        <v>36.909999999999997</v>
      </c>
      <c r="M316" s="30">
        <v>0.27949152542372879</v>
      </c>
      <c r="N316" s="31">
        <v>5.5</v>
      </c>
      <c r="O316" s="30">
        <v>7.0000000000000007E-2</v>
      </c>
      <c r="P316" s="43">
        <f t="shared" si="192"/>
        <v>10.4</v>
      </c>
      <c r="Q316" s="45">
        <f t="shared" ref="Q316" si="625">P316+Q315</f>
        <v>246.96000000000004</v>
      </c>
      <c r="R316" s="10">
        <f t="shared" si="602"/>
        <v>36.909999999999997</v>
      </c>
      <c r="S316" s="30">
        <f t="shared" ref="S316:U316" si="626">IF(R316&gt;0,S$3,0)</f>
        <v>2</v>
      </c>
      <c r="T316" s="31">
        <f t="shared" si="604"/>
        <v>5.5</v>
      </c>
      <c r="U316" s="30">
        <f t="shared" si="626"/>
        <v>2</v>
      </c>
      <c r="V316" s="43">
        <f t="shared" si="517"/>
        <v>80.819999999999993</v>
      </c>
      <c r="W316" s="45">
        <f t="shared" si="563"/>
        <v>352.65999999999991</v>
      </c>
      <c r="X316" s="85"/>
    </row>
    <row r="317" spans="1:24" outlineLevel="1" x14ac:dyDescent="0.2">
      <c r="A317" s="91"/>
      <c r="B317" s="37">
        <f t="shared" si="546"/>
        <v>313</v>
      </c>
      <c r="C317" s="28" t="s">
        <v>387</v>
      </c>
      <c r="D317" s="64">
        <v>44247</v>
      </c>
      <c r="E317" s="28" t="s">
        <v>78</v>
      </c>
      <c r="F317" s="54" t="s">
        <v>36</v>
      </c>
      <c r="G317" s="54" t="s">
        <v>67</v>
      </c>
      <c r="H317" s="54">
        <v>1000</v>
      </c>
      <c r="I317" s="57" t="s">
        <v>131</v>
      </c>
      <c r="J317" s="54" t="s">
        <v>120</v>
      </c>
      <c r="K317" s="36" t="s">
        <v>8</v>
      </c>
      <c r="L317" s="10">
        <v>1.61</v>
      </c>
      <c r="M317" s="30">
        <v>16.447179487179486</v>
      </c>
      <c r="N317" s="31">
        <v>1.1599999999999999</v>
      </c>
      <c r="O317" s="30">
        <v>0</v>
      </c>
      <c r="P317" s="43">
        <f t="shared" si="192"/>
        <v>-16.399999999999999</v>
      </c>
      <c r="Q317" s="45">
        <f t="shared" ref="Q317" si="627">P317+Q316</f>
        <v>230.56000000000003</v>
      </c>
      <c r="R317" s="10">
        <f t="shared" si="602"/>
        <v>1.61</v>
      </c>
      <c r="S317" s="30">
        <f t="shared" ref="S317:U317" si="628">IF(R317&gt;0,S$3,0)</f>
        <v>2</v>
      </c>
      <c r="T317" s="31">
        <f t="shared" si="604"/>
        <v>1.1599999999999999</v>
      </c>
      <c r="U317" s="30">
        <f t="shared" si="628"/>
        <v>2</v>
      </c>
      <c r="V317" s="43">
        <f t="shared" si="517"/>
        <v>-1.68</v>
      </c>
      <c r="W317" s="45">
        <f t="shared" si="563"/>
        <v>350.9799999999999</v>
      </c>
      <c r="X317" s="85"/>
    </row>
    <row r="318" spans="1:24" outlineLevel="1" collapsed="1" x14ac:dyDescent="0.2">
      <c r="A318" s="91"/>
      <c r="B318" s="37">
        <f t="shared" si="546"/>
        <v>314</v>
      </c>
      <c r="C318" s="28" t="s">
        <v>389</v>
      </c>
      <c r="D318" s="64">
        <v>44247</v>
      </c>
      <c r="E318" s="28" t="s">
        <v>78</v>
      </c>
      <c r="F318" s="54" t="s">
        <v>13</v>
      </c>
      <c r="G318" s="54" t="s">
        <v>70</v>
      </c>
      <c r="H318" s="54">
        <v>1000</v>
      </c>
      <c r="I318" s="57" t="s">
        <v>131</v>
      </c>
      <c r="J318" s="54" t="s">
        <v>120</v>
      </c>
      <c r="K318" s="36" t="s">
        <v>66</v>
      </c>
      <c r="L318" s="10">
        <v>9.7799999999999994</v>
      </c>
      <c r="M318" s="30">
        <v>1.1442857142857141</v>
      </c>
      <c r="N318" s="31">
        <v>2.91</v>
      </c>
      <c r="O318" s="30">
        <v>0.61333333333333284</v>
      </c>
      <c r="P318" s="43">
        <f t="shared" si="192"/>
        <v>-1.8</v>
      </c>
      <c r="Q318" s="45">
        <f t="shared" ref="Q318" si="629">P318+Q317</f>
        <v>228.76000000000002</v>
      </c>
      <c r="R318" s="10">
        <f t="shared" si="602"/>
        <v>9.7799999999999994</v>
      </c>
      <c r="S318" s="30">
        <f t="shared" ref="S318:U318" si="630">IF(R318&gt;0,S$3,0)</f>
        <v>2</v>
      </c>
      <c r="T318" s="31">
        <f t="shared" si="604"/>
        <v>2.91</v>
      </c>
      <c r="U318" s="30">
        <f t="shared" si="630"/>
        <v>2</v>
      </c>
      <c r="V318" s="43">
        <f t="shared" si="517"/>
        <v>-4</v>
      </c>
      <c r="W318" s="45">
        <f t="shared" si="563"/>
        <v>346.9799999999999</v>
      </c>
      <c r="X318" s="85"/>
    </row>
    <row r="319" spans="1:24" outlineLevel="1" x14ac:dyDescent="0.2">
      <c r="A319" s="91"/>
      <c r="B319" s="37">
        <f t="shared" si="546"/>
        <v>315</v>
      </c>
      <c r="C319" s="28" t="s">
        <v>390</v>
      </c>
      <c r="D319" s="64">
        <v>44248</v>
      </c>
      <c r="E319" s="28" t="s">
        <v>32</v>
      </c>
      <c r="F319" s="54" t="s">
        <v>25</v>
      </c>
      <c r="G319" s="54" t="s">
        <v>245</v>
      </c>
      <c r="H319" s="54">
        <v>1200</v>
      </c>
      <c r="I319" s="57" t="s">
        <v>131</v>
      </c>
      <c r="J319" s="54" t="s">
        <v>120</v>
      </c>
      <c r="K319" s="36" t="s">
        <v>8</v>
      </c>
      <c r="L319" s="10">
        <v>3.6</v>
      </c>
      <c r="M319" s="30">
        <v>3.86</v>
      </c>
      <c r="N319" s="31">
        <v>1.63</v>
      </c>
      <c r="O319" s="30">
        <v>0</v>
      </c>
      <c r="P319" s="43">
        <f t="shared" si="192"/>
        <v>-3.9</v>
      </c>
      <c r="Q319" s="45">
        <f t="shared" ref="Q319" si="631">P319+Q318</f>
        <v>224.86</v>
      </c>
      <c r="R319" s="10">
        <f t="shared" si="602"/>
        <v>3.6</v>
      </c>
      <c r="S319" s="30">
        <f t="shared" ref="S319:U319" si="632">IF(R319&gt;0,S$3,0)</f>
        <v>2</v>
      </c>
      <c r="T319" s="31">
        <f t="shared" si="604"/>
        <v>1.63</v>
      </c>
      <c r="U319" s="30">
        <f t="shared" si="632"/>
        <v>2</v>
      </c>
      <c r="V319" s="43">
        <f t="shared" si="517"/>
        <v>-0.74</v>
      </c>
      <c r="W319" s="45">
        <f t="shared" si="563"/>
        <v>346.2399999999999</v>
      </c>
      <c r="X319" s="85"/>
    </row>
    <row r="320" spans="1:24" outlineLevel="1" x14ac:dyDescent="0.2">
      <c r="A320" s="91"/>
      <c r="B320" s="37">
        <f t="shared" si="546"/>
        <v>316</v>
      </c>
      <c r="C320" s="28" t="s">
        <v>370</v>
      </c>
      <c r="D320" s="64">
        <v>44248</v>
      </c>
      <c r="E320" s="28" t="s">
        <v>54</v>
      </c>
      <c r="F320" s="54" t="s">
        <v>46</v>
      </c>
      <c r="G320" s="54" t="s">
        <v>70</v>
      </c>
      <c r="H320" s="54">
        <v>1416</v>
      </c>
      <c r="I320" s="57" t="s">
        <v>131</v>
      </c>
      <c r="J320" s="54" t="s">
        <v>120</v>
      </c>
      <c r="K320" s="36" t="s">
        <v>9</v>
      </c>
      <c r="L320" s="10">
        <v>3.91</v>
      </c>
      <c r="M320" s="30">
        <v>3.4285106382978725</v>
      </c>
      <c r="N320" s="31">
        <v>1.75</v>
      </c>
      <c r="O320" s="30">
        <v>0</v>
      </c>
      <c r="P320" s="43">
        <f t="shared" si="192"/>
        <v>10</v>
      </c>
      <c r="Q320" s="45">
        <f t="shared" ref="Q320" si="633">P320+Q319</f>
        <v>234.86</v>
      </c>
      <c r="R320" s="10">
        <f t="shared" si="602"/>
        <v>3.91</v>
      </c>
      <c r="S320" s="30">
        <f t="shared" ref="S320:U320" si="634">IF(R320&gt;0,S$3,0)</f>
        <v>2</v>
      </c>
      <c r="T320" s="31">
        <f t="shared" si="604"/>
        <v>1.75</v>
      </c>
      <c r="U320" s="30">
        <f t="shared" si="634"/>
        <v>2</v>
      </c>
      <c r="V320" s="43">
        <f t="shared" si="517"/>
        <v>7.32</v>
      </c>
      <c r="W320" s="45">
        <f t="shared" si="563"/>
        <v>353.55999999999989</v>
      </c>
      <c r="X320" s="85"/>
    </row>
    <row r="321" spans="1:24" outlineLevel="1" x14ac:dyDescent="0.2">
      <c r="A321" s="91"/>
      <c r="B321" s="37">
        <f t="shared" si="546"/>
        <v>317</v>
      </c>
      <c r="C321" s="28" t="s">
        <v>391</v>
      </c>
      <c r="D321" s="64">
        <v>44249</v>
      </c>
      <c r="E321" s="28" t="s">
        <v>77</v>
      </c>
      <c r="F321" s="54" t="s">
        <v>36</v>
      </c>
      <c r="G321" s="54" t="s">
        <v>67</v>
      </c>
      <c r="H321" s="54">
        <v>1200</v>
      </c>
      <c r="I321" s="57" t="s">
        <v>131</v>
      </c>
      <c r="J321" s="54" t="s">
        <v>120</v>
      </c>
      <c r="K321" s="36" t="s">
        <v>12</v>
      </c>
      <c r="L321" s="10">
        <v>3.7</v>
      </c>
      <c r="M321" s="30">
        <v>3.7130481283422463</v>
      </c>
      <c r="N321" s="31">
        <v>1.51</v>
      </c>
      <c r="O321" s="30">
        <v>0</v>
      </c>
      <c r="P321" s="43">
        <f t="shared" si="192"/>
        <v>-3.7</v>
      </c>
      <c r="Q321" s="45">
        <f t="shared" ref="Q321" si="635">P321+Q320</f>
        <v>231.16000000000003</v>
      </c>
      <c r="R321" s="10">
        <f t="shared" si="602"/>
        <v>3.7</v>
      </c>
      <c r="S321" s="30">
        <f t="shared" ref="S321:U321" si="636">IF(R321&gt;0,S$3,0)</f>
        <v>2</v>
      </c>
      <c r="T321" s="31">
        <f t="shared" si="604"/>
        <v>1.51</v>
      </c>
      <c r="U321" s="30">
        <f t="shared" si="636"/>
        <v>2</v>
      </c>
      <c r="V321" s="43">
        <f t="shared" si="517"/>
        <v>-0.98</v>
      </c>
      <c r="W321" s="45">
        <f t="shared" si="563"/>
        <v>352.57999999999987</v>
      </c>
      <c r="X321" s="85"/>
    </row>
    <row r="322" spans="1:24" outlineLevel="1" x14ac:dyDescent="0.2">
      <c r="A322" s="91"/>
      <c r="B322" s="37">
        <f t="shared" si="546"/>
        <v>318</v>
      </c>
      <c r="C322" s="28" t="s">
        <v>392</v>
      </c>
      <c r="D322" s="64">
        <v>44250</v>
      </c>
      <c r="E322" s="28" t="s">
        <v>40</v>
      </c>
      <c r="F322" s="54" t="s">
        <v>25</v>
      </c>
      <c r="G322" s="54" t="s">
        <v>245</v>
      </c>
      <c r="H322" s="54">
        <v>1000</v>
      </c>
      <c r="I322" s="57" t="s">
        <v>131</v>
      </c>
      <c r="J322" s="54" t="s">
        <v>120</v>
      </c>
      <c r="K322" s="36" t="s">
        <v>62</v>
      </c>
      <c r="L322" s="10">
        <v>2.7</v>
      </c>
      <c r="M322" s="30">
        <v>5.8633403214535287</v>
      </c>
      <c r="N322" s="31">
        <v>1.48</v>
      </c>
      <c r="O322" s="30">
        <v>0</v>
      </c>
      <c r="P322" s="43">
        <f t="shared" si="192"/>
        <v>-5.9</v>
      </c>
      <c r="Q322" s="45">
        <f t="shared" ref="Q322" si="637">P322+Q321</f>
        <v>225.26000000000002</v>
      </c>
      <c r="R322" s="10">
        <f t="shared" si="602"/>
        <v>2.7</v>
      </c>
      <c r="S322" s="30">
        <f t="shared" ref="S322:U322" si="638">IF(R322&gt;0,S$3,0)</f>
        <v>2</v>
      </c>
      <c r="T322" s="31">
        <f t="shared" si="604"/>
        <v>1.48</v>
      </c>
      <c r="U322" s="30">
        <f t="shared" si="638"/>
        <v>2</v>
      </c>
      <c r="V322" s="43">
        <f t="shared" si="517"/>
        <v>-4</v>
      </c>
      <c r="W322" s="45">
        <f t="shared" si="563"/>
        <v>348.57999999999987</v>
      </c>
      <c r="X322" s="85"/>
    </row>
    <row r="323" spans="1:24" outlineLevel="1" x14ac:dyDescent="0.2">
      <c r="A323" s="91"/>
      <c r="B323" s="37">
        <f t="shared" si="546"/>
        <v>319</v>
      </c>
      <c r="C323" s="28" t="s">
        <v>393</v>
      </c>
      <c r="D323" s="64">
        <v>44251</v>
      </c>
      <c r="E323" s="28" t="s">
        <v>43</v>
      </c>
      <c r="F323" s="54" t="s">
        <v>13</v>
      </c>
      <c r="G323" s="54" t="s">
        <v>69</v>
      </c>
      <c r="H323" s="54">
        <v>1000</v>
      </c>
      <c r="I323" s="57" t="s">
        <v>131</v>
      </c>
      <c r="J323" s="54" t="s">
        <v>120</v>
      </c>
      <c r="K323" s="36" t="s">
        <v>8</v>
      </c>
      <c r="L323" s="10">
        <v>5.87</v>
      </c>
      <c r="M323" s="30">
        <v>2.0558974358974358</v>
      </c>
      <c r="N323" s="31">
        <v>1.97</v>
      </c>
      <c r="O323" s="30">
        <v>2.1100000000000003</v>
      </c>
      <c r="P323" s="43">
        <f t="shared" si="192"/>
        <v>0</v>
      </c>
      <c r="Q323" s="45">
        <f t="shared" ref="Q323" si="639">P323+Q322</f>
        <v>225.26000000000002</v>
      </c>
      <c r="R323" s="10">
        <f t="shared" si="602"/>
        <v>5.87</v>
      </c>
      <c r="S323" s="30">
        <f t="shared" ref="S323:U323" si="640">IF(R323&gt;0,S$3,0)</f>
        <v>2</v>
      </c>
      <c r="T323" s="31">
        <f t="shared" si="604"/>
        <v>1.97</v>
      </c>
      <c r="U323" s="30">
        <f t="shared" si="640"/>
        <v>2</v>
      </c>
      <c r="V323" s="43">
        <f t="shared" si="517"/>
        <v>-0.06</v>
      </c>
      <c r="W323" s="45">
        <f t="shared" si="563"/>
        <v>348.51999999999987</v>
      </c>
      <c r="X323" s="85"/>
    </row>
    <row r="324" spans="1:24" outlineLevel="1" x14ac:dyDescent="0.2">
      <c r="A324" s="91"/>
      <c r="B324" s="37">
        <f t="shared" si="546"/>
        <v>320</v>
      </c>
      <c r="C324" s="28" t="s">
        <v>394</v>
      </c>
      <c r="D324" s="64">
        <v>44252</v>
      </c>
      <c r="E324" s="28" t="s">
        <v>88</v>
      </c>
      <c r="F324" s="54" t="s">
        <v>25</v>
      </c>
      <c r="G324" s="54" t="s">
        <v>245</v>
      </c>
      <c r="H324" s="54">
        <v>1112</v>
      </c>
      <c r="I324" s="57" t="s">
        <v>131</v>
      </c>
      <c r="J324" s="54" t="s">
        <v>120</v>
      </c>
      <c r="K324" s="36" t="s">
        <v>66</v>
      </c>
      <c r="L324" s="10">
        <v>9.3800000000000008</v>
      </c>
      <c r="M324" s="30">
        <v>1.1951370851370851</v>
      </c>
      <c r="N324" s="31">
        <v>2.38</v>
      </c>
      <c r="O324" s="30">
        <v>0.85142857142857131</v>
      </c>
      <c r="P324" s="43">
        <f t="shared" si="192"/>
        <v>-2</v>
      </c>
      <c r="Q324" s="45">
        <f t="shared" ref="Q324" si="641">P324+Q323</f>
        <v>223.26000000000002</v>
      </c>
      <c r="R324" s="10">
        <f t="shared" si="602"/>
        <v>9.3800000000000008</v>
      </c>
      <c r="S324" s="30">
        <f t="shared" ref="S324:U324" si="642">IF(R324&gt;0,S$3,0)</f>
        <v>2</v>
      </c>
      <c r="T324" s="31">
        <f t="shared" si="604"/>
        <v>2.38</v>
      </c>
      <c r="U324" s="30">
        <f t="shared" si="642"/>
        <v>2</v>
      </c>
      <c r="V324" s="43">
        <f t="shared" si="517"/>
        <v>-4</v>
      </c>
      <c r="W324" s="45">
        <f t="shared" si="563"/>
        <v>344.51999999999987</v>
      </c>
      <c r="X324" s="85"/>
    </row>
    <row r="325" spans="1:24" outlineLevel="1" x14ac:dyDescent="0.2">
      <c r="A325" s="91"/>
      <c r="B325" s="37">
        <f t="shared" si="546"/>
        <v>321</v>
      </c>
      <c r="C325" s="28" t="s">
        <v>395</v>
      </c>
      <c r="D325" s="64">
        <v>44252</v>
      </c>
      <c r="E325" s="28" t="s">
        <v>88</v>
      </c>
      <c r="F325" s="54" t="s">
        <v>36</v>
      </c>
      <c r="G325" s="54" t="s">
        <v>67</v>
      </c>
      <c r="H325" s="54">
        <v>1112</v>
      </c>
      <c r="I325" s="57" t="s">
        <v>131</v>
      </c>
      <c r="J325" s="54" t="s">
        <v>120</v>
      </c>
      <c r="K325" s="36" t="s">
        <v>66</v>
      </c>
      <c r="L325" s="10">
        <v>7.8</v>
      </c>
      <c r="M325" s="30">
        <v>1.4658350803633822</v>
      </c>
      <c r="N325" s="31">
        <v>2.1800000000000002</v>
      </c>
      <c r="O325" s="30">
        <v>1.2733333333333332</v>
      </c>
      <c r="P325" s="43">
        <f t="shared" si="192"/>
        <v>-2.7</v>
      </c>
      <c r="Q325" s="45">
        <f t="shared" ref="Q325" si="643">P325+Q324</f>
        <v>220.56000000000003</v>
      </c>
      <c r="R325" s="10">
        <f t="shared" si="602"/>
        <v>7.8</v>
      </c>
      <c r="S325" s="30">
        <f t="shared" ref="S325:U325" si="644">IF(R325&gt;0,S$3,0)</f>
        <v>2</v>
      </c>
      <c r="T325" s="31">
        <f t="shared" si="604"/>
        <v>2.1800000000000002</v>
      </c>
      <c r="U325" s="30">
        <f t="shared" si="644"/>
        <v>2</v>
      </c>
      <c r="V325" s="43">
        <f t="shared" si="517"/>
        <v>-4</v>
      </c>
      <c r="W325" s="45">
        <f t="shared" si="563"/>
        <v>340.51999999999987</v>
      </c>
      <c r="X325" s="85"/>
    </row>
    <row r="326" spans="1:24" outlineLevel="1" x14ac:dyDescent="0.2">
      <c r="A326" s="91"/>
      <c r="B326" s="37">
        <f t="shared" si="546"/>
        <v>322</v>
      </c>
      <c r="C326" s="28" t="s">
        <v>396</v>
      </c>
      <c r="D326" s="64">
        <v>44252</v>
      </c>
      <c r="E326" s="28" t="s">
        <v>88</v>
      </c>
      <c r="F326" s="54" t="s">
        <v>36</v>
      </c>
      <c r="G326" s="54" t="s">
        <v>67</v>
      </c>
      <c r="H326" s="54">
        <v>1112</v>
      </c>
      <c r="I326" s="57" t="s">
        <v>131</v>
      </c>
      <c r="J326" s="54" t="s">
        <v>120</v>
      </c>
      <c r="K326" s="36" t="s">
        <v>9</v>
      </c>
      <c r="L326" s="10">
        <v>3.71</v>
      </c>
      <c r="M326" s="30">
        <v>3.6745454545454548</v>
      </c>
      <c r="N326" s="31">
        <v>1.6</v>
      </c>
      <c r="O326" s="30">
        <v>0</v>
      </c>
      <c r="P326" s="43">
        <f t="shared" si="192"/>
        <v>10</v>
      </c>
      <c r="Q326" s="45">
        <f t="shared" ref="Q326" si="645">P326+Q325</f>
        <v>230.56000000000003</v>
      </c>
      <c r="R326" s="10">
        <f t="shared" si="602"/>
        <v>3.71</v>
      </c>
      <c r="S326" s="30">
        <f t="shared" ref="S326:U326" si="646">IF(R326&gt;0,S$3,0)</f>
        <v>2</v>
      </c>
      <c r="T326" s="31">
        <f t="shared" si="604"/>
        <v>1.6</v>
      </c>
      <c r="U326" s="30">
        <f t="shared" si="646"/>
        <v>2</v>
      </c>
      <c r="V326" s="43">
        <f t="shared" si="517"/>
        <v>6.62</v>
      </c>
      <c r="W326" s="45">
        <f t="shared" si="563"/>
        <v>347.13999999999987</v>
      </c>
      <c r="X326" s="85"/>
    </row>
    <row r="327" spans="1:24" outlineLevel="1" x14ac:dyDescent="0.2">
      <c r="A327" s="91"/>
      <c r="B327" s="37">
        <f t="shared" si="546"/>
        <v>323</v>
      </c>
      <c r="C327" s="28" t="s">
        <v>378</v>
      </c>
      <c r="D327" s="64">
        <v>44252</v>
      </c>
      <c r="E327" s="28" t="s">
        <v>44</v>
      </c>
      <c r="F327" s="54" t="s">
        <v>48</v>
      </c>
      <c r="G327" s="54" t="s">
        <v>69</v>
      </c>
      <c r="H327" s="54">
        <v>1400</v>
      </c>
      <c r="I327" s="57" t="s">
        <v>131</v>
      </c>
      <c r="J327" s="54" t="s">
        <v>120</v>
      </c>
      <c r="K327" s="36" t="s">
        <v>12</v>
      </c>
      <c r="L327" s="10">
        <v>2.92</v>
      </c>
      <c r="M327" s="30">
        <v>5.2153665689149555</v>
      </c>
      <c r="N327" s="31">
        <v>1.57</v>
      </c>
      <c r="O327" s="30">
        <v>0</v>
      </c>
      <c r="P327" s="43">
        <f t="shared" si="192"/>
        <v>-5.2</v>
      </c>
      <c r="Q327" s="45">
        <f t="shared" ref="Q327" si="647">P327+Q326</f>
        <v>225.36000000000004</v>
      </c>
      <c r="R327" s="10">
        <f t="shared" si="602"/>
        <v>2.92</v>
      </c>
      <c r="S327" s="30">
        <f t="shared" ref="S327:U327" si="648">IF(R327&gt;0,S$3,0)</f>
        <v>2</v>
      </c>
      <c r="T327" s="31">
        <f t="shared" si="604"/>
        <v>1.57</v>
      </c>
      <c r="U327" s="30">
        <f t="shared" si="648"/>
        <v>2</v>
      </c>
      <c r="V327" s="43">
        <f t="shared" ref="V327:V390" si="649">ROUND(IF(OR($K327="1st",$K327="WON"),($R327*$S327)+($T327*$U327),IF(OR($K327="2nd",$K327="3rd"),IF($T327="NTD",0,($T327*$U327))))-($S327+$U327),2)</f>
        <v>-0.86</v>
      </c>
      <c r="W327" s="45">
        <f t="shared" si="563"/>
        <v>346.27999999999986</v>
      </c>
      <c r="X327" s="85"/>
    </row>
    <row r="328" spans="1:24" outlineLevel="1" x14ac:dyDescent="0.2">
      <c r="A328" s="91"/>
      <c r="B328" s="52">
        <f t="shared" si="546"/>
        <v>324</v>
      </c>
      <c r="C328" s="9" t="s">
        <v>372</v>
      </c>
      <c r="D328" s="42">
        <v>44253</v>
      </c>
      <c r="E328" s="9" t="s">
        <v>27</v>
      </c>
      <c r="F328" s="55" t="s">
        <v>36</v>
      </c>
      <c r="G328" s="55" t="s">
        <v>147</v>
      </c>
      <c r="H328" s="55">
        <v>1200</v>
      </c>
      <c r="I328" s="60" t="s">
        <v>131</v>
      </c>
      <c r="J328" s="55" t="s">
        <v>120</v>
      </c>
      <c r="K328" s="38" t="s">
        <v>9</v>
      </c>
      <c r="L328" s="39">
        <v>1.2</v>
      </c>
      <c r="M328" s="40">
        <v>49.796923076923079</v>
      </c>
      <c r="N328" s="41">
        <v>1.05</v>
      </c>
      <c r="O328" s="40">
        <v>0</v>
      </c>
      <c r="P328" s="44">
        <f t="shared" si="192"/>
        <v>10</v>
      </c>
      <c r="Q328" s="48">
        <f t="shared" ref="Q328" si="650">P328+Q327</f>
        <v>235.36000000000004</v>
      </c>
      <c r="R328" s="39">
        <f t="shared" si="602"/>
        <v>1.2</v>
      </c>
      <c r="S328" s="40">
        <f t="shared" ref="S328:U328" si="651">IF(R328&gt;0,S$3,0)</f>
        <v>2</v>
      </c>
      <c r="T328" s="41">
        <f t="shared" si="604"/>
        <v>1.05</v>
      </c>
      <c r="U328" s="40">
        <f t="shared" si="651"/>
        <v>2</v>
      </c>
      <c r="V328" s="44">
        <f t="shared" si="649"/>
        <v>0.5</v>
      </c>
      <c r="W328" s="48">
        <f t="shared" si="563"/>
        <v>346.77999999999986</v>
      </c>
      <c r="X328" s="85"/>
    </row>
    <row r="329" spans="1:24" outlineLevel="1" collapsed="1" x14ac:dyDescent="0.2">
      <c r="A329" s="91"/>
      <c r="B329" s="37">
        <f t="shared" si="546"/>
        <v>325</v>
      </c>
      <c r="C329" s="28" t="s">
        <v>399</v>
      </c>
      <c r="D329" s="64">
        <v>44257</v>
      </c>
      <c r="E329" s="28" t="s">
        <v>40</v>
      </c>
      <c r="F329" s="54" t="s">
        <v>36</v>
      </c>
      <c r="G329" s="54" t="s">
        <v>67</v>
      </c>
      <c r="H329" s="54">
        <v>1400</v>
      </c>
      <c r="I329" s="57" t="s">
        <v>131</v>
      </c>
      <c r="J329" s="54" t="s">
        <v>120</v>
      </c>
      <c r="K329" s="36" t="s">
        <v>8</v>
      </c>
      <c r="L329" s="10">
        <v>12.19</v>
      </c>
      <c r="M329" s="30">
        <v>0.89223140495867759</v>
      </c>
      <c r="N329" s="31">
        <v>3.33</v>
      </c>
      <c r="O329" s="30">
        <v>0.4022222222222222</v>
      </c>
      <c r="P329" s="43">
        <f t="shared" si="192"/>
        <v>0</v>
      </c>
      <c r="Q329" s="45">
        <f t="shared" ref="Q329" si="652">P329+Q328</f>
        <v>235.36000000000004</v>
      </c>
      <c r="R329" s="10">
        <f t="shared" si="602"/>
        <v>12.19</v>
      </c>
      <c r="S329" s="30">
        <f t="shared" ref="S329:U329" si="653">IF(R329&gt;0,S$3,0)</f>
        <v>2</v>
      </c>
      <c r="T329" s="31">
        <f t="shared" si="604"/>
        <v>3.33</v>
      </c>
      <c r="U329" s="30">
        <f t="shared" si="653"/>
        <v>2</v>
      </c>
      <c r="V329" s="43">
        <f t="shared" si="649"/>
        <v>2.66</v>
      </c>
      <c r="W329" s="45">
        <f t="shared" si="563"/>
        <v>349.43999999999988</v>
      </c>
      <c r="X329" s="85"/>
    </row>
    <row r="330" spans="1:24" outlineLevel="1" x14ac:dyDescent="0.2">
      <c r="A330" s="91"/>
      <c r="B330" s="37">
        <f t="shared" si="546"/>
        <v>326</v>
      </c>
      <c r="C330" s="28" t="s">
        <v>398</v>
      </c>
      <c r="D330" s="64">
        <v>44257</v>
      </c>
      <c r="E330" s="28" t="s">
        <v>40</v>
      </c>
      <c r="F330" s="54" t="s">
        <v>36</v>
      </c>
      <c r="G330" s="54" t="s">
        <v>67</v>
      </c>
      <c r="H330" s="54">
        <v>1400</v>
      </c>
      <c r="I330" s="57" t="s">
        <v>131</v>
      </c>
      <c r="J330" s="54" t="s">
        <v>120</v>
      </c>
      <c r="K330" s="36" t="s">
        <v>9</v>
      </c>
      <c r="L330" s="10">
        <v>3.81</v>
      </c>
      <c r="M330" s="30">
        <v>3.5533333333333341</v>
      </c>
      <c r="N330" s="31">
        <v>1.6</v>
      </c>
      <c r="O330" s="30">
        <v>0</v>
      </c>
      <c r="P330" s="43">
        <f t="shared" si="192"/>
        <v>10</v>
      </c>
      <c r="Q330" s="45">
        <f t="shared" ref="Q330" si="654">P330+Q329</f>
        <v>245.36000000000004</v>
      </c>
      <c r="R330" s="10">
        <f t="shared" si="602"/>
        <v>3.81</v>
      </c>
      <c r="S330" s="30">
        <f t="shared" ref="S330:U330" si="655">IF(R330&gt;0,S$3,0)</f>
        <v>2</v>
      </c>
      <c r="T330" s="31">
        <f t="shared" si="604"/>
        <v>1.6</v>
      </c>
      <c r="U330" s="30">
        <f t="shared" si="655"/>
        <v>2</v>
      </c>
      <c r="V330" s="43">
        <f t="shared" si="649"/>
        <v>6.82</v>
      </c>
      <c r="W330" s="45">
        <f t="shared" si="563"/>
        <v>356.25999999999988</v>
      </c>
      <c r="X330" s="85"/>
    </row>
    <row r="331" spans="1:24" outlineLevel="1" x14ac:dyDescent="0.2">
      <c r="A331" s="91"/>
      <c r="B331" s="37">
        <f t="shared" si="546"/>
        <v>327</v>
      </c>
      <c r="C331" s="28" t="s">
        <v>400</v>
      </c>
      <c r="D331" s="64">
        <v>44257</v>
      </c>
      <c r="E331" s="28" t="s">
        <v>40</v>
      </c>
      <c r="F331" s="54" t="s">
        <v>36</v>
      </c>
      <c r="G331" s="54" t="s">
        <v>67</v>
      </c>
      <c r="H331" s="54">
        <v>1400</v>
      </c>
      <c r="I331" s="57" t="s">
        <v>131</v>
      </c>
      <c r="J331" s="54" t="s">
        <v>120</v>
      </c>
      <c r="K331" s="36" t="s">
        <v>66</v>
      </c>
      <c r="L331" s="10">
        <v>6.69</v>
      </c>
      <c r="M331" s="30">
        <v>1.7534782608695654</v>
      </c>
      <c r="N331" s="31">
        <v>2.52</v>
      </c>
      <c r="O331" s="30">
        <v>1.1766666666666663</v>
      </c>
      <c r="P331" s="43">
        <f t="shared" si="192"/>
        <v>-2.9</v>
      </c>
      <c r="Q331" s="45">
        <f t="shared" ref="Q331" si="656">P331+Q330</f>
        <v>242.46000000000004</v>
      </c>
      <c r="R331" s="10">
        <f t="shared" si="602"/>
        <v>6.69</v>
      </c>
      <c r="S331" s="30">
        <f t="shared" ref="S331:U331" si="657">IF(R331&gt;0,S$3,0)</f>
        <v>2</v>
      </c>
      <c r="T331" s="31">
        <f t="shared" si="604"/>
        <v>2.52</v>
      </c>
      <c r="U331" s="30">
        <f t="shared" si="657"/>
        <v>2</v>
      </c>
      <c r="V331" s="43">
        <f t="shared" si="649"/>
        <v>-4</v>
      </c>
      <c r="W331" s="45">
        <f t="shared" si="563"/>
        <v>352.25999999999988</v>
      </c>
      <c r="X331" s="85"/>
    </row>
    <row r="332" spans="1:24" outlineLevel="1" x14ac:dyDescent="0.2">
      <c r="A332" s="91"/>
      <c r="B332" s="37">
        <f t="shared" si="546"/>
        <v>328</v>
      </c>
      <c r="C332" s="28" t="s">
        <v>401</v>
      </c>
      <c r="D332" s="64">
        <v>44257</v>
      </c>
      <c r="E332" s="28" t="s">
        <v>40</v>
      </c>
      <c r="F332" s="54" t="s">
        <v>13</v>
      </c>
      <c r="G332" s="54" t="s">
        <v>147</v>
      </c>
      <c r="H332" s="54">
        <v>1300</v>
      </c>
      <c r="I332" s="57" t="s">
        <v>131</v>
      </c>
      <c r="J332" s="54" t="s">
        <v>120</v>
      </c>
      <c r="K332" s="36" t="s">
        <v>62</v>
      </c>
      <c r="L332" s="10">
        <v>6.55</v>
      </c>
      <c r="M332" s="30">
        <v>1.7944444444444443</v>
      </c>
      <c r="N332" s="31">
        <v>2.54</v>
      </c>
      <c r="O332" s="30">
        <v>1.1733333333333333</v>
      </c>
      <c r="P332" s="43">
        <f t="shared" si="192"/>
        <v>-3</v>
      </c>
      <c r="Q332" s="45">
        <f t="shared" ref="Q332" si="658">P332+Q331</f>
        <v>239.46000000000004</v>
      </c>
      <c r="R332" s="10">
        <f t="shared" si="602"/>
        <v>6.55</v>
      </c>
      <c r="S332" s="30">
        <f t="shared" ref="S332:U332" si="659">IF(R332&gt;0,S$3,0)</f>
        <v>2</v>
      </c>
      <c r="T332" s="31">
        <f t="shared" si="604"/>
        <v>2.54</v>
      </c>
      <c r="U332" s="30">
        <f t="shared" si="659"/>
        <v>2</v>
      </c>
      <c r="V332" s="43">
        <f t="shared" si="649"/>
        <v>-4</v>
      </c>
      <c r="W332" s="45">
        <f t="shared" si="563"/>
        <v>348.25999999999988</v>
      </c>
      <c r="X332" s="85"/>
    </row>
    <row r="333" spans="1:24" outlineLevel="1" x14ac:dyDescent="0.2">
      <c r="A333" s="91"/>
      <c r="B333" s="37">
        <f t="shared" si="546"/>
        <v>329</v>
      </c>
      <c r="C333" s="28" t="s">
        <v>402</v>
      </c>
      <c r="D333" s="64">
        <v>44259</v>
      </c>
      <c r="E333" s="28" t="s">
        <v>54</v>
      </c>
      <c r="F333" s="54" t="s">
        <v>25</v>
      </c>
      <c r="G333" s="54" t="s">
        <v>67</v>
      </c>
      <c r="H333" s="54">
        <v>1114</v>
      </c>
      <c r="I333" s="57" t="s">
        <v>131</v>
      </c>
      <c r="J333" s="54" t="s">
        <v>120</v>
      </c>
      <c r="K333" s="36" t="s">
        <v>9</v>
      </c>
      <c r="L333" s="10">
        <v>1.55</v>
      </c>
      <c r="M333" s="30">
        <v>18.13040293040293</v>
      </c>
      <c r="N333" s="31">
        <v>1.26</v>
      </c>
      <c r="O333" s="30">
        <v>0</v>
      </c>
      <c r="P333" s="43">
        <f t="shared" si="192"/>
        <v>10</v>
      </c>
      <c r="Q333" s="45">
        <f t="shared" ref="Q333" si="660">P333+Q332</f>
        <v>249.46000000000004</v>
      </c>
      <c r="R333" s="10">
        <f t="shared" si="602"/>
        <v>1.55</v>
      </c>
      <c r="S333" s="30">
        <f t="shared" ref="S333:U333" si="661">IF(R333&gt;0,S$3,0)</f>
        <v>2</v>
      </c>
      <c r="T333" s="31">
        <f t="shared" si="604"/>
        <v>1.26</v>
      </c>
      <c r="U333" s="30">
        <f t="shared" si="661"/>
        <v>2</v>
      </c>
      <c r="V333" s="43">
        <f t="shared" si="649"/>
        <v>1.62</v>
      </c>
      <c r="W333" s="45">
        <f t="shared" si="563"/>
        <v>349.87999999999988</v>
      </c>
      <c r="X333" s="85"/>
    </row>
    <row r="334" spans="1:24" outlineLevel="1" x14ac:dyDescent="0.2">
      <c r="A334" s="91"/>
      <c r="B334" s="37">
        <f t="shared" si="546"/>
        <v>330</v>
      </c>
      <c r="C334" s="28" t="s">
        <v>403</v>
      </c>
      <c r="D334" s="64">
        <v>44259</v>
      </c>
      <c r="E334" s="28" t="s">
        <v>54</v>
      </c>
      <c r="F334" s="54" t="s">
        <v>36</v>
      </c>
      <c r="G334" s="54" t="s">
        <v>67</v>
      </c>
      <c r="H334" s="54">
        <v>1114</v>
      </c>
      <c r="I334" s="57" t="s">
        <v>131</v>
      </c>
      <c r="J334" s="54" t="s">
        <v>120</v>
      </c>
      <c r="K334" s="36" t="s">
        <v>66</v>
      </c>
      <c r="L334" s="10">
        <v>2.94</v>
      </c>
      <c r="M334" s="30">
        <v>5.1625806451612899</v>
      </c>
      <c r="N334" s="31">
        <v>1.36</v>
      </c>
      <c r="O334" s="30">
        <v>0</v>
      </c>
      <c r="P334" s="43">
        <f t="shared" si="192"/>
        <v>-5.2</v>
      </c>
      <c r="Q334" s="45">
        <f t="shared" ref="Q334" si="662">P334+Q333</f>
        <v>244.26000000000005</v>
      </c>
      <c r="R334" s="10">
        <f t="shared" si="602"/>
        <v>2.94</v>
      </c>
      <c r="S334" s="30">
        <f t="shared" ref="S334:U334" si="663">IF(R334&gt;0,S$3,0)</f>
        <v>2</v>
      </c>
      <c r="T334" s="31">
        <f t="shared" si="604"/>
        <v>1.36</v>
      </c>
      <c r="U334" s="30">
        <f t="shared" si="663"/>
        <v>2</v>
      </c>
      <c r="V334" s="43">
        <f t="shared" si="649"/>
        <v>-4</v>
      </c>
      <c r="W334" s="45">
        <f t="shared" si="563"/>
        <v>345.87999999999988</v>
      </c>
      <c r="X334" s="85"/>
    </row>
    <row r="335" spans="1:24" outlineLevel="1" x14ac:dyDescent="0.2">
      <c r="A335" s="91"/>
      <c r="B335" s="37">
        <f t="shared" si="546"/>
        <v>331</v>
      </c>
      <c r="C335" s="28" t="s">
        <v>404</v>
      </c>
      <c r="D335" s="64">
        <v>44259</v>
      </c>
      <c r="E335" s="28" t="s">
        <v>54</v>
      </c>
      <c r="F335" s="54" t="s">
        <v>10</v>
      </c>
      <c r="G335" s="54" t="s">
        <v>67</v>
      </c>
      <c r="H335" s="54">
        <v>1429</v>
      </c>
      <c r="I335" s="57" t="s">
        <v>131</v>
      </c>
      <c r="J335" s="54" t="s">
        <v>120</v>
      </c>
      <c r="K335" s="36" t="s">
        <v>8</v>
      </c>
      <c r="L335" s="10">
        <v>2.62</v>
      </c>
      <c r="M335" s="30">
        <v>6.1630769230769218</v>
      </c>
      <c r="N335" s="31">
        <v>1.1599999999999999</v>
      </c>
      <c r="O335" s="30">
        <v>0</v>
      </c>
      <c r="P335" s="43">
        <f t="shared" si="192"/>
        <v>-6.2</v>
      </c>
      <c r="Q335" s="45">
        <f t="shared" ref="Q335" si="664">P335+Q334</f>
        <v>238.06000000000006</v>
      </c>
      <c r="R335" s="10">
        <f t="shared" si="602"/>
        <v>2.62</v>
      </c>
      <c r="S335" s="30">
        <f t="shared" ref="S335:U335" si="665">IF(R335&gt;0,S$3,0)</f>
        <v>2</v>
      </c>
      <c r="T335" s="31">
        <f t="shared" si="604"/>
        <v>1.1599999999999999</v>
      </c>
      <c r="U335" s="30">
        <f t="shared" si="665"/>
        <v>2</v>
      </c>
      <c r="V335" s="43">
        <f t="shared" si="649"/>
        <v>-1.68</v>
      </c>
      <c r="W335" s="45">
        <f t="shared" si="563"/>
        <v>344.19999999999987</v>
      </c>
      <c r="X335" s="85"/>
    </row>
    <row r="336" spans="1:24" outlineLevel="1" x14ac:dyDescent="0.2">
      <c r="A336" s="91"/>
      <c r="B336" s="37">
        <f t="shared" si="546"/>
        <v>332</v>
      </c>
      <c r="C336" s="28" t="s">
        <v>373</v>
      </c>
      <c r="D336" s="64">
        <v>44259</v>
      </c>
      <c r="E336" s="28" t="s">
        <v>44</v>
      </c>
      <c r="F336" s="54" t="s">
        <v>36</v>
      </c>
      <c r="G336" s="54" t="s">
        <v>67</v>
      </c>
      <c r="H336" s="54">
        <v>1400</v>
      </c>
      <c r="I336" s="57" t="s">
        <v>131</v>
      </c>
      <c r="J336" s="54" t="s">
        <v>120</v>
      </c>
      <c r="K336" s="36" t="s">
        <v>12</v>
      </c>
      <c r="L336" s="10">
        <v>5.2</v>
      </c>
      <c r="M336" s="30">
        <v>2.3887335409897705</v>
      </c>
      <c r="N336" s="31">
        <v>1.64</v>
      </c>
      <c r="O336" s="30">
        <v>0</v>
      </c>
      <c r="P336" s="43">
        <f t="shared" si="192"/>
        <v>-2.4</v>
      </c>
      <c r="Q336" s="45">
        <f t="shared" ref="Q336" si="666">P336+Q335</f>
        <v>235.66000000000005</v>
      </c>
      <c r="R336" s="10">
        <f t="shared" si="602"/>
        <v>5.2</v>
      </c>
      <c r="S336" s="30">
        <f t="shared" ref="S336:U336" si="667">IF(R336&gt;0,S$3,0)</f>
        <v>2</v>
      </c>
      <c r="T336" s="31">
        <f t="shared" si="604"/>
        <v>1.64</v>
      </c>
      <c r="U336" s="30">
        <f t="shared" si="667"/>
        <v>2</v>
      </c>
      <c r="V336" s="43">
        <f t="shared" si="649"/>
        <v>-0.72</v>
      </c>
      <c r="W336" s="45">
        <f t="shared" si="563"/>
        <v>343.47999999999985</v>
      </c>
      <c r="X336" s="85"/>
    </row>
    <row r="337" spans="1:24" outlineLevel="1" x14ac:dyDescent="0.2">
      <c r="A337" s="91"/>
      <c r="B337" s="37">
        <f t="shared" si="546"/>
        <v>333</v>
      </c>
      <c r="C337" s="28" t="s">
        <v>405</v>
      </c>
      <c r="D337" s="64">
        <v>44260</v>
      </c>
      <c r="E337" s="28" t="s">
        <v>409</v>
      </c>
      <c r="F337" s="54" t="s">
        <v>10</v>
      </c>
      <c r="G337" s="54" t="s">
        <v>67</v>
      </c>
      <c r="H337" s="54">
        <v>1300</v>
      </c>
      <c r="I337" s="57" t="s">
        <v>131</v>
      </c>
      <c r="J337" s="54" t="s">
        <v>120</v>
      </c>
      <c r="K337" s="36" t="s">
        <v>9</v>
      </c>
      <c r="L337" s="10">
        <v>2.72</v>
      </c>
      <c r="M337" s="30">
        <v>5.8125714285714274</v>
      </c>
      <c r="N337" s="31">
        <v>1.63</v>
      </c>
      <c r="O337" s="30">
        <v>0</v>
      </c>
      <c r="P337" s="43">
        <f t="shared" si="192"/>
        <v>10</v>
      </c>
      <c r="Q337" s="45">
        <f t="shared" ref="Q337" si="668">P337+Q336</f>
        <v>245.66000000000005</v>
      </c>
      <c r="R337" s="10">
        <f t="shared" si="602"/>
        <v>2.72</v>
      </c>
      <c r="S337" s="30">
        <f t="shared" ref="S337:U337" si="669">IF(R337&gt;0,S$3,0)</f>
        <v>2</v>
      </c>
      <c r="T337" s="31">
        <f t="shared" si="604"/>
        <v>1.63</v>
      </c>
      <c r="U337" s="30">
        <f t="shared" si="669"/>
        <v>2</v>
      </c>
      <c r="V337" s="43">
        <f t="shared" si="649"/>
        <v>4.7</v>
      </c>
      <c r="W337" s="45">
        <f t="shared" si="563"/>
        <v>348.17999999999984</v>
      </c>
      <c r="X337" s="85"/>
    </row>
    <row r="338" spans="1:24" outlineLevel="1" x14ac:dyDescent="0.2">
      <c r="A338" s="91"/>
      <c r="B338" s="37">
        <f t="shared" si="546"/>
        <v>334</v>
      </c>
      <c r="C338" s="28" t="s">
        <v>393</v>
      </c>
      <c r="D338" s="64">
        <v>44260</v>
      </c>
      <c r="E338" s="28" t="s">
        <v>15</v>
      </c>
      <c r="F338" s="54" t="s">
        <v>25</v>
      </c>
      <c r="G338" s="54" t="s">
        <v>67</v>
      </c>
      <c r="H338" s="54">
        <v>1000</v>
      </c>
      <c r="I338" s="57" t="s">
        <v>130</v>
      </c>
      <c r="J338" s="54" t="s">
        <v>120</v>
      </c>
      <c r="K338" s="36" t="s">
        <v>12</v>
      </c>
      <c r="L338" s="10">
        <v>3.2</v>
      </c>
      <c r="M338" s="30">
        <v>4.5326007326007325</v>
      </c>
      <c r="N338" s="31">
        <v>1.32</v>
      </c>
      <c r="O338" s="30">
        <v>0</v>
      </c>
      <c r="P338" s="43">
        <f t="shared" si="192"/>
        <v>-4.5</v>
      </c>
      <c r="Q338" s="45">
        <f t="shared" ref="Q338" si="670">P338+Q337</f>
        <v>241.16000000000005</v>
      </c>
      <c r="R338" s="10">
        <f t="shared" si="602"/>
        <v>3.2</v>
      </c>
      <c r="S338" s="30">
        <f t="shared" ref="S338:U338" si="671">IF(R338&gt;0,S$3,0)</f>
        <v>2</v>
      </c>
      <c r="T338" s="31">
        <f t="shared" si="604"/>
        <v>1.32</v>
      </c>
      <c r="U338" s="30">
        <f t="shared" si="671"/>
        <v>2</v>
      </c>
      <c r="V338" s="43">
        <f t="shared" si="649"/>
        <v>-1.36</v>
      </c>
      <c r="W338" s="45">
        <f t="shared" si="563"/>
        <v>346.81999999999982</v>
      </c>
      <c r="X338" s="85"/>
    </row>
    <row r="339" spans="1:24" outlineLevel="1" x14ac:dyDescent="0.2">
      <c r="A339" s="91"/>
      <c r="B339" s="37">
        <f t="shared" si="546"/>
        <v>335</v>
      </c>
      <c r="C339" s="28" t="s">
        <v>406</v>
      </c>
      <c r="D339" s="64">
        <v>44260</v>
      </c>
      <c r="E339" s="28" t="s">
        <v>15</v>
      </c>
      <c r="F339" s="54" t="s">
        <v>25</v>
      </c>
      <c r="G339" s="54" t="s">
        <v>67</v>
      </c>
      <c r="H339" s="54">
        <v>1000</v>
      </c>
      <c r="I339" s="57" t="s">
        <v>130</v>
      </c>
      <c r="J339" s="54" t="s">
        <v>120</v>
      </c>
      <c r="K339" s="36" t="s">
        <v>74</v>
      </c>
      <c r="L339" s="10">
        <v>4.58</v>
      </c>
      <c r="M339" s="30">
        <v>2.7998850574712644</v>
      </c>
      <c r="N339" s="31">
        <v>1.73</v>
      </c>
      <c r="O339" s="30">
        <v>0</v>
      </c>
      <c r="P339" s="43">
        <f t="shared" si="192"/>
        <v>-2.8</v>
      </c>
      <c r="Q339" s="45">
        <f t="shared" ref="Q339" si="672">P339+Q338</f>
        <v>238.36000000000004</v>
      </c>
      <c r="R339" s="10">
        <f t="shared" si="602"/>
        <v>4.58</v>
      </c>
      <c r="S339" s="30">
        <f t="shared" ref="S339:U339" si="673">IF(R339&gt;0,S$3,0)</f>
        <v>2</v>
      </c>
      <c r="T339" s="31">
        <f t="shared" si="604"/>
        <v>1.73</v>
      </c>
      <c r="U339" s="30">
        <f t="shared" si="673"/>
        <v>2</v>
      </c>
      <c r="V339" s="43">
        <f t="shared" si="649"/>
        <v>-4</v>
      </c>
      <c r="W339" s="45">
        <f t="shared" si="563"/>
        <v>342.81999999999982</v>
      </c>
      <c r="X339" s="85"/>
    </row>
    <row r="340" spans="1:24" outlineLevel="1" x14ac:dyDescent="0.2">
      <c r="A340" s="91"/>
      <c r="B340" s="37">
        <f t="shared" si="546"/>
        <v>336</v>
      </c>
      <c r="C340" s="28" t="s">
        <v>407</v>
      </c>
      <c r="D340" s="64">
        <v>44260</v>
      </c>
      <c r="E340" s="28" t="s">
        <v>15</v>
      </c>
      <c r="F340" s="54" t="s">
        <v>36</v>
      </c>
      <c r="G340" s="54" t="s">
        <v>245</v>
      </c>
      <c r="H340" s="54">
        <v>1000</v>
      </c>
      <c r="I340" s="57" t="s">
        <v>130</v>
      </c>
      <c r="J340" s="54" t="s">
        <v>120</v>
      </c>
      <c r="K340" s="36" t="s">
        <v>56</v>
      </c>
      <c r="L340" s="10">
        <v>6.4</v>
      </c>
      <c r="M340" s="30">
        <v>1.8565240641711231</v>
      </c>
      <c r="N340" s="31">
        <v>2.42</v>
      </c>
      <c r="O340" s="30">
        <v>1.3195238095238093</v>
      </c>
      <c r="P340" s="43">
        <f t="shared" si="192"/>
        <v>-3.2</v>
      </c>
      <c r="Q340" s="45">
        <f t="shared" ref="Q340" si="674">P340+Q339</f>
        <v>235.16000000000005</v>
      </c>
      <c r="R340" s="10">
        <f t="shared" si="602"/>
        <v>6.4</v>
      </c>
      <c r="S340" s="30">
        <f t="shared" ref="S340:U340" si="675">IF(R340&gt;0,S$3,0)</f>
        <v>2</v>
      </c>
      <c r="T340" s="31">
        <f t="shared" si="604"/>
        <v>2.42</v>
      </c>
      <c r="U340" s="30">
        <f t="shared" si="675"/>
        <v>2</v>
      </c>
      <c r="V340" s="43">
        <f t="shared" si="649"/>
        <v>-4</v>
      </c>
      <c r="W340" s="45">
        <f t="shared" si="563"/>
        <v>338.81999999999982</v>
      </c>
      <c r="X340" s="85"/>
    </row>
    <row r="341" spans="1:24" outlineLevel="1" x14ac:dyDescent="0.2">
      <c r="A341" s="91"/>
      <c r="B341" s="37">
        <f t="shared" si="546"/>
        <v>337</v>
      </c>
      <c r="C341" s="28" t="s">
        <v>408</v>
      </c>
      <c r="D341" s="64">
        <v>44260</v>
      </c>
      <c r="E341" s="28" t="s">
        <v>15</v>
      </c>
      <c r="F341" s="54" t="s">
        <v>34</v>
      </c>
      <c r="G341" s="54" t="s">
        <v>67</v>
      </c>
      <c r="H341" s="54">
        <v>1200</v>
      </c>
      <c r="I341" s="57" t="s">
        <v>130</v>
      </c>
      <c r="J341" s="54" t="s">
        <v>120</v>
      </c>
      <c r="K341" s="36" t="s">
        <v>66</v>
      </c>
      <c r="L341" s="10">
        <v>1.82</v>
      </c>
      <c r="M341" s="30">
        <v>12.207814088598401</v>
      </c>
      <c r="N341" s="31">
        <v>1.21</v>
      </c>
      <c r="O341" s="30">
        <v>0</v>
      </c>
      <c r="P341" s="43">
        <f t="shared" si="192"/>
        <v>-12.2</v>
      </c>
      <c r="Q341" s="45">
        <f t="shared" ref="Q341" si="676">P341+Q340</f>
        <v>222.96000000000006</v>
      </c>
      <c r="R341" s="10">
        <f t="shared" si="602"/>
        <v>1.82</v>
      </c>
      <c r="S341" s="30">
        <f t="shared" ref="S341:U341" si="677">IF(R341&gt;0,S$3,0)</f>
        <v>2</v>
      </c>
      <c r="T341" s="31">
        <f t="shared" si="604"/>
        <v>1.21</v>
      </c>
      <c r="U341" s="30">
        <f t="shared" si="677"/>
        <v>2</v>
      </c>
      <c r="V341" s="43">
        <f t="shared" si="649"/>
        <v>-4</v>
      </c>
      <c r="W341" s="45">
        <f t="shared" si="563"/>
        <v>334.81999999999982</v>
      </c>
      <c r="X341" s="85"/>
    </row>
    <row r="342" spans="1:24" outlineLevel="1" x14ac:dyDescent="0.2">
      <c r="A342" s="91"/>
      <c r="B342" s="37">
        <f t="shared" si="546"/>
        <v>338</v>
      </c>
      <c r="C342" s="28" t="s">
        <v>382</v>
      </c>
      <c r="D342" s="64">
        <v>44262</v>
      </c>
      <c r="E342" s="28" t="s">
        <v>28</v>
      </c>
      <c r="F342" s="54" t="s">
        <v>25</v>
      </c>
      <c r="G342" s="54" t="s">
        <v>67</v>
      </c>
      <c r="H342" s="54">
        <v>1300</v>
      </c>
      <c r="I342" s="57" t="s">
        <v>131</v>
      </c>
      <c r="J342" s="54" t="s">
        <v>120</v>
      </c>
      <c r="K342" s="36" t="s">
        <v>62</v>
      </c>
      <c r="L342" s="10">
        <v>25.6</v>
      </c>
      <c r="M342" s="30">
        <v>0.40795918367346939</v>
      </c>
      <c r="N342" s="31">
        <v>4.37</v>
      </c>
      <c r="O342" s="30">
        <v>0.10999999999999996</v>
      </c>
      <c r="P342" s="43">
        <f t="shared" si="192"/>
        <v>-0.5</v>
      </c>
      <c r="Q342" s="45">
        <f t="shared" ref="Q342" si="678">P342+Q341</f>
        <v>222.46000000000006</v>
      </c>
      <c r="R342" s="10">
        <f t="shared" si="602"/>
        <v>25.6</v>
      </c>
      <c r="S342" s="30">
        <f t="shared" ref="S342:U342" si="679">IF(R342&gt;0,S$3,0)</f>
        <v>2</v>
      </c>
      <c r="T342" s="31">
        <f t="shared" si="604"/>
        <v>4.37</v>
      </c>
      <c r="U342" s="30">
        <f t="shared" si="679"/>
        <v>2</v>
      </c>
      <c r="V342" s="43">
        <f t="shared" si="649"/>
        <v>-4</v>
      </c>
      <c r="W342" s="45">
        <f t="shared" si="563"/>
        <v>330.81999999999982</v>
      </c>
      <c r="X342" s="85"/>
    </row>
    <row r="343" spans="1:24" outlineLevel="1" x14ac:dyDescent="0.2">
      <c r="A343" s="91"/>
      <c r="B343" s="37">
        <f t="shared" si="546"/>
        <v>339</v>
      </c>
      <c r="C343" s="28" t="s">
        <v>410</v>
      </c>
      <c r="D343" s="64">
        <v>44262</v>
      </c>
      <c r="E343" s="28" t="s">
        <v>28</v>
      </c>
      <c r="F343" s="54" t="s">
        <v>36</v>
      </c>
      <c r="G343" s="54" t="s">
        <v>67</v>
      </c>
      <c r="H343" s="54">
        <v>1200</v>
      </c>
      <c r="I343" s="57" t="s">
        <v>131</v>
      </c>
      <c r="J343" s="54" t="s">
        <v>120</v>
      </c>
      <c r="K343" s="36" t="s">
        <v>9</v>
      </c>
      <c r="L343" s="10">
        <v>1.51</v>
      </c>
      <c r="M343" s="30">
        <v>19.704124168514415</v>
      </c>
      <c r="N343" s="31">
        <v>1.1000000000000001</v>
      </c>
      <c r="O343" s="30">
        <v>0</v>
      </c>
      <c r="P343" s="43">
        <f t="shared" si="192"/>
        <v>10</v>
      </c>
      <c r="Q343" s="45">
        <f t="shared" ref="Q343" si="680">P343+Q342</f>
        <v>232.46000000000006</v>
      </c>
      <c r="R343" s="10">
        <f t="shared" si="602"/>
        <v>1.51</v>
      </c>
      <c r="S343" s="30">
        <f t="shared" ref="S343:U343" si="681">IF(R343&gt;0,S$3,0)</f>
        <v>2</v>
      </c>
      <c r="T343" s="31">
        <f t="shared" si="604"/>
        <v>1.1000000000000001</v>
      </c>
      <c r="U343" s="30">
        <f t="shared" si="681"/>
        <v>2</v>
      </c>
      <c r="V343" s="43">
        <f t="shared" si="649"/>
        <v>1.22</v>
      </c>
      <c r="W343" s="45">
        <f t="shared" si="563"/>
        <v>332.03999999999985</v>
      </c>
      <c r="X343" s="85"/>
    </row>
    <row r="344" spans="1:24" outlineLevel="1" x14ac:dyDescent="0.2">
      <c r="A344" s="91"/>
      <c r="B344" s="37">
        <f t="shared" si="546"/>
        <v>340</v>
      </c>
      <c r="C344" s="28" t="s">
        <v>411</v>
      </c>
      <c r="D344" s="64">
        <v>44262</v>
      </c>
      <c r="E344" s="28" t="s">
        <v>412</v>
      </c>
      <c r="F344" s="54" t="s">
        <v>13</v>
      </c>
      <c r="G344" s="54" t="s">
        <v>191</v>
      </c>
      <c r="H344" s="54">
        <v>1200</v>
      </c>
      <c r="I344" s="57" t="s">
        <v>131</v>
      </c>
      <c r="J344" s="54" t="s">
        <v>178</v>
      </c>
      <c r="K344" s="36" t="s">
        <v>12</v>
      </c>
      <c r="L344" s="10">
        <v>6.97</v>
      </c>
      <c r="M344" s="30">
        <v>1.6766666666666667</v>
      </c>
      <c r="N344" s="31">
        <v>2</v>
      </c>
      <c r="O344" s="30">
        <v>1.6400000000000001</v>
      </c>
      <c r="P344" s="43">
        <f t="shared" si="192"/>
        <v>0</v>
      </c>
      <c r="Q344" s="45">
        <f t="shared" ref="Q344" si="682">P344+Q343</f>
        <v>232.46000000000006</v>
      </c>
      <c r="R344" s="10">
        <f t="shared" si="602"/>
        <v>6.97</v>
      </c>
      <c r="S344" s="30">
        <f t="shared" ref="S344:U344" si="683">IF(R344&gt;0,S$3,0)</f>
        <v>2</v>
      </c>
      <c r="T344" s="31">
        <f t="shared" si="604"/>
        <v>2</v>
      </c>
      <c r="U344" s="30">
        <f t="shared" si="683"/>
        <v>2</v>
      </c>
      <c r="V344" s="43">
        <f t="shared" si="649"/>
        <v>0</v>
      </c>
      <c r="W344" s="45">
        <f t="shared" si="563"/>
        <v>332.03999999999985</v>
      </c>
      <c r="X344" s="85"/>
    </row>
    <row r="345" spans="1:24" outlineLevel="1" x14ac:dyDescent="0.2">
      <c r="A345" s="91"/>
      <c r="B345" s="37">
        <f t="shared" si="546"/>
        <v>341</v>
      </c>
      <c r="C345" s="28" t="s">
        <v>413</v>
      </c>
      <c r="D345" s="64">
        <v>44266</v>
      </c>
      <c r="E345" s="28" t="s">
        <v>88</v>
      </c>
      <c r="F345" s="54" t="s">
        <v>48</v>
      </c>
      <c r="G345" s="54" t="s">
        <v>70</v>
      </c>
      <c r="H345" s="54">
        <v>1100</v>
      </c>
      <c r="I345" s="57" t="s">
        <v>131</v>
      </c>
      <c r="J345" s="54" t="s">
        <v>120</v>
      </c>
      <c r="K345" s="36" t="s">
        <v>9</v>
      </c>
      <c r="L345" s="10">
        <v>2.82</v>
      </c>
      <c r="M345" s="30">
        <v>5.4882758620689645</v>
      </c>
      <c r="N345" s="31">
        <v>1.36</v>
      </c>
      <c r="O345" s="30">
        <v>0</v>
      </c>
      <c r="P345" s="43">
        <f t="shared" si="192"/>
        <v>10</v>
      </c>
      <c r="Q345" s="45">
        <f t="shared" ref="Q345" si="684">P345+Q344</f>
        <v>242.46000000000006</v>
      </c>
      <c r="R345" s="10">
        <f t="shared" si="602"/>
        <v>2.82</v>
      </c>
      <c r="S345" s="30">
        <f t="shared" ref="S345:U345" si="685">IF(R345&gt;0,S$3,0)</f>
        <v>2</v>
      </c>
      <c r="T345" s="31">
        <f t="shared" si="604"/>
        <v>1.36</v>
      </c>
      <c r="U345" s="30">
        <f t="shared" si="685"/>
        <v>2</v>
      </c>
      <c r="V345" s="43">
        <f t="shared" si="649"/>
        <v>4.3600000000000003</v>
      </c>
      <c r="W345" s="45">
        <f t="shared" si="563"/>
        <v>336.39999999999986</v>
      </c>
      <c r="X345" s="85"/>
    </row>
    <row r="346" spans="1:24" outlineLevel="1" x14ac:dyDescent="0.2">
      <c r="A346" s="91"/>
      <c r="B346" s="37">
        <f t="shared" si="546"/>
        <v>342</v>
      </c>
      <c r="C346" s="28" t="s">
        <v>381</v>
      </c>
      <c r="D346" s="64">
        <v>44266</v>
      </c>
      <c r="E346" s="28" t="s">
        <v>44</v>
      </c>
      <c r="F346" s="54" t="s">
        <v>25</v>
      </c>
      <c r="G346" s="54" t="s">
        <v>67</v>
      </c>
      <c r="H346" s="54">
        <v>1000</v>
      </c>
      <c r="I346" s="57" t="s">
        <v>131</v>
      </c>
      <c r="J346" s="54" t="s">
        <v>120</v>
      </c>
      <c r="K346" s="36" t="s">
        <v>9</v>
      </c>
      <c r="L346" s="10">
        <v>4.1900000000000004</v>
      </c>
      <c r="M346" s="30">
        <v>3.1454901960784314</v>
      </c>
      <c r="N346" s="31">
        <v>1.62</v>
      </c>
      <c r="O346" s="30">
        <v>0</v>
      </c>
      <c r="P346" s="43">
        <f t="shared" si="192"/>
        <v>10</v>
      </c>
      <c r="Q346" s="45">
        <f t="shared" ref="Q346" si="686">P346+Q345</f>
        <v>252.46000000000006</v>
      </c>
      <c r="R346" s="10">
        <f t="shared" si="602"/>
        <v>4.1900000000000004</v>
      </c>
      <c r="S346" s="30">
        <f t="shared" ref="S346:U346" si="687">IF(R346&gt;0,S$3,0)</f>
        <v>2</v>
      </c>
      <c r="T346" s="31">
        <f t="shared" si="604"/>
        <v>1.62</v>
      </c>
      <c r="U346" s="30">
        <f t="shared" si="687"/>
        <v>2</v>
      </c>
      <c r="V346" s="43">
        <f t="shared" si="649"/>
        <v>7.62</v>
      </c>
      <c r="W346" s="45">
        <f t="shared" si="563"/>
        <v>344.01999999999987</v>
      </c>
      <c r="X346" s="85"/>
    </row>
    <row r="347" spans="1:24" outlineLevel="1" x14ac:dyDescent="0.2">
      <c r="A347" s="91"/>
      <c r="B347" s="37">
        <f t="shared" si="546"/>
        <v>343</v>
      </c>
      <c r="C347" s="28" t="s">
        <v>414</v>
      </c>
      <c r="D347" s="64">
        <v>44266</v>
      </c>
      <c r="E347" s="28" t="s">
        <v>44</v>
      </c>
      <c r="F347" s="54" t="s">
        <v>36</v>
      </c>
      <c r="G347" s="54" t="s">
        <v>67</v>
      </c>
      <c r="H347" s="54">
        <v>1200</v>
      </c>
      <c r="I347" s="57" t="s">
        <v>131</v>
      </c>
      <c r="J347" s="54" t="s">
        <v>120</v>
      </c>
      <c r="K347" s="36" t="s">
        <v>12</v>
      </c>
      <c r="L347" s="10">
        <v>1.7</v>
      </c>
      <c r="M347" s="30">
        <v>14.289523809523812</v>
      </c>
      <c r="N347" s="31">
        <v>1.08</v>
      </c>
      <c r="O347" s="30">
        <v>0</v>
      </c>
      <c r="P347" s="43">
        <f t="shared" si="192"/>
        <v>-14.3</v>
      </c>
      <c r="Q347" s="45">
        <f t="shared" ref="Q347" si="688">P347+Q346</f>
        <v>238.16000000000005</v>
      </c>
      <c r="R347" s="10">
        <f t="shared" si="602"/>
        <v>1.7</v>
      </c>
      <c r="S347" s="30">
        <f t="shared" ref="S347:U347" si="689">IF(R347&gt;0,S$3,0)</f>
        <v>2</v>
      </c>
      <c r="T347" s="31">
        <f t="shared" si="604"/>
        <v>1.08</v>
      </c>
      <c r="U347" s="30">
        <f t="shared" si="689"/>
        <v>2</v>
      </c>
      <c r="V347" s="43">
        <f t="shared" si="649"/>
        <v>-1.84</v>
      </c>
      <c r="W347" s="45">
        <f t="shared" si="563"/>
        <v>342.17999999999989</v>
      </c>
      <c r="X347" s="85"/>
    </row>
    <row r="348" spans="1:24" outlineLevel="1" x14ac:dyDescent="0.2">
      <c r="A348" s="91"/>
      <c r="B348" s="37">
        <f t="shared" si="546"/>
        <v>344</v>
      </c>
      <c r="C348" s="28" t="s">
        <v>415</v>
      </c>
      <c r="D348" s="64">
        <v>44266</v>
      </c>
      <c r="E348" s="28" t="s">
        <v>44</v>
      </c>
      <c r="F348" s="54" t="s">
        <v>10</v>
      </c>
      <c r="G348" s="54" t="s">
        <v>67</v>
      </c>
      <c r="H348" s="54">
        <v>1400</v>
      </c>
      <c r="I348" s="57" t="s">
        <v>131</v>
      </c>
      <c r="J348" s="54" t="s">
        <v>120</v>
      </c>
      <c r="K348" s="36" t="s">
        <v>56</v>
      </c>
      <c r="L348" s="10">
        <v>8.44</v>
      </c>
      <c r="M348" s="30">
        <v>1.3502898550724636</v>
      </c>
      <c r="N348" s="31">
        <v>2.62</v>
      </c>
      <c r="O348" s="30">
        <v>0.84333333333333327</v>
      </c>
      <c r="P348" s="43">
        <f t="shared" si="192"/>
        <v>-2.2000000000000002</v>
      </c>
      <c r="Q348" s="45">
        <f t="shared" ref="Q348" si="690">P348+Q347</f>
        <v>235.96000000000006</v>
      </c>
      <c r="R348" s="10">
        <f t="shared" si="602"/>
        <v>8.44</v>
      </c>
      <c r="S348" s="30">
        <f t="shared" ref="S348:U348" si="691">IF(R348&gt;0,S$3,0)</f>
        <v>2</v>
      </c>
      <c r="T348" s="31">
        <f t="shared" si="604"/>
        <v>2.62</v>
      </c>
      <c r="U348" s="30">
        <f t="shared" si="691"/>
        <v>2</v>
      </c>
      <c r="V348" s="43">
        <f t="shared" si="649"/>
        <v>-4</v>
      </c>
      <c r="W348" s="45">
        <f t="shared" si="563"/>
        <v>338.17999999999989</v>
      </c>
      <c r="X348" s="85"/>
    </row>
    <row r="349" spans="1:24" outlineLevel="1" x14ac:dyDescent="0.2">
      <c r="A349" s="91"/>
      <c r="B349" s="37">
        <f t="shared" si="546"/>
        <v>345</v>
      </c>
      <c r="C349" s="28" t="s">
        <v>416</v>
      </c>
      <c r="D349" s="64">
        <v>44266</v>
      </c>
      <c r="E349" s="28" t="s">
        <v>44</v>
      </c>
      <c r="F349" s="54" t="s">
        <v>10</v>
      </c>
      <c r="G349" s="54" t="s">
        <v>67</v>
      </c>
      <c r="H349" s="54">
        <v>1400</v>
      </c>
      <c r="I349" s="57" t="s">
        <v>131</v>
      </c>
      <c r="J349" s="54" t="s">
        <v>120</v>
      </c>
      <c r="K349" s="36" t="s">
        <v>66</v>
      </c>
      <c r="L349" s="10">
        <v>9.68</v>
      </c>
      <c r="M349" s="30">
        <v>1.1560231660231659</v>
      </c>
      <c r="N349" s="31">
        <v>2.69</v>
      </c>
      <c r="O349" s="30">
        <v>0.66999999999999993</v>
      </c>
      <c r="P349" s="43">
        <f t="shared" si="192"/>
        <v>-1.8</v>
      </c>
      <c r="Q349" s="45">
        <f t="shared" ref="Q349" si="692">P349+Q348</f>
        <v>234.16000000000005</v>
      </c>
      <c r="R349" s="10">
        <f t="shared" si="602"/>
        <v>9.68</v>
      </c>
      <c r="S349" s="30">
        <f t="shared" ref="S349:U349" si="693">IF(R349&gt;0,S$3,0)</f>
        <v>2</v>
      </c>
      <c r="T349" s="31">
        <f t="shared" si="604"/>
        <v>2.69</v>
      </c>
      <c r="U349" s="30">
        <f t="shared" si="693"/>
        <v>2</v>
      </c>
      <c r="V349" s="43">
        <f t="shared" si="649"/>
        <v>-4</v>
      </c>
      <c r="W349" s="45">
        <f t="shared" ref="W349:W412" si="694">V349+W348</f>
        <v>334.17999999999989</v>
      </c>
      <c r="X349" s="85"/>
    </row>
    <row r="350" spans="1:24" outlineLevel="1" x14ac:dyDescent="0.2">
      <c r="A350" s="91"/>
      <c r="B350" s="37">
        <f t="shared" si="546"/>
        <v>346</v>
      </c>
      <c r="C350" s="28" t="s">
        <v>395</v>
      </c>
      <c r="D350" s="64">
        <v>44268</v>
      </c>
      <c r="E350" s="28" t="s">
        <v>64</v>
      </c>
      <c r="F350" s="54" t="s">
        <v>36</v>
      </c>
      <c r="G350" s="54" t="s">
        <v>67</v>
      </c>
      <c r="H350" s="54">
        <v>1200</v>
      </c>
      <c r="I350" s="57" t="s">
        <v>130</v>
      </c>
      <c r="J350" s="54" t="s">
        <v>120</v>
      </c>
      <c r="K350" s="36" t="s">
        <v>8</v>
      </c>
      <c r="L350" s="10">
        <v>3.56</v>
      </c>
      <c r="M350" s="30">
        <v>3.9175609756097565</v>
      </c>
      <c r="N350" s="31">
        <v>1.45</v>
      </c>
      <c r="O350" s="30">
        <v>0</v>
      </c>
      <c r="P350" s="43">
        <f t="shared" si="192"/>
        <v>-3.9</v>
      </c>
      <c r="Q350" s="45">
        <f t="shared" ref="Q350" si="695">P350+Q349</f>
        <v>230.26000000000005</v>
      </c>
      <c r="R350" s="10">
        <f t="shared" si="602"/>
        <v>3.56</v>
      </c>
      <c r="S350" s="30">
        <f t="shared" ref="S350:U350" si="696">IF(R350&gt;0,S$3,0)</f>
        <v>2</v>
      </c>
      <c r="T350" s="31">
        <f t="shared" si="604"/>
        <v>1.45</v>
      </c>
      <c r="U350" s="30">
        <f t="shared" si="696"/>
        <v>2</v>
      </c>
      <c r="V350" s="43">
        <f t="shared" si="649"/>
        <v>-1.1000000000000001</v>
      </c>
      <c r="W350" s="45">
        <f t="shared" si="694"/>
        <v>333.07999999999987</v>
      </c>
      <c r="X350" s="85"/>
    </row>
    <row r="351" spans="1:24" outlineLevel="1" x14ac:dyDescent="0.2">
      <c r="A351" s="91"/>
      <c r="B351" s="37">
        <f t="shared" si="546"/>
        <v>347</v>
      </c>
      <c r="C351" s="28" t="s">
        <v>417</v>
      </c>
      <c r="D351" s="64">
        <v>44269</v>
      </c>
      <c r="E351" s="28" t="s">
        <v>78</v>
      </c>
      <c r="F351" s="54" t="s">
        <v>36</v>
      </c>
      <c r="G351" s="54" t="s">
        <v>67</v>
      </c>
      <c r="H351" s="54">
        <v>1200</v>
      </c>
      <c r="I351" s="57" t="s">
        <v>130</v>
      </c>
      <c r="J351" s="54" t="s">
        <v>120</v>
      </c>
      <c r="K351" s="36" t="s">
        <v>86</v>
      </c>
      <c r="L351" s="10">
        <v>58.7</v>
      </c>
      <c r="M351" s="30">
        <v>0.17320406278855036</v>
      </c>
      <c r="N351" s="31">
        <v>7.79</v>
      </c>
      <c r="O351" s="30">
        <v>0.02</v>
      </c>
      <c r="P351" s="43">
        <f t="shared" si="192"/>
        <v>-0.2</v>
      </c>
      <c r="Q351" s="45">
        <f t="shared" ref="Q351" si="697">P351+Q350</f>
        <v>230.06000000000006</v>
      </c>
      <c r="R351" s="10">
        <f t="shared" si="602"/>
        <v>58.7</v>
      </c>
      <c r="S351" s="30">
        <f t="shared" ref="S351:U351" si="698">IF(R351&gt;0,S$3,0)</f>
        <v>2</v>
      </c>
      <c r="T351" s="31">
        <f t="shared" si="604"/>
        <v>7.79</v>
      </c>
      <c r="U351" s="30">
        <f t="shared" si="698"/>
        <v>2</v>
      </c>
      <c r="V351" s="43">
        <f t="shared" si="649"/>
        <v>-4</v>
      </c>
      <c r="W351" s="45">
        <f t="shared" si="694"/>
        <v>329.07999999999987</v>
      </c>
      <c r="X351" s="85"/>
    </row>
    <row r="352" spans="1:24" outlineLevel="1" x14ac:dyDescent="0.2">
      <c r="A352" s="91"/>
      <c r="B352" s="37">
        <f t="shared" si="546"/>
        <v>348</v>
      </c>
      <c r="C352" s="28" t="s">
        <v>117</v>
      </c>
      <c r="D352" s="64">
        <v>44269</v>
      </c>
      <c r="E352" s="28" t="s">
        <v>78</v>
      </c>
      <c r="F352" s="54" t="s">
        <v>10</v>
      </c>
      <c r="G352" s="54" t="s">
        <v>67</v>
      </c>
      <c r="H352" s="54">
        <v>1000</v>
      </c>
      <c r="I352" s="57" t="s">
        <v>130</v>
      </c>
      <c r="J352" s="54" t="s">
        <v>120</v>
      </c>
      <c r="K352" s="36" t="s">
        <v>12</v>
      </c>
      <c r="L352" s="10">
        <v>3.25</v>
      </c>
      <c r="M352" s="30">
        <v>4.4399999999999995</v>
      </c>
      <c r="N352" s="31">
        <v>1.43</v>
      </c>
      <c r="O352" s="30">
        <v>0</v>
      </c>
      <c r="P352" s="43">
        <f t="shared" si="192"/>
        <v>-4.4000000000000004</v>
      </c>
      <c r="Q352" s="45">
        <f t="shared" ref="Q352" si="699">P352+Q351</f>
        <v>225.66000000000005</v>
      </c>
      <c r="R352" s="10">
        <f t="shared" si="602"/>
        <v>3.25</v>
      </c>
      <c r="S352" s="30">
        <f t="shared" ref="S352:U352" si="700">IF(R352&gt;0,S$3,0)</f>
        <v>2</v>
      </c>
      <c r="T352" s="31">
        <f t="shared" si="604"/>
        <v>1.43</v>
      </c>
      <c r="U352" s="30">
        <f t="shared" si="700"/>
        <v>2</v>
      </c>
      <c r="V352" s="43">
        <f t="shared" si="649"/>
        <v>-1.1399999999999999</v>
      </c>
      <c r="W352" s="45">
        <f t="shared" si="694"/>
        <v>327.93999999999988</v>
      </c>
      <c r="X352" s="85"/>
    </row>
    <row r="353" spans="1:24" outlineLevel="1" x14ac:dyDescent="0.2">
      <c r="A353" s="91"/>
      <c r="B353" s="37">
        <f t="shared" si="546"/>
        <v>349</v>
      </c>
      <c r="C353" s="28" t="s">
        <v>387</v>
      </c>
      <c r="D353" s="64">
        <v>44269</v>
      </c>
      <c r="E353" s="28" t="s">
        <v>78</v>
      </c>
      <c r="F353" s="54" t="s">
        <v>10</v>
      </c>
      <c r="G353" s="54" t="s">
        <v>67</v>
      </c>
      <c r="H353" s="54">
        <v>1000</v>
      </c>
      <c r="I353" s="57" t="s">
        <v>130</v>
      </c>
      <c r="J353" s="54" t="s">
        <v>120</v>
      </c>
      <c r="K353" s="36" t="s">
        <v>74</v>
      </c>
      <c r="L353" s="10">
        <v>3.13</v>
      </c>
      <c r="M353" s="30">
        <v>4.6764418938307033</v>
      </c>
      <c r="N353" s="31">
        <v>1.42</v>
      </c>
      <c r="O353" s="30">
        <v>0</v>
      </c>
      <c r="P353" s="43">
        <f t="shared" si="192"/>
        <v>-4.7</v>
      </c>
      <c r="Q353" s="45">
        <f t="shared" ref="Q353" si="701">P353+Q352</f>
        <v>220.96000000000006</v>
      </c>
      <c r="R353" s="10">
        <f t="shared" si="602"/>
        <v>3.13</v>
      </c>
      <c r="S353" s="30">
        <f t="shared" ref="S353:U353" si="702">IF(R353&gt;0,S$3,0)</f>
        <v>2</v>
      </c>
      <c r="T353" s="31">
        <f t="shared" si="604"/>
        <v>1.42</v>
      </c>
      <c r="U353" s="30">
        <f t="shared" si="702"/>
        <v>2</v>
      </c>
      <c r="V353" s="43">
        <f t="shared" si="649"/>
        <v>-4</v>
      </c>
      <c r="W353" s="45">
        <f t="shared" si="694"/>
        <v>323.93999999999988</v>
      </c>
      <c r="X353" s="85"/>
    </row>
    <row r="354" spans="1:24" outlineLevel="1" x14ac:dyDescent="0.2">
      <c r="A354" s="91"/>
      <c r="B354" s="37">
        <f t="shared" si="546"/>
        <v>350</v>
      </c>
      <c r="C354" s="28" t="s">
        <v>418</v>
      </c>
      <c r="D354" s="64">
        <v>44271</v>
      </c>
      <c r="E354" s="28" t="s">
        <v>26</v>
      </c>
      <c r="F354" s="54" t="s">
        <v>36</v>
      </c>
      <c r="G354" s="54" t="s">
        <v>67</v>
      </c>
      <c r="H354" s="54">
        <v>1112</v>
      </c>
      <c r="I354" s="57" t="s">
        <v>131</v>
      </c>
      <c r="J354" s="54" t="s">
        <v>120</v>
      </c>
      <c r="K354" s="36" t="s">
        <v>62</v>
      </c>
      <c r="L354" s="10">
        <v>11</v>
      </c>
      <c r="M354" s="30">
        <v>1</v>
      </c>
      <c r="N354" s="31">
        <v>2.64</v>
      </c>
      <c r="O354" s="30">
        <v>0.58000000000000007</v>
      </c>
      <c r="P354" s="43">
        <f t="shared" si="192"/>
        <v>-1.6</v>
      </c>
      <c r="Q354" s="45">
        <f t="shared" ref="Q354" si="703">P354+Q353</f>
        <v>219.36000000000007</v>
      </c>
      <c r="R354" s="10">
        <f t="shared" si="602"/>
        <v>11</v>
      </c>
      <c r="S354" s="30">
        <f t="shared" ref="S354:U354" si="704">IF(R354&gt;0,S$3,0)</f>
        <v>2</v>
      </c>
      <c r="T354" s="31">
        <f t="shared" si="604"/>
        <v>2.64</v>
      </c>
      <c r="U354" s="30">
        <f t="shared" si="704"/>
        <v>2</v>
      </c>
      <c r="V354" s="43">
        <f t="shared" si="649"/>
        <v>-4</v>
      </c>
      <c r="W354" s="45">
        <f t="shared" si="694"/>
        <v>319.93999999999988</v>
      </c>
      <c r="X354" s="85"/>
    </row>
    <row r="355" spans="1:24" outlineLevel="1" x14ac:dyDescent="0.2">
      <c r="A355" s="91"/>
      <c r="B355" s="37">
        <f t="shared" si="546"/>
        <v>351</v>
      </c>
      <c r="C355" s="28" t="s">
        <v>419</v>
      </c>
      <c r="D355" s="64">
        <v>44271</v>
      </c>
      <c r="E355" s="28" t="s">
        <v>26</v>
      </c>
      <c r="F355" s="54" t="s">
        <v>34</v>
      </c>
      <c r="G355" s="54" t="s">
        <v>67</v>
      </c>
      <c r="H355" s="54">
        <v>1427</v>
      </c>
      <c r="I355" s="57" t="s">
        <v>131</v>
      </c>
      <c r="J355" s="54" t="s">
        <v>120</v>
      </c>
      <c r="K355" s="36" t="s">
        <v>62</v>
      </c>
      <c r="L355" s="10">
        <v>13.11</v>
      </c>
      <c r="M355" s="30">
        <v>0.82666666666666666</v>
      </c>
      <c r="N355" s="31">
        <v>3.26</v>
      </c>
      <c r="O355" s="30">
        <v>0.36666666666666636</v>
      </c>
      <c r="P355" s="43">
        <f t="shared" si="192"/>
        <v>-1.2</v>
      </c>
      <c r="Q355" s="45">
        <f t="shared" ref="Q355" si="705">P355+Q354</f>
        <v>218.16000000000008</v>
      </c>
      <c r="R355" s="10">
        <f t="shared" si="602"/>
        <v>13.11</v>
      </c>
      <c r="S355" s="30">
        <f t="shared" ref="S355:U355" si="706">IF(R355&gt;0,S$3,0)</f>
        <v>2</v>
      </c>
      <c r="T355" s="31">
        <f t="shared" si="604"/>
        <v>3.26</v>
      </c>
      <c r="U355" s="30">
        <f t="shared" si="706"/>
        <v>2</v>
      </c>
      <c r="V355" s="43">
        <f t="shared" si="649"/>
        <v>-4</v>
      </c>
      <c r="W355" s="45">
        <f t="shared" si="694"/>
        <v>315.93999999999988</v>
      </c>
      <c r="X355" s="85"/>
    </row>
    <row r="356" spans="1:24" outlineLevel="1" x14ac:dyDescent="0.2">
      <c r="A356" s="91"/>
      <c r="B356" s="37">
        <f t="shared" si="546"/>
        <v>352</v>
      </c>
      <c r="C356" s="28" t="s">
        <v>420</v>
      </c>
      <c r="D356" s="64">
        <v>44271</v>
      </c>
      <c r="E356" s="28" t="s">
        <v>26</v>
      </c>
      <c r="F356" s="54" t="s">
        <v>48</v>
      </c>
      <c r="G356" s="54" t="s">
        <v>69</v>
      </c>
      <c r="H356" s="54">
        <v>1012</v>
      </c>
      <c r="I356" s="57" t="s">
        <v>131</v>
      </c>
      <c r="J356" s="54" t="s">
        <v>120</v>
      </c>
      <c r="K356" s="36" t="s">
        <v>12</v>
      </c>
      <c r="L356" s="10">
        <v>7.2</v>
      </c>
      <c r="M356" s="30">
        <v>1.6060000000000003</v>
      </c>
      <c r="N356" s="31">
        <v>2.3199999999999998</v>
      </c>
      <c r="O356" s="30">
        <v>1.2193939393939393</v>
      </c>
      <c r="P356" s="43">
        <f t="shared" si="192"/>
        <v>0</v>
      </c>
      <c r="Q356" s="45">
        <f t="shared" ref="Q356" si="707">P356+Q355</f>
        <v>218.16000000000008</v>
      </c>
      <c r="R356" s="10">
        <f t="shared" si="602"/>
        <v>7.2</v>
      </c>
      <c r="S356" s="30">
        <f t="shared" ref="S356:U356" si="708">IF(R356&gt;0,S$3,0)</f>
        <v>2</v>
      </c>
      <c r="T356" s="31">
        <f t="shared" si="604"/>
        <v>2.3199999999999998</v>
      </c>
      <c r="U356" s="30">
        <f t="shared" si="708"/>
        <v>2</v>
      </c>
      <c r="V356" s="43">
        <f t="shared" si="649"/>
        <v>0.64</v>
      </c>
      <c r="W356" s="45">
        <f t="shared" si="694"/>
        <v>316.57999999999987</v>
      </c>
      <c r="X356" s="85"/>
    </row>
    <row r="357" spans="1:24" outlineLevel="1" x14ac:dyDescent="0.2">
      <c r="A357" s="91"/>
      <c r="B357" s="37">
        <f t="shared" si="546"/>
        <v>353</v>
      </c>
      <c r="C357" s="28" t="s">
        <v>421</v>
      </c>
      <c r="D357" s="64">
        <v>44272</v>
      </c>
      <c r="E357" s="28" t="s">
        <v>43</v>
      </c>
      <c r="F357" s="54" t="s">
        <v>41</v>
      </c>
      <c r="G357" s="54" t="s">
        <v>71</v>
      </c>
      <c r="H357" s="54">
        <v>1400</v>
      </c>
      <c r="I357" s="57" t="s">
        <v>131</v>
      </c>
      <c r="J357" s="54" t="s">
        <v>120</v>
      </c>
      <c r="K357" s="36" t="s">
        <v>66</v>
      </c>
      <c r="L357" s="10">
        <v>9.8000000000000007</v>
      </c>
      <c r="M357" s="30">
        <v>1.1331501831501831</v>
      </c>
      <c r="N357" s="31">
        <v>3.27</v>
      </c>
      <c r="O357" s="30">
        <v>0.48444444444444401</v>
      </c>
      <c r="P357" s="43">
        <f t="shared" si="192"/>
        <v>-1.6</v>
      </c>
      <c r="Q357" s="45">
        <f t="shared" ref="Q357" si="709">P357+Q356</f>
        <v>216.56000000000009</v>
      </c>
      <c r="R357" s="10">
        <f t="shared" si="602"/>
        <v>9.8000000000000007</v>
      </c>
      <c r="S357" s="30">
        <f t="shared" ref="S357:U357" si="710">IF(R357&gt;0,S$3,0)</f>
        <v>2</v>
      </c>
      <c r="T357" s="31">
        <f t="shared" si="604"/>
        <v>3.27</v>
      </c>
      <c r="U357" s="30">
        <f t="shared" si="710"/>
        <v>2</v>
      </c>
      <c r="V357" s="43">
        <f t="shared" si="649"/>
        <v>-4</v>
      </c>
      <c r="W357" s="45">
        <f t="shared" si="694"/>
        <v>312.57999999999987</v>
      </c>
      <c r="X357" s="85"/>
    </row>
    <row r="358" spans="1:24" outlineLevel="1" x14ac:dyDescent="0.2">
      <c r="A358" s="91"/>
      <c r="B358" s="37">
        <f t="shared" si="546"/>
        <v>354</v>
      </c>
      <c r="C358" s="28" t="s">
        <v>391</v>
      </c>
      <c r="D358" s="64">
        <v>44273</v>
      </c>
      <c r="E358" s="28" t="s">
        <v>77</v>
      </c>
      <c r="F358" s="54" t="s">
        <v>41</v>
      </c>
      <c r="G358" s="54" t="s">
        <v>67</v>
      </c>
      <c r="H358" s="54">
        <v>1400</v>
      </c>
      <c r="I358" s="57" t="s">
        <v>130</v>
      </c>
      <c r="J358" s="54" t="s">
        <v>120</v>
      </c>
      <c r="K358" s="36" t="s">
        <v>9</v>
      </c>
      <c r="L358" s="10">
        <v>4.46</v>
      </c>
      <c r="M358" s="30">
        <v>2.8771428571428568</v>
      </c>
      <c r="N358" s="31">
        <v>1.81</v>
      </c>
      <c r="O358" s="30">
        <v>3.5784615384615384</v>
      </c>
      <c r="P358" s="43">
        <f t="shared" si="192"/>
        <v>12.9</v>
      </c>
      <c r="Q358" s="45">
        <f t="shared" ref="Q358" si="711">P358+Q357</f>
        <v>229.46000000000009</v>
      </c>
      <c r="R358" s="10">
        <f t="shared" si="602"/>
        <v>4.46</v>
      </c>
      <c r="S358" s="30">
        <f t="shared" ref="S358:U358" si="712">IF(R358&gt;0,S$3,0)</f>
        <v>2</v>
      </c>
      <c r="T358" s="31">
        <f t="shared" si="604"/>
        <v>1.81</v>
      </c>
      <c r="U358" s="30">
        <f t="shared" si="712"/>
        <v>2</v>
      </c>
      <c r="V358" s="43">
        <f t="shared" si="649"/>
        <v>8.5399999999999991</v>
      </c>
      <c r="W358" s="45">
        <f t="shared" si="694"/>
        <v>321.11999999999989</v>
      </c>
      <c r="X358" s="85"/>
    </row>
    <row r="359" spans="1:24" outlineLevel="1" x14ac:dyDescent="0.2">
      <c r="A359" s="91"/>
      <c r="B359" s="37">
        <f t="shared" si="546"/>
        <v>355</v>
      </c>
      <c r="C359" s="28" t="s">
        <v>422</v>
      </c>
      <c r="D359" s="64">
        <v>44273</v>
      </c>
      <c r="E359" s="28" t="s">
        <v>44</v>
      </c>
      <c r="F359" s="54" t="s">
        <v>25</v>
      </c>
      <c r="G359" s="54" t="s">
        <v>67</v>
      </c>
      <c r="H359" s="54">
        <v>1400</v>
      </c>
      <c r="I359" s="57" t="s">
        <v>131</v>
      </c>
      <c r="J359" s="54" t="s">
        <v>120</v>
      </c>
      <c r="K359" s="36" t="s">
        <v>9</v>
      </c>
      <c r="L359" s="10">
        <v>1.79</v>
      </c>
      <c r="M359" s="30">
        <v>12.72</v>
      </c>
      <c r="N359" s="31">
        <v>1.3</v>
      </c>
      <c r="O359" s="30">
        <v>0</v>
      </c>
      <c r="P359" s="43">
        <f t="shared" si="192"/>
        <v>10</v>
      </c>
      <c r="Q359" s="45">
        <f t="shared" ref="Q359" si="713">P359+Q358</f>
        <v>239.46000000000009</v>
      </c>
      <c r="R359" s="10">
        <f t="shared" si="602"/>
        <v>1.79</v>
      </c>
      <c r="S359" s="30">
        <f t="shared" ref="S359:U359" si="714">IF(R359&gt;0,S$3,0)</f>
        <v>2</v>
      </c>
      <c r="T359" s="31">
        <f t="shared" si="604"/>
        <v>1.3</v>
      </c>
      <c r="U359" s="30">
        <f t="shared" si="714"/>
        <v>2</v>
      </c>
      <c r="V359" s="43">
        <f t="shared" si="649"/>
        <v>2.1800000000000002</v>
      </c>
      <c r="W359" s="45">
        <f t="shared" si="694"/>
        <v>323.2999999999999</v>
      </c>
      <c r="X359" s="85"/>
    </row>
    <row r="360" spans="1:24" outlineLevel="1" x14ac:dyDescent="0.2">
      <c r="A360" s="91"/>
      <c r="B360" s="37">
        <f t="shared" si="546"/>
        <v>356</v>
      </c>
      <c r="C360" s="28" t="s">
        <v>173</v>
      </c>
      <c r="D360" s="64">
        <v>44273</v>
      </c>
      <c r="E360" s="28" t="s">
        <v>44</v>
      </c>
      <c r="F360" s="54" t="s">
        <v>34</v>
      </c>
      <c r="G360" s="54" t="s">
        <v>67</v>
      </c>
      <c r="H360" s="54">
        <v>1200</v>
      </c>
      <c r="I360" s="57" t="s">
        <v>131</v>
      </c>
      <c r="J360" s="54" t="s">
        <v>120</v>
      </c>
      <c r="K360" s="36" t="s">
        <v>56</v>
      </c>
      <c r="L360" s="10">
        <v>5.3</v>
      </c>
      <c r="M360" s="30">
        <v>2.3147058823529414</v>
      </c>
      <c r="N360" s="31">
        <v>2.04</v>
      </c>
      <c r="O360" s="30">
        <v>2.1866666666666665</v>
      </c>
      <c r="P360" s="43">
        <f t="shared" si="192"/>
        <v>-4.5</v>
      </c>
      <c r="Q360" s="45">
        <f t="shared" ref="Q360" si="715">P360+Q359</f>
        <v>234.96000000000009</v>
      </c>
      <c r="R360" s="10">
        <f t="shared" si="602"/>
        <v>5.3</v>
      </c>
      <c r="S360" s="30">
        <f t="shared" ref="S360:U360" si="716">IF(R360&gt;0,S$3,0)</f>
        <v>2</v>
      </c>
      <c r="T360" s="31">
        <f t="shared" si="604"/>
        <v>2.04</v>
      </c>
      <c r="U360" s="30">
        <f t="shared" si="716"/>
        <v>2</v>
      </c>
      <c r="V360" s="43">
        <f t="shared" si="649"/>
        <v>-4</v>
      </c>
      <c r="W360" s="45">
        <f t="shared" si="694"/>
        <v>319.2999999999999</v>
      </c>
      <c r="X360" s="85"/>
    </row>
    <row r="361" spans="1:24" outlineLevel="1" x14ac:dyDescent="0.2">
      <c r="A361" s="91"/>
      <c r="B361" s="37">
        <f t="shared" si="546"/>
        <v>357</v>
      </c>
      <c r="C361" s="28" t="s">
        <v>423</v>
      </c>
      <c r="D361" s="64">
        <v>44273</v>
      </c>
      <c r="E361" s="28" t="s">
        <v>44</v>
      </c>
      <c r="F361" s="54" t="s">
        <v>34</v>
      </c>
      <c r="G361" s="54" t="s">
        <v>67</v>
      </c>
      <c r="H361" s="54">
        <v>1200</v>
      </c>
      <c r="I361" s="57" t="s">
        <v>131</v>
      </c>
      <c r="J361" s="54" t="s">
        <v>120</v>
      </c>
      <c r="K361" s="36" t="s">
        <v>9</v>
      </c>
      <c r="L361" s="10">
        <v>3.13</v>
      </c>
      <c r="M361" s="30">
        <v>4.6764418938307033</v>
      </c>
      <c r="N361" s="31">
        <v>1.44</v>
      </c>
      <c r="O361" s="30">
        <v>0</v>
      </c>
      <c r="P361" s="43">
        <f t="shared" ref="P361:P618" si="717">ROUND(IF(OR($K361="1st",$K361="WON"),($L361*$M361)+($N361*$O361),IF(OR($K361="2nd",$K361="3rd"),IF($N361="NTD",0,($N361*$O361))))-($M361+$O361),1)</f>
        <v>10</v>
      </c>
      <c r="Q361" s="45">
        <f t="shared" ref="Q361" si="718">P361+Q360</f>
        <v>244.96000000000009</v>
      </c>
      <c r="R361" s="10">
        <f t="shared" si="602"/>
        <v>3.13</v>
      </c>
      <c r="S361" s="30">
        <f t="shared" ref="S361:U361" si="719">IF(R361&gt;0,S$3,0)</f>
        <v>2</v>
      </c>
      <c r="T361" s="31">
        <f t="shared" si="604"/>
        <v>1.44</v>
      </c>
      <c r="U361" s="30">
        <f t="shared" si="719"/>
        <v>2</v>
      </c>
      <c r="V361" s="43">
        <f t="shared" si="649"/>
        <v>5.14</v>
      </c>
      <c r="W361" s="45">
        <f t="shared" si="694"/>
        <v>324.43999999999988</v>
      </c>
      <c r="X361" s="85"/>
    </row>
    <row r="362" spans="1:24" outlineLevel="1" x14ac:dyDescent="0.2">
      <c r="A362" s="91"/>
      <c r="B362" s="37">
        <f t="shared" si="546"/>
        <v>358</v>
      </c>
      <c r="C362" s="28" t="s">
        <v>407</v>
      </c>
      <c r="D362" s="64">
        <v>44274</v>
      </c>
      <c r="E362" s="28" t="s">
        <v>27</v>
      </c>
      <c r="F362" s="54" t="s">
        <v>25</v>
      </c>
      <c r="G362" s="54" t="s">
        <v>245</v>
      </c>
      <c r="H362" s="54">
        <v>1000</v>
      </c>
      <c r="I362" s="57" t="s">
        <v>131</v>
      </c>
      <c r="J362" s="54" t="s">
        <v>120</v>
      </c>
      <c r="K362" s="36" t="s">
        <v>65</v>
      </c>
      <c r="L362" s="10">
        <v>80</v>
      </c>
      <c r="M362" s="30">
        <v>0.12645569620253166</v>
      </c>
      <c r="N362" s="31">
        <v>13</v>
      </c>
      <c r="O362" s="30">
        <v>0.01</v>
      </c>
      <c r="P362" s="43">
        <f t="shared" si="717"/>
        <v>-0.1</v>
      </c>
      <c r="Q362" s="45">
        <f t="shared" ref="Q362" si="720">P362+Q361</f>
        <v>244.8600000000001</v>
      </c>
      <c r="R362" s="10">
        <f t="shared" si="602"/>
        <v>80</v>
      </c>
      <c r="S362" s="30">
        <f t="shared" ref="S362:U362" si="721">IF(R362&gt;0,S$3,0)</f>
        <v>2</v>
      </c>
      <c r="T362" s="31">
        <f t="shared" si="604"/>
        <v>13</v>
      </c>
      <c r="U362" s="30">
        <f t="shared" si="721"/>
        <v>2</v>
      </c>
      <c r="V362" s="43">
        <f t="shared" si="649"/>
        <v>-4</v>
      </c>
      <c r="W362" s="45">
        <f t="shared" si="694"/>
        <v>320.43999999999988</v>
      </c>
      <c r="X362" s="85"/>
    </row>
    <row r="363" spans="1:24" outlineLevel="1" x14ac:dyDescent="0.2">
      <c r="A363" s="91"/>
      <c r="B363" s="37">
        <f t="shared" si="546"/>
        <v>359</v>
      </c>
      <c r="C363" s="28" t="s">
        <v>424</v>
      </c>
      <c r="D363" s="64">
        <v>44275</v>
      </c>
      <c r="E363" s="28" t="s">
        <v>32</v>
      </c>
      <c r="F363" s="54" t="s">
        <v>25</v>
      </c>
      <c r="G363" s="54" t="s">
        <v>245</v>
      </c>
      <c r="H363" s="54">
        <v>1100</v>
      </c>
      <c r="I363" s="57" t="s">
        <v>132</v>
      </c>
      <c r="J363" s="54" t="s">
        <v>120</v>
      </c>
      <c r="K363" s="36" t="s">
        <v>62</v>
      </c>
      <c r="L363" s="10">
        <v>12</v>
      </c>
      <c r="M363" s="30">
        <v>0.90999999999999992</v>
      </c>
      <c r="N363" s="31">
        <v>3.05</v>
      </c>
      <c r="O363" s="30">
        <v>0.46666666666666673</v>
      </c>
      <c r="P363" s="43">
        <f t="shared" si="717"/>
        <v>-1.4</v>
      </c>
      <c r="Q363" s="45">
        <f t="shared" ref="Q363" si="722">P363+Q362</f>
        <v>243.46000000000009</v>
      </c>
      <c r="R363" s="10">
        <f t="shared" si="602"/>
        <v>12</v>
      </c>
      <c r="S363" s="30">
        <f t="shared" ref="S363:U363" si="723">IF(R363&gt;0,S$3,0)</f>
        <v>2</v>
      </c>
      <c r="T363" s="31">
        <f t="shared" si="604"/>
        <v>3.05</v>
      </c>
      <c r="U363" s="30">
        <f t="shared" si="723"/>
        <v>2</v>
      </c>
      <c r="V363" s="43">
        <f t="shared" si="649"/>
        <v>-4</v>
      </c>
      <c r="W363" s="45">
        <f t="shared" si="694"/>
        <v>316.43999999999988</v>
      </c>
      <c r="X363" s="85"/>
    </row>
    <row r="364" spans="1:24" outlineLevel="1" x14ac:dyDescent="0.2">
      <c r="A364" s="91"/>
      <c r="B364" s="37">
        <f t="shared" si="546"/>
        <v>360</v>
      </c>
      <c r="C364" s="28" t="s">
        <v>425</v>
      </c>
      <c r="D364" s="64">
        <v>44275</v>
      </c>
      <c r="E364" s="28" t="s">
        <v>32</v>
      </c>
      <c r="F364" s="54" t="s">
        <v>10</v>
      </c>
      <c r="G364" s="54" t="s">
        <v>67</v>
      </c>
      <c r="H364" s="54">
        <v>1100</v>
      </c>
      <c r="I364" s="57" t="s">
        <v>132</v>
      </c>
      <c r="J364" s="54" t="s">
        <v>120</v>
      </c>
      <c r="K364" s="36" t="s">
        <v>8</v>
      </c>
      <c r="L364" s="10">
        <v>3.11</v>
      </c>
      <c r="M364" s="30">
        <v>4.7223529411764709</v>
      </c>
      <c r="N364" s="31">
        <v>1.43</v>
      </c>
      <c r="O364" s="30">
        <v>0</v>
      </c>
      <c r="P364" s="43">
        <f t="shared" si="717"/>
        <v>-4.7</v>
      </c>
      <c r="Q364" s="45">
        <f t="shared" ref="Q364" si="724">P364+Q363</f>
        <v>238.7600000000001</v>
      </c>
      <c r="R364" s="10">
        <f t="shared" si="602"/>
        <v>3.11</v>
      </c>
      <c r="S364" s="30">
        <f t="shared" ref="S364:U364" si="725">IF(R364&gt;0,S$3,0)</f>
        <v>2</v>
      </c>
      <c r="T364" s="31">
        <f t="shared" si="604"/>
        <v>1.43</v>
      </c>
      <c r="U364" s="30">
        <f t="shared" si="725"/>
        <v>2</v>
      </c>
      <c r="V364" s="43">
        <f t="shared" si="649"/>
        <v>-1.1399999999999999</v>
      </c>
      <c r="W364" s="45">
        <f t="shared" si="694"/>
        <v>315.2999999999999</v>
      </c>
      <c r="X364" s="85"/>
    </row>
    <row r="365" spans="1:24" outlineLevel="1" x14ac:dyDescent="0.2">
      <c r="A365" s="91"/>
      <c r="B365" s="37">
        <f t="shared" si="546"/>
        <v>361</v>
      </c>
      <c r="C365" s="28" t="s">
        <v>426</v>
      </c>
      <c r="D365" s="64">
        <v>44275</v>
      </c>
      <c r="E365" s="28" t="s">
        <v>30</v>
      </c>
      <c r="F365" s="54" t="s">
        <v>36</v>
      </c>
      <c r="G365" s="54" t="s">
        <v>67</v>
      </c>
      <c r="H365" s="54">
        <v>1200</v>
      </c>
      <c r="I365" s="57" t="s">
        <v>131</v>
      </c>
      <c r="J365" s="54" t="s">
        <v>120</v>
      </c>
      <c r="K365" s="36" t="s">
        <v>92</v>
      </c>
      <c r="L365" s="10">
        <v>5.77</v>
      </c>
      <c r="M365" s="30">
        <v>2.0936842105263156</v>
      </c>
      <c r="N365" s="31">
        <v>2.15</v>
      </c>
      <c r="O365" s="30">
        <v>1.8622222222222222</v>
      </c>
      <c r="P365" s="43">
        <f t="shared" si="717"/>
        <v>-4</v>
      </c>
      <c r="Q365" s="45">
        <f t="shared" ref="Q365" si="726">P365+Q364</f>
        <v>234.7600000000001</v>
      </c>
      <c r="R365" s="10">
        <f t="shared" si="602"/>
        <v>5.77</v>
      </c>
      <c r="S365" s="30">
        <f t="shared" ref="S365:U365" si="727">IF(R365&gt;0,S$3,0)</f>
        <v>2</v>
      </c>
      <c r="T365" s="31">
        <f t="shared" si="604"/>
        <v>2.15</v>
      </c>
      <c r="U365" s="30">
        <f t="shared" si="727"/>
        <v>2</v>
      </c>
      <c r="V365" s="43">
        <f t="shared" si="649"/>
        <v>-4</v>
      </c>
      <c r="W365" s="45">
        <f t="shared" si="694"/>
        <v>311.2999999999999</v>
      </c>
      <c r="X365" s="85"/>
    </row>
    <row r="366" spans="1:24" outlineLevel="1" x14ac:dyDescent="0.2">
      <c r="A366" s="91"/>
      <c r="B366" s="37">
        <f t="shared" si="546"/>
        <v>362</v>
      </c>
      <c r="C366" s="28" t="s">
        <v>427</v>
      </c>
      <c r="D366" s="64">
        <v>44279</v>
      </c>
      <c r="E366" s="28" t="s">
        <v>43</v>
      </c>
      <c r="F366" s="54" t="s">
        <v>25</v>
      </c>
      <c r="G366" s="54" t="s">
        <v>67</v>
      </c>
      <c r="H366" s="54">
        <v>1200</v>
      </c>
      <c r="I366" s="57" t="s">
        <v>130</v>
      </c>
      <c r="J366" s="54" t="s">
        <v>120</v>
      </c>
      <c r="K366" s="36" t="s">
        <v>9</v>
      </c>
      <c r="L366" s="10">
        <v>2.57</v>
      </c>
      <c r="M366" s="30">
        <v>6.36</v>
      </c>
      <c r="N366" s="31">
        <v>1.36</v>
      </c>
      <c r="O366" s="30">
        <v>0</v>
      </c>
      <c r="P366" s="43">
        <f t="shared" si="717"/>
        <v>10</v>
      </c>
      <c r="Q366" s="45">
        <f t="shared" ref="Q366" si="728">P366+Q365</f>
        <v>244.7600000000001</v>
      </c>
      <c r="R366" s="10">
        <f t="shared" si="602"/>
        <v>2.57</v>
      </c>
      <c r="S366" s="30">
        <f t="shared" ref="S366:U366" si="729">IF(R366&gt;0,S$3,0)</f>
        <v>2</v>
      </c>
      <c r="T366" s="31">
        <f t="shared" si="604"/>
        <v>1.36</v>
      </c>
      <c r="U366" s="30">
        <f t="shared" si="729"/>
        <v>2</v>
      </c>
      <c r="V366" s="43">
        <f t="shared" si="649"/>
        <v>3.86</v>
      </c>
      <c r="W366" s="45">
        <f t="shared" si="694"/>
        <v>315.15999999999991</v>
      </c>
      <c r="X366" s="85"/>
    </row>
    <row r="367" spans="1:24" outlineLevel="1" x14ac:dyDescent="0.2">
      <c r="A367" s="91"/>
      <c r="B367" s="37">
        <f t="shared" si="546"/>
        <v>363</v>
      </c>
      <c r="C367" s="28" t="s">
        <v>428</v>
      </c>
      <c r="D367" s="64">
        <v>44279</v>
      </c>
      <c r="E367" s="28" t="s">
        <v>43</v>
      </c>
      <c r="F367" s="54" t="s">
        <v>25</v>
      </c>
      <c r="G367" s="54" t="s">
        <v>67</v>
      </c>
      <c r="H367" s="54">
        <v>1200</v>
      </c>
      <c r="I367" s="57" t="s">
        <v>130</v>
      </c>
      <c r="J367" s="54" t="s">
        <v>120</v>
      </c>
      <c r="K367" s="36" t="s">
        <v>8</v>
      </c>
      <c r="L367" s="10">
        <v>5.39</v>
      </c>
      <c r="M367" s="30">
        <v>2.2885714285714283</v>
      </c>
      <c r="N367" s="31">
        <v>1.81</v>
      </c>
      <c r="O367" s="30">
        <v>2.8492307692307692</v>
      </c>
      <c r="P367" s="43">
        <f t="shared" si="717"/>
        <v>0</v>
      </c>
      <c r="Q367" s="45">
        <f t="shared" ref="Q367" si="730">P367+Q366</f>
        <v>244.7600000000001</v>
      </c>
      <c r="R367" s="10">
        <f t="shared" si="602"/>
        <v>5.39</v>
      </c>
      <c r="S367" s="30">
        <f t="shared" ref="S367:U367" si="731">IF(R367&gt;0,S$3,0)</f>
        <v>2</v>
      </c>
      <c r="T367" s="31">
        <f t="shared" si="604"/>
        <v>1.81</v>
      </c>
      <c r="U367" s="30">
        <f t="shared" si="731"/>
        <v>2</v>
      </c>
      <c r="V367" s="43">
        <f t="shared" si="649"/>
        <v>-0.38</v>
      </c>
      <c r="W367" s="45">
        <f t="shared" si="694"/>
        <v>314.77999999999992</v>
      </c>
      <c r="X367" s="85"/>
    </row>
    <row r="368" spans="1:24" outlineLevel="1" x14ac:dyDescent="0.2">
      <c r="A368" s="91"/>
      <c r="B368" s="37">
        <f t="shared" si="546"/>
        <v>364</v>
      </c>
      <c r="C368" s="28" t="s">
        <v>429</v>
      </c>
      <c r="D368" s="64">
        <v>44279</v>
      </c>
      <c r="E368" s="28" t="s">
        <v>43</v>
      </c>
      <c r="F368" s="54" t="s">
        <v>48</v>
      </c>
      <c r="G368" s="54" t="s">
        <v>69</v>
      </c>
      <c r="H368" s="54">
        <v>1400</v>
      </c>
      <c r="I368" s="57" t="s">
        <v>130</v>
      </c>
      <c r="J368" s="54" t="s">
        <v>120</v>
      </c>
      <c r="K368" s="36" t="s">
        <v>9</v>
      </c>
      <c r="L368" s="10">
        <v>1.85</v>
      </c>
      <c r="M368" s="30">
        <v>11.726680642907057</v>
      </c>
      <c r="N368" s="31">
        <v>1.21</v>
      </c>
      <c r="O368" s="30">
        <v>0</v>
      </c>
      <c r="P368" s="43">
        <f t="shared" si="717"/>
        <v>10</v>
      </c>
      <c r="Q368" s="45">
        <f t="shared" ref="Q368" si="732">P368+Q367</f>
        <v>254.7600000000001</v>
      </c>
      <c r="R368" s="10">
        <f t="shared" si="602"/>
        <v>1.85</v>
      </c>
      <c r="S368" s="30">
        <f t="shared" ref="S368:U368" si="733">IF(R368&gt;0,S$3,0)</f>
        <v>2</v>
      </c>
      <c r="T368" s="31">
        <f t="shared" si="604"/>
        <v>1.21</v>
      </c>
      <c r="U368" s="30">
        <f t="shared" si="733"/>
        <v>2</v>
      </c>
      <c r="V368" s="43">
        <f t="shared" si="649"/>
        <v>2.12</v>
      </c>
      <c r="W368" s="45">
        <f t="shared" si="694"/>
        <v>316.89999999999992</v>
      </c>
      <c r="X368" s="85"/>
    </row>
    <row r="369" spans="1:24" outlineLevel="1" x14ac:dyDescent="0.2">
      <c r="A369" s="91"/>
      <c r="B369" s="37">
        <f t="shared" si="546"/>
        <v>365</v>
      </c>
      <c r="C369" s="28" t="s">
        <v>430</v>
      </c>
      <c r="D369" s="64">
        <v>44280</v>
      </c>
      <c r="E369" s="28" t="s">
        <v>44</v>
      </c>
      <c r="F369" s="54" t="s">
        <v>36</v>
      </c>
      <c r="G369" s="54" t="s">
        <v>67</v>
      </c>
      <c r="H369" s="54">
        <v>1200</v>
      </c>
      <c r="I369" s="57" t="s">
        <v>130</v>
      </c>
      <c r="J369" s="54" t="s">
        <v>120</v>
      </c>
      <c r="K369" s="36" t="s">
        <v>9</v>
      </c>
      <c r="L369" s="10">
        <v>2.2200000000000002</v>
      </c>
      <c r="M369" s="30">
        <v>8.2235897435897432</v>
      </c>
      <c r="N369" s="31">
        <v>1.24</v>
      </c>
      <c r="O369" s="30">
        <v>0</v>
      </c>
      <c r="P369" s="43">
        <f t="shared" si="717"/>
        <v>10</v>
      </c>
      <c r="Q369" s="45">
        <f t="shared" ref="Q369" si="734">P369+Q368</f>
        <v>264.7600000000001</v>
      </c>
      <c r="R369" s="10">
        <f t="shared" ref="R369:R432" si="735">L369</f>
        <v>2.2200000000000002</v>
      </c>
      <c r="S369" s="30">
        <f t="shared" ref="S369:U369" si="736">IF(R369&gt;0,S$3,0)</f>
        <v>2</v>
      </c>
      <c r="T369" s="31">
        <f t="shared" ref="T369:T432" si="737">N369</f>
        <v>1.24</v>
      </c>
      <c r="U369" s="30">
        <f t="shared" si="736"/>
        <v>2</v>
      </c>
      <c r="V369" s="43">
        <f t="shared" si="649"/>
        <v>2.92</v>
      </c>
      <c r="W369" s="45">
        <f t="shared" si="694"/>
        <v>319.81999999999994</v>
      </c>
      <c r="X369" s="85"/>
    </row>
    <row r="370" spans="1:24" outlineLevel="1" x14ac:dyDescent="0.2">
      <c r="A370" s="91"/>
      <c r="B370" s="37">
        <f t="shared" si="546"/>
        <v>366</v>
      </c>
      <c r="C370" s="28" t="s">
        <v>431</v>
      </c>
      <c r="D370" s="64">
        <v>44281</v>
      </c>
      <c r="E370" s="28" t="s">
        <v>42</v>
      </c>
      <c r="F370" s="54" t="s">
        <v>10</v>
      </c>
      <c r="G370" s="54" t="s">
        <v>245</v>
      </c>
      <c r="H370" s="54">
        <v>1100</v>
      </c>
      <c r="I370" s="57" t="s">
        <v>132</v>
      </c>
      <c r="J370" s="54" t="s">
        <v>120</v>
      </c>
      <c r="K370" s="36" t="s">
        <v>12</v>
      </c>
      <c r="L370" s="10">
        <v>6.96</v>
      </c>
      <c r="M370" s="30">
        <v>1.6766666666666667</v>
      </c>
      <c r="N370" s="31">
        <v>1.68</v>
      </c>
      <c r="O370" s="30">
        <v>0</v>
      </c>
      <c r="P370" s="43">
        <f t="shared" si="717"/>
        <v>-1.7</v>
      </c>
      <c r="Q370" s="45">
        <f t="shared" ref="Q370" si="738">P370+Q369</f>
        <v>263.06000000000012</v>
      </c>
      <c r="R370" s="10">
        <f t="shared" si="735"/>
        <v>6.96</v>
      </c>
      <c r="S370" s="30">
        <f t="shared" ref="S370:U370" si="739">IF(R370&gt;0,S$3,0)</f>
        <v>2</v>
      </c>
      <c r="T370" s="31">
        <f t="shared" si="737"/>
        <v>1.68</v>
      </c>
      <c r="U370" s="30">
        <f t="shared" si="739"/>
        <v>2</v>
      </c>
      <c r="V370" s="43">
        <f t="shared" si="649"/>
        <v>-0.64</v>
      </c>
      <c r="W370" s="45">
        <f t="shared" si="694"/>
        <v>319.17999999999995</v>
      </c>
      <c r="X370" s="85"/>
    </row>
    <row r="371" spans="1:24" outlineLevel="1" x14ac:dyDescent="0.2">
      <c r="A371" s="91"/>
      <c r="B371" s="37">
        <f t="shared" si="546"/>
        <v>367</v>
      </c>
      <c r="C371" s="28" t="s">
        <v>432</v>
      </c>
      <c r="D371" s="64">
        <v>44281</v>
      </c>
      <c r="E371" s="28" t="s">
        <v>42</v>
      </c>
      <c r="F371" s="54" t="s">
        <v>34</v>
      </c>
      <c r="G371" s="54" t="s">
        <v>67</v>
      </c>
      <c r="H371" s="54">
        <v>1200</v>
      </c>
      <c r="I371" s="57" t="s">
        <v>132</v>
      </c>
      <c r="J371" s="54" t="s">
        <v>120</v>
      </c>
      <c r="K371" s="36" t="s">
        <v>74</v>
      </c>
      <c r="L371" s="10">
        <v>14.82</v>
      </c>
      <c r="M371" s="30">
        <v>0.72454545454545449</v>
      </c>
      <c r="N371" s="31">
        <v>2.97</v>
      </c>
      <c r="O371" s="30">
        <v>0.36000000000000004</v>
      </c>
      <c r="P371" s="43">
        <f t="shared" si="717"/>
        <v>-1.1000000000000001</v>
      </c>
      <c r="Q371" s="45">
        <f t="shared" ref="Q371" si="740">P371+Q370</f>
        <v>261.96000000000009</v>
      </c>
      <c r="R371" s="10">
        <f t="shared" si="735"/>
        <v>14.82</v>
      </c>
      <c r="S371" s="30">
        <f t="shared" ref="S371:U371" si="741">IF(R371&gt;0,S$3,0)</f>
        <v>2</v>
      </c>
      <c r="T371" s="31">
        <f t="shared" si="737"/>
        <v>2.97</v>
      </c>
      <c r="U371" s="30">
        <f t="shared" si="741"/>
        <v>2</v>
      </c>
      <c r="V371" s="43">
        <f t="shared" si="649"/>
        <v>-4</v>
      </c>
      <c r="W371" s="45">
        <f t="shared" si="694"/>
        <v>315.17999999999995</v>
      </c>
      <c r="X371" s="85"/>
    </row>
    <row r="372" spans="1:24" outlineLevel="1" x14ac:dyDescent="0.2">
      <c r="A372" s="91"/>
      <c r="B372" s="37">
        <f t="shared" si="546"/>
        <v>368</v>
      </c>
      <c r="C372" s="28" t="s">
        <v>433</v>
      </c>
      <c r="D372" s="64">
        <v>44281</v>
      </c>
      <c r="E372" s="28" t="s">
        <v>15</v>
      </c>
      <c r="F372" s="54" t="s">
        <v>25</v>
      </c>
      <c r="G372" s="54" t="s">
        <v>245</v>
      </c>
      <c r="H372" s="54">
        <v>1000</v>
      </c>
      <c r="I372" s="57" t="s">
        <v>130</v>
      </c>
      <c r="J372" s="54" t="s">
        <v>120</v>
      </c>
      <c r="K372" s="36" t="s">
        <v>8</v>
      </c>
      <c r="L372" s="10">
        <v>6.1</v>
      </c>
      <c r="M372" s="30">
        <v>1.9587804878048782</v>
      </c>
      <c r="N372" s="31">
        <v>2.04</v>
      </c>
      <c r="O372" s="30">
        <v>1.9100000000000001</v>
      </c>
      <c r="P372" s="43">
        <f t="shared" si="717"/>
        <v>0</v>
      </c>
      <c r="Q372" s="45">
        <f t="shared" ref="Q372" si="742">P372+Q371</f>
        <v>261.96000000000009</v>
      </c>
      <c r="R372" s="10">
        <f t="shared" si="735"/>
        <v>6.1</v>
      </c>
      <c r="S372" s="30">
        <f t="shared" ref="S372:U372" si="743">IF(R372&gt;0,S$3,0)</f>
        <v>2</v>
      </c>
      <c r="T372" s="31">
        <f t="shared" si="737"/>
        <v>2.04</v>
      </c>
      <c r="U372" s="30">
        <f t="shared" si="743"/>
        <v>2</v>
      </c>
      <c r="V372" s="43">
        <f t="shared" si="649"/>
        <v>0.08</v>
      </c>
      <c r="W372" s="45">
        <f t="shared" si="694"/>
        <v>315.25999999999993</v>
      </c>
      <c r="X372" s="85"/>
    </row>
    <row r="373" spans="1:24" outlineLevel="1" x14ac:dyDescent="0.2">
      <c r="A373" s="91"/>
      <c r="B373" s="37">
        <f t="shared" si="546"/>
        <v>369</v>
      </c>
      <c r="C373" s="28" t="s">
        <v>434</v>
      </c>
      <c r="D373" s="64">
        <v>44281</v>
      </c>
      <c r="E373" s="28" t="s">
        <v>15</v>
      </c>
      <c r="F373" s="54" t="s">
        <v>36</v>
      </c>
      <c r="G373" s="54" t="s">
        <v>67</v>
      </c>
      <c r="H373" s="54">
        <v>1000</v>
      </c>
      <c r="I373" s="57" t="s">
        <v>130</v>
      </c>
      <c r="J373" s="54" t="s">
        <v>120</v>
      </c>
      <c r="K373" s="36" t="s">
        <v>8</v>
      </c>
      <c r="L373" s="10">
        <v>3.09</v>
      </c>
      <c r="M373" s="30">
        <v>4.7805483405483402</v>
      </c>
      <c r="N373" s="31">
        <v>1.43</v>
      </c>
      <c r="O373" s="30">
        <v>0</v>
      </c>
      <c r="P373" s="43">
        <f t="shared" si="717"/>
        <v>-4.8</v>
      </c>
      <c r="Q373" s="45">
        <f t="shared" ref="Q373" si="744">P373+Q372</f>
        <v>257.16000000000008</v>
      </c>
      <c r="R373" s="10">
        <f t="shared" si="735"/>
        <v>3.09</v>
      </c>
      <c r="S373" s="30">
        <f t="shared" ref="S373:U373" si="745">IF(R373&gt;0,S$3,0)</f>
        <v>2</v>
      </c>
      <c r="T373" s="31">
        <f t="shared" si="737"/>
        <v>1.43</v>
      </c>
      <c r="U373" s="30">
        <f t="shared" si="745"/>
        <v>2</v>
      </c>
      <c r="V373" s="43">
        <f t="shared" si="649"/>
        <v>-1.1399999999999999</v>
      </c>
      <c r="W373" s="45">
        <f t="shared" si="694"/>
        <v>314.11999999999995</v>
      </c>
      <c r="X373" s="85"/>
    </row>
    <row r="374" spans="1:24" outlineLevel="1" x14ac:dyDescent="0.2">
      <c r="A374" s="91"/>
      <c r="B374" s="37">
        <f t="shared" si="546"/>
        <v>370</v>
      </c>
      <c r="C374" s="28" t="s">
        <v>435</v>
      </c>
      <c r="D374" s="64">
        <v>44281</v>
      </c>
      <c r="E374" s="28" t="s">
        <v>15</v>
      </c>
      <c r="F374" s="54" t="s">
        <v>36</v>
      </c>
      <c r="G374" s="54" t="s">
        <v>67</v>
      </c>
      <c r="H374" s="54">
        <v>1000</v>
      </c>
      <c r="I374" s="57" t="s">
        <v>130</v>
      </c>
      <c r="J374" s="54" t="s">
        <v>120</v>
      </c>
      <c r="K374" s="36" t="s">
        <v>9</v>
      </c>
      <c r="L374" s="10">
        <v>4.45</v>
      </c>
      <c r="M374" s="30">
        <v>2.9062857142857137</v>
      </c>
      <c r="N374" s="31">
        <v>1.9</v>
      </c>
      <c r="O374" s="30">
        <v>3.28</v>
      </c>
      <c r="P374" s="43">
        <f t="shared" si="717"/>
        <v>13</v>
      </c>
      <c r="Q374" s="45">
        <f t="shared" ref="Q374" si="746">P374+Q373</f>
        <v>270.16000000000008</v>
      </c>
      <c r="R374" s="10">
        <f t="shared" si="735"/>
        <v>4.45</v>
      </c>
      <c r="S374" s="30">
        <f t="shared" ref="S374:U374" si="747">IF(R374&gt;0,S$3,0)</f>
        <v>2</v>
      </c>
      <c r="T374" s="31">
        <f t="shared" si="737"/>
        <v>1.9</v>
      </c>
      <c r="U374" s="30">
        <f t="shared" si="747"/>
        <v>2</v>
      </c>
      <c r="V374" s="43">
        <f t="shared" si="649"/>
        <v>8.6999999999999993</v>
      </c>
      <c r="W374" s="45">
        <f t="shared" si="694"/>
        <v>322.81999999999994</v>
      </c>
      <c r="X374" s="85"/>
    </row>
    <row r="375" spans="1:24" outlineLevel="1" x14ac:dyDescent="0.2">
      <c r="A375" s="91"/>
      <c r="B375" s="37">
        <f t="shared" si="546"/>
        <v>371</v>
      </c>
      <c r="C375" s="28" t="s">
        <v>436</v>
      </c>
      <c r="D375" s="64">
        <v>44281</v>
      </c>
      <c r="E375" s="28" t="s">
        <v>15</v>
      </c>
      <c r="F375" s="54" t="s">
        <v>36</v>
      </c>
      <c r="G375" s="54" t="s">
        <v>67</v>
      </c>
      <c r="H375" s="54">
        <v>1000</v>
      </c>
      <c r="I375" s="57" t="s">
        <v>130</v>
      </c>
      <c r="J375" s="54" t="s">
        <v>120</v>
      </c>
      <c r="K375" s="36" t="s">
        <v>62</v>
      </c>
      <c r="L375" s="10">
        <v>9.83</v>
      </c>
      <c r="M375" s="30">
        <v>1.1325308641975309</v>
      </c>
      <c r="N375" s="31">
        <v>2.72</v>
      </c>
      <c r="O375" s="30">
        <v>0.6514285714285708</v>
      </c>
      <c r="P375" s="43">
        <f t="shared" si="717"/>
        <v>-1.8</v>
      </c>
      <c r="Q375" s="45">
        <f t="shared" ref="Q375" si="748">P375+Q374</f>
        <v>268.36000000000007</v>
      </c>
      <c r="R375" s="10">
        <f t="shared" si="735"/>
        <v>9.83</v>
      </c>
      <c r="S375" s="30">
        <f t="shared" ref="S375:U375" si="749">IF(R375&gt;0,S$3,0)</f>
        <v>2</v>
      </c>
      <c r="T375" s="31">
        <f t="shared" si="737"/>
        <v>2.72</v>
      </c>
      <c r="U375" s="30">
        <f t="shared" si="749"/>
        <v>2</v>
      </c>
      <c r="V375" s="43">
        <f t="shared" si="649"/>
        <v>-4</v>
      </c>
      <c r="W375" s="45">
        <f t="shared" si="694"/>
        <v>318.81999999999994</v>
      </c>
      <c r="X375" s="85"/>
    </row>
    <row r="376" spans="1:24" outlineLevel="1" x14ac:dyDescent="0.2">
      <c r="A376" s="91"/>
      <c r="B376" s="37">
        <f t="shared" si="546"/>
        <v>372</v>
      </c>
      <c r="C376" s="28" t="s">
        <v>437</v>
      </c>
      <c r="D376" s="64">
        <v>44282</v>
      </c>
      <c r="E376" s="28" t="s">
        <v>47</v>
      </c>
      <c r="F376" s="54" t="s">
        <v>34</v>
      </c>
      <c r="G376" s="54" t="s">
        <v>71</v>
      </c>
      <c r="H376" s="54">
        <v>1050</v>
      </c>
      <c r="I376" s="57" t="s">
        <v>131</v>
      </c>
      <c r="J376" s="54" t="s">
        <v>438</v>
      </c>
      <c r="K376" s="36" t="s">
        <v>110</v>
      </c>
      <c r="L376" s="10">
        <v>2.25</v>
      </c>
      <c r="M376" s="30">
        <v>7.9600000000000009</v>
      </c>
      <c r="N376" s="31">
        <v>1.42</v>
      </c>
      <c r="O376" s="30">
        <v>0</v>
      </c>
      <c r="P376" s="43">
        <f t="shared" si="717"/>
        <v>-8</v>
      </c>
      <c r="Q376" s="45">
        <f t="shared" ref="Q376:Q377" si="750">P376+Q375</f>
        <v>260.36000000000007</v>
      </c>
      <c r="R376" s="10">
        <f t="shared" si="735"/>
        <v>2.25</v>
      </c>
      <c r="S376" s="30">
        <f t="shared" ref="S376:U376" si="751">IF(R376&gt;0,S$3,0)</f>
        <v>2</v>
      </c>
      <c r="T376" s="31">
        <f t="shared" si="737"/>
        <v>1.42</v>
      </c>
      <c r="U376" s="30">
        <f t="shared" si="751"/>
        <v>2</v>
      </c>
      <c r="V376" s="43">
        <f t="shared" si="649"/>
        <v>-4</v>
      </c>
      <c r="W376" s="45">
        <f t="shared" si="694"/>
        <v>314.81999999999994</v>
      </c>
      <c r="X376" s="85"/>
    </row>
    <row r="377" spans="1:24" outlineLevel="1" x14ac:dyDescent="0.2">
      <c r="A377" s="91"/>
      <c r="B377" s="37">
        <f t="shared" si="546"/>
        <v>373</v>
      </c>
      <c r="C377" s="28" t="s">
        <v>439</v>
      </c>
      <c r="D377" s="64">
        <v>44284</v>
      </c>
      <c r="E377" s="28" t="s">
        <v>35</v>
      </c>
      <c r="F377" s="54" t="s">
        <v>36</v>
      </c>
      <c r="G377" s="54" t="s">
        <v>67</v>
      </c>
      <c r="H377" s="54">
        <v>1218</v>
      </c>
      <c r="I377" s="57" t="s">
        <v>130</v>
      </c>
      <c r="J377" s="54" t="s">
        <v>120</v>
      </c>
      <c r="K377" s="36" t="s">
        <v>86</v>
      </c>
      <c r="L377" s="10">
        <v>18.79</v>
      </c>
      <c r="M377" s="30">
        <v>0.56155279503105593</v>
      </c>
      <c r="N377" s="31">
        <v>5.0999999999999996</v>
      </c>
      <c r="O377" s="30">
        <v>0.13500000000000001</v>
      </c>
      <c r="P377" s="43">
        <f t="shared" si="717"/>
        <v>-0.7</v>
      </c>
      <c r="Q377" s="45">
        <f t="shared" si="750"/>
        <v>259.66000000000008</v>
      </c>
      <c r="R377" s="10">
        <f t="shared" si="735"/>
        <v>18.79</v>
      </c>
      <c r="S377" s="30">
        <f t="shared" ref="S377:U377" si="752">IF(R377&gt;0,S$3,0)</f>
        <v>2</v>
      </c>
      <c r="T377" s="31">
        <f t="shared" si="737"/>
        <v>5.0999999999999996</v>
      </c>
      <c r="U377" s="30">
        <f t="shared" si="752"/>
        <v>2</v>
      </c>
      <c r="V377" s="43">
        <f t="shared" si="649"/>
        <v>-4</v>
      </c>
      <c r="W377" s="45">
        <f t="shared" si="694"/>
        <v>310.81999999999994</v>
      </c>
      <c r="X377" s="85"/>
    </row>
    <row r="378" spans="1:24" outlineLevel="1" x14ac:dyDescent="0.2">
      <c r="A378" s="91"/>
      <c r="B378" s="37">
        <f t="shared" si="546"/>
        <v>374</v>
      </c>
      <c r="C378" s="28" t="s">
        <v>440</v>
      </c>
      <c r="D378" s="64">
        <v>44284</v>
      </c>
      <c r="E378" s="28" t="s">
        <v>35</v>
      </c>
      <c r="F378" s="54" t="s">
        <v>13</v>
      </c>
      <c r="G378" s="54" t="s">
        <v>70</v>
      </c>
      <c r="H378" s="54">
        <v>1118</v>
      </c>
      <c r="I378" s="57" t="s">
        <v>130</v>
      </c>
      <c r="J378" s="54" t="s">
        <v>120</v>
      </c>
      <c r="K378" s="36" t="s">
        <v>66</v>
      </c>
      <c r="L378" s="10">
        <v>10.5</v>
      </c>
      <c r="M378" s="30">
        <v>1.0573684210526315</v>
      </c>
      <c r="N378" s="31">
        <v>3.1</v>
      </c>
      <c r="O378" s="30">
        <v>0.50999999999999956</v>
      </c>
      <c r="P378" s="43">
        <f t="shared" si="717"/>
        <v>-1.6</v>
      </c>
      <c r="Q378" s="45">
        <f t="shared" ref="Q378" si="753">P378+Q377</f>
        <v>258.06000000000006</v>
      </c>
      <c r="R378" s="10">
        <f t="shared" si="735"/>
        <v>10.5</v>
      </c>
      <c r="S378" s="30">
        <f t="shared" ref="S378:U378" si="754">IF(R378&gt;0,S$3,0)</f>
        <v>2</v>
      </c>
      <c r="T378" s="31">
        <f t="shared" si="737"/>
        <v>3.1</v>
      </c>
      <c r="U378" s="30">
        <f t="shared" si="754"/>
        <v>2</v>
      </c>
      <c r="V378" s="43">
        <f t="shared" si="649"/>
        <v>-4</v>
      </c>
      <c r="W378" s="45">
        <f t="shared" si="694"/>
        <v>306.81999999999994</v>
      </c>
      <c r="X378" s="85"/>
    </row>
    <row r="379" spans="1:24" outlineLevel="1" x14ac:dyDescent="0.2">
      <c r="A379" s="91"/>
      <c r="B379" s="37">
        <f t="shared" si="546"/>
        <v>375</v>
      </c>
      <c r="C379" s="28" t="s">
        <v>441</v>
      </c>
      <c r="D379" s="64">
        <v>44285</v>
      </c>
      <c r="E379" s="28" t="s">
        <v>39</v>
      </c>
      <c r="F379" s="54" t="s">
        <v>25</v>
      </c>
      <c r="G379" s="54" t="s">
        <v>67</v>
      </c>
      <c r="H379" s="54">
        <v>1200</v>
      </c>
      <c r="I379" s="57" t="s">
        <v>131</v>
      </c>
      <c r="J379" s="54" t="s">
        <v>120</v>
      </c>
      <c r="K379" s="36" t="s">
        <v>62</v>
      </c>
      <c r="L379" s="10">
        <v>1.72</v>
      </c>
      <c r="M379" s="30">
        <v>13.888695652173917</v>
      </c>
      <c r="N379" s="31">
        <v>1.18</v>
      </c>
      <c r="O379" s="30">
        <v>0</v>
      </c>
      <c r="P379" s="43">
        <f t="shared" si="717"/>
        <v>-13.9</v>
      </c>
      <c r="Q379" s="45">
        <f t="shared" ref="Q379" si="755">P379+Q378</f>
        <v>244.16000000000005</v>
      </c>
      <c r="R379" s="10">
        <f t="shared" si="735"/>
        <v>1.72</v>
      </c>
      <c r="S379" s="30">
        <f t="shared" ref="S379:U379" si="756">IF(R379&gt;0,S$3,0)</f>
        <v>2</v>
      </c>
      <c r="T379" s="31">
        <f t="shared" si="737"/>
        <v>1.18</v>
      </c>
      <c r="U379" s="30">
        <f t="shared" si="756"/>
        <v>2</v>
      </c>
      <c r="V379" s="43">
        <f t="shared" si="649"/>
        <v>-4</v>
      </c>
      <c r="W379" s="45">
        <f t="shared" si="694"/>
        <v>302.81999999999994</v>
      </c>
      <c r="X379" s="85"/>
    </row>
    <row r="380" spans="1:24" outlineLevel="1" x14ac:dyDescent="0.2">
      <c r="A380" s="91"/>
      <c r="B380" s="52">
        <f t="shared" si="546"/>
        <v>376</v>
      </c>
      <c r="C380" s="9" t="s">
        <v>442</v>
      </c>
      <c r="D380" s="42">
        <v>44285</v>
      </c>
      <c r="E380" s="9" t="s">
        <v>39</v>
      </c>
      <c r="F380" s="55" t="s">
        <v>36</v>
      </c>
      <c r="G380" s="55" t="s">
        <v>67</v>
      </c>
      <c r="H380" s="55">
        <v>1200</v>
      </c>
      <c r="I380" s="60" t="s">
        <v>131</v>
      </c>
      <c r="J380" s="55" t="s">
        <v>120</v>
      </c>
      <c r="K380" s="38" t="s">
        <v>8</v>
      </c>
      <c r="L380" s="39">
        <v>2.1800000000000002</v>
      </c>
      <c r="M380" s="40">
        <v>8.4589473684210521</v>
      </c>
      <c r="N380" s="41">
        <v>1.24</v>
      </c>
      <c r="O380" s="40">
        <v>0</v>
      </c>
      <c r="P380" s="44">
        <f t="shared" si="717"/>
        <v>-8.5</v>
      </c>
      <c r="Q380" s="48">
        <f t="shared" ref="Q380" si="757">P380+Q379</f>
        <v>235.66000000000005</v>
      </c>
      <c r="R380" s="39">
        <f t="shared" si="735"/>
        <v>2.1800000000000002</v>
      </c>
      <c r="S380" s="40">
        <f t="shared" ref="S380:U380" si="758">IF(R380&gt;0,S$3,0)</f>
        <v>2</v>
      </c>
      <c r="T380" s="41">
        <f t="shared" si="737"/>
        <v>1.24</v>
      </c>
      <c r="U380" s="40">
        <f t="shared" si="758"/>
        <v>2</v>
      </c>
      <c r="V380" s="44">
        <f t="shared" si="649"/>
        <v>-1.52</v>
      </c>
      <c r="W380" s="48">
        <f t="shared" si="694"/>
        <v>301.29999999999995</v>
      </c>
      <c r="X380" s="85"/>
    </row>
    <row r="381" spans="1:24" outlineLevel="1" collapsed="1" x14ac:dyDescent="0.2">
      <c r="A381" s="91"/>
      <c r="B381" s="37">
        <f t="shared" si="546"/>
        <v>377</v>
      </c>
      <c r="C381" s="28" t="s">
        <v>444</v>
      </c>
      <c r="D381" s="64">
        <v>44289</v>
      </c>
      <c r="E381" s="28" t="s">
        <v>49</v>
      </c>
      <c r="F381" s="54" t="s">
        <v>10</v>
      </c>
      <c r="G381" s="54" t="s">
        <v>245</v>
      </c>
      <c r="H381" s="54">
        <v>1100</v>
      </c>
      <c r="I381" s="57" t="s">
        <v>131</v>
      </c>
      <c r="J381" s="54" t="s">
        <v>120</v>
      </c>
      <c r="K381" s="36" t="s">
        <v>62</v>
      </c>
      <c r="L381" s="10">
        <v>6.2</v>
      </c>
      <c r="M381" s="30">
        <v>1.93</v>
      </c>
      <c r="N381" s="31">
        <v>1.95</v>
      </c>
      <c r="O381" s="30">
        <v>2.0799999999999996</v>
      </c>
      <c r="P381" s="43">
        <f t="shared" si="717"/>
        <v>-4</v>
      </c>
      <c r="Q381" s="45">
        <f t="shared" ref="Q381" si="759">P381+Q380</f>
        <v>231.66000000000005</v>
      </c>
      <c r="R381" s="10">
        <f t="shared" si="735"/>
        <v>6.2</v>
      </c>
      <c r="S381" s="30">
        <f t="shared" ref="S381:U381" si="760">IF(R381&gt;0,S$3,0)</f>
        <v>2</v>
      </c>
      <c r="T381" s="31">
        <f t="shared" si="737"/>
        <v>1.95</v>
      </c>
      <c r="U381" s="30">
        <f t="shared" si="760"/>
        <v>2</v>
      </c>
      <c r="V381" s="43">
        <f t="shared" si="649"/>
        <v>-4</v>
      </c>
      <c r="W381" s="45">
        <f t="shared" si="694"/>
        <v>297.29999999999995</v>
      </c>
      <c r="X381" s="85"/>
    </row>
    <row r="382" spans="1:24" outlineLevel="1" x14ac:dyDescent="0.2">
      <c r="A382" s="91"/>
      <c r="B382" s="37">
        <f t="shared" si="546"/>
        <v>378</v>
      </c>
      <c r="C382" s="28" t="s">
        <v>445</v>
      </c>
      <c r="D382" s="64">
        <v>44289</v>
      </c>
      <c r="E382" s="28" t="s">
        <v>49</v>
      </c>
      <c r="F382" s="54" t="s">
        <v>10</v>
      </c>
      <c r="G382" s="54" t="s">
        <v>245</v>
      </c>
      <c r="H382" s="54">
        <v>1100</v>
      </c>
      <c r="I382" s="57" t="s">
        <v>131</v>
      </c>
      <c r="J382" s="54" t="s">
        <v>120</v>
      </c>
      <c r="K382" s="36" t="s">
        <v>110</v>
      </c>
      <c r="L382" s="10">
        <v>21.87</v>
      </c>
      <c r="M382" s="30">
        <v>0.47911764705882354</v>
      </c>
      <c r="N382" s="31">
        <v>4.5999999999999996</v>
      </c>
      <c r="O382" s="30">
        <v>0.13000000000000003</v>
      </c>
      <c r="P382" s="43">
        <f t="shared" si="717"/>
        <v>-0.6</v>
      </c>
      <c r="Q382" s="45">
        <f t="shared" ref="Q382" si="761">P382+Q381</f>
        <v>231.06000000000006</v>
      </c>
      <c r="R382" s="10">
        <f t="shared" si="735"/>
        <v>21.87</v>
      </c>
      <c r="S382" s="30">
        <f t="shared" ref="S382:U382" si="762">IF(R382&gt;0,S$3,0)</f>
        <v>2</v>
      </c>
      <c r="T382" s="31">
        <f t="shared" si="737"/>
        <v>4.5999999999999996</v>
      </c>
      <c r="U382" s="30">
        <f t="shared" si="762"/>
        <v>2</v>
      </c>
      <c r="V382" s="43">
        <f t="shared" si="649"/>
        <v>-4</v>
      </c>
      <c r="W382" s="45">
        <f t="shared" si="694"/>
        <v>293.29999999999995</v>
      </c>
      <c r="X382" s="85"/>
    </row>
    <row r="383" spans="1:24" outlineLevel="1" x14ac:dyDescent="0.2">
      <c r="A383" s="91"/>
      <c r="B383" s="37">
        <f t="shared" si="546"/>
        <v>379</v>
      </c>
      <c r="C383" s="28" t="s">
        <v>217</v>
      </c>
      <c r="D383" s="64">
        <v>44289</v>
      </c>
      <c r="E383" s="28" t="s">
        <v>447</v>
      </c>
      <c r="F383" s="54" t="s">
        <v>25</v>
      </c>
      <c r="G383" s="54" t="s">
        <v>67</v>
      </c>
      <c r="H383" s="54">
        <v>1000</v>
      </c>
      <c r="I383" s="57" t="s">
        <v>131</v>
      </c>
      <c r="J383" s="54" t="s">
        <v>120</v>
      </c>
      <c r="K383" s="36" t="s">
        <v>9</v>
      </c>
      <c r="L383" s="10">
        <v>2.57</v>
      </c>
      <c r="M383" s="30">
        <v>6.36</v>
      </c>
      <c r="N383" s="31">
        <v>1.47</v>
      </c>
      <c r="O383" s="30">
        <v>0</v>
      </c>
      <c r="P383" s="43">
        <f t="shared" si="717"/>
        <v>10</v>
      </c>
      <c r="Q383" s="45">
        <f t="shared" ref="Q383" si="763">P383+Q382</f>
        <v>241.06000000000006</v>
      </c>
      <c r="R383" s="10">
        <f t="shared" si="735"/>
        <v>2.57</v>
      </c>
      <c r="S383" s="30">
        <f t="shared" ref="S383:U383" si="764">IF(R383&gt;0,S$3,0)</f>
        <v>2</v>
      </c>
      <c r="T383" s="31">
        <f t="shared" si="737"/>
        <v>1.47</v>
      </c>
      <c r="U383" s="30">
        <f t="shared" si="764"/>
        <v>2</v>
      </c>
      <c r="V383" s="43">
        <f t="shared" si="649"/>
        <v>4.08</v>
      </c>
      <c r="W383" s="45">
        <f t="shared" si="694"/>
        <v>297.37999999999994</v>
      </c>
      <c r="X383" s="85"/>
    </row>
    <row r="384" spans="1:24" outlineLevel="1" x14ac:dyDescent="0.2">
      <c r="A384" s="91"/>
      <c r="B384" s="37">
        <f t="shared" si="546"/>
        <v>380</v>
      </c>
      <c r="C384" s="28" t="s">
        <v>446</v>
      </c>
      <c r="D384" s="64">
        <v>44289</v>
      </c>
      <c r="E384" s="28" t="s">
        <v>447</v>
      </c>
      <c r="F384" s="54" t="s">
        <v>36</v>
      </c>
      <c r="G384" s="54" t="s">
        <v>67</v>
      </c>
      <c r="H384" s="54">
        <v>1200</v>
      </c>
      <c r="I384" s="57" t="s">
        <v>131</v>
      </c>
      <c r="J384" s="54" t="s">
        <v>120</v>
      </c>
      <c r="K384" s="36" t="s">
        <v>56</v>
      </c>
      <c r="L384" s="10">
        <v>17.010000000000002</v>
      </c>
      <c r="M384" s="30">
        <v>0.62250000000000005</v>
      </c>
      <c r="N384" s="31">
        <v>4.5</v>
      </c>
      <c r="O384" s="30">
        <v>0.18285714285714288</v>
      </c>
      <c r="P384" s="43">
        <f t="shared" si="717"/>
        <v>-0.8</v>
      </c>
      <c r="Q384" s="45">
        <f t="shared" ref="Q384" si="765">P384+Q383</f>
        <v>240.26000000000005</v>
      </c>
      <c r="R384" s="10">
        <f t="shared" si="735"/>
        <v>17.010000000000002</v>
      </c>
      <c r="S384" s="30">
        <f t="shared" ref="S384:U384" si="766">IF(R384&gt;0,S$3,0)</f>
        <v>2</v>
      </c>
      <c r="T384" s="31">
        <f t="shared" si="737"/>
        <v>4.5</v>
      </c>
      <c r="U384" s="30">
        <f t="shared" si="766"/>
        <v>2</v>
      </c>
      <c r="V384" s="43">
        <f t="shared" si="649"/>
        <v>-4</v>
      </c>
      <c r="W384" s="45">
        <f t="shared" si="694"/>
        <v>293.37999999999994</v>
      </c>
      <c r="X384" s="85"/>
    </row>
    <row r="385" spans="1:24" outlineLevel="1" x14ac:dyDescent="0.2">
      <c r="A385" s="91"/>
      <c r="B385" s="37">
        <f t="shared" si="546"/>
        <v>381</v>
      </c>
      <c r="C385" s="28" t="s">
        <v>173</v>
      </c>
      <c r="D385" s="64">
        <v>44290</v>
      </c>
      <c r="E385" s="28" t="s">
        <v>39</v>
      </c>
      <c r="F385" s="54" t="s">
        <v>25</v>
      </c>
      <c r="G385" s="54" t="s">
        <v>67</v>
      </c>
      <c r="H385" s="54">
        <v>1200</v>
      </c>
      <c r="I385" s="57" t="s">
        <v>131</v>
      </c>
      <c r="J385" s="54" t="s">
        <v>120</v>
      </c>
      <c r="K385" s="36" t="s">
        <v>56</v>
      </c>
      <c r="L385" s="10">
        <v>3.74</v>
      </c>
      <c r="M385" s="30">
        <v>3.6381818181818177</v>
      </c>
      <c r="N385" s="31">
        <v>1.3</v>
      </c>
      <c r="O385" s="30">
        <v>0</v>
      </c>
      <c r="P385" s="43">
        <f t="shared" si="717"/>
        <v>-3.6</v>
      </c>
      <c r="Q385" s="45">
        <f t="shared" ref="Q385" si="767">P385+Q384</f>
        <v>236.66000000000005</v>
      </c>
      <c r="R385" s="10">
        <f t="shared" si="735"/>
        <v>3.74</v>
      </c>
      <c r="S385" s="30">
        <f t="shared" ref="S385:U385" si="768">IF(R385&gt;0,S$3,0)</f>
        <v>2</v>
      </c>
      <c r="T385" s="31">
        <f t="shared" si="737"/>
        <v>1.3</v>
      </c>
      <c r="U385" s="30">
        <f t="shared" si="768"/>
        <v>2</v>
      </c>
      <c r="V385" s="43">
        <f t="shared" si="649"/>
        <v>-4</v>
      </c>
      <c r="W385" s="45">
        <f t="shared" si="694"/>
        <v>289.37999999999994</v>
      </c>
      <c r="X385" s="85"/>
    </row>
    <row r="386" spans="1:24" outlineLevel="1" x14ac:dyDescent="0.2">
      <c r="A386" s="91"/>
      <c r="B386" s="37">
        <f t="shared" si="546"/>
        <v>382</v>
      </c>
      <c r="C386" s="28" t="s">
        <v>448</v>
      </c>
      <c r="D386" s="64">
        <v>44290</v>
      </c>
      <c r="E386" s="28" t="s">
        <v>39</v>
      </c>
      <c r="F386" s="54" t="s">
        <v>36</v>
      </c>
      <c r="G386" s="54" t="s">
        <v>67</v>
      </c>
      <c r="H386" s="54">
        <v>1000</v>
      </c>
      <c r="I386" s="57" t="s">
        <v>131</v>
      </c>
      <c r="J386" s="54" t="s">
        <v>120</v>
      </c>
      <c r="K386" s="36" t="s">
        <v>12</v>
      </c>
      <c r="L386" s="10">
        <v>2.11</v>
      </c>
      <c r="M386" s="30">
        <v>8.9738345864661646</v>
      </c>
      <c r="N386" s="31">
        <v>1.38</v>
      </c>
      <c r="O386" s="30">
        <v>0</v>
      </c>
      <c r="P386" s="43">
        <f t="shared" si="717"/>
        <v>-9</v>
      </c>
      <c r="Q386" s="45">
        <f t="shared" ref="Q386" si="769">P386+Q385</f>
        <v>227.66000000000005</v>
      </c>
      <c r="R386" s="10">
        <f t="shared" si="735"/>
        <v>2.11</v>
      </c>
      <c r="S386" s="30">
        <f t="shared" ref="S386:U386" si="770">IF(R386&gt;0,S$3,0)</f>
        <v>2</v>
      </c>
      <c r="T386" s="31">
        <f t="shared" si="737"/>
        <v>1.38</v>
      </c>
      <c r="U386" s="30">
        <f t="shared" si="770"/>
        <v>2</v>
      </c>
      <c r="V386" s="43">
        <f t="shared" si="649"/>
        <v>-1.24</v>
      </c>
      <c r="W386" s="45">
        <f t="shared" si="694"/>
        <v>288.13999999999993</v>
      </c>
      <c r="X386" s="85"/>
    </row>
    <row r="387" spans="1:24" outlineLevel="1" x14ac:dyDescent="0.2">
      <c r="A387" s="91"/>
      <c r="B387" s="37">
        <f t="shared" si="546"/>
        <v>383</v>
      </c>
      <c r="C387" s="28" t="s">
        <v>449</v>
      </c>
      <c r="D387" s="64">
        <v>44290</v>
      </c>
      <c r="E387" s="28" t="s">
        <v>409</v>
      </c>
      <c r="F387" s="54" t="s">
        <v>36</v>
      </c>
      <c r="G387" s="54" t="s">
        <v>67</v>
      </c>
      <c r="H387" s="54">
        <v>1300</v>
      </c>
      <c r="I387" s="57" t="s">
        <v>131</v>
      </c>
      <c r="J387" s="54" t="s">
        <v>120</v>
      </c>
      <c r="K387" s="36" t="s">
        <v>56</v>
      </c>
      <c r="L387" s="10">
        <v>6.64</v>
      </c>
      <c r="M387" s="30">
        <v>1.7766666666666671</v>
      </c>
      <c r="N387" s="31">
        <v>2.38</v>
      </c>
      <c r="O387" s="30">
        <v>1.2949999999999997</v>
      </c>
      <c r="P387" s="43">
        <f t="shared" si="717"/>
        <v>-3.1</v>
      </c>
      <c r="Q387" s="45">
        <f t="shared" ref="Q387" si="771">P387+Q386</f>
        <v>224.56000000000006</v>
      </c>
      <c r="R387" s="10">
        <f t="shared" si="735"/>
        <v>6.64</v>
      </c>
      <c r="S387" s="30">
        <f t="shared" ref="S387:U387" si="772">IF(R387&gt;0,S$3,0)</f>
        <v>2</v>
      </c>
      <c r="T387" s="31">
        <f t="shared" si="737"/>
        <v>2.38</v>
      </c>
      <c r="U387" s="30">
        <f t="shared" si="772"/>
        <v>2</v>
      </c>
      <c r="V387" s="43">
        <f t="shared" si="649"/>
        <v>-4</v>
      </c>
      <c r="W387" s="45">
        <f t="shared" si="694"/>
        <v>284.13999999999993</v>
      </c>
      <c r="X387" s="85"/>
    </row>
    <row r="388" spans="1:24" outlineLevel="1" x14ac:dyDescent="0.2">
      <c r="A388" s="91"/>
      <c r="B388" s="37">
        <f t="shared" si="546"/>
        <v>384</v>
      </c>
      <c r="C388" s="28" t="s">
        <v>421</v>
      </c>
      <c r="D388" s="64">
        <v>44291</v>
      </c>
      <c r="E388" s="28" t="s">
        <v>43</v>
      </c>
      <c r="F388" s="54" t="s">
        <v>25</v>
      </c>
      <c r="G388" s="54" t="s">
        <v>67</v>
      </c>
      <c r="H388" s="54">
        <v>1500</v>
      </c>
      <c r="I388" s="57" t="s">
        <v>131</v>
      </c>
      <c r="J388" s="54" t="s">
        <v>120</v>
      </c>
      <c r="K388" s="36" t="s">
        <v>9</v>
      </c>
      <c r="L388" s="10">
        <v>1.29</v>
      </c>
      <c r="M388" s="30">
        <v>34.482162162162162</v>
      </c>
      <c r="N388" s="31">
        <v>1.06</v>
      </c>
      <c r="O388" s="30">
        <v>0</v>
      </c>
      <c r="P388" s="43">
        <f t="shared" si="717"/>
        <v>10</v>
      </c>
      <c r="Q388" s="45">
        <f t="shared" ref="Q388" si="773">P388+Q387</f>
        <v>234.56000000000006</v>
      </c>
      <c r="R388" s="10">
        <f t="shared" si="735"/>
        <v>1.29</v>
      </c>
      <c r="S388" s="30">
        <f t="shared" ref="S388:U388" si="774">IF(R388&gt;0,S$3,0)</f>
        <v>2</v>
      </c>
      <c r="T388" s="31">
        <f t="shared" si="737"/>
        <v>1.06</v>
      </c>
      <c r="U388" s="30">
        <f t="shared" si="774"/>
        <v>2</v>
      </c>
      <c r="V388" s="43">
        <f t="shared" si="649"/>
        <v>0.7</v>
      </c>
      <c r="W388" s="45">
        <f t="shared" si="694"/>
        <v>284.83999999999992</v>
      </c>
      <c r="X388" s="85"/>
    </row>
    <row r="389" spans="1:24" outlineLevel="1" x14ac:dyDescent="0.2">
      <c r="A389" s="91"/>
      <c r="B389" s="37">
        <f t="shared" si="546"/>
        <v>385</v>
      </c>
      <c r="C389" s="28" t="s">
        <v>429</v>
      </c>
      <c r="D389" s="64">
        <v>44291</v>
      </c>
      <c r="E389" s="28" t="s">
        <v>43</v>
      </c>
      <c r="F389" s="54" t="s">
        <v>48</v>
      </c>
      <c r="G389" s="54" t="s">
        <v>71</v>
      </c>
      <c r="H389" s="54">
        <v>1600</v>
      </c>
      <c r="I389" s="57" t="s">
        <v>131</v>
      </c>
      <c r="J389" s="54" t="s">
        <v>120</v>
      </c>
      <c r="K389" s="36" t="s">
        <v>62</v>
      </c>
      <c r="L389" s="10">
        <v>1.7</v>
      </c>
      <c r="M389" s="30">
        <v>14.289523809523812</v>
      </c>
      <c r="N389" s="31">
        <v>1.1200000000000001</v>
      </c>
      <c r="O389" s="30">
        <v>0</v>
      </c>
      <c r="P389" s="43">
        <f t="shared" si="717"/>
        <v>-14.3</v>
      </c>
      <c r="Q389" s="45">
        <f t="shared" ref="Q389" si="775">P389+Q388</f>
        <v>220.26000000000005</v>
      </c>
      <c r="R389" s="10">
        <f t="shared" si="735"/>
        <v>1.7</v>
      </c>
      <c r="S389" s="30">
        <f t="shared" ref="S389:U389" si="776">IF(R389&gt;0,S$3,0)</f>
        <v>2</v>
      </c>
      <c r="T389" s="31">
        <f t="shared" si="737"/>
        <v>1.1200000000000001</v>
      </c>
      <c r="U389" s="30">
        <f t="shared" si="776"/>
        <v>2</v>
      </c>
      <c r="V389" s="43">
        <f t="shared" si="649"/>
        <v>-4</v>
      </c>
      <c r="W389" s="45">
        <f t="shared" si="694"/>
        <v>280.83999999999992</v>
      </c>
      <c r="X389" s="85"/>
    </row>
    <row r="390" spans="1:24" outlineLevel="1" x14ac:dyDescent="0.2">
      <c r="A390" s="91"/>
      <c r="B390" s="37">
        <f t="shared" si="546"/>
        <v>386</v>
      </c>
      <c r="C390" s="28" t="s">
        <v>451</v>
      </c>
      <c r="D390" s="64">
        <v>44292</v>
      </c>
      <c r="E390" s="28" t="s">
        <v>40</v>
      </c>
      <c r="F390" s="54" t="s">
        <v>36</v>
      </c>
      <c r="G390" s="54" t="s">
        <v>245</v>
      </c>
      <c r="H390" s="54">
        <v>1100</v>
      </c>
      <c r="I390" s="57" t="s">
        <v>131</v>
      </c>
      <c r="J390" s="54" t="s">
        <v>120</v>
      </c>
      <c r="K390" s="36" t="s">
        <v>74</v>
      </c>
      <c r="L390" s="10">
        <v>2.97</v>
      </c>
      <c r="M390" s="30">
        <v>5.0911627906976742</v>
      </c>
      <c r="N390" s="31">
        <v>1.55</v>
      </c>
      <c r="O390" s="30">
        <v>0</v>
      </c>
      <c r="P390" s="43">
        <f t="shared" si="717"/>
        <v>-5.0999999999999996</v>
      </c>
      <c r="Q390" s="45">
        <f t="shared" ref="Q390" si="777">P390+Q389</f>
        <v>215.16000000000005</v>
      </c>
      <c r="R390" s="10">
        <f t="shared" si="735"/>
        <v>2.97</v>
      </c>
      <c r="S390" s="30">
        <f t="shared" ref="S390:U390" si="778">IF(R390&gt;0,S$3,0)</f>
        <v>2</v>
      </c>
      <c r="T390" s="31">
        <f t="shared" si="737"/>
        <v>1.55</v>
      </c>
      <c r="U390" s="30">
        <f t="shared" si="778"/>
        <v>2</v>
      </c>
      <c r="V390" s="43">
        <f t="shared" si="649"/>
        <v>-4</v>
      </c>
      <c r="W390" s="45">
        <f t="shared" si="694"/>
        <v>276.83999999999992</v>
      </c>
      <c r="X390" s="85"/>
    </row>
    <row r="391" spans="1:24" outlineLevel="1" x14ac:dyDescent="0.2">
      <c r="A391" s="91"/>
      <c r="B391" s="37">
        <f t="shared" si="546"/>
        <v>387</v>
      </c>
      <c r="C391" s="28" t="s">
        <v>450</v>
      </c>
      <c r="D391" s="64">
        <v>44292</v>
      </c>
      <c r="E391" s="28" t="s">
        <v>40</v>
      </c>
      <c r="F391" s="54" t="s">
        <v>10</v>
      </c>
      <c r="G391" s="54" t="s">
        <v>67</v>
      </c>
      <c r="H391" s="54">
        <v>1100</v>
      </c>
      <c r="I391" s="57" t="s">
        <v>131</v>
      </c>
      <c r="J391" s="54" t="s">
        <v>120</v>
      </c>
      <c r="K391" s="36" t="s">
        <v>9</v>
      </c>
      <c r="L391" s="10">
        <v>1.99</v>
      </c>
      <c r="M391" s="30">
        <v>10.121003584229392</v>
      </c>
      <c r="N391" s="31">
        <v>1.24</v>
      </c>
      <c r="O391" s="30">
        <v>0</v>
      </c>
      <c r="P391" s="43">
        <f t="shared" si="717"/>
        <v>10</v>
      </c>
      <c r="Q391" s="45">
        <f t="shared" ref="Q391" si="779">P391+Q390</f>
        <v>225.16000000000005</v>
      </c>
      <c r="R391" s="10">
        <f t="shared" si="735"/>
        <v>1.99</v>
      </c>
      <c r="S391" s="30">
        <f t="shared" ref="S391:U391" si="780">IF(R391&gt;0,S$3,0)</f>
        <v>2</v>
      </c>
      <c r="T391" s="31">
        <f t="shared" si="737"/>
        <v>1.24</v>
      </c>
      <c r="U391" s="30">
        <f t="shared" si="780"/>
        <v>2</v>
      </c>
      <c r="V391" s="43">
        <f t="shared" ref="V391:V454" si="781">ROUND(IF(OR($K391="1st",$K391="WON"),($R391*$S391)+($T391*$U391),IF(OR($K391="2nd",$K391="3rd"),IF($T391="NTD",0,($T391*$U391))))-($S391+$U391),2)</f>
        <v>2.46</v>
      </c>
      <c r="W391" s="45">
        <f t="shared" si="694"/>
        <v>279.2999999999999</v>
      </c>
      <c r="X391" s="85"/>
    </row>
    <row r="392" spans="1:24" outlineLevel="1" x14ac:dyDescent="0.2">
      <c r="A392" s="91"/>
      <c r="B392" s="37">
        <f t="shared" si="546"/>
        <v>388</v>
      </c>
      <c r="C392" s="28" t="s">
        <v>452</v>
      </c>
      <c r="D392" s="64">
        <v>44293</v>
      </c>
      <c r="E392" s="28" t="s">
        <v>26</v>
      </c>
      <c r="F392" s="54" t="s">
        <v>36</v>
      </c>
      <c r="G392" s="54" t="s">
        <v>67</v>
      </c>
      <c r="H392" s="54">
        <v>1205</v>
      </c>
      <c r="I392" s="57" t="s">
        <v>131</v>
      </c>
      <c r="J392" s="54" t="s">
        <v>120</v>
      </c>
      <c r="K392" s="36" t="s">
        <v>9</v>
      </c>
      <c r="L392" s="10">
        <v>1.88</v>
      </c>
      <c r="M392" s="30">
        <v>11.394285714285715</v>
      </c>
      <c r="N392" s="31">
        <v>1.1399999999999999</v>
      </c>
      <c r="O392" s="30">
        <v>0</v>
      </c>
      <c r="P392" s="43">
        <f t="shared" si="717"/>
        <v>10</v>
      </c>
      <c r="Q392" s="45">
        <f t="shared" ref="Q392" si="782">P392+Q391</f>
        <v>235.16000000000005</v>
      </c>
      <c r="R392" s="10">
        <f t="shared" si="735"/>
        <v>1.88</v>
      </c>
      <c r="S392" s="30">
        <f t="shared" ref="S392:U392" si="783">IF(R392&gt;0,S$3,0)</f>
        <v>2</v>
      </c>
      <c r="T392" s="31">
        <f t="shared" si="737"/>
        <v>1.1399999999999999</v>
      </c>
      <c r="U392" s="30">
        <f t="shared" si="783"/>
        <v>2</v>
      </c>
      <c r="V392" s="43">
        <f t="shared" si="781"/>
        <v>2.04</v>
      </c>
      <c r="W392" s="45">
        <f t="shared" si="694"/>
        <v>281.33999999999992</v>
      </c>
      <c r="X392" s="85"/>
    </row>
    <row r="393" spans="1:24" outlineLevel="1" x14ac:dyDescent="0.2">
      <c r="A393" s="91"/>
      <c r="B393" s="37">
        <f t="shared" si="546"/>
        <v>389</v>
      </c>
      <c r="C393" s="28" t="s">
        <v>453</v>
      </c>
      <c r="D393" s="64">
        <v>44294</v>
      </c>
      <c r="E393" s="28" t="s">
        <v>88</v>
      </c>
      <c r="F393" s="54" t="s">
        <v>36</v>
      </c>
      <c r="G393" s="54" t="s">
        <v>67</v>
      </c>
      <c r="H393" s="54">
        <v>1200</v>
      </c>
      <c r="I393" s="57" t="s">
        <v>131</v>
      </c>
      <c r="J393" s="54" t="s">
        <v>120</v>
      </c>
      <c r="K393" s="36" t="s">
        <v>9</v>
      </c>
      <c r="L393" s="10">
        <v>1.1000000000000001</v>
      </c>
      <c r="M393" s="30">
        <v>99.593846153846158</v>
      </c>
      <c r="N393" s="31">
        <v>1.03</v>
      </c>
      <c r="O393" s="30">
        <v>0</v>
      </c>
      <c r="P393" s="43">
        <f t="shared" si="717"/>
        <v>10</v>
      </c>
      <c r="Q393" s="45">
        <f t="shared" ref="Q393" si="784">P393+Q392</f>
        <v>245.16000000000005</v>
      </c>
      <c r="R393" s="10">
        <f t="shared" si="735"/>
        <v>1.1000000000000001</v>
      </c>
      <c r="S393" s="30">
        <f t="shared" ref="S393:U393" si="785">IF(R393&gt;0,S$3,0)</f>
        <v>2</v>
      </c>
      <c r="T393" s="31">
        <f t="shared" si="737"/>
        <v>1.03</v>
      </c>
      <c r="U393" s="30">
        <f t="shared" si="785"/>
        <v>2</v>
      </c>
      <c r="V393" s="43">
        <f t="shared" si="781"/>
        <v>0.26</v>
      </c>
      <c r="W393" s="45">
        <f t="shared" si="694"/>
        <v>281.59999999999991</v>
      </c>
      <c r="X393" s="85"/>
    </row>
    <row r="394" spans="1:24" outlineLevel="1" x14ac:dyDescent="0.2">
      <c r="A394" s="91"/>
      <c r="B394" s="37">
        <f t="shared" si="546"/>
        <v>390</v>
      </c>
      <c r="C394" s="28" t="s">
        <v>454</v>
      </c>
      <c r="D394" s="64">
        <v>44294</v>
      </c>
      <c r="E394" s="28" t="s">
        <v>88</v>
      </c>
      <c r="F394" s="54" t="s">
        <v>10</v>
      </c>
      <c r="G394" s="54" t="s">
        <v>67</v>
      </c>
      <c r="H394" s="54">
        <v>1100</v>
      </c>
      <c r="I394" s="57" t="s">
        <v>131</v>
      </c>
      <c r="J394" s="54" t="s">
        <v>120</v>
      </c>
      <c r="K394" s="36" t="s">
        <v>86</v>
      </c>
      <c r="L394" s="10">
        <v>5.01</v>
      </c>
      <c r="M394" s="30">
        <v>2.4949999999999997</v>
      </c>
      <c r="N394" s="31">
        <v>1.91</v>
      </c>
      <c r="O394" s="30">
        <v>2.6933333333333334</v>
      </c>
      <c r="P394" s="43">
        <f t="shared" si="717"/>
        <v>-5.2</v>
      </c>
      <c r="Q394" s="45">
        <f t="shared" ref="Q394" si="786">P394+Q393</f>
        <v>239.96000000000006</v>
      </c>
      <c r="R394" s="10">
        <f t="shared" si="735"/>
        <v>5.01</v>
      </c>
      <c r="S394" s="30">
        <f t="shared" ref="S394:U394" si="787">IF(R394&gt;0,S$3,0)</f>
        <v>2</v>
      </c>
      <c r="T394" s="31">
        <f t="shared" si="737"/>
        <v>1.91</v>
      </c>
      <c r="U394" s="30">
        <f t="shared" si="787"/>
        <v>2</v>
      </c>
      <c r="V394" s="43">
        <f t="shared" si="781"/>
        <v>-4</v>
      </c>
      <c r="W394" s="45">
        <f t="shared" si="694"/>
        <v>277.59999999999991</v>
      </c>
      <c r="X394" s="85"/>
    </row>
    <row r="395" spans="1:24" outlineLevel="1" x14ac:dyDescent="0.2">
      <c r="A395" s="91"/>
      <c r="B395" s="37">
        <f t="shared" si="546"/>
        <v>391</v>
      </c>
      <c r="C395" s="28" t="s">
        <v>426</v>
      </c>
      <c r="D395" s="64">
        <v>44294</v>
      </c>
      <c r="E395" s="28" t="s">
        <v>44</v>
      </c>
      <c r="F395" s="54" t="s">
        <v>25</v>
      </c>
      <c r="G395" s="54" t="s">
        <v>67</v>
      </c>
      <c r="H395" s="54">
        <v>1200</v>
      </c>
      <c r="I395" s="57" t="s">
        <v>131</v>
      </c>
      <c r="J395" s="54" t="s">
        <v>120</v>
      </c>
      <c r="K395" s="36" t="s">
        <v>12</v>
      </c>
      <c r="L395" s="10">
        <v>11</v>
      </c>
      <c r="M395" s="30">
        <v>1</v>
      </c>
      <c r="N395" s="31">
        <v>2.14</v>
      </c>
      <c r="O395" s="30">
        <v>0.89000000000000012</v>
      </c>
      <c r="P395" s="43">
        <f t="shared" si="717"/>
        <v>0</v>
      </c>
      <c r="Q395" s="45">
        <f t="shared" ref="Q395" si="788">P395+Q394</f>
        <v>239.96000000000006</v>
      </c>
      <c r="R395" s="10">
        <f t="shared" si="735"/>
        <v>11</v>
      </c>
      <c r="S395" s="30">
        <f t="shared" ref="S395:U395" si="789">IF(R395&gt;0,S$3,0)</f>
        <v>2</v>
      </c>
      <c r="T395" s="31">
        <f t="shared" si="737"/>
        <v>2.14</v>
      </c>
      <c r="U395" s="30">
        <f t="shared" si="789"/>
        <v>2</v>
      </c>
      <c r="V395" s="43">
        <f t="shared" si="781"/>
        <v>0.28000000000000003</v>
      </c>
      <c r="W395" s="45">
        <f t="shared" si="694"/>
        <v>277.87999999999988</v>
      </c>
      <c r="X395" s="85"/>
    </row>
    <row r="396" spans="1:24" outlineLevel="1" x14ac:dyDescent="0.2">
      <c r="A396" s="91"/>
      <c r="B396" s="37">
        <f t="shared" si="546"/>
        <v>392</v>
      </c>
      <c r="C396" s="28" t="s">
        <v>419</v>
      </c>
      <c r="D396" s="64">
        <v>44294</v>
      </c>
      <c r="E396" s="28" t="s">
        <v>44</v>
      </c>
      <c r="F396" s="54" t="s">
        <v>34</v>
      </c>
      <c r="G396" s="54" t="s">
        <v>67</v>
      </c>
      <c r="H396" s="54">
        <v>1600</v>
      </c>
      <c r="I396" s="57" t="s">
        <v>131</v>
      </c>
      <c r="J396" s="54" t="s">
        <v>120</v>
      </c>
      <c r="K396" s="36" t="s">
        <v>86</v>
      </c>
      <c r="L396" s="10">
        <v>160</v>
      </c>
      <c r="M396" s="30">
        <v>6.3132530120481922E-2</v>
      </c>
      <c r="N396" s="31">
        <v>12</v>
      </c>
      <c r="O396" s="30">
        <v>0.01</v>
      </c>
      <c r="P396" s="43">
        <f t="shared" si="717"/>
        <v>-0.1</v>
      </c>
      <c r="Q396" s="45">
        <f t="shared" ref="Q396" si="790">P396+Q395</f>
        <v>239.86000000000007</v>
      </c>
      <c r="R396" s="10">
        <f t="shared" si="735"/>
        <v>160</v>
      </c>
      <c r="S396" s="30">
        <f t="shared" ref="S396:U396" si="791">IF(R396&gt;0,S$3,0)</f>
        <v>2</v>
      </c>
      <c r="T396" s="31">
        <f t="shared" si="737"/>
        <v>12</v>
      </c>
      <c r="U396" s="30">
        <f t="shared" si="791"/>
        <v>2</v>
      </c>
      <c r="V396" s="43">
        <f t="shared" si="781"/>
        <v>-4</v>
      </c>
      <c r="W396" s="45">
        <f t="shared" si="694"/>
        <v>273.87999999999988</v>
      </c>
      <c r="X396" s="85"/>
    </row>
    <row r="397" spans="1:24" outlineLevel="1" x14ac:dyDescent="0.2">
      <c r="A397" s="91"/>
      <c r="B397" s="37">
        <f t="shared" si="546"/>
        <v>393</v>
      </c>
      <c r="C397" s="28" t="s">
        <v>455</v>
      </c>
      <c r="D397" s="64">
        <v>44295</v>
      </c>
      <c r="E397" s="28" t="s">
        <v>15</v>
      </c>
      <c r="F397" s="54" t="s">
        <v>25</v>
      </c>
      <c r="G397" s="54" t="s">
        <v>67</v>
      </c>
      <c r="H397" s="54">
        <v>1000</v>
      </c>
      <c r="I397" s="57" t="s">
        <v>130</v>
      </c>
      <c r="J397" s="54" t="s">
        <v>120</v>
      </c>
      <c r="K397" s="36" t="s">
        <v>8</v>
      </c>
      <c r="L397" s="10">
        <v>2.77</v>
      </c>
      <c r="M397" s="30">
        <v>5.6411204481792723</v>
      </c>
      <c r="N397" s="31">
        <v>1.69</v>
      </c>
      <c r="O397" s="30">
        <v>0</v>
      </c>
      <c r="P397" s="43">
        <f t="shared" si="717"/>
        <v>-5.6</v>
      </c>
      <c r="Q397" s="45">
        <f t="shared" ref="Q397" si="792">P397+Q396</f>
        <v>234.26000000000008</v>
      </c>
      <c r="R397" s="10">
        <f t="shared" si="735"/>
        <v>2.77</v>
      </c>
      <c r="S397" s="30">
        <f t="shared" ref="S397:U397" si="793">IF(R397&gt;0,S$3,0)</f>
        <v>2</v>
      </c>
      <c r="T397" s="31">
        <f t="shared" si="737"/>
        <v>1.69</v>
      </c>
      <c r="U397" s="30">
        <f t="shared" si="793"/>
        <v>2</v>
      </c>
      <c r="V397" s="43">
        <f t="shared" si="781"/>
        <v>-0.62</v>
      </c>
      <c r="W397" s="45">
        <f t="shared" si="694"/>
        <v>273.25999999999988</v>
      </c>
      <c r="X397" s="85"/>
    </row>
    <row r="398" spans="1:24" outlineLevel="1" x14ac:dyDescent="0.2">
      <c r="A398" s="91"/>
      <c r="B398" s="37">
        <f t="shared" si="546"/>
        <v>394</v>
      </c>
      <c r="C398" s="28" t="s">
        <v>456</v>
      </c>
      <c r="D398" s="64">
        <v>44296</v>
      </c>
      <c r="E398" s="28" t="s">
        <v>47</v>
      </c>
      <c r="F398" s="54" t="s">
        <v>34</v>
      </c>
      <c r="G398" s="54" t="s">
        <v>245</v>
      </c>
      <c r="H398" s="54">
        <v>1050</v>
      </c>
      <c r="I398" s="57" t="s">
        <v>131</v>
      </c>
      <c r="J398" s="54" t="s">
        <v>438</v>
      </c>
      <c r="K398" s="36" t="s">
        <v>8</v>
      </c>
      <c r="L398" s="10">
        <v>5.2</v>
      </c>
      <c r="M398" s="30">
        <v>2.3853092006033183</v>
      </c>
      <c r="N398" s="31">
        <v>2.13</v>
      </c>
      <c r="O398" s="30">
        <v>2.1288888888888891</v>
      </c>
      <c r="P398" s="43">
        <f t="shared" si="717"/>
        <v>0</v>
      </c>
      <c r="Q398" s="45">
        <f t="shared" ref="Q398" si="794">P398+Q397</f>
        <v>234.26000000000008</v>
      </c>
      <c r="R398" s="10">
        <f t="shared" si="735"/>
        <v>5.2</v>
      </c>
      <c r="S398" s="30">
        <f t="shared" ref="S398:U398" si="795">IF(R398&gt;0,S$3,0)</f>
        <v>2</v>
      </c>
      <c r="T398" s="31">
        <f t="shared" si="737"/>
        <v>2.13</v>
      </c>
      <c r="U398" s="30">
        <f t="shared" si="795"/>
        <v>2</v>
      </c>
      <c r="V398" s="43">
        <f t="shared" si="781"/>
        <v>0.26</v>
      </c>
      <c r="W398" s="45">
        <f t="shared" si="694"/>
        <v>273.51999999999987</v>
      </c>
      <c r="X398" s="85"/>
    </row>
    <row r="399" spans="1:24" outlineLevel="1" x14ac:dyDescent="0.2">
      <c r="A399" s="91"/>
      <c r="B399" s="37">
        <f t="shared" si="546"/>
        <v>395</v>
      </c>
      <c r="C399" s="28" t="s">
        <v>428</v>
      </c>
      <c r="D399" s="64">
        <v>44297</v>
      </c>
      <c r="E399" s="28" t="s">
        <v>32</v>
      </c>
      <c r="F399" s="54" t="s">
        <v>36</v>
      </c>
      <c r="G399" s="54" t="s">
        <v>67</v>
      </c>
      <c r="H399" s="54">
        <v>1200</v>
      </c>
      <c r="I399" s="57" t="s">
        <v>130</v>
      </c>
      <c r="J399" s="54" t="s">
        <v>120</v>
      </c>
      <c r="K399" s="36" t="s">
        <v>8</v>
      </c>
      <c r="L399" s="10">
        <v>1.99</v>
      </c>
      <c r="M399" s="30">
        <v>10.121003584229392</v>
      </c>
      <c r="N399" s="31">
        <v>1.1200000000000001</v>
      </c>
      <c r="O399" s="30">
        <v>0</v>
      </c>
      <c r="P399" s="43">
        <f t="shared" si="717"/>
        <v>-10.1</v>
      </c>
      <c r="Q399" s="45">
        <f t="shared" ref="Q399" si="796">P399+Q398</f>
        <v>224.16000000000008</v>
      </c>
      <c r="R399" s="10">
        <f t="shared" si="735"/>
        <v>1.99</v>
      </c>
      <c r="S399" s="30">
        <f t="shared" ref="S399:U399" si="797">IF(R399&gt;0,S$3,0)</f>
        <v>2</v>
      </c>
      <c r="T399" s="31">
        <f t="shared" si="737"/>
        <v>1.1200000000000001</v>
      </c>
      <c r="U399" s="30">
        <f t="shared" si="797"/>
        <v>2</v>
      </c>
      <c r="V399" s="43">
        <f t="shared" si="781"/>
        <v>-1.76</v>
      </c>
      <c r="W399" s="45">
        <f t="shared" si="694"/>
        <v>271.75999999999988</v>
      </c>
      <c r="X399" s="85"/>
    </row>
    <row r="400" spans="1:24" outlineLevel="1" x14ac:dyDescent="0.2">
      <c r="A400" s="91"/>
      <c r="B400" s="37">
        <f t="shared" si="546"/>
        <v>396</v>
      </c>
      <c r="C400" s="28" t="s">
        <v>425</v>
      </c>
      <c r="D400" s="64">
        <v>44297</v>
      </c>
      <c r="E400" s="28" t="s">
        <v>32</v>
      </c>
      <c r="F400" s="54" t="s">
        <v>10</v>
      </c>
      <c r="G400" s="54" t="s">
        <v>67</v>
      </c>
      <c r="H400" s="54">
        <v>1400</v>
      </c>
      <c r="I400" s="57" t="s">
        <v>130</v>
      </c>
      <c r="J400" s="54" t="s">
        <v>120</v>
      </c>
      <c r="K400" s="36" t="s">
        <v>9</v>
      </c>
      <c r="L400" s="10">
        <v>1.78</v>
      </c>
      <c r="M400" s="30">
        <v>12.848000000000003</v>
      </c>
      <c r="N400" s="31">
        <v>1.17</v>
      </c>
      <c r="O400" s="30">
        <v>0</v>
      </c>
      <c r="P400" s="43">
        <f t="shared" si="717"/>
        <v>10</v>
      </c>
      <c r="Q400" s="45">
        <f t="shared" ref="Q400" si="798">P400+Q399</f>
        <v>234.16000000000008</v>
      </c>
      <c r="R400" s="10">
        <f t="shared" si="735"/>
        <v>1.78</v>
      </c>
      <c r="S400" s="30">
        <f t="shared" ref="S400:U400" si="799">IF(R400&gt;0,S$3,0)</f>
        <v>2</v>
      </c>
      <c r="T400" s="31">
        <f t="shared" si="737"/>
        <v>1.17</v>
      </c>
      <c r="U400" s="30">
        <f t="shared" si="799"/>
        <v>2</v>
      </c>
      <c r="V400" s="43">
        <f t="shared" si="781"/>
        <v>1.9</v>
      </c>
      <c r="W400" s="45">
        <f t="shared" si="694"/>
        <v>273.65999999999985</v>
      </c>
      <c r="X400" s="85"/>
    </row>
    <row r="401" spans="1:24" outlineLevel="1" x14ac:dyDescent="0.2">
      <c r="A401" s="91"/>
      <c r="B401" s="37">
        <f t="shared" si="546"/>
        <v>397</v>
      </c>
      <c r="C401" s="28" t="s">
        <v>458</v>
      </c>
      <c r="D401" s="64">
        <v>44298</v>
      </c>
      <c r="E401" s="28" t="s">
        <v>457</v>
      </c>
      <c r="F401" s="54" t="s">
        <v>34</v>
      </c>
      <c r="G401" s="54" t="s">
        <v>67</v>
      </c>
      <c r="H401" s="54">
        <v>1000</v>
      </c>
      <c r="I401" s="57" t="s">
        <v>131</v>
      </c>
      <c r="J401" s="54" t="s">
        <v>120</v>
      </c>
      <c r="K401" s="36" t="s">
        <v>8</v>
      </c>
      <c r="L401" s="10">
        <v>4.03</v>
      </c>
      <c r="M401" s="30">
        <v>3.2998833819241984</v>
      </c>
      <c r="N401" s="31">
        <v>1.46</v>
      </c>
      <c r="O401" s="30">
        <v>0</v>
      </c>
      <c r="P401" s="43">
        <f t="shared" si="717"/>
        <v>-3.3</v>
      </c>
      <c r="Q401" s="45">
        <f t="shared" ref="Q401" si="800">P401+Q400</f>
        <v>230.86000000000007</v>
      </c>
      <c r="R401" s="10">
        <f t="shared" si="735"/>
        <v>4.03</v>
      </c>
      <c r="S401" s="30">
        <f t="shared" ref="S401:U401" si="801">IF(R401&gt;0,S$3,0)</f>
        <v>2</v>
      </c>
      <c r="T401" s="31">
        <f t="shared" si="737"/>
        <v>1.46</v>
      </c>
      <c r="U401" s="30">
        <f t="shared" si="801"/>
        <v>2</v>
      </c>
      <c r="V401" s="43">
        <f t="shared" si="781"/>
        <v>-1.08</v>
      </c>
      <c r="W401" s="45">
        <f t="shared" si="694"/>
        <v>272.57999999999987</v>
      </c>
      <c r="X401" s="85"/>
    </row>
    <row r="402" spans="1:24" outlineLevel="1" x14ac:dyDescent="0.2">
      <c r="A402" s="91"/>
      <c r="B402" s="37">
        <f t="shared" si="546"/>
        <v>398</v>
      </c>
      <c r="C402" s="28" t="s">
        <v>459</v>
      </c>
      <c r="D402" s="64">
        <v>44298</v>
      </c>
      <c r="E402" s="28" t="s">
        <v>457</v>
      </c>
      <c r="F402" s="54" t="s">
        <v>34</v>
      </c>
      <c r="G402" s="54" t="s">
        <v>67</v>
      </c>
      <c r="H402" s="54">
        <v>1000</v>
      </c>
      <c r="I402" s="57" t="s">
        <v>131</v>
      </c>
      <c r="J402" s="54" t="s">
        <v>120</v>
      </c>
      <c r="K402" s="36" t="s">
        <v>9</v>
      </c>
      <c r="L402" s="10">
        <v>4.2</v>
      </c>
      <c r="M402" s="30">
        <v>3.1123076923076924</v>
      </c>
      <c r="N402" s="31">
        <v>1.55</v>
      </c>
      <c r="O402" s="30">
        <v>0</v>
      </c>
      <c r="P402" s="43">
        <f t="shared" si="717"/>
        <v>10</v>
      </c>
      <c r="Q402" s="45">
        <f t="shared" ref="Q402" si="802">P402+Q401</f>
        <v>240.86000000000007</v>
      </c>
      <c r="R402" s="10">
        <f t="shared" si="735"/>
        <v>4.2</v>
      </c>
      <c r="S402" s="30">
        <f t="shared" ref="S402:U402" si="803">IF(R402&gt;0,S$3,0)</f>
        <v>2</v>
      </c>
      <c r="T402" s="31">
        <f t="shared" si="737"/>
        <v>1.55</v>
      </c>
      <c r="U402" s="30">
        <f t="shared" si="803"/>
        <v>2</v>
      </c>
      <c r="V402" s="43">
        <f t="shared" si="781"/>
        <v>7.5</v>
      </c>
      <c r="W402" s="45">
        <f t="shared" si="694"/>
        <v>280.07999999999987</v>
      </c>
      <c r="X402" s="85"/>
    </row>
    <row r="403" spans="1:24" outlineLevel="1" x14ac:dyDescent="0.2">
      <c r="A403" s="91"/>
      <c r="B403" s="37">
        <f t="shared" si="546"/>
        <v>399</v>
      </c>
      <c r="C403" s="28" t="s">
        <v>460</v>
      </c>
      <c r="D403" s="64">
        <v>44299</v>
      </c>
      <c r="E403" s="28" t="s">
        <v>39</v>
      </c>
      <c r="F403" s="54" t="s">
        <v>36</v>
      </c>
      <c r="G403" s="54" t="s">
        <v>67</v>
      </c>
      <c r="H403" s="54">
        <v>1200</v>
      </c>
      <c r="I403" s="57" t="s">
        <v>130</v>
      </c>
      <c r="J403" s="54" t="s">
        <v>120</v>
      </c>
      <c r="K403" s="36" t="s">
        <v>12</v>
      </c>
      <c r="L403" s="10">
        <v>2.88</v>
      </c>
      <c r="M403" s="30">
        <v>5.2944444444444434</v>
      </c>
      <c r="N403" s="31">
        <v>1.49</v>
      </c>
      <c r="O403" s="30">
        <v>0</v>
      </c>
      <c r="P403" s="43">
        <f t="shared" si="717"/>
        <v>-5.3</v>
      </c>
      <c r="Q403" s="45">
        <f t="shared" ref="Q403" si="804">P403+Q402</f>
        <v>235.56000000000006</v>
      </c>
      <c r="R403" s="10">
        <f t="shared" si="735"/>
        <v>2.88</v>
      </c>
      <c r="S403" s="30">
        <f t="shared" ref="S403:U403" si="805">IF(R403&gt;0,S$3,0)</f>
        <v>2</v>
      </c>
      <c r="T403" s="31">
        <f t="shared" si="737"/>
        <v>1.49</v>
      </c>
      <c r="U403" s="30">
        <f t="shared" si="805"/>
        <v>2</v>
      </c>
      <c r="V403" s="43">
        <f t="shared" si="781"/>
        <v>-1.02</v>
      </c>
      <c r="W403" s="45">
        <f t="shared" si="694"/>
        <v>279.05999999999989</v>
      </c>
      <c r="X403" s="85"/>
    </row>
    <row r="404" spans="1:24" outlineLevel="1" x14ac:dyDescent="0.2">
      <c r="A404" s="91"/>
      <c r="B404" s="37">
        <f t="shared" si="546"/>
        <v>400</v>
      </c>
      <c r="C404" s="28" t="s">
        <v>461</v>
      </c>
      <c r="D404" s="64">
        <v>44299</v>
      </c>
      <c r="E404" s="28" t="s">
        <v>39</v>
      </c>
      <c r="F404" s="54" t="s">
        <v>36</v>
      </c>
      <c r="G404" s="54" t="s">
        <v>67</v>
      </c>
      <c r="H404" s="54">
        <v>1200</v>
      </c>
      <c r="I404" s="57" t="s">
        <v>130</v>
      </c>
      <c r="J404" s="54" t="s">
        <v>120</v>
      </c>
      <c r="K404" s="36" t="s">
        <v>9</v>
      </c>
      <c r="L404" s="10">
        <v>5</v>
      </c>
      <c r="M404" s="30">
        <v>2.4949999999999997</v>
      </c>
      <c r="N404" s="31">
        <v>1.2</v>
      </c>
      <c r="O404" s="30">
        <v>0</v>
      </c>
      <c r="P404" s="43">
        <f t="shared" si="717"/>
        <v>10</v>
      </c>
      <c r="Q404" s="45">
        <f t="shared" ref="Q404" si="806">P404+Q403</f>
        <v>245.56000000000006</v>
      </c>
      <c r="R404" s="10">
        <f t="shared" si="735"/>
        <v>5</v>
      </c>
      <c r="S404" s="30">
        <f t="shared" ref="S404:U404" si="807">IF(R404&gt;0,S$3,0)</f>
        <v>2</v>
      </c>
      <c r="T404" s="31">
        <f t="shared" si="737"/>
        <v>1.2</v>
      </c>
      <c r="U404" s="30">
        <f t="shared" si="807"/>
        <v>2</v>
      </c>
      <c r="V404" s="43">
        <f t="shared" si="781"/>
        <v>8.4</v>
      </c>
      <c r="W404" s="45">
        <f t="shared" si="694"/>
        <v>287.45999999999987</v>
      </c>
      <c r="X404" s="85"/>
    </row>
    <row r="405" spans="1:24" outlineLevel="1" x14ac:dyDescent="0.2">
      <c r="A405" s="91"/>
      <c r="B405" s="37">
        <f t="shared" si="546"/>
        <v>401</v>
      </c>
      <c r="C405" s="28" t="s">
        <v>462</v>
      </c>
      <c r="D405" s="64">
        <v>44299</v>
      </c>
      <c r="E405" s="28" t="s">
        <v>39</v>
      </c>
      <c r="F405" s="54" t="s">
        <v>46</v>
      </c>
      <c r="G405" s="54" t="s">
        <v>147</v>
      </c>
      <c r="H405" s="54">
        <v>1000</v>
      </c>
      <c r="I405" s="57" t="s">
        <v>130</v>
      </c>
      <c r="J405" s="54" t="s">
        <v>120</v>
      </c>
      <c r="K405" s="36" t="s">
        <v>66</v>
      </c>
      <c r="L405" s="10">
        <v>19.350000000000001</v>
      </c>
      <c r="M405" s="30">
        <v>0.54243243243243244</v>
      </c>
      <c r="N405" s="31">
        <v>4.34</v>
      </c>
      <c r="O405" s="30">
        <v>0.16800000000000004</v>
      </c>
      <c r="P405" s="43">
        <f t="shared" si="717"/>
        <v>-0.7</v>
      </c>
      <c r="Q405" s="45">
        <f t="shared" ref="Q405" si="808">P405+Q404</f>
        <v>244.86000000000007</v>
      </c>
      <c r="R405" s="10">
        <f t="shared" si="735"/>
        <v>19.350000000000001</v>
      </c>
      <c r="S405" s="30">
        <f t="shared" ref="S405:U405" si="809">IF(R405&gt;0,S$3,0)</f>
        <v>2</v>
      </c>
      <c r="T405" s="31">
        <f t="shared" si="737"/>
        <v>4.34</v>
      </c>
      <c r="U405" s="30">
        <f t="shared" si="809"/>
        <v>2</v>
      </c>
      <c r="V405" s="43">
        <f t="shared" si="781"/>
        <v>-4</v>
      </c>
      <c r="W405" s="45">
        <f t="shared" si="694"/>
        <v>283.45999999999987</v>
      </c>
      <c r="X405" s="85"/>
    </row>
    <row r="406" spans="1:24" outlineLevel="1" x14ac:dyDescent="0.2">
      <c r="A406" s="91"/>
      <c r="B406" s="37">
        <f t="shared" si="546"/>
        <v>402</v>
      </c>
      <c r="C406" s="28" t="s">
        <v>463</v>
      </c>
      <c r="D406" s="64">
        <v>44300</v>
      </c>
      <c r="E406" s="28" t="s">
        <v>40</v>
      </c>
      <c r="F406" s="54" t="s">
        <v>25</v>
      </c>
      <c r="G406" s="54" t="s">
        <v>67</v>
      </c>
      <c r="H406" s="54">
        <v>1400</v>
      </c>
      <c r="I406" s="57" t="s">
        <v>131</v>
      </c>
      <c r="J406" s="54" t="s">
        <v>120</v>
      </c>
      <c r="K406" s="36" t="s">
        <v>8</v>
      </c>
      <c r="L406" s="10">
        <v>3.03</v>
      </c>
      <c r="M406" s="30">
        <v>4.9260310421286038</v>
      </c>
      <c r="N406" s="31">
        <v>1.75</v>
      </c>
      <c r="O406" s="30">
        <v>0</v>
      </c>
      <c r="P406" s="43">
        <f t="shared" si="717"/>
        <v>-4.9000000000000004</v>
      </c>
      <c r="Q406" s="45">
        <f t="shared" ref="Q406" si="810">P406+Q405</f>
        <v>239.96000000000006</v>
      </c>
      <c r="R406" s="10">
        <f t="shared" si="735"/>
        <v>3.03</v>
      </c>
      <c r="S406" s="30">
        <f t="shared" ref="S406:U406" si="811">IF(R406&gt;0,S$3,0)</f>
        <v>2</v>
      </c>
      <c r="T406" s="31">
        <f t="shared" si="737"/>
        <v>1.75</v>
      </c>
      <c r="U406" s="30">
        <f t="shared" si="811"/>
        <v>2</v>
      </c>
      <c r="V406" s="43">
        <f t="shared" si="781"/>
        <v>-0.5</v>
      </c>
      <c r="W406" s="45">
        <f t="shared" si="694"/>
        <v>282.95999999999987</v>
      </c>
      <c r="X406" s="85"/>
    </row>
    <row r="407" spans="1:24" outlineLevel="1" x14ac:dyDescent="0.2">
      <c r="A407" s="91"/>
      <c r="B407" s="37">
        <f t="shared" si="546"/>
        <v>403</v>
      </c>
      <c r="C407" s="28" t="s">
        <v>434</v>
      </c>
      <c r="D407" s="64">
        <v>44300</v>
      </c>
      <c r="E407" s="28" t="s">
        <v>40</v>
      </c>
      <c r="F407" s="54" t="s">
        <v>36</v>
      </c>
      <c r="G407" s="54" t="s">
        <v>67</v>
      </c>
      <c r="H407" s="54">
        <v>1100</v>
      </c>
      <c r="I407" s="57" t="s">
        <v>131</v>
      </c>
      <c r="J407" s="54" t="s">
        <v>120</v>
      </c>
      <c r="K407" s="36" t="s">
        <v>9</v>
      </c>
      <c r="L407" s="10">
        <v>2.59</v>
      </c>
      <c r="M407" s="30">
        <v>6.2909803921568628</v>
      </c>
      <c r="N407" s="31">
        <v>1.21</v>
      </c>
      <c r="O407" s="30">
        <v>0</v>
      </c>
      <c r="P407" s="43">
        <f t="shared" si="717"/>
        <v>10</v>
      </c>
      <c r="Q407" s="45">
        <f t="shared" ref="Q407" si="812">P407+Q406</f>
        <v>249.96000000000006</v>
      </c>
      <c r="R407" s="10">
        <f t="shared" si="735"/>
        <v>2.59</v>
      </c>
      <c r="S407" s="30">
        <f t="shared" ref="S407:U407" si="813">IF(R407&gt;0,S$3,0)</f>
        <v>2</v>
      </c>
      <c r="T407" s="31">
        <f t="shared" si="737"/>
        <v>1.21</v>
      </c>
      <c r="U407" s="30">
        <f t="shared" si="813"/>
        <v>2</v>
      </c>
      <c r="V407" s="43">
        <f t="shared" si="781"/>
        <v>3.6</v>
      </c>
      <c r="W407" s="45">
        <f t="shared" si="694"/>
        <v>286.55999999999989</v>
      </c>
      <c r="X407" s="85"/>
    </row>
    <row r="408" spans="1:24" outlineLevel="1" x14ac:dyDescent="0.2">
      <c r="A408" s="91"/>
      <c r="B408" s="37">
        <f t="shared" si="546"/>
        <v>404</v>
      </c>
      <c r="C408" s="28" t="s">
        <v>464</v>
      </c>
      <c r="D408" s="64">
        <v>44301</v>
      </c>
      <c r="E408" s="28" t="s">
        <v>37</v>
      </c>
      <c r="F408" s="54" t="s">
        <v>34</v>
      </c>
      <c r="G408" s="54" t="s">
        <v>67</v>
      </c>
      <c r="H408" s="54">
        <v>1170</v>
      </c>
      <c r="I408" s="57" t="s">
        <v>131</v>
      </c>
      <c r="J408" s="54" t="s">
        <v>120</v>
      </c>
      <c r="K408" s="36" t="s">
        <v>56</v>
      </c>
      <c r="L408" s="10">
        <v>4.49</v>
      </c>
      <c r="M408" s="30">
        <v>2.8777259475218662</v>
      </c>
      <c r="N408" s="31">
        <v>1.88</v>
      </c>
      <c r="O408" s="30">
        <v>3.2971428571428572</v>
      </c>
      <c r="P408" s="43">
        <f t="shared" si="717"/>
        <v>-6.2</v>
      </c>
      <c r="Q408" s="45">
        <f t="shared" ref="Q408" si="814">P408+Q407</f>
        <v>243.76000000000008</v>
      </c>
      <c r="R408" s="10">
        <f t="shared" si="735"/>
        <v>4.49</v>
      </c>
      <c r="S408" s="30">
        <f t="shared" ref="S408:U408" si="815">IF(R408&gt;0,S$3,0)</f>
        <v>2</v>
      </c>
      <c r="T408" s="31">
        <f t="shared" si="737"/>
        <v>1.88</v>
      </c>
      <c r="U408" s="30">
        <f t="shared" si="815"/>
        <v>2</v>
      </c>
      <c r="V408" s="43">
        <f t="shared" si="781"/>
        <v>-4</v>
      </c>
      <c r="W408" s="45">
        <f t="shared" si="694"/>
        <v>282.55999999999989</v>
      </c>
      <c r="X408" s="85"/>
    </row>
    <row r="409" spans="1:24" outlineLevel="1" x14ac:dyDescent="0.2">
      <c r="A409" s="91"/>
      <c r="B409" s="37">
        <f t="shared" si="546"/>
        <v>405</v>
      </c>
      <c r="C409" s="28" t="s">
        <v>458</v>
      </c>
      <c r="D409" s="64">
        <v>44302</v>
      </c>
      <c r="E409" s="28" t="s">
        <v>33</v>
      </c>
      <c r="F409" s="54" t="s">
        <v>36</v>
      </c>
      <c r="G409" s="54" t="s">
        <v>67</v>
      </c>
      <c r="H409" s="54">
        <v>1200</v>
      </c>
      <c r="I409" s="57" t="s">
        <v>131</v>
      </c>
      <c r="J409" s="54" t="s">
        <v>120</v>
      </c>
      <c r="K409" s="36" t="s">
        <v>56</v>
      </c>
      <c r="L409" s="10">
        <v>4.88</v>
      </c>
      <c r="M409" s="30">
        <v>2.5812903225806449</v>
      </c>
      <c r="N409" s="31">
        <v>1.88</v>
      </c>
      <c r="O409" s="30">
        <v>2.9542857142857146</v>
      </c>
      <c r="P409" s="43">
        <f t="shared" si="717"/>
        <v>-5.5</v>
      </c>
      <c r="Q409" s="45">
        <f t="shared" ref="Q409" si="816">P409+Q408</f>
        <v>238.26000000000008</v>
      </c>
      <c r="R409" s="10">
        <f t="shared" si="735"/>
        <v>4.88</v>
      </c>
      <c r="S409" s="30">
        <f t="shared" ref="S409:U409" si="817">IF(R409&gt;0,S$3,0)</f>
        <v>2</v>
      </c>
      <c r="T409" s="31">
        <f t="shared" si="737"/>
        <v>1.88</v>
      </c>
      <c r="U409" s="30">
        <f t="shared" si="817"/>
        <v>2</v>
      </c>
      <c r="V409" s="43">
        <f t="shared" si="781"/>
        <v>-4</v>
      </c>
      <c r="W409" s="45">
        <f t="shared" si="694"/>
        <v>278.55999999999989</v>
      </c>
      <c r="X409" s="85"/>
    </row>
    <row r="410" spans="1:24" outlineLevel="1" x14ac:dyDescent="0.2">
      <c r="A410" s="91"/>
      <c r="B410" s="37">
        <f t="shared" si="546"/>
        <v>406</v>
      </c>
      <c r="C410" s="28" t="s">
        <v>300</v>
      </c>
      <c r="D410" s="64">
        <v>44302</v>
      </c>
      <c r="E410" s="28" t="s">
        <v>15</v>
      </c>
      <c r="F410" s="54" t="s">
        <v>10</v>
      </c>
      <c r="G410" s="54" t="s">
        <v>67</v>
      </c>
      <c r="H410" s="54">
        <v>1000</v>
      </c>
      <c r="I410" s="57" t="s">
        <v>130</v>
      </c>
      <c r="J410" s="54" t="s">
        <v>120</v>
      </c>
      <c r="K410" s="36" t="s">
        <v>9</v>
      </c>
      <c r="L410" s="10">
        <v>1.66</v>
      </c>
      <c r="M410" s="30">
        <v>15.213414932680537</v>
      </c>
      <c r="N410" s="31">
        <v>1.0900000000000001</v>
      </c>
      <c r="O410" s="30">
        <v>0</v>
      </c>
      <c r="P410" s="43">
        <f t="shared" si="717"/>
        <v>10</v>
      </c>
      <c r="Q410" s="45">
        <f t="shared" ref="Q410" si="818">P410+Q409</f>
        <v>248.26000000000008</v>
      </c>
      <c r="R410" s="10">
        <f t="shared" si="735"/>
        <v>1.66</v>
      </c>
      <c r="S410" s="30">
        <f t="shared" ref="S410:U410" si="819">IF(R410&gt;0,S$3,0)</f>
        <v>2</v>
      </c>
      <c r="T410" s="31">
        <f t="shared" si="737"/>
        <v>1.0900000000000001</v>
      </c>
      <c r="U410" s="30">
        <f t="shared" si="819"/>
        <v>2</v>
      </c>
      <c r="V410" s="43">
        <f t="shared" si="781"/>
        <v>1.5</v>
      </c>
      <c r="W410" s="45">
        <f t="shared" si="694"/>
        <v>280.05999999999989</v>
      </c>
      <c r="X410" s="85"/>
    </row>
    <row r="411" spans="1:24" outlineLevel="1" x14ac:dyDescent="0.2">
      <c r="A411" s="91"/>
      <c r="B411" s="37">
        <f t="shared" si="546"/>
        <v>407</v>
      </c>
      <c r="C411" s="28" t="s">
        <v>465</v>
      </c>
      <c r="D411" s="64">
        <v>44304</v>
      </c>
      <c r="E411" s="28" t="s">
        <v>77</v>
      </c>
      <c r="F411" s="54" t="s">
        <v>10</v>
      </c>
      <c r="G411" s="54" t="s">
        <v>67</v>
      </c>
      <c r="H411" s="54">
        <v>1400</v>
      </c>
      <c r="I411" s="57" t="s">
        <v>130</v>
      </c>
      <c r="J411" s="54" t="s">
        <v>120</v>
      </c>
      <c r="K411" s="36" t="s">
        <v>8</v>
      </c>
      <c r="L411" s="10">
        <v>7.73</v>
      </c>
      <c r="M411" s="30">
        <v>1.4803703703703703</v>
      </c>
      <c r="N411" s="31">
        <v>2.46</v>
      </c>
      <c r="O411" s="30">
        <v>1.0114285714285716</v>
      </c>
      <c r="P411" s="43">
        <f t="shared" si="717"/>
        <v>0</v>
      </c>
      <c r="Q411" s="45">
        <f t="shared" ref="Q411" si="820">P411+Q410</f>
        <v>248.26000000000008</v>
      </c>
      <c r="R411" s="10">
        <f t="shared" si="735"/>
        <v>7.73</v>
      </c>
      <c r="S411" s="30">
        <f t="shared" ref="S411:U411" si="821">IF(R411&gt;0,S$3,0)</f>
        <v>2</v>
      </c>
      <c r="T411" s="31">
        <f t="shared" si="737"/>
        <v>2.46</v>
      </c>
      <c r="U411" s="30">
        <f t="shared" si="821"/>
        <v>2</v>
      </c>
      <c r="V411" s="43">
        <f t="shared" si="781"/>
        <v>0.92</v>
      </c>
      <c r="W411" s="45">
        <f t="shared" si="694"/>
        <v>280.9799999999999</v>
      </c>
      <c r="X411" s="85"/>
    </row>
    <row r="412" spans="1:24" outlineLevel="1" x14ac:dyDescent="0.2">
      <c r="A412" s="91"/>
      <c r="B412" s="37">
        <f t="shared" si="546"/>
        <v>408</v>
      </c>
      <c r="C412" s="112" t="s">
        <v>466</v>
      </c>
      <c r="D412" s="113">
        <v>44306</v>
      </c>
      <c r="E412" s="112" t="s">
        <v>51</v>
      </c>
      <c r="F412" s="114" t="s">
        <v>36</v>
      </c>
      <c r="G412" s="114" t="s">
        <v>245</v>
      </c>
      <c r="H412" s="114">
        <v>1200</v>
      </c>
      <c r="I412" s="57" t="s">
        <v>131</v>
      </c>
      <c r="J412" s="54" t="s">
        <v>120</v>
      </c>
      <c r="K412" s="36" t="s">
        <v>66</v>
      </c>
      <c r="L412" s="10">
        <v>5.73</v>
      </c>
      <c r="M412" s="30">
        <v>2.114736842105263</v>
      </c>
      <c r="N412" s="31">
        <v>2.04</v>
      </c>
      <c r="O412" s="30">
        <v>2.08</v>
      </c>
      <c r="P412" s="43">
        <f t="shared" si="717"/>
        <v>-4.2</v>
      </c>
      <c r="Q412" s="45">
        <f t="shared" ref="Q412" si="822">P412+Q411</f>
        <v>244.06000000000009</v>
      </c>
      <c r="R412" s="10">
        <f t="shared" si="735"/>
        <v>5.73</v>
      </c>
      <c r="S412" s="30">
        <f t="shared" ref="S412:U412" si="823">IF(R412&gt;0,S$3,0)</f>
        <v>2</v>
      </c>
      <c r="T412" s="31">
        <f t="shared" si="737"/>
        <v>2.04</v>
      </c>
      <c r="U412" s="30">
        <f t="shared" si="823"/>
        <v>2</v>
      </c>
      <c r="V412" s="43">
        <f t="shared" si="781"/>
        <v>-4</v>
      </c>
      <c r="W412" s="45">
        <f t="shared" si="694"/>
        <v>276.9799999999999</v>
      </c>
      <c r="X412" s="85"/>
    </row>
    <row r="413" spans="1:24" outlineLevel="1" x14ac:dyDescent="0.2">
      <c r="A413" s="91"/>
      <c r="B413" s="37">
        <f t="shared" si="546"/>
        <v>409</v>
      </c>
      <c r="C413" s="112" t="s">
        <v>467</v>
      </c>
      <c r="D413" s="113">
        <v>44306</v>
      </c>
      <c r="E413" s="112" t="s">
        <v>51</v>
      </c>
      <c r="F413" s="114" t="s">
        <v>34</v>
      </c>
      <c r="G413" s="114" t="s">
        <v>67</v>
      </c>
      <c r="H413" s="114">
        <v>1500</v>
      </c>
      <c r="I413" s="57" t="s">
        <v>131</v>
      </c>
      <c r="J413" s="54" t="s">
        <v>120</v>
      </c>
      <c r="K413" s="36" t="s">
        <v>74</v>
      </c>
      <c r="L413" s="10">
        <v>4.63</v>
      </c>
      <c r="M413" s="30">
        <v>2.7441379310344822</v>
      </c>
      <c r="N413" s="31">
        <v>1.51</v>
      </c>
      <c r="O413" s="30">
        <v>0</v>
      </c>
      <c r="P413" s="43">
        <f t="shared" si="717"/>
        <v>-2.7</v>
      </c>
      <c r="Q413" s="45">
        <f t="shared" ref="Q413" si="824">P413+Q412</f>
        <v>241.3600000000001</v>
      </c>
      <c r="R413" s="10">
        <f t="shared" si="735"/>
        <v>4.63</v>
      </c>
      <c r="S413" s="30">
        <f t="shared" ref="S413:U413" si="825">IF(R413&gt;0,S$3,0)</f>
        <v>2</v>
      </c>
      <c r="T413" s="31">
        <f t="shared" si="737"/>
        <v>1.51</v>
      </c>
      <c r="U413" s="30">
        <f t="shared" si="825"/>
        <v>2</v>
      </c>
      <c r="V413" s="43">
        <f t="shared" si="781"/>
        <v>-4</v>
      </c>
      <c r="W413" s="45">
        <f t="shared" ref="W413:W476" si="826">V413+W412</f>
        <v>272.9799999999999</v>
      </c>
      <c r="X413" s="85"/>
    </row>
    <row r="414" spans="1:24" outlineLevel="1" x14ac:dyDescent="0.2">
      <c r="A414" s="91"/>
      <c r="B414" s="37">
        <f t="shared" si="546"/>
        <v>410</v>
      </c>
      <c r="C414" s="28" t="s">
        <v>442</v>
      </c>
      <c r="D414" s="64">
        <v>44307</v>
      </c>
      <c r="E414" s="28" t="s">
        <v>40</v>
      </c>
      <c r="F414" s="54" t="s">
        <v>25</v>
      </c>
      <c r="G414" s="54" t="s">
        <v>67</v>
      </c>
      <c r="H414" s="54">
        <v>1400</v>
      </c>
      <c r="I414" s="57" t="s">
        <v>130</v>
      </c>
      <c r="J414" s="54" t="s">
        <v>120</v>
      </c>
      <c r="K414" s="36" t="s">
        <v>56</v>
      </c>
      <c r="L414" s="10">
        <v>3.65</v>
      </c>
      <c r="M414" s="30">
        <v>3.7819047619047619</v>
      </c>
      <c r="N414" s="31">
        <v>1.7</v>
      </c>
      <c r="O414" s="30">
        <v>0</v>
      </c>
      <c r="P414" s="43">
        <f t="shared" si="717"/>
        <v>-3.8</v>
      </c>
      <c r="Q414" s="45">
        <f t="shared" ref="Q414" si="827">P414+Q413</f>
        <v>237.56000000000009</v>
      </c>
      <c r="R414" s="10">
        <f t="shared" si="735"/>
        <v>3.65</v>
      </c>
      <c r="S414" s="30">
        <f t="shared" ref="S414:U414" si="828">IF(R414&gt;0,S$3,0)</f>
        <v>2</v>
      </c>
      <c r="T414" s="31">
        <f t="shared" si="737"/>
        <v>1.7</v>
      </c>
      <c r="U414" s="30">
        <f t="shared" si="828"/>
        <v>2</v>
      </c>
      <c r="V414" s="43">
        <f t="shared" si="781"/>
        <v>-4</v>
      </c>
      <c r="W414" s="45">
        <f t="shared" si="826"/>
        <v>268.9799999999999</v>
      </c>
      <c r="X414" s="85"/>
    </row>
    <row r="415" spans="1:24" outlineLevel="1" x14ac:dyDescent="0.2">
      <c r="A415" s="91"/>
      <c r="B415" s="37">
        <f t="shared" si="546"/>
        <v>411</v>
      </c>
      <c r="C415" s="28" t="s">
        <v>468</v>
      </c>
      <c r="D415" s="64">
        <v>44307</v>
      </c>
      <c r="E415" s="28" t="s">
        <v>40</v>
      </c>
      <c r="F415" s="54" t="s">
        <v>36</v>
      </c>
      <c r="G415" s="54" t="s">
        <v>67</v>
      </c>
      <c r="H415" s="54">
        <v>1100</v>
      </c>
      <c r="I415" s="57" t="s">
        <v>130</v>
      </c>
      <c r="J415" s="54" t="s">
        <v>120</v>
      </c>
      <c r="K415" s="36" t="s">
        <v>12</v>
      </c>
      <c r="L415" s="10">
        <v>3.42</v>
      </c>
      <c r="M415" s="30">
        <v>4.1117948717948716</v>
      </c>
      <c r="N415" s="31">
        <v>1.47</v>
      </c>
      <c r="O415" s="30">
        <v>0</v>
      </c>
      <c r="P415" s="43">
        <f t="shared" si="717"/>
        <v>-4.0999999999999996</v>
      </c>
      <c r="Q415" s="45">
        <f t="shared" ref="Q415" si="829">P415+Q414</f>
        <v>233.46000000000009</v>
      </c>
      <c r="R415" s="10">
        <f t="shared" si="735"/>
        <v>3.42</v>
      </c>
      <c r="S415" s="30">
        <f t="shared" ref="S415:U415" si="830">IF(R415&gt;0,S$3,0)</f>
        <v>2</v>
      </c>
      <c r="T415" s="31">
        <f t="shared" si="737"/>
        <v>1.47</v>
      </c>
      <c r="U415" s="30">
        <f t="shared" si="830"/>
        <v>2</v>
      </c>
      <c r="V415" s="43">
        <f t="shared" si="781"/>
        <v>-1.06</v>
      </c>
      <c r="W415" s="45">
        <f t="shared" si="826"/>
        <v>267.9199999999999</v>
      </c>
      <c r="X415" s="85"/>
    </row>
    <row r="416" spans="1:24" outlineLevel="1" x14ac:dyDescent="0.2">
      <c r="A416" s="91"/>
      <c r="B416" s="37">
        <f t="shared" si="546"/>
        <v>412</v>
      </c>
      <c r="C416" s="28" t="s">
        <v>469</v>
      </c>
      <c r="D416" s="64">
        <v>44307</v>
      </c>
      <c r="E416" s="28" t="s">
        <v>40</v>
      </c>
      <c r="F416" s="54" t="s">
        <v>10</v>
      </c>
      <c r="G416" s="54" t="s">
        <v>67</v>
      </c>
      <c r="H416" s="54">
        <v>1100</v>
      </c>
      <c r="I416" s="57" t="s">
        <v>130</v>
      </c>
      <c r="J416" s="54" t="s">
        <v>120</v>
      </c>
      <c r="K416" s="36" t="s">
        <v>66</v>
      </c>
      <c r="L416" s="10">
        <v>65</v>
      </c>
      <c r="M416" s="30">
        <v>0.15687499999999999</v>
      </c>
      <c r="N416" s="31">
        <v>8.59</v>
      </c>
      <c r="O416" s="30">
        <v>0.02</v>
      </c>
      <c r="P416" s="43">
        <f t="shared" si="717"/>
        <v>-0.2</v>
      </c>
      <c r="Q416" s="45">
        <f t="shared" ref="Q416" si="831">P416+Q415</f>
        <v>233.2600000000001</v>
      </c>
      <c r="R416" s="10">
        <f t="shared" si="735"/>
        <v>65</v>
      </c>
      <c r="S416" s="30">
        <f t="shared" ref="S416:U416" si="832">IF(R416&gt;0,S$3,0)</f>
        <v>2</v>
      </c>
      <c r="T416" s="31">
        <f t="shared" si="737"/>
        <v>8.59</v>
      </c>
      <c r="U416" s="30">
        <f t="shared" si="832"/>
        <v>2</v>
      </c>
      <c r="V416" s="43">
        <f t="shared" si="781"/>
        <v>-4</v>
      </c>
      <c r="W416" s="45">
        <f t="shared" si="826"/>
        <v>263.9199999999999</v>
      </c>
      <c r="X416" s="85"/>
    </row>
    <row r="417" spans="1:24" outlineLevel="1" x14ac:dyDescent="0.2">
      <c r="A417" s="91"/>
      <c r="B417" s="37">
        <f t="shared" si="546"/>
        <v>413</v>
      </c>
      <c r="C417" s="28" t="s">
        <v>470</v>
      </c>
      <c r="D417" s="64">
        <v>44308</v>
      </c>
      <c r="E417" s="28" t="s">
        <v>88</v>
      </c>
      <c r="F417" s="54" t="s">
        <v>25</v>
      </c>
      <c r="G417" s="54" t="s">
        <v>67</v>
      </c>
      <c r="H417" s="54">
        <v>1100</v>
      </c>
      <c r="I417" s="57" t="s">
        <v>131</v>
      </c>
      <c r="J417" s="54" t="s">
        <v>120</v>
      </c>
      <c r="K417" s="36" t="s">
        <v>12</v>
      </c>
      <c r="L417" s="10">
        <v>1.41</v>
      </c>
      <c r="M417" s="30">
        <v>24.415628177196801</v>
      </c>
      <c r="N417" s="31">
        <v>1.1299999999999999</v>
      </c>
      <c r="O417" s="30">
        <v>0</v>
      </c>
      <c r="P417" s="43">
        <f t="shared" si="717"/>
        <v>-24.4</v>
      </c>
      <c r="Q417" s="45">
        <f t="shared" ref="Q417" si="833">P417+Q416</f>
        <v>208.8600000000001</v>
      </c>
      <c r="R417" s="10">
        <f t="shared" si="735"/>
        <v>1.41</v>
      </c>
      <c r="S417" s="30">
        <f t="shared" ref="S417:U417" si="834">IF(R417&gt;0,S$3,0)</f>
        <v>2</v>
      </c>
      <c r="T417" s="31">
        <f t="shared" si="737"/>
        <v>1.1299999999999999</v>
      </c>
      <c r="U417" s="30">
        <f t="shared" si="834"/>
        <v>2</v>
      </c>
      <c r="V417" s="43">
        <f t="shared" si="781"/>
        <v>-1.74</v>
      </c>
      <c r="W417" s="45">
        <f t="shared" si="826"/>
        <v>262.17999999999989</v>
      </c>
      <c r="X417" s="85"/>
    </row>
    <row r="418" spans="1:24" outlineLevel="1" x14ac:dyDescent="0.2">
      <c r="A418" s="91"/>
      <c r="B418" s="37">
        <f t="shared" si="546"/>
        <v>414</v>
      </c>
      <c r="C418" s="28" t="s">
        <v>471</v>
      </c>
      <c r="D418" s="64">
        <v>44308</v>
      </c>
      <c r="E418" s="28" t="s">
        <v>88</v>
      </c>
      <c r="F418" s="54" t="s">
        <v>36</v>
      </c>
      <c r="G418" s="54" t="s">
        <v>67</v>
      </c>
      <c r="H418" s="54">
        <v>1200</v>
      </c>
      <c r="I418" s="57" t="s">
        <v>131</v>
      </c>
      <c r="J418" s="54" t="s">
        <v>120</v>
      </c>
      <c r="K418" s="36" t="s">
        <v>12</v>
      </c>
      <c r="L418" s="10">
        <v>4.3</v>
      </c>
      <c r="M418" s="30">
        <v>3.0205698005698003</v>
      </c>
      <c r="N418" s="31">
        <v>1.57</v>
      </c>
      <c r="O418" s="30">
        <v>0</v>
      </c>
      <c r="P418" s="43">
        <f t="shared" si="717"/>
        <v>-3</v>
      </c>
      <c r="Q418" s="45">
        <f t="shared" ref="Q418" si="835">P418+Q417</f>
        <v>205.8600000000001</v>
      </c>
      <c r="R418" s="10">
        <f t="shared" si="735"/>
        <v>4.3</v>
      </c>
      <c r="S418" s="30">
        <f t="shared" ref="S418:U418" si="836">IF(R418&gt;0,S$3,0)</f>
        <v>2</v>
      </c>
      <c r="T418" s="31">
        <f t="shared" si="737"/>
        <v>1.57</v>
      </c>
      <c r="U418" s="30">
        <f t="shared" si="836"/>
        <v>2</v>
      </c>
      <c r="V418" s="43">
        <f t="shared" si="781"/>
        <v>-0.86</v>
      </c>
      <c r="W418" s="45">
        <f t="shared" si="826"/>
        <v>261.31999999999988</v>
      </c>
      <c r="X418" s="85"/>
    </row>
    <row r="419" spans="1:24" outlineLevel="1" x14ac:dyDescent="0.2">
      <c r="A419" s="91"/>
      <c r="B419" s="37">
        <f t="shared" si="546"/>
        <v>415</v>
      </c>
      <c r="C419" s="28" t="s">
        <v>151</v>
      </c>
      <c r="D419" s="64">
        <v>44308</v>
      </c>
      <c r="E419" s="28" t="s">
        <v>88</v>
      </c>
      <c r="F419" s="54" t="s">
        <v>41</v>
      </c>
      <c r="G419" s="54" t="s">
        <v>70</v>
      </c>
      <c r="H419" s="54">
        <v>1100</v>
      </c>
      <c r="I419" s="57" t="s">
        <v>131</v>
      </c>
      <c r="J419" s="54" t="s">
        <v>120</v>
      </c>
      <c r="K419" s="36" t="s">
        <v>9</v>
      </c>
      <c r="L419" s="10">
        <v>2.14</v>
      </c>
      <c r="M419" s="30">
        <v>8.7960572337042908</v>
      </c>
      <c r="N419" s="31">
        <v>1.35</v>
      </c>
      <c r="O419" s="30">
        <v>0</v>
      </c>
      <c r="P419" s="43">
        <f t="shared" si="717"/>
        <v>10</v>
      </c>
      <c r="Q419" s="45">
        <f t="shared" ref="Q419" si="837">P419+Q418</f>
        <v>215.8600000000001</v>
      </c>
      <c r="R419" s="10">
        <f t="shared" si="735"/>
        <v>2.14</v>
      </c>
      <c r="S419" s="30">
        <f t="shared" ref="S419:U419" si="838">IF(R419&gt;0,S$3,0)</f>
        <v>2</v>
      </c>
      <c r="T419" s="31">
        <f t="shared" si="737"/>
        <v>1.35</v>
      </c>
      <c r="U419" s="30">
        <f t="shared" si="838"/>
        <v>2</v>
      </c>
      <c r="V419" s="43">
        <f t="shared" si="781"/>
        <v>2.98</v>
      </c>
      <c r="W419" s="45">
        <f t="shared" si="826"/>
        <v>264.2999999999999</v>
      </c>
      <c r="X419" s="85"/>
    </row>
    <row r="420" spans="1:24" outlineLevel="1" x14ac:dyDescent="0.2">
      <c r="A420" s="91"/>
      <c r="B420" s="37">
        <f t="shared" si="546"/>
        <v>416</v>
      </c>
      <c r="C420" s="28" t="s">
        <v>472</v>
      </c>
      <c r="D420" s="64">
        <v>44308</v>
      </c>
      <c r="E420" s="28" t="s">
        <v>44</v>
      </c>
      <c r="F420" s="54" t="s">
        <v>36</v>
      </c>
      <c r="G420" s="54" t="s">
        <v>67</v>
      </c>
      <c r="H420" s="54">
        <v>1200</v>
      </c>
      <c r="I420" s="57" t="s">
        <v>130</v>
      </c>
      <c r="J420" s="54" t="s">
        <v>120</v>
      </c>
      <c r="K420" s="36" t="s">
        <v>9</v>
      </c>
      <c r="L420" s="10">
        <v>4.9000000000000004</v>
      </c>
      <c r="M420" s="30">
        <v>2.5560448807854135</v>
      </c>
      <c r="N420" s="31">
        <v>1.87</v>
      </c>
      <c r="O420" s="30">
        <v>2.8957142857142859</v>
      </c>
      <c r="P420" s="43">
        <f t="shared" si="717"/>
        <v>12.5</v>
      </c>
      <c r="Q420" s="45">
        <f t="shared" ref="Q420" si="839">P420+Q419</f>
        <v>228.3600000000001</v>
      </c>
      <c r="R420" s="10">
        <f t="shared" si="735"/>
        <v>4.9000000000000004</v>
      </c>
      <c r="S420" s="30">
        <f t="shared" ref="S420:U420" si="840">IF(R420&gt;0,S$3,0)</f>
        <v>2</v>
      </c>
      <c r="T420" s="31">
        <f t="shared" si="737"/>
        <v>1.87</v>
      </c>
      <c r="U420" s="30">
        <f t="shared" si="840"/>
        <v>2</v>
      </c>
      <c r="V420" s="43">
        <f t="shared" si="781"/>
        <v>9.5399999999999991</v>
      </c>
      <c r="W420" s="45">
        <f t="shared" si="826"/>
        <v>273.83999999999992</v>
      </c>
      <c r="X420" s="85"/>
    </row>
    <row r="421" spans="1:24" outlineLevel="1" x14ac:dyDescent="0.2">
      <c r="A421" s="91"/>
      <c r="B421" s="37">
        <f t="shared" si="546"/>
        <v>417</v>
      </c>
      <c r="C421" s="28" t="s">
        <v>441</v>
      </c>
      <c r="D421" s="64">
        <v>44308</v>
      </c>
      <c r="E421" s="28" t="s">
        <v>44</v>
      </c>
      <c r="F421" s="54" t="s">
        <v>36</v>
      </c>
      <c r="G421" s="54" t="s">
        <v>67</v>
      </c>
      <c r="H421" s="54">
        <v>1200</v>
      </c>
      <c r="I421" s="57" t="s">
        <v>130</v>
      </c>
      <c r="J421" s="54" t="s">
        <v>120</v>
      </c>
      <c r="K421" s="36" t="s">
        <v>86</v>
      </c>
      <c r="L421" s="10">
        <v>11</v>
      </c>
      <c r="M421" s="30">
        <v>1</v>
      </c>
      <c r="N421" s="31">
        <v>2.85</v>
      </c>
      <c r="O421" s="30">
        <v>0.53500000000000003</v>
      </c>
      <c r="P421" s="43">
        <f t="shared" si="717"/>
        <v>-1.5</v>
      </c>
      <c r="Q421" s="45">
        <f t="shared" ref="Q421" si="841">P421+Q420</f>
        <v>226.8600000000001</v>
      </c>
      <c r="R421" s="10">
        <f t="shared" si="735"/>
        <v>11</v>
      </c>
      <c r="S421" s="30">
        <f t="shared" ref="S421:U421" si="842">IF(R421&gt;0,S$3,0)</f>
        <v>2</v>
      </c>
      <c r="T421" s="31">
        <f t="shared" si="737"/>
        <v>2.85</v>
      </c>
      <c r="U421" s="30">
        <f t="shared" si="842"/>
        <v>2</v>
      </c>
      <c r="V421" s="43">
        <f t="shared" si="781"/>
        <v>-4</v>
      </c>
      <c r="W421" s="45">
        <f t="shared" si="826"/>
        <v>269.83999999999992</v>
      </c>
      <c r="X421" s="85"/>
    </row>
    <row r="422" spans="1:24" outlineLevel="1" x14ac:dyDescent="0.2">
      <c r="A422" s="91"/>
      <c r="B422" s="37">
        <f t="shared" si="546"/>
        <v>418</v>
      </c>
      <c r="C422" s="28" t="s">
        <v>473</v>
      </c>
      <c r="D422" s="64">
        <v>44309</v>
      </c>
      <c r="E422" s="28" t="s">
        <v>54</v>
      </c>
      <c r="F422" s="54" t="s">
        <v>25</v>
      </c>
      <c r="G422" s="54" t="s">
        <v>245</v>
      </c>
      <c r="H422" s="54">
        <v>1100</v>
      </c>
      <c r="I422" s="57" t="s">
        <v>131</v>
      </c>
      <c r="J422" s="54" t="s">
        <v>120</v>
      </c>
      <c r="K422" s="36" t="s">
        <v>56</v>
      </c>
      <c r="L422" s="10">
        <v>5.84</v>
      </c>
      <c r="M422" s="30">
        <v>2.0558974358974358</v>
      </c>
      <c r="N422" s="31">
        <v>2.16</v>
      </c>
      <c r="O422" s="30">
        <v>1.7766666666666673</v>
      </c>
      <c r="P422" s="43">
        <f t="shared" si="717"/>
        <v>-3.8</v>
      </c>
      <c r="Q422" s="45">
        <f t="shared" ref="Q422" si="843">P422+Q421</f>
        <v>223.06000000000009</v>
      </c>
      <c r="R422" s="10">
        <f t="shared" si="735"/>
        <v>5.84</v>
      </c>
      <c r="S422" s="30">
        <f t="shared" ref="S422:U422" si="844">IF(R422&gt;0,S$3,0)</f>
        <v>2</v>
      </c>
      <c r="T422" s="31">
        <f t="shared" si="737"/>
        <v>2.16</v>
      </c>
      <c r="U422" s="30">
        <f t="shared" si="844"/>
        <v>2</v>
      </c>
      <c r="V422" s="43">
        <f t="shared" si="781"/>
        <v>-4</v>
      </c>
      <c r="W422" s="45">
        <f t="shared" si="826"/>
        <v>265.83999999999992</v>
      </c>
      <c r="X422" s="85"/>
    </row>
    <row r="423" spans="1:24" outlineLevel="1" x14ac:dyDescent="0.2">
      <c r="A423" s="91"/>
      <c r="B423" s="37">
        <f t="shared" si="546"/>
        <v>419</v>
      </c>
      <c r="C423" s="28" t="s">
        <v>474</v>
      </c>
      <c r="D423" s="64">
        <v>44309</v>
      </c>
      <c r="E423" s="28" t="s">
        <v>54</v>
      </c>
      <c r="F423" s="54" t="s">
        <v>25</v>
      </c>
      <c r="G423" s="54" t="s">
        <v>245</v>
      </c>
      <c r="H423" s="54">
        <v>1100</v>
      </c>
      <c r="I423" s="57" t="s">
        <v>131</v>
      </c>
      <c r="J423" s="54" t="s">
        <v>120</v>
      </c>
      <c r="K423" s="36" t="s">
        <v>86</v>
      </c>
      <c r="L423" s="10">
        <v>4.4000000000000004</v>
      </c>
      <c r="M423" s="30">
        <v>2.9316701607267643</v>
      </c>
      <c r="N423" s="31">
        <v>2</v>
      </c>
      <c r="O423" s="30">
        <v>2.96</v>
      </c>
      <c r="P423" s="43">
        <f t="shared" si="717"/>
        <v>-5.9</v>
      </c>
      <c r="Q423" s="45">
        <f t="shared" ref="Q423" si="845">P423+Q422</f>
        <v>217.16000000000008</v>
      </c>
      <c r="R423" s="10">
        <f t="shared" si="735"/>
        <v>4.4000000000000004</v>
      </c>
      <c r="S423" s="30">
        <f t="shared" ref="S423:U423" si="846">IF(R423&gt;0,S$3,0)</f>
        <v>2</v>
      </c>
      <c r="T423" s="31">
        <f t="shared" si="737"/>
        <v>2</v>
      </c>
      <c r="U423" s="30">
        <f t="shared" si="846"/>
        <v>2</v>
      </c>
      <c r="V423" s="43">
        <f t="shared" si="781"/>
        <v>-4</v>
      </c>
      <c r="W423" s="45">
        <f t="shared" si="826"/>
        <v>261.83999999999992</v>
      </c>
      <c r="X423" s="85"/>
    </row>
    <row r="424" spans="1:24" outlineLevel="1" x14ac:dyDescent="0.2">
      <c r="A424" s="91"/>
      <c r="B424" s="37">
        <f t="shared" si="546"/>
        <v>420</v>
      </c>
      <c r="C424" s="28" t="s">
        <v>475</v>
      </c>
      <c r="D424" s="64">
        <v>44309</v>
      </c>
      <c r="E424" s="28" t="s">
        <v>54</v>
      </c>
      <c r="F424" s="54" t="s">
        <v>25</v>
      </c>
      <c r="G424" s="54" t="s">
        <v>245</v>
      </c>
      <c r="H424" s="54">
        <v>1100</v>
      </c>
      <c r="I424" s="57" t="s">
        <v>131</v>
      </c>
      <c r="J424" s="54" t="s">
        <v>120</v>
      </c>
      <c r="K424" s="36" t="s">
        <v>110</v>
      </c>
      <c r="L424" s="10">
        <v>10.7</v>
      </c>
      <c r="M424" s="30">
        <v>1.0279487179487179</v>
      </c>
      <c r="N424" s="31">
        <v>3.4</v>
      </c>
      <c r="O424" s="30">
        <v>0.44500000000000006</v>
      </c>
      <c r="P424" s="43">
        <f t="shared" si="717"/>
        <v>-1.5</v>
      </c>
      <c r="Q424" s="45">
        <f t="shared" ref="Q424" si="847">P424+Q423</f>
        <v>215.66000000000008</v>
      </c>
      <c r="R424" s="10">
        <f t="shared" si="735"/>
        <v>10.7</v>
      </c>
      <c r="S424" s="30">
        <f t="shared" ref="S424:U424" si="848">IF(R424&gt;0,S$3,0)</f>
        <v>2</v>
      </c>
      <c r="T424" s="31">
        <f t="shared" si="737"/>
        <v>3.4</v>
      </c>
      <c r="U424" s="30">
        <f t="shared" si="848"/>
        <v>2</v>
      </c>
      <c r="V424" s="43">
        <f t="shared" si="781"/>
        <v>-4</v>
      </c>
      <c r="W424" s="45">
        <f t="shared" si="826"/>
        <v>257.83999999999992</v>
      </c>
      <c r="X424" s="85"/>
    </row>
    <row r="425" spans="1:24" outlineLevel="1" x14ac:dyDescent="0.2">
      <c r="A425" s="91"/>
      <c r="B425" s="37">
        <f t="shared" si="546"/>
        <v>421</v>
      </c>
      <c r="C425" s="28" t="s">
        <v>476</v>
      </c>
      <c r="D425" s="64">
        <v>44309</v>
      </c>
      <c r="E425" s="28" t="s">
        <v>54</v>
      </c>
      <c r="F425" s="54" t="s">
        <v>34</v>
      </c>
      <c r="G425" s="54" t="s">
        <v>70</v>
      </c>
      <c r="H425" s="54">
        <v>1000</v>
      </c>
      <c r="I425" s="57" t="s">
        <v>131</v>
      </c>
      <c r="J425" s="54" t="s">
        <v>120</v>
      </c>
      <c r="K425" s="36" t="s">
        <v>12</v>
      </c>
      <c r="L425" s="10">
        <v>3.82</v>
      </c>
      <c r="M425" s="30">
        <v>3.5533333333333341</v>
      </c>
      <c r="N425" s="31">
        <v>1.46</v>
      </c>
      <c r="O425" s="30">
        <v>0</v>
      </c>
      <c r="P425" s="43">
        <f t="shared" si="717"/>
        <v>-3.6</v>
      </c>
      <c r="Q425" s="45">
        <f t="shared" ref="Q425" si="849">P425+Q424</f>
        <v>212.06000000000009</v>
      </c>
      <c r="R425" s="10">
        <f t="shared" si="735"/>
        <v>3.82</v>
      </c>
      <c r="S425" s="30">
        <f t="shared" ref="S425:U425" si="850">IF(R425&gt;0,S$3,0)</f>
        <v>2</v>
      </c>
      <c r="T425" s="31">
        <f t="shared" si="737"/>
        <v>1.46</v>
      </c>
      <c r="U425" s="30">
        <f t="shared" si="850"/>
        <v>2</v>
      </c>
      <c r="V425" s="43">
        <f t="shared" si="781"/>
        <v>-1.08</v>
      </c>
      <c r="W425" s="45">
        <f t="shared" si="826"/>
        <v>256.75999999999993</v>
      </c>
      <c r="X425" s="85"/>
    </row>
    <row r="426" spans="1:24" outlineLevel="1" x14ac:dyDescent="0.2">
      <c r="A426" s="91"/>
      <c r="B426" s="37">
        <f t="shared" si="546"/>
        <v>422</v>
      </c>
      <c r="C426" s="28" t="s">
        <v>477</v>
      </c>
      <c r="D426" s="64">
        <v>44310</v>
      </c>
      <c r="E426" s="28" t="s">
        <v>49</v>
      </c>
      <c r="F426" s="54" t="s">
        <v>25</v>
      </c>
      <c r="G426" s="54" t="s">
        <v>245</v>
      </c>
      <c r="H426" s="54">
        <v>1100</v>
      </c>
      <c r="I426" s="57" t="s">
        <v>131</v>
      </c>
      <c r="J426" s="54" t="s">
        <v>120</v>
      </c>
      <c r="K426" s="36" t="s">
        <v>9</v>
      </c>
      <c r="L426" s="10">
        <v>1.59</v>
      </c>
      <c r="M426" s="30">
        <v>16.917894736842104</v>
      </c>
      <c r="N426" s="31">
        <v>1.08</v>
      </c>
      <c r="O426" s="30">
        <v>0</v>
      </c>
      <c r="P426" s="43">
        <f t="shared" si="717"/>
        <v>10</v>
      </c>
      <c r="Q426" s="45">
        <f t="shared" ref="Q426" si="851">P426+Q425</f>
        <v>222.06000000000009</v>
      </c>
      <c r="R426" s="10">
        <f t="shared" si="735"/>
        <v>1.59</v>
      </c>
      <c r="S426" s="30">
        <f t="shared" ref="S426:U426" si="852">IF(R426&gt;0,S$3,0)</f>
        <v>2</v>
      </c>
      <c r="T426" s="31">
        <f t="shared" si="737"/>
        <v>1.08</v>
      </c>
      <c r="U426" s="30">
        <f t="shared" si="852"/>
        <v>2</v>
      </c>
      <c r="V426" s="43">
        <f t="shared" si="781"/>
        <v>1.34</v>
      </c>
      <c r="W426" s="45">
        <f t="shared" si="826"/>
        <v>258.09999999999991</v>
      </c>
      <c r="X426" s="85"/>
    </row>
    <row r="427" spans="1:24" outlineLevel="1" x14ac:dyDescent="0.2">
      <c r="A427" s="91"/>
      <c r="B427" s="37">
        <f t="shared" si="546"/>
        <v>423</v>
      </c>
      <c r="C427" s="28" t="s">
        <v>478</v>
      </c>
      <c r="D427" s="64">
        <v>44310</v>
      </c>
      <c r="E427" s="28" t="s">
        <v>49</v>
      </c>
      <c r="F427" s="54" t="s">
        <v>25</v>
      </c>
      <c r="G427" s="54" t="s">
        <v>245</v>
      </c>
      <c r="H427" s="54">
        <v>1100</v>
      </c>
      <c r="I427" s="57" t="s">
        <v>131</v>
      </c>
      <c r="J427" s="54" t="s">
        <v>120</v>
      </c>
      <c r="K427" s="36" t="s">
        <v>56</v>
      </c>
      <c r="L427" s="10">
        <v>17.07</v>
      </c>
      <c r="M427" s="30">
        <v>0.62250000000000005</v>
      </c>
      <c r="N427" s="31">
        <v>2.7</v>
      </c>
      <c r="O427" s="30">
        <v>0.36571428571428577</v>
      </c>
      <c r="P427" s="43">
        <f t="shared" si="717"/>
        <v>-1</v>
      </c>
      <c r="Q427" s="45">
        <f t="shared" ref="Q427" si="853">P427+Q426</f>
        <v>221.06000000000009</v>
      </c>
      <c r="R427" s="10">
        <f t="shared" si="735"/>
        <v>17.07</v>
      </c>
      <c r="S427" s="30">
        <f t="shared" ref="S427:U427" si="854">IF(R427&gt;0,S$3,0)</f>
        <v>2</v>
      </c>
      <c r="T427" s="31">
        <f t="shared" si="737"/>
        <v>2.7</v>
      </c>
      <c r="U427" s="30">
        <f t="shared" si="854"/>
        <v>2</v>
      </c>
      <c r="V427" s="43">
        <f t="shared" si="781"/>
        <v>-4</v>
      </c>
      <c r="W427" s="45">
        <f t="shared" si="826"/>
        <v>254.09999999999991</v>
      </c>
      <c r="X427" s="85"/>
    </row>
    <row r="428" spans="1:24" outlineLevel="1" x14ac:dyDescent="0.2">
      <c r="A428" s="91"/>
      <c r="B428" s="37">
        <f t="shared" si="546"/>
        <v>424</v>
      </c>
      <c r="C428" s="28" t="s">
        <v>479</v>
      </c>
      <c r="D428" s="64">
        <v>44311</v>
      </c>
      <c r="E428" s="28" t="s">
        <v>31</v>
      </c>
      <c r="F428" s="54" t="s">
        <v>41</v>
      </c>
      <c r="G428" s="54" t="s">
        <v>112</v>
      </c>
      <c r="H428" s="54">
        <v>1400</v>
      </c>
      <c r="I428" s="57" t="s">
        <v>131</v>
      </c>
      <c r="J428" s="54" t="s">
        <v>120</v>
      </c>
      <c r="K428" s="36" t="s">
        <v>92</v>
      </c>
      <c r="L428" s="10">
        <v>15</v>
      </c>
      <c r="M428" s="30">
        <v>0.71714285714285708</v>
      </c>
      <c r="N428" s="31">
        <v>4.62</v>
      </c>
      <c r="O428" s="30">
        <v>0.20000000000000004</v>
      </c>
      <c r="P428" s="43">
        <f t="shared" si="717"/>
        <v>-0.9</v>
      </c>
      <c r="Q428" s="45">
        <f t="shared" ref="Q428" si="855">P428+Q427</f>
        <v>220.16000000000008</v>
      </c>
      <c r="R428" s="10">
        <f t="shared" si="735"/>
        <v>15</v>
      </c>
      <c r="S428" s="30">
        <f t="shared" ref="S428:U428" si="856">IF(R428&gt;0,S$3,0)</f>
        <v>2</v>
      </c>
      <c r="T428" s="31">
        <f t="shared" si="737"/>
        <v>4.62</v>
      </c>
      <c r="U428" s="30">
        <f t="shared" si="856"/>
        <v>2</v>
      </c>
      <c r="V428" s="43">
        <f t="shared" si="781"/>
        <v>-4</v>
      </c>
      <c r="W428" s="45">
        <f t="shared" si="826"/>
        <v>250.09999999999991</v>
      </c>
      <c r="X428" s="85"/>
    </row>
    <row r="429" spans="1:24" outlineLevel="1" x14ac:dyDescent="0.2">
      <c r="A429" s="91"/>
      <c r="B429" s="37">
        <f t="shared" si="546"/>
        <v>425</v>
      </c>
      <c r="C429" s="28" t="s">
        <v>480</v>
      </c>
      <c r="D429" s="64">
        <v>44314</v>
      </c>
      <c r="E429" s="28" t="s">
        <v>32</v>
      </c>
      <c r="F429" s="54" t="s">
        <v>36</v>
      </c>
      <c r="G429" s="54" t="s">
        <v>67</v>
      </c>
      <c r="H429" s="54">
        <v>1000</v>
      </c>
      <c r="I429" s="57" t="s">
        <v>130</v>
      </c>
      <c r="J429" s="54" t="s">
        <v>120</v>
      </c>
      <c r="K429" s="36" t="s">
        <v>8</v>
      </c>
      <c r="L429" s="10">
        <v>2.8</v>
      </c>
      <c r="M429" s="30">
        <v>5.5434482758620689</v>
      </c>
      <c r="N429" s="31">
        <v>1.37</v>
      </c>
      <c r="O429" s="30">
        <v>0</v>
      </c>
      <c r="P429" s="43">
        <f t="shared" si="717"/>
        <v>-5.5</v>
      </c>
      <c r="Q429" s="45">
        <f t="shared" ref="Q429" si="857">P429+Q428</f>
        <v>214.66000000000008</v>
      </c>
      <c r="R429" s="10">
        <f t="shared" si="735"/>
        <v>2.8</v>
      </c>
      <c r="S429" s="30">
        <f t="shared" ref="S429:U429" si="858">IF(R429&gt;0,S$3,0)</f>
        <v>2</v>
      </c>
      <c r="T429" s="31">
        <f t="shared" si="737"/>
        <v>1.37</v>
      </c>
      <c r="U429" s="30">
        <f t="shared" si="858"/>
        <v>2</v>
      </c>
      <c r="V429" s="43">
        <f t="shared" si="781"/>
        <v>-1.26</v>
      </c>
      <c r="W429" s="45">
        <f t="shared" si="826"/>
        <v>248.83999999999992</v>
      </c>
      <c r="X429" s="85"/>
    </row>
    <row r="430" spans="1:24" outlineLevel="1" x14ac:dyDescent="0.2">
      <c r="A430" s="91"/>
      <c r="B430" s="37">
        <f t="shared" si="546"/>
        <v>426</v>
      </c>
      <c r="C430" s="28" t="s">
        <v>253</v>
      </c>
      <c r="D430" s="64">
        <v>44315</v>
      </c>
      <c r="E430" s="28" t="s">
        <v>37</v>
      </c>
      <c r="F430" s="54" t="s">
        <v>36</v>
      </c>
      <c r="G430" s="54" t="s">
        <v>67</v>
      </c>
      <c r="H430" s="54">
        <v>1170</v>
      </c>
      <c r="I430" s="57" t="s">
        <v>131</v>
      </c>
      <c r="J430" s="54" t="s">
        <v>120</v>
      </c>
      <c r="K430" s="36" t="s">
        <v>9</v>
      </c>
      <c r="L430" s="10">
        <v>2</v>
      </c>
      <c r="M430" s="30">
        <v>9.9799999999999986</v>
      </c>
      <c r="N430" s="31">
        <v>1.33</v>
      </c>
      <c r="O430" s="30">
        <v>0</v>
      </c>
      <c r="P430" s="43">
        <f t="shared" si="717"/>
        <v>10</v>
      </c>
      <c r="Q430" s="45">
        <f t="shared" ref="Q430" si="859">P430+Q429</f>
        <v>224.66000000000008</v>
      </c>
      <c r="R430" s="10">
        <f t="shared" si="735"/>
        <v>2</v>
      </c>
      <c r="S430" s="30">
        <f t="shared" ref="S430:U430" si="860">IF(R430&gt;0,S$3,0)</f>
        <v>2</v>
      </c>
      <c r="T430" s="31">
        <f t="shared" si="737"/>
        <v>1.33</v>
      </c>
      <c r="U430" s="30">
        <f t="shared" si="860"/>
        <v>2</v>
      </c>
      <c r="V430" s="43">
        <f t="shared" si="781"/>
        <v>2.66</v>
      </c>
      <c r="W430" s="45">
        <f t="shared" si="826"/>
        <v>251.49999999999991</v>
      </c>
      <c r="X430" s="85"/>
    </row>
    <row r="431" spans="1:24" outlineLevel="1" x14ac:dyDescent="0.2">
      <c r="A431" s="91"/>
      <c r="B431" s="37">
        <f t="shared" si="546"/>
        <v>427</v>
      </c>
      <c r="C431" s="28" t="s">
        <v>460</v>
      </c>
      <c r="D431" s="64">
        <v>44315</v>
      </c>
      <c r="E431" s="28" t="s">
        <v>37</v>
      </c>
      <c r="F431" s="54" t="s">
        <v>36</v>
      </c>
      <c r="G431" s="54" t="s">
        <v>67</v>
      </c>
      <c r="H431" s="54">
        <v>1170</v>
      </c>
      <c r="I431" s="57" t="s">
        <v>131</v>
      </c>
      <c r="J431" s="54" t="s">
        <v>120</v>
      </c>
      <c r="K431" s="36" t="s">
        <v>62</v>
      </c>
      <c r="L431" s="10">
        <v>2.92</v>
      </c>
      <c r="M431" s="30">
        <v>5.2153665689149555</v>
      </c>
      <c r="N431" s="31">
        <v>1.51</v>
      </c>
      <c r="O431" s="30">
        <v>0</v>
      </c>
      <c r="P431" s="43">
        <f t="shared" si="717"/>
        <v>-5.2</v>
      </c>
      <c r="Q431" s="45">
        <f t="shared" ref="Q431" si="861">P431+Q430</f>
        <v>219.46000000000009</v>
      </c>
      <c r="R431" s="10">
        <f t="shared" si="735"/>
        <v>2.92</v>
      </c>
      <c r="S431" s="30">
        <f t="shared" ref="S431:U431" si="862">IF(R431&gt;0,S$3,0)</f>
        <v>2</v>
      </c>
      <c r="T431" s="31">
        <f t="shared" si="737"/>
        <v>1.51</v>
      </c>
      <c r="U431" s="30">
        <f t="shared" si="862"/>
        <v>2</v>
      </c>
      <c r="V431" s="43">
        <f t="shared" si="781"/>
        <v>-4</v>
      </c>
      <c r="W431" s="45">
        <f t="shared" si="826"/>
        <v>247.49999999999991</v>
      </c>
      <c r="X431" s="85"/>
    </row>
    <row r="432" spans="1:24" outlineLevel="1" x14ac:dyDescent="0.2">
      <c r="A432" s="91"/>
      <c r="B432" s="52">
        <f t="shared" si="546"/>
        <v>428</v>
      </c>
      <c r="C432" s="9" t="s">
        <v>463</v>
      </c>
      <c r="D432" s="42">
        <v>44315</v>
      </c>
      <c r="E432" s="9" t="s">
        <v>37</v>
      </c>
      <c r="F432" s="55" t="s">
        <v>34</v>
      </c>
      <c r="G432" s="55" t="s">
        <v>67</v>
      </c>
      <c r="H432" s="55">
        <v>1400</v>
      </c>
      <c r="I432" s="60" t="s">
        <v>131</v>
      </c>
      <c r="J432" s="55" t="s">
        <v>120</v>
      </c>
      <c r="K432" s="38" t="s">
        <v>9</v>
      </c>
      <c r="L432" s="39">
        <v>2.02</v>
      </c>
      <c r="M432" s="40">
        <v>9.8520620842572075</v>
      </c>
      <c r="N432" s="41">
        <v>1.21</v>
      </c>
      <c r="O432" s="40">
        <v>0</v>
      </c>
      <c r="P432" s="44">
        <f t="shared" si="717"/>
        <v>10</v>
      </c>
      <c r="Q432" s="48">
        <f t="shared" ref="Q432" si="863">P432+Q431</f>
        <v>229.46000000000009</v>
      </c>
      <c r="R432" s="39">
        <f t="shared" si="735"/>
        <v>2.02</v>
      </c>
      <c r="S432" s="40">
        <f t="shared" ref="S432:U432" si="864">IF(R432&gt;0,S$3,0)</f>
        <v>2</v>
      </c>
      <c r="T432" s="41">
        <f t="shared" si="737"/>
        <v>1.21</v>
      </c>
      <c r="U432" s="40">
        <f t="shared" si="864"/>
        <v>2</v>
      </c>
      <c r="V432" s="44">
        <f t="shared" si="781"/>
        <v>2.46</v>
      </c>
      <c r="W432" s="48">
        <f t="shared" si="826"/>
        <v>249.95999999999992</v>
      </c>
      <c r="X432" s="85"/>
    </row>
    <row r="433" spans="1:24" outlineLevel="1" collapsed="1" x14ac:dyDescent="0.2">
      <c r="A433" s="91"/>
      <c r="B433" s="37">
        <f t="shared" si="546"/>
        <v>429</v>
      </c>
      <c r="C433" s="28" t="s">
        <v>481</v>
      </c>
      <c r="D433" s="64">
        <v>44317</v>
      </c>
      <c r="E433" s="28" t="s">
        <v>43</v>
      </c>
      <c r="F433" s="54" t="s">
        <v>25</v>
      </c>
      <c r="G433" s="54" t="s">
        <v>245</v>
      </c>
      <c r="H433" s="54">
        <v>1000</v>
      </c>
      <c r="I433" s="57" t="s">
        <v>131</v>
      </c>
      <c r="J433" s="54" t="s">
        <v>120</v>
      </c>
      <c r="K433" s="36" t="s">
        <v>56</v>
      </c>
      <c r="L433" s="10">
        <v>4.5199999999999996</v>
      </c>
      <c r="M433" s="30">
        <v>2.8485714285714288</v>
      </c>
      <c r="N433" s="31">
        <v>1.78</v>
      </c>
      <c r="O433" s="30">
        <v>0</v>
      </c>
      <c r="P433" s="43">
        <f t="shared" si="717"/>
        <v>-2.8</v>
      </c>
      <c r="Q433" s="45">
        <f t="shared" ref="Q433" si="865">P433+Q432</f>
        <v>226.66000000000008</v>
      </c>
      <c r="R433" s="10">
        <f t="shared" ref="R433:R435" si="866">L433</f>
        <v>4.5199999999999996</v>
      </c>
      <c r="S433" s="30">
        <f t="shared" ref="S433:U433" si="867">IF(R433&gt;0,S$3,0)</f>
        <v>2</v>
      </c>
      <c r="T433" s="31">
        <f t="shared" ref="T433:T435" si="868">N433</f>
        <v>1.78</v>
      </c>
      <c r="U433" s="30">
        <f t="shared" si="867"/>
        <v>2</v>
      </c>
      <c r="V433" s="43">
        <f t="shared" si="781"/>
        <v>-4</v>
      </c>
      <c r="W433" s="45">
        <f t="shared" si="826"/>
        <v>245.95999999999992</v>
      </c>
      <c r="X433" s="85"/>
    </row>
    <row r="434" spans="1:24" outlineLevel="1" x14ac:dyDescent="0.2">
      <c r="A434" s="91"/>
      <c r="B434" s="37">
        <f t="shared" si="546"/>
        <v>430</v>
      </c>
      <c r="C434" s="28" t="s">
        <v>482</v>
      </c>
      <c r="D434" s="64">
        <v>44318</v>
      </c>
      <c r="E434" s="28" t="s">
        <v>40</v>
      </c>
      <c r="F434" s="54" t="s">
        <v>25</v>
      </c>
      <c r="G434" s="54" t="s">
        <v>67</v>
      </c>
      <c r="H434" s="54">
        <v>1000</v>
      </c>
      <c r="I434" s="57" t="s">
        <v>131</v>
      </c>
      <c r="J434" s="54" t="s">
        <v>120</v>
      </c>
      <c r="K434" s="36" t="s">
        <v>12</v>
      </c>
      <c r="L434" s="10">
        <v>10.59</v>
      </c>
      <c r="M434" s="30">
        <v>1.0468421052631578</v>
      </c>
      <c r="N434" s="31">
        <v>2.2400000000000002</v>
      </c>
      <c r="O434" s="30">
        <v>0.8450000000000002</v>
      </c>
      <c r="P434" s="43">
        <f t="shared" si="717"/>
        <v>0</v>
      </c>
      <c r="Q434" s="45">
        <f t="shared" ref="Q434" si="869">P434+Q433</f>
        <v>226.66000000000008</v>
      </c>
      <c r="R434" s="10">
        <f t="shared" si="866"/>
        <v>10.59</v>
      </c>
      <c r="S434" s="30">
        <f t="shared" ref="S434:U434" si="870">IF(R434&gt;0,S$3,0)</f>
        <v>2</v>
      </c>
      <c r="T434" s="31">
        <f t="shared" si="868"/>
        <v>2.2400000000000002</v>
      </c>
      <c r="U434" s="30">
        <f t="shared" si="870"/>
        <v>2</v>
      </c>
      <c r="V434" s="43">
        <f t="shared" si="781"/>
        <v>0.48</v>
      </c>
      <c r="W434" s="45">
        <f t="shared" si="826"/>
        <v>246.43999999999991</v>
      </c>
      <c r="X434" s="85"/>
    </row>
    <row r="435" spans="1:24" outlineLevel="1" x14ac:dyDescent="0.2">
      <c r="A435" s="91"/>
      <c r="B435" s="37">
        <f t="shared" si="546"/>
        <v>431</v>
      </c>
      <c r="C435" s="28" t="s">
        <v>483</v>
      </c>
      <c r="D435" s="64">
        <v>44318</v>
      </c>
      <c r="E435" s="28" t="s">
        <v>40</v>
      </c>
      <c r="F435" s="54" t="s">
        <v>25</v>
      </c>
      <c r="G435" s="54" t="s">
        <v>67</v>
      </c>
      <c r="H435" s="54">
        <v>1000</v>
      </c>
      <c r="I435" s="57" t="s">
        <v>131</v>
      </c>
      <c r="J435" s="54" t="s">
        <v>120</v>
      </c>
      <c r="K435" s="36" t="s">
        <v>9</v>
      </c>
      <c r="L435" s="10">
        <v>2.16</v>
      </c>
      <c r="M435" s="30">
        <v>8.6205405405405404</v>
      </c>
      <c r="N435" s="31">
        <v>1.18</v>
      </c>
      <c r="O435" s="30">
        <v>0</v>
      </c>
      <c r="P435" s="43">
        <f t="shared" si="717"/>
        <v>10</v>
      </c>
      <c r="Q435" s="45">
        <f t="shared" ref="Q435" si="871">P435+Q434</f>
        <v>236.66000000000008</v>
      </c>
      <c r="R435" s="10">
        <f t="shared" si="866"/>
        <v>2.16</v>
      </c>
      <c r="S435" s="30">
        <f t="shared" ref="S435:U435" si="872">IF(R435&gt;0,S$3,0)</f>
        <v>2</v>
      </c>
      <c r="T435" s="31">
        <f t="shared" si="868"/>
        <v>1.18</v>
      </c>
      <c r="U435" s="30">
        <f t="shared" si="872"/>
        <v>2</v>
      </c>
      <c r="V435" s="43">
        <f t="shared" si="781"/>
        <v>2.68</v>
      </c>
      <c r="W435" s="45">
        <f t="shared" si="826"/>
        <v>249.11999999999992</v>
      </c>
      <c r="X435" s="85"/>
    </row>
    <row r="436" spans="1:24" outlineLevel="1" x14ac:dyDescent="0.2">
      <c r="A436" s="91"/>
      <c r="B436" s="37">
        <f t="shared" si="546"/>
        <v>432</v>
      </c>
      <c r="C436" s="28" t="s">
        <v>484</v>
      </c>
      <c r="D436" s="64">
        <v>44318</v>
      </c>
      <c r="E436" s="28" t="s">
        <v>485</v>
      </c>
      <c r="F436" s="54" t="s">
        <v>36</v>
      </c>
      <c r="G436" s="54" t="s">
        <v>299</v>
      </c>
      <c r="H436" s="54">
        <v>1000</v>
      </c>
      <c r="I436" s="57" t="s">
        <v>131</v>
      </c>
      <c r="J436" s="54" t="s">
        <v>120</v>
      </c>
      <c r="K436" s="36" t="s">
        <v>9</v>
      </c>
      <c r="L436" s="10">
        <v>2.6</v>
      </c>
      <c r="M436" s="30">
        <v>6.2246153846153849</v>
      </c>
      <c r="N436" s="31">
        <v>1.45</v>
      </c>
      <c r="O436" s="30">
        <v>0</v>
      </c>
      <c r="P436" s="43">
        <f t="shared" si="717"/>
        <v>10</v>
      </c>
      <c r="Q436" s="45">
        <f t="shared" ref="Q436" si="873">P436+Q435</f>
        <v>246.66000000000008</v>
      </c>
      <c r="R436" s="10">
        <f t="shared" ref="R436:R499" si="874">L436</f>
        <v>2.6</v>
      </c>
      <c r="S436" s="30">
        <f t="shared" ref="S436:U436" si="875">IF(R436&gt;0,S$3,0)</f>
        <v>2</v>
      </c>
      <c r="T436" s="31">
        <f t="shared" ref="T436:T499" si="876">N436</f>
        <v>1.45</v>
      </c>
      <c r="U436" s="30">
        <f t="shared" si="875"/>
        <v>2</v>
      </c>
      <c r="V436" s="43">
        <f t="shared" si="781"/>
        <v>4.0999999999999996</v>
      </c>
      <c r="W436" s="45">
        <f t="shared" si="826"/>
        <v>253.21999999999991</v>
      </c>
      <c r="X436" s="85"/>
    </row>
    <row r="437" spans="1:24" outlineLevel="1" x14ac:dyDescent="0.2">
      <c r="A437" s="91"/>
      <c r="B437" s="37">
        <f t="shared" si="546"/>
        <v>433</v>
      </c>
      <c r="C437" s="28" t="s">
        <v>124</v>
      </c>
      <c r="D437" s="64">
        <v>44319</v>
      </c>
      <c r="E437" s="28" t="s">
        <v>35</v>
      </c>
      <c r="F437" s="54" t="s">
        <v>25</v>
      </c>
      <c r="G437" s="54" t="s">
        <v>67</v>
      </c>
      <c r="H437" s="54">
        <v>1100</v>
      </c>
      <c r="I437" s="57" t="s">
        <v>130</v>
      </c>
      <c r="J437" s="54" t="s">
        <v>120</v>
      </c>
      <c r="K437" s="36" t="s">
        <v>8</v>
      </c>
      <c r="L437" s="10">
        <v>1.81</v>
      </c>
      <c r="M437" s="30">
        <v>12.326153846153844</v>
      </c>
      <c r="N437" s="31">
        <v>1.22</v>
      </c>
      <c r="O437" s="30">
        <v>0</v>
      </c>
      <c r="P437" s="43">
        <f t="shared" si="717"/>
        <v>-12.3</v>
      </c>
      <c r="Q437" s="45">
        <f t="shared" ref="Q437" si="877">P437+Q436</f>
        <v>234.36000000000007</v>
      </c>
      <c r="R437" s="10">
        <f t="shared" si="874"/>
        <v>1.81</v>
      </c>
      <c r="S437" s="30">
        <f t="shared" ref="S437:U437" si="878">IF(R437&gt;0,S$3,0)</f>
        <v>2</v>
      </c>
      <c r="T437" s="31">
        <f t="shared" si="876"/>
        <v>1.22</v>
      </c>
      <c r="U437" s="30">
        <f t="shared" si="878"/>
        <v>2</v>
      </c>
      <c r="V437" s="43">
        <f t="shared" si="781"/>
        <v>-1.56</v>
      </c>
      <c r="W437" s="45">
        <f t="shared" si="826"/>
        <v>251.65999999999991</v>
      </c>
      <c r="X437" s="85"/>
    </row>
    <row r="438" spans="1:24" outlineLevel="1" x14ac:dyDescent="0.2">
      <c r="A438" s="91"/>
      <c r="B438" s="37">
        <f t="shared" si="546"/>
        <v>434</v>
      </c>
      <c r="C438" s="28" t="s">
        <v>468</v>
      </c>
      <c r="D438" s="64">
        <v>44319</v>
      </c>
      <c r="E438" s="28" t="s">
        <v>35</v>
      </c>
      <c r="F438" s="54" t="s">
        <v>25</v>
      </c>
      <c r="G438" s="54" t="s">
        <v>67</v>
      </c>
      <c r="H438" s="54">
        <v>1100</v>
      </c>
      <c r="I438" s="57" t="s">
        <v>130</v>
      </c>
      <c r="J438" s="54" t="s">
        <v>120</v>
      </c>
      <c r="K438" s="36" t="s">
        <v>12</v>
      </c>
      <c r="L438" s="10">
        <v>3.05</v>
      </c>
      <c r="M438" s="30">
        <v>4.8763636363636369</v>
      </c>
      <c r="N438" s="31">
        <v>1.34</v>
      </c>
      <c r="O438" s="30">
        <v>0</v>
      </c>
      <c r="P438" s="43">
        <f t="shared" si="717"/>
        <v>-4.9000000000000004</v>
      </c>
      <c r="Q438" s="45">
        <f t="shared" ref="Q438" si="879">P438+Q437</f>
        <v>229.46000000000006</v>
      </c>
      <c r="R438" s="10">
        <f t="shared" si="874"/>
        <v>3.05</v>
      </c>
      <c r="S438" s="30">
        <f t="shared" ref="S438:U438" si="880">IF(R438&gt;0,S$3,0)</f>
        <v>2</v>
      </c>
      <c r="T438" s="31">
        <f t="shared" si="876"/>
        <v>1.34</v>
      </c>
      <c r="U438" s="30">
        <f t="shared" si="880"/>
        <v>2</v>
      </c>
      <c r="V438" s="43">
        <f t="shared" si="781"/>
        <v>-1.32</v>
      </c>
      <c r="W438" s="45">
        <f t="shared" si="826"/>
        <v>250.33999999999992</v>
      </c>
      <c r="X438" s="85"/>
    </row>
    <row r="439" spans="1:24" outlineLevel="1" x14ac:dyDescent="0.2">
      <c r="A439" s="91"/>
      <c r="B439" s="37">
        <f t="shared" si="546"/>
        <v>435</v>
      </c>
      <c r="C439" s="28" t="s">
        <v>487</v>
      </c>
      <c r="D439" s="64">
        <v>44320</v>
      </c>
      <c r="E439" s="28" t="s">
        <v>42</v>
      </c>
      <c r="F439" s="54" t="s">
        <v>41</v>
      </c>
      <c r="G439" s="54" t="s">
        <v>245</v>
      </c>
      <c r="H439" s="54">
        <v>1000</v>
      </c>
      <c r="I439" s="57" t="s">
        <v>132</v>
      </c>
      <c r="J439" s="54" t="s">
        <v>120</v>
      </c>
      <c r="K439" s="36" t="s">
        <v>74</v>
      </c>
      <c r="L439" s="10">
        <v>36.340000000000003</v>
      </c>
      <c r="M439" s="30">
        <v>0.28428571428571425</v>
      </c>
      <c r="N439" s="31">
        <v>7.4</v>
      </c>
      <c r="O439" s="30">
        <v>5.000000000000001E-2</v>
      </c>
      <c r="P439" s="43">
        <f t="shared" si="717"/>
        <v>-0.3</v>
      </c>
      <c r="Q439" s="45">
        <f t="shared" ref="Q439" si="881">P439+Q438</f>
        <v>229.16000000000005</v>
      </c>
      <c r="R439" s="10">
        <f t="shared" si="874"/>
        <v>36.340000000000003</v>
      </c>
      <c r="S439" s="30">
        <f t="shared" ref="S439:U439" si="882">IF(R439&gt;0,S$3,0)</f>
        <v>2</v>
      </c>
      <c r="T439" s="31">
        <f t="shared" si="876"/>
        <v>7.4</v>
      </c>
      <c r="U439" s="30">
        <f t="shared" si="882"/>
        <v>2</v>
      </c>
      <c r="V439" s="43">
        <f t="shared" si="781"/>
        <v>-4</v>
      </c>
      <c r="W439" s="45">
        <f t="shared" si="826"/>
        <v>246.33999999999992</v>
      </c>
      <c r="X439" s="85"/>
    </row>
    <row r="440" spans="1:24" outlineLevel="1" x14ac:dyDescent="0.2">
      <c r="A440" s="91"/>
      <c r="B440" s="37">
        <f t="shared" si="546"/>
        <v>436</v>
      </c>
      <c r="C440" s="28" t="s">
        <v>488</v>
      </c>
      <c r="D440" s="64">
        <v>44321</v>
      </c>
      <c r="E440" s="28" t="s">
        <v>42</v>
      </c>
      <c r="F440" s="54" t="s">
        <v>25</v>
      </c>
      <c r="G440" s="54" t="s">
        <v>245</v>
      </c>
      <c r="H440" s="54">
        <v>1000</v>
      </c>
      <c r="I440" s="57" t="s">
        <v>132</v>
      </c>
      <c r="J440" s="54" t="s">
        <v>120</v>
      </c>
      <c r="K440" s="36" t="s">
        <v>8</v>
      </c>
      <c r="L440" s="10">
        <v>2.2200000000000002</v>
      </c>
      <c r="M440" s="30">
        <v>8.2235897435897432</v>
      </c>
      <c r="N440" s="31">
        <v>1.1499999999999999</v>
      </c>
      <c r="O440" s="30">
        <v>0</v>
      </c>
      <c r="P440" s="43">
        <f t="shared" si="717"/>
        <v>-8.1999999999999993</v>
      </c>
      <c r="Q440" s="45">
        <f t="shared" ref="Q440" si="883">P440+Q439</f>
        <v>220.96000000000006</v>
      </c>
      <c r="R440" s="10">
        <f t="shared" si="874"/>
        <v>2.2200000000000002</v>
      </c>
      <c r="S440" s="30">
        <f t="shared" ref="S440:U440" si="884">IF(R440&gt;0,S$3,0)</f>
        <v>2</v>
      </c>
      <c r="T440" s="31">
        <f t="shared" si="876"/>
        <v>1.1499999999999999</v>
      </c>
      <c r="U440" s="30">
        <f t="shared" si="884"/>
        <v>2</v>
      </c>
      <c r="V440" s="43">
        <f t="shared" si="781"/>
        <v>-1.7</v>
      </c>
      <c r="W440" s="45">
        <f t="shared" si="826"/>
        <v>244.63999999999993</v>
      </c>
      <c r="X440" s="85"/>
    </row>
    <row r="441" spans="1:24" outlineLevel="1" x14ac:dyDescent="0.2">
      <c r="A441" s="91"/>
      <c r="B441" s="37">
        <f t="shared" si="546"/>
        <v>437</v>
      </c>
      <c r="C441" s="28" t="s">
        <v>465</v>
      </c>
      <c r="D441" s="64">
        <v>44321</v>
      </c>
      <c r="E441" s="28" t="s">
        <v>42</v>
      </c>
      <c r="F441" s="54" t="s">
        <v>10</v>
      </c>
      <c r="G441" s="54" t="s">
        <v>67</v>
      </c>
      <c r="H441" s="54">
        <v>1700</v>
      </c>
      <c r="I441" s="57" t="s">
        <v>132</v>
      </c>
      <c r="J441" s="54" t="s">
        <v>120</v>
      </c>
      <c r="K441" s="36" t="s">
        <v>65</v>
      </c>
      <c r="L441" s="10">
        <v>6.12</v>
      </c>
      <c r="M441" s="30">
        <v>1.9587804878048782</v>
      </c>
      <c r="N441" s="31">
        <v>2.0099999999999998</v>
      </c>
      <c r="O441" s="30">
        <v>1.9100000000000001</v>
      </c>
      <c r="P441" s="43">
        <f t="shared" si="717"/>
        <v>-3.9</v>
      </c>
      <c r="Q441" s="45">
        <f t="shared" ref="Q441" si="885">P441+Q440</f>
        <v>217.06000000000006</v>
      </c>
      <c r="R441" s="10">
        <f t="shared" si="874"/>
        <v>6.12</v>
      </c>
      <c r="S441" s="30">
        <f t="shared" ref="S441:U441" si="886">IF(R441&gt;0,S$3,0)</f>
        <v>2</v>
      </c>
      <c r="T441" s="31">
        <f t="shared" si="876"/>
        <v>2.0099999999999998</v>
      </c>
      <c r="U441" s="30">
        <f t="shared" si="886"/>
        <v>2</v>
      </c>
      <c r="V441" s="43">
        <f t="shared" si="781"/>
        <v>-4</v>
      </c>
      <c r="W441" s="45">
        <f t="shared" si="826"/>
        <v>240.63999999999993</v>
      </c>
      <c r="X441" s="85"/>
    </row>
    <row r="442" spans="1:24" outlineLevel="1" x14ac:dyDescent="0.2">
      <c r="A442" s="91"/>
      <c r="B442" s="37">
        <f t="shared" si="546"/>
        <v>438</v>
      </c>
      <c r="C442" s="28" t="s">
        <v>489</v>
      </c>
      <c r="D442" s="64">
        <v>44321</v>
      </c>
      <c r="E442" s="28" t="s">
        <v>307</v>
      </c>
      <c r="F442" s="54" t="s">
        <v>36</v>
      </c>
      <c r="G442" s="54" t="s">
        <v>67</v>
      </c>
      <c r="H442" s="54">
        <v>1200</v>
      </c>
      <c r="I442" s="57" t="s">
        <v>131</v>
      </c>
      <c r="J442" s="54" t="s">
        <v>183</v>
      </c>
      <c r="K442" s="36" t="s">
        <v>12</v>
      </c>
      <c r="L442" s="10">
        <v>2.4300000000000002</v>
      </c>
      <c r="M442" s="30">
        <v>6.9691851851851867</v>
      </c>
      <c r="N442" s="31">
        <v>1.33</v>
      </c>
      <c r="O442" s="30">
        <v>0</v>
      </c>
      <c r="P442" s="43">
        <f t="shared" si="717"/>
        <v>-7</v>
      </c>
      <c r="Q442" s="45">
        <f t="shared" ref="Q442" si="887">P442+Q441</f>
        <v>210.06000000000006</v>
      </c>
      <c r="R442" s="10">
        <f t="shared" si="874"/>
        <v>2.4300000000000002</v>
      </c>
      <c r="S442" s="30">
        <f t="shared" ref="S442:U442" si="888">IF(R442&gt;0,S$3,0)</f>
        <v>2</v>
      </c>
      <c r="T442" s="31">
        <f t="shared" si="876"/>
        <v>1.33</v>
      </c>
      <c r="U442" s="30">
        <f t="shared" si="888"/>
        <v>2</v>
      </c>
      <c r="V442" s="43">
        <f t="shared" si="781"/>
        <v>-1.34</v>
      </c>
      <c r="W442" s="45">
        <f t="shared" si="826"/>
        <v>239.29999999999993</v>
      </c>
      <c r="X442" s="85"/>
    </row>
    <row r="443" spans="1:24" outlineLevel="1" x14ac:dyDescent="0.2">
      <c r="A443" s="91"/>
      <c r="B443" s="37">
        <f t="shared" si="546"/>
        <v>439</v>
      </c>
      <c r="C443" s="28" t="s">
        <v>490</v>
      </c>
      <c r="D443" s="64">
        <v>44322</v>
      </c>
      <c r="E443" s="28" t="s">
        <v>42</v>
      </c>
      <c r="F443" s="54" t="s">
        <v>48</v>
      </c>
      <c r="G443" s="54" t="s">
        <v>112</v>
      </c>
      <c r="H443" s="54">
        <v>1400</v>
      </c>
      <c r="I443" s="57" t="s">
        <v>130</v>
      </c>
      <c r="J443" s="54" t="s">
        <v>120</v>
      </c>
      <c r="K443" s="36" t="s">
        <v>66</v>
      </c>
      <c r="L443" s="10">
        <v>216.36</v>
      </c>
      <c r="M443" s="30">
        <v>4.6387559808612436E-2</v>
      </c>
      <c r="N443" s="31">
        <v>21</v>
      </c>
      <c r="O443" s="30">
        <v>0</v>
      </c>
      <c r="P443" s="43">
        <f t="shared" si="717"/>
        <v>0</v>
      </c>
      <c r="Q443" s="45">
        <f t="shared" ref="Q443" si="889">P443+Q442</f>
        <v>210.06000000000006</v>
      </c>
      <c r="R443" s="10">
        <f t="shared" si="874"/>
        <v>216.36</v>
      </c>
      <c r="S443" s="30">
        <f t="shared" ref="S443:U443" si="890">IF(R443&gt;0,S$3,0)</f>
        <v>2</v>
      </c>
      <c r="T443" s="31">
        <f t="shared" si="876"/>
        <v>21</v>
      </c>
      <c r="U443" s="30">
        <f t="shared" si="890"/>
        <v>2</v>
      </c>
      <c r="V443" s="43">
        <f t="shared" si="781"/>
        <v>-4</v>
      </c>
      <c r="W443" s="45">
        <f t="shared" si="826"/>
        <v>235.29999999999993</v>
      </c>
      <c r="X443" s="85"/>
    </row>
    <row r="444" spans="1:24" outlineLevel="1" x14ac:dyDescent="0.2">
      <c r="A444" s="91"/>
      <c r="B444" s="37">
        <f t="shared" si="546"/>
        <v>440</v>
      </c>
      <c r="C444" s="28" t="s">
        <v>471</v>
      </c>
      <c r="D444" s="64">
        <v>44323</v>
      </c>
      <c r="E444" s="28" t="s">
        <v>55</v>
      </c>
      <c r="F444" s="54" t="s">
        <v>25</v>
      </c>
      <c r="G444" s="54" t="s">
        <v>67</v>
      </c>
      <c r="H444" s="54">
        <v>1400</v>
      </c>
      <c r="I444" s="57" t="s">
        <v>130</v>
      </c>
      <c r="J444" s="54" t="s">
        <v>120</v>
      </c>
      <c r="K444" s="36" t="s">
        <v>12</v>
      </c>
      <c r="L444" s="10">
        <v>1.94</v>
      </c>
      <c r="M444" s="30">
        <v>10.588888888888887</v>
      </c>
      <c r="N444" s="31">
        <v>1.2</v>
      </c>
      <c r="O444" s="30">
        <v>0</v>
      </c>
      <c r="P444" s="43">
        <f t="shared" si="717"/>
        <v>-10.6</v>
      </c>
      <c r="Q444" s="45">
        <f t="shared" ref="Q444" si="891">P444+Q443</f>
        <v>199.46000000000006</v>
      </c>
      <c r="R444" s="10">
        <f t="shared" si="874"/>
        <v>1.94</v>
      </c>
      <c r="S444" s="30">
        <f t="shared" ref="S444:U444" si="892">IF(R444&gt;0,S$3,0)</f>
        <v>2</v>
      </c>
      <c r="T444" s="31">
        <f t="shared" si="876"/>
        <v>1.2</v>
      </c>
      <c r="U444" s="30">
        <f t="shared" si="892"/>
        <v>2</v>
      </c>
      <c r="V444" s="43">
        <f t="shared" si="781"/>
        <v>-1.6</v>
      </c>
      <c r="W444" s="45">
        <f t="shared" si="826"/>
        <v>233.69999999999993</v>
      </c>
      <c r="X444" s="85"/>
    </row>
    <row r="445" spans="1:24" outlineLevel="1" x14ac:dyDescent="0.2">
      <c r="A445" s="91"/>
      <c r="B445" s="37">
        <f t="shared" si="546"/>
        <v>441</v>
      </c>
      <c r="C445" s="28" t="s">
        <v>491</v>
      </c>
      <c r="D445" s="64">
        <v>44323</v>
      </c>
      <c r="E445" s="28" t="s">
        <v>55</v>
      </c>
      <c r="F445" s="54" t="s">
        <v>34</v>
      </c>
      <c r="G445" s="54" t="s">
        <v>67</v>
      </c>
      <c r="H445" s="54">
        <v>1100</v>
      </c>
      <c r="I445" s="57" t="s">
        <v>130</v>
      </c>
      <c r="J445" s="54" t="s">
        <v>120</v>
      </c>
      <c r="K445" s="36" t="s">
        <v>62</v>
      </c>
      <c r="L445" s="10">
        <v>2.96</v>
      </c>
      <c r="M445" s="30">
        <v>5.0911627906976742</v>
      </c>
      <c r="N445" s="31">
        <v>1.53</v>
      </c>
      <c r="O445" s="30">
        <v>0</v>
      </c>
      <c r="P445" s="43">
        <f t="shared" si="717"/>
        <v>-5.0999999999999996</v>
      </c>
      <c r="Q445" s="45">
        <f t="shared" ref="Q445" si="893">P445+Q444</f>
        <v>194.36000000000007</v>
      </c>
      <c r="R445" s="10">
        <f t="shared" si="874"/>
        <v>2.96</v>
      </c>
      <c r="S445" s="30">
        <f t="shared" ref="S445:U445" si="894">IF(R445&gt;0,S$3,0)</f>
        <v>2</v>
      </c>
      <c r="T445" s="31">
        <f t="shared" si="876"/>
        <v>1.53</v>
      </c>
      <c r="U445" s="30">
        <f t="shared" si="894"/>
        <v>2</v>
      </c>
      <c r="V445" s="43">
        <f t="shared" si="781"/>
        <v>-4</v>
      </c>
      <c r="W445" s="45">
        <f t="shared" si="826"/>
        <v>229.69999999999993</v>
      </c>
      <c r="X445" s="85"/>
    </row>
    <row r="446" spans="1:24" outlineLevel="1" x14ac:dyDescent="0.2">
      <c r="A446" s="91"/>
      <c r="B446" s="37">
        <f t="shared" si="546"/>
        <v>442</v>
      </c>
      <c r="C446" s="28" t="s">
        <v>492</v>
      </c>
      <c r="D446" s="64">
        <v>44323</v>
      </c>
      <c r="E446" s="28" t="s">
        <v>15</v>
      </c>
      <c r="F446" s="54" t="s">
        <v>10</v>
      </c>
      <c r="G446" s="54" t="s">
        <v>67</v>
      </c>
      <c r="H446" s="54">
        <v>1000</v>
      </c>
      <c r="I446" s="57" t="s">
        <v>130</v>
      </c>
      <c r="J446" s="54" t="s">
        <v>120</v>
      </c>
      <c r="K446" s="36" t="s">
        <v>8</v>
      </c>
      <c r="L446" s="10">
        <v>8.5399999999999991</v>
      </c>
      <c r="M446" s="30">
        <v>1.3305278592375362</v>
      </c>
      <c r="N446" s="31">
        <v>2.35</v>
      </c>
      <c r="O446" s="30">
        <v>0.95272727272727276</v>
      </c>
      <c r="P446" s="43">
        <f t="shared" si="717"/>
        <v>0</v>
      </c>
      <c r="Q446" s="45">
        <f t="shared" ref="Q446" si="895">P446+Q445</f>
        <v>194.36000000000007</v>
      </c>
      <c r="R446" s="10">
        <f t="shared" si="874"/>
        <v>8.5399999999999991</v>
      </c>
      <c r="S446" s="30">
        <f t="shared" ref="S446:U446" si="896">IF(R446&gt;0,S$3,0)</f>
        <v>2</v>
      </c>
      <c r="T446" s="31">
        <f t="shared" si="876"/>
        <v>2.35</v>
      </c>
      <c r="U446" s="30">
        <f t="shared" si="896"/>
        <v>2</v>
      </c>
      <c r="V446" s="43">
        <f t="shared" si="781"/>
        <v>0.7</v>
      </c>
      <c r="W446" s="45">
        <f t="shared" si="826"/>
        <v>230.39999999999992</v>
      </c>
      <c r="X446" s="85"/>
    </row>
    <row r="447" spans="1:24" outlineLevel="1" x14ac:dyDescent="0.2">
      <c r="A447" s="91"/>
      <c r="B447" s="37">
        <f t="shared" si="546"/>
        <v>443</v>
      </c>
      <c r="C447" s="28" t="s">
        <v>493</v>
      </c>
      <c r="D447" s="64">
        <v>44323</v>
      </c>
      <c r="E447" s="28" t="s">
        <v>15</v>
      </c>
      <c r="F447" s="54" t="s">
        <v>13</v>
      </c>
      <c r="G447" s="54" t="s">
        <v>69</v>
      </c>
      <c r="H447" s="54">
        <v>1200</v>
      </c>
      <c r="I447" s="57" t="s">
        <v>130</v>
      </c>
      <c r="J447" s="54" t="s">
        <v>120</v>
      </c>
      <c r="K447" s="36" t="s">
        <v>62</v>
      </c>
      <c r="L447" s="10">
        <v>5.35</v>
      </c>
      <c r="M447" s="30">
        <v>2.2885714285714283</v>
      </c>
      <c r="N447" s="31">
        <v>1.75</v>
      </c>
      <c r="O447" s="30">
        <v>0</v>
      </c>
      <c r="P447" s="43">
        <f t="shared" si="717"/>
        <v>-2.2999999999999998</v>
      </c>
      <c r="Q447" s="45">
        <f t="shared" ref="Q447" si="897">P447+Q446</f>
        <v>192.06000000000006</v>
      </c>
      <c r="R447" s="10">
        <f t="shared" si="874"/>
        <v>5.35</v>
      </c>
      <c r="S447" s="30">
        <f t="shared" ref="S447:U447" si="898">IF(R447&gt;0,S$3,0)</f>
        <v>2</v>
      </c>
      <c r="T447" s="31">
        <f t="shared" si="876"/>
        <v>1.75</v>
      </c>
      <c r="U447" s="30">
        <f t="shared" si="898"/>
        <v>2</v>
      </c>
      <c r="V447" s="43">
        <f t="shared" si="781"/>
        <v>-4</v>
      </c>
      <c r="W447" s="45">
        <f t="shared" si="826"/>
        <v>226.39999999999992</v>
      </c>
      <c r="X447" s="85"/>
    </row>
    <row r="448" spans="1:24" outlineLevel="1" x14ac:dyDescent="0.2">
      <c r="A448" s="91"/>
      <c r="B448" s="37">
        <f t="shared" si="546"/>
        <v>444</v>
      </c>
      <c r="C448" s="28" t="s">
        <v>466</v>
      </c>
      <c r="D448" s="64">
        <v>44324</v>
      </c>
      <c r="E448" s="28" t="s">
        <v>49</v>
      </c>
      <c r="F448" s="54" t="s">
        <v>25</v>
      </c>
      <c r="G448" s="54" t="s">
        <v>245</v>
      </c>
      <c r="H448" s="54">
        <v>1200</v>
      </c>
      <c r="I448" s="57" t="s">
        <v>130</v>
      </c>
      <c r="J448" s="54" t="s">
        <v>120</v>
      </c>
      <c r="K448" s="36" t="s">
        <v>56</v>
      </c>
      <c r="L448" s="10">
        <v>13.65</v>
      </c>
      <c r="M448" s="30">
        <v>0.78843137254901952</v>
      </c>
      <c r="N448" s="31">
        <v>2.16</v>
      </c>
      <c r="O448" s="30">
        <v>0.69333333333333291</v>
      </c>
      <c r="P448" s="43">
        <f t="shared" si="717"/>
        <v>-1.5</v>
      </c>
      <c r="Q448" s="45">
        <f t="shared" ref="Q448" si="899">P448+Q447</f>
        <v>190.56000000000006</v>
      </c>
      <c r="R448" s="10">
        <f t="shared" si="874"/>
        <v>13.65</v>
      </c>
      <c r="S448" s="30">
        <f t="shared" ref="S448:U448" si="900">IF(R448&gt;0,S$3,0)</f>
        <v>2</v>
      </c>
      <c r="T448" s="31">
        <f t="shared" si="876"/>
        <v>2.16</v>
      </c>
      <c r="U448" s="30">
        <f t="shared" si="900"/>
        <v>2</v>
      </c>
      <c r="V448" s="43">
        <f t="shared" si="781"/>
        <v>-4</v>
      </c>
      <c r="W448" s="45">
        <f t="shared" si="826"/>
        <v>222.39999999999992</v>
      </c>
      <c r="X448" s="85"/>
    </row>
    <row r="449" spans="1:24" outlineLevel="1" x14ac:dyDescent="0.2">
      <c r="A449" s="91"/>
      <c r="B449" s="37">
        <f t="shared" si="546"/>
        <v>445</v>
      </c>
      <c r="C449" s="28" t="s">
        <v>494</v>
      </c>
      <c r="D449" s="64">
        <v>44324</v>
      </c>
      <c r="E449" s="28" t="s">
        <v>53</v>
      </c>
      <c r="F449" s="54" t="s">
        <v>36</v>
      </c>
      <c r="G449" s="54" t="s">
        <v>67</v>
      </c>
      <c r="H449" s="54">
        <v>1200</v>
      </c>
      <c r="I449" s="57" t="s">
        <v>131</v>
      </c>
      <c r="J449" s="54" t="s">
        <v>120</v>
      </c>
      <c r="K449" s="36" t="s">
        <v>9</v>
      </c>
      <c r="L449" s="10">
        <v>1.67</v>
      </c>
      <c r="M449" s="30">
        <v>14.907906976744187</v>
      </c>
      <c r="N449" s="31">
        <v>1.1399999999999999</v>
      </c>
      <c r="O449" s="30">
        <v>0</v>
      </c>
      <c r="P449" s="43">
        <f t="shared" si="717"/>
        <v>10</v>
      </c>
      <c r="Q449" s="45">
        <f t="shared" ref="Q449" si="901">P449+Q448</f>
        <v>200.56000000000006</v>
      </c>
      <c r="R449" s="10">
        <f t="shared" si="874"/>
        <v>1.67</v>
      </c>
      <c r="S449" s="30">
        <f t="shared" ref="S449:U449" si="902">IF(R449&gt;0,S$3,0)</f>
        <v>2</v>
      </c>
      <c r="T449" s="31">
        <f t="shared" si="876"/>
        <v>1.1399999999999999</v>
      </c>
      <c r="U449" s="30">
        <f t="shared" si="902"/>
        <v>2</v>
      </c>
      <c r="V449" s="43">
        <f t="shared" si="781"/>
        <v>1.62</v>
      </c>
      <c r="W449" s="45">
        <f t="shared" si="826"/>
        <v>224.01999999999992</v>
      </c>
      <c r="X449" s="85"/>
    </row>
    <row r="450" spans="1:24" outlineLevel="1" x14ac:dyDescent="0.2">
      <c r="A450" s="91"/>
      <c r="B450" s="37">
        <f t="shared" si="546"/>
        <v>446</v>
      </c>
      <c r="C450" s="28" t="s">
        <v>495</v>
      </c>
      <c r="D450" s="64">
        <v>44324</v>
      </c>
      <c r="E450" s="28" t="s">
        <v>53</v>
      </c>
      <c r="F450" s="54" t="s">
        <v>46</v>
      </c>
      <c r="G450" s="54" t="s">
        <v>70</v>
      </c>
      <c r="H450" s="54">
        <v>1000</v>
      </c>
      <c r="I450" s="57" t="s">
        <v>131</v>
      </c>
      <c r="J450" s="54" t="s">
        <v>120</v>
      </c>
      <c r="K450" s="36" t="s">
        <v>9</v>
      </c>
      <c r="L450" s="10">
        <v>7.36</v>
      </c>
      <c r="M450" s="30">
        <v>1.5727450980392157</v>
      </c>
      <c r="N450" s="31">
        <v>2.29</v>
      </c>
      <c r="O450" s="30">
        <v>1.1888888888888889</v>
      </c>
      <c r="P450" s="43">
        <f t="shared" si="717"/>
        <v>11.5</v>
      </c>
      <c r="Q450" s="45">
        <f t="shared" ref="Q450" si="903">P450+Q449</f>
        <v>212.06000000000006</v>
      </c>
      <c r="R450" s="10">
        <f t="shared" si="874"/>
        <v>7.36</v>
      </c>
      <c r="S450" s="30">
        <f t="shared" ref="S450:U450" si="904">IF(R450&gt;0,S$3,0)</f>
        <v>2</v>
      </c>
      <c r="T450" s="31">
        <f t="shared" si="876"/>
        <v>2.29</v>
      </c>
      <c r="U450" s="30">
        <f t="shared" si="904"/>
        <v>2</v>
      </c>
      <c r="V450" s="43">
        <f t="shared" si="781"/>
        <v>15.3</v>
      </c>
      <c r="W450" s="45">
        <f t="shared" si="826"/>
        <v>239.31999999999994</v>
      </c>
      <c r="X450" s="85"/>
    </row>
    <row r="451" spans="1:24" outlineLevel="1" x14ac:dyDescent="0.2">
      <c r="A451" s="91"/>
      <c r="B451" s="37">
        <f t="shared" si="546"/>
        <v>447</v>
      </c>
      <c r="C451" s="28" t="s">
        <v>496</v>
      </c>
      <c r="D451" s="64">
        <v>44325</v>
      </c>
      <c r="E451" s="28" t="s">
        <v>32</v>
      </c>
      <c r="F451" s="54" t="s">
        <v>25</v>
      </c>
      <c r="G451" s="54" t="s">
        <v>245</v>
      </c>
      <c r="H451" s="54">
        <v>1100</v>
      </c>
      <c r="I451" s="57" t="s">
        <v>130</v>
      </c>
      <c r="J451" s="54" t="s">
        <v>120</v>
      </c>
      <c r="K451" s="36" t="s">
        <v>66</v>
      </c>
      <c r="L451" s="10">
        <v>4.26</v>
      </c>
      <c r="M451" s="30">
        <v>3.0815384615384609</v>
      </c>
      <c r="N451" s="31">
        <v>1.86</v>
      </c>
      <c r="O451" s="30">
        <v>3.5257142857142858</v>
      </c>
      <c r="P451" s="43">
        <f t="shared" si="717"/>
        <v>-6.6</v>
      </c>
      <c r="Q451" s="45">
        <f t="shared" ref="Q451" si="905">P451+Q450</f>
        <v>205.46000000000006</v>
      </c>
      <c r="R451" s="10">
        <f t="shared" si="874"/>
        <v>4.26</v>
      </c>
      <c r="S451" s="30">
        <f t="shared" ref="S451:U451" si="906">IF(R451&gt;0,S$3,0)</f>
        <v>2</v>
      </c>
      <c r="T451" s="31">
        <f t="shared" si="876"/>
        <v>1.86</v>
      </c>
      <c r="U451" s="30">
        <f t="shared" si="906"/>
        <v>2</v>
      </c>
      <c r="V451" s="43">
        <f t="shared" si="781"/>
        <v>-4</v>
      </c>
      <c r="W451" s="45">
        <f t="shared" si="826"/>
        <v>235.31999999999994</v>
      </c>
      <c r="X451" s="85"/>
    </row>
    <row r="452" spans="1:24" outlineLevel="1" x14ac:dyDescent="0.2">
      <c r="A452" s="91"/>
      <c r="B452" s="37">
        <f t="shared" si="546"/>
        <v>448</v>
      </c>
      <c r="C452" s="28" t="s">
        <v>497</v>
      </c>
      <c r="D452" s="64">
        <v>44325</v>
      </c>
      <c r="E452" s="28" t="s">
        <v>32</v>
      </c>
      <c r="F452" s="54" t="s">
        <v>36</v>
      </c>
      <c r="G452" s="54" t="s">
        <v>67</v>
      </c>
      <c r="H452" s="54">
        <v>1100</v>
      </c>
      <c r="I452" s="57" t="s">
        <v>130</v>
      </c>
      <c r="J452" s="54" t="s">
        <v>120</v>
      </c>
      <c r="K452" s="36" t="s">
        <v>56</v>
      </c>
      <c r="L452" s="10">
        <v>2.66</v>
      </c>
      <c r="M452" s="30">
        <v>6.0400000000000009</v>
      </c>
      <c r="N452" s="31">
        <v>1.36</v>
      </c>
      <c r="O452" s="30">
        <v>0</v>
      </c>
      <c r="P452" s="43">
        <f t="shared" si="717"/>
        <v>-6</v>
      </c>
      <c r="Q452" s="45">
        <f t="shared" ref="Q452" si="907">P452+Q451</f>
        <v>199.46000000000006</v>
      </c>
      <c r="R452" s="10">
        <f t="shared" si="874"/>
        <v>2.66</v>
      </c>
      <c r="S452" s="30">
        <f t="shared" ref="S452:U452" si="908">IF(R452&gt;0,S$3,0)</f>
        <v>2</v>
      </c>
      <c r="T452" s="31">
        <f t="shared" si="876"/>
        <v>1.36</v>
      </c>
      <c r="U452" s="30">
        <f t="shared" si="908"/>
        <v>2</v>
      </c>
      <c r="V452" s="43">
        <f t="shared" si="781"/>
        <v>-4</v>
      </c>
      <c r="W452" s="45">
        <f t="shared" si="826"/>
        <v>231.31999999999994</v>
      </c>
      <c r="X452" s="85"/>
    </row>
    <row r="453" spans="1:24" outlineLevel="1" x14ac:dyDescent="0.2">
      <c r="A453" s="91"/>
      <c r="B453" s="37">
        <f t="shared" si="546"/>
        <v>449</v>
      </c>
      <c r="C453" s="28" t="s">
        <v>498</v>
      </c>
      <c r="D453" s="64">
        <v>44325</v>
      </c>
      <c r="E453" s="28" t="s">
        <v>32</v>
      </c>
      <c r="F453" s="54" t="s">
        <v>36</v>
      </c>
      <c r="G453" s="54" t="s">
        <v>67</v>
      </c>
      <c r="H453" s="54">
        <v>1100</v>
      </c>
      <c r="I453" s="57" t="s">
        <v>130</v>
      </c>
      <c r="J453" s="54" t="s">
        <v>120</v>
      </c>
      <c r="K453" s="36" t="s">
        <v>8</v>
      </c>
      <c r="L453" s="10">
        <v>12</v>
      </c>
      <c r="M453" s="30">
        <v>0.90999999999999992</v>
      </c>
      <c r="N453" s="31">
        <v>3.15</v>
      </c>
      <c r="O453" s="30">
        <v>0.40571428571428575</v>
      </c>
      <c r="P453" s="43">
        <f t="shared" si="717"/>
        <v>0</v>
      </c>
      <c r="Q453" s="45">
        <f t="shared" ref="Q453" si="909">P453+Q452</f>
        <v>199.46000000000006</v>
      </c>
      <c r="R453" s="10">
        <f t="shared" si="874"/>
        <v>12</v>
      </c>
      <c r="S453" s="30">
        <f t="shared" ref="S453:U453" si="910">IF(R453&gt;0,S$3,0)</f>
        <v>2</v>
      </c>
      <c r="T453" s="31">
        <f t="shared" si="876"/>
        <v>3.15</v>
      </c>
      <c r="U453" s="30">
        <f t="shared" si="910"/>
        <v>2</v>
      </c>
      <c r="V453" s="43">
        <f t="shared" si="781"/>
        <v>2.2999999999999998</v>
      </c>
      <c r="W453" s="45">
        <f t="shared" si="826"/>
        <v>233.61999999999995</v>
      </c>
      <c r="X453" s="85"/>
    </row>
    <row r="454" spans="1:24" outlineLevel="1" x14ac:dyDescent="0.2">
      <c r="A454" s="91"/>
      <c r="B454" s="37">
        <f t="shared" si="546"/>
        <v>450</v>
      </c>
      <c r="C454" s="28" t="s">
        <v>499</v>
      </c>
      <c r="D454" s="64">
        <v>44326</v>
      </c>
      <c r="E454" s="28" t="s">
        <v>28</v>
      </c>
      <c r="F454" s="54" t="s">
        <v>25</v>
      </c>
      <c r="G454" s="54" t="s">
        <v>67</v>
      </c>
      <c r="H454" s="54">
        <v>1209</v>
      </c>
      <c r="I454" s="57" t="s">
        <v>131</v>
      </c>
      <c r="J454" s="54" t="s">
        <v>120</v>
      </c>
      <c r="K454" s="36" t="s">
        <v>9</v>
      </c>
      <c r="L454" s="10">
        <v>1.65</v>
      </c>
      <c r="M454" s="30">
        <v>15.44</v>
      </c>
      <c r="N454" s="31">
        <v>1.1399999999999999</v>
      </c>
      <c r="O454" s="30">
        <v>0</v>
      </c>
      <c r="P454" s="43">
        <f t="shared" si="717"/>
        <v>10</v>
      </c>
      <c r="Q454" s="45">
        <f t="shared" ref="Q454" si="911">P454+Q453</f>
        <v>209.46000000000006</v>
      </c>
      <c r="R454" s="10">
        <f t="shared" si="874"/>
        <v>1.65</v>
      </c>
      <c r="S454" s="30">
        <f t="shared" ref="S454:U454" si="912">IF(R454&gt;0,S$3,0)</f>
        <v>2</v>
      </c>
      <c r="T454" s="31">
        <f t="shared" si="876"/>
        <v>1.1399999999999999</v>
      </c>
      <c r="U454" s="30">
        <f t="shared" si="912"/>
        <v>2</v>
      </c>
      <c r="V454" s="43">
        <f t="shared" si="781"/>
        <v>1.58</v>
      </c>
      <c r="W454" s="45">
        <f t="shared" si="826"/>
        <v>235.19999999999996</v>
      </c>
      <c r="X454" s="85"/>
    </row>
    <row r="455" spans="1:24" outlineLevel="1" x14ac:dyDescent="0.2">
      <c r="A455" s="91"/>
      <c r="B455" s="37">
        <f t="shared" si="546"/>
        <v>451</v>
      </c>
      <c r="C455" s="28" t="s">
        <v>500</v>
      </c>
      <c r="D455" s="64">
        <v>44327</v>
      </c>
      <c r="E455" s="28" t="s">
        <v>39</v>
      </c>
      <c r="F455" s="54" t="s">
        <v>36</v>
      </c>
      <c r="G455" s="54" t="s">
        <v>67</v>
      </c>
      <c r="H455" s="54">
        <v>1000</v>
      </c>
      <c r="I455" s="57" t="s">
        <v>130</v>
      </c>
      <c r="J455" s="54" t="s">
        <v>120</v>
      </c>
      <c r="K455" s="36" t="s">
        <v>56</v>
      </c>
      <c r="L455" s="10">
        <v>2.13</v>
      </c>
      <c r="M455" s="30">
        <v>8.879999999999999</v>
      </c>
      <c r="N455" s="31">
        <v>1.37</v>
      </c>
      <c r="O455" s="30">
        <v>0</v>
      </c>
      <c r="P455" s="43">
        <f t="shared" si="717"/>
        <v>-8.9</v>
      </c>
      <c r="Q455" s="45">
        <f t="shared" ref="Q455" si="913">P455+Q454</f>
        <v>200.56000000000006</v>
      </c>
      <c r="R455" s="10">
        <f t="shared" si="874"/>
        <v>2.13</v>
      </c>
      <c r="S455" s="30">
        <f t="shared" ref="S455:U455" si="914">IF(R455&gt;0,S$3,0)</f>
        <v>2</v>
      </c>
      <c r="T455" s="31">
        <f t="shared" si="876"/>
        <v>1.37</v>
      </c>
      <c r="U455" s="30">
        <f t="shared" si="914"/>
        <v>2</v>
      </c>
      <c r="V455" s="43">
        <f t="shared" ref="V455:V521" si="915">ROUND(IF(OR($K455="1st",$K455="WON"),($R455*$S455)+($T455*$U455),IF(OR($K455="2nd",$K455="3rd"),IF($T455="NTD",0,($T455*$U455))))-($S455+$U455),2)</f>
        <v>-4</v>
      </c>
      <c r="W455" s="45">
        <f t="shared" si="826"/>
        <v>231.19999999999996</v>
      </c>
      <c r="X455" s="85"/>
    </row>
    <row r="456" spans="1:24" outlineLevel="1" x14ac:dyDescent="0.2">
      <c r="A456" s="91"/>
      <c r="B456" s="37">
        <f t="shared" si="546"/>
        <v>452</v>
      </c>
      <c r="C456" s="28" t="s">
        <v>501</v>
      </c>
      <c r="D456" s="64">
        <v>44327</v>
      </c>
      <c r="E456" s="28" t="s">
        <v>39</v>
      </c>
      <c r="F456" s="54" t="s">
        <v>36</v>
      </c>
      <c r="G456" s="54" t="s">
        <v>67</v>
      </c>
      <c r="H456" s="54">
        <v>1000</v>
      </c>
      <c r="I456" s="57" t="s">
        <v>130</v>
      </c>
      <c r="J456" s="54" t="s">
        <v>120</v>
      </c>
      <c r="K456" s="36" t="s">
        <v>8</v>
      </c>
      <c r="L456" s="10">
        <v>85</v>
      </c>
      <c r="M456" s="30">
        <v>0.11952380952380953</v>
      </c>
      <c r="N456" s="31">
        <v>23.8</v>
      </c>
      <c r="O456" s="30">
        <v>5.0000000000000001E-3</v>
      </c>
      <c r="P456" s="43">
        <f t="shared" si="717"/>
        <v>0</v>
      </c>
      <c r="Q456" s="45">
        <f t="shared" ref="Q456" si="916">P456+Q455</f>
        <v>200.56000000000006</v>
      </c>
      <c r="R456" s="10">
        <f t="shared" si="874"/>
        <v>85</v>
      </c>
      <c r="S456" s="30">
        <f t="shared" ref="S456:U456" si="917">IF(R456&gt;0,S$3,0)</f>
        <v>2</v>
      </c>
      <c r="T456" s="31">
        <f t="shared" si="876"/>
        <v>23.8</v>
      </c>
      <c r="U456" s="30">
        <f t="shared" si="917"/>
        <v>2</v>
      </c>
      <c r="V456" s="43">
        <f t="shared" si="915"/>
        <v>43.6</v>
      </c>
      <c r="W456" s="45">
        <f t="shared" si="826"/>
        <v>274.79999999999995</v>
      </c>
      <c r="X456" s="85"/>
    </row>
    <row r="457" spans="1:24" outlineLevel="1" x14ac:dyDescent="0.2">
      <c r="A457" s="91"/>
      <c r="B457" s="37">
        <f t="shared" si="546"/>
        <v>453</v>
      </c>
      <c r="C457" s="28" t="s">
        <v>502</v>
      </c>
      <c r="D457" s="64">
        <v>44327</v>
      </c>
      <c r="E457" s="28" t="s">
        <v>39</v>
      </c>
      <c r="F457" s="54" t="s">
        <v>10</v>
      </c>
      <c r="G457" s="54" t="s">
        <v>67</v>
      </c>
      <c r="H457" s="54">
        <v>1000</v>
      </c>
      <c r="I457" s="57" t="s">
        <v>130</v>
      </c>
      <c r="J457" s="54" t="s">
        <v>120</v>
      </c>
      <c r="K457" s="36" t="s">
        <v>12</v>
      </c>
      <c r="L457" s="10">
        <v>4.45</v>
      </c>
      <c r="M457" s="30">
        <v>2.9062857142857137</v>
      </c>
      <c r="N457" s="31">
        <v>1.53</v>
      </c>
      <c r="O457" s="30">
        <v>0</v>
      </c>
      <c r="P457" s="43">
        <f t="shared" si="717"/>
        <v>-2.9</v>
      </c>
      <c r="Q457" s="45">
        <f t="shared" ref="Q457" si="918">P457+Q456</f>
        <v>197.66000000000005</v>
      </c>
      <c r="R457" s="10">
        <f t="shared" si="874"/>
        <v>4.45</v>
      </c>
      <c r="S457" s="30">
        <f t="shared" ref="S457:U457" si="919">IF(R457&gt;0,S$3,0)</f>
        <v>2</v>
      </c>
      <c r="T457" s="31">
        <f t="shared" si="876"/>
        <v>1.53</v>
      </c>
      <c r="U457" s="30">
        <f t="shared" si="919"/>
        <v>2</v>
      </c>
      <c r="V457" s="43">
        <f t="shared" si="915"/>
        <v>-0.94</v>
      </c>
      <c r="W457" s="45">
        <f t="shared" si="826"/>
        <v>273.85999999999996</v>
      </c>
      <c r="X457" s="85"/>
    </row>
    <row r="458" spans="1:24" outlineLevel="1" x14ac:dyDescent="0.2">
      <c r="A458" s="91"/>
      <c r="B458" s="37">
        <f t="shared" si="546"/>
        <v>454</v>
      </c>
      <c r="C458" s="28" t="s">
        <v>503</v>
      </c>
      <c r="D458" s="64">
        <v>44328</v>
      </c>
      <c r="E458" s="28" t="s">
        <v>44</v>
      </c>
      <c r="F458" s="54" t="s">
        <v>36</v>
      </c>
      <c r="G458" s="54" t="s">
        <v>245</v>
      </c>
      <c r="H458" s="54">
        <v>1000</v>
      </c>
      <c r="I458" s="57" t="s">
        <v>130</v>
      </c>
      <c r="J458" s="54" t="s">
        <v>120</v>
      </c>
      <c r="K458" s="36" t="s">
        <v>9</v>
      </c>
      <c r="L458" s="10">
        <v>3.6</v>
      </c>
      <c r="M458" s="30">
        <v>3.86</v>
      </c>
      <c r="N458" s="31">
        <v>1.59</v>
      </c>
      <c r="O458" s="30">
        <v>0</v>
      </c>
      <c r="P458" s="43">
        <f t="shared" si="717"/>
        <v>10</v>
      </c>
      <c r="Q458" s="45">
        <f t="shared" ref="Q458" si="920">P458+Q457</f>
        <v>207.66000000000005</v>
      </c>
      <c r="R458" s="10">
        <f t="shared" si="874"/>
        <v>3.6</v>
      </c>
      <c r="S458" s="30">
        <f t="shared" ref="S458:U458" si="921">IF(R458&gt;0,S$3,0)</f>
        <v>2</v>
      </c>
      <c r="T458" s="31">
        <f t="shared" si="876"/>
        <v>1.59</v>
      </c>
      <c r="U458" s="30">
        <f t="shared" si="921"/>
        <v>2</v>
      </c>
      <c r="V458" s="43">
        <f t="shared" si="915"/>
        <v>6.38</v>
      </c>
      <c r="W458" s="45">
        <f t="shared" si="826"/>
        <v>280.23999999999995</v>
      </c>
      <c r="X458" s="85"/>
    </row>
    <row r="459" spans="1:24" outlineLevel="1" x14ac:dyDescent="0.2">
      <c r="A459" s="91"/>
      <c r="B459" s="37">
        <f t="shared" si="546"/>
        <v>455</v>
      </c>
      <c r="C459" s="28" t="s">
        <v>505</v>
      </c>
      <c r="D459" s="64">
        <v>44329</v>
      </c>
      <c r="E459" s="28" t="s">
        <v>44</v>
      </c>
      <c r="F459" s="54" t="s">
        <v>25</v>
      </c>
      <c r="G459" s="54" t="s">
        <v>67</v>
      </c>
      <c r="H459" s="54">
        <v>1000</v>
      </c>
      <c r="I459" s="57" t="s">
        <v>128</v>
      </c>
      <c r="J459" s="54" t="s">
        <v>120</v>
      </c>
      <c r="K459" s="36" t="s">
        <v>74</v>
      </c>
      <c r="L459" s="199" t="s">
        <v>513</v>
      </c>
      <c r="M459" s="200"/>
      <c r="N459" s="200"/>
      <c r="O459" s="200"/>
      <c r="P459" s="43">
        <v>0</v>
      </c>
      <c r="Q459" s="45">
        <f t="shared" ref="Q459" si="922">P459+Q458</f>
        <v>207.66000000000005</v>
      </c>
      <c r="R459" s="199" t="str">
        <f t="shared" si="874"/>
        <v>* SP not available *</v>
      </c>
      <c r="S459" s="200">
        <f t="shared" ref="S459" si="923">$S$3</f>
        <v>2</v>
      </c>
      <c r="T459" s="200">
        <f t="shared" si="876"/>
        <v>0</v>
      </c>
      <c r="U459" s="200">
        <f t="shared" ref="U459" si="924">$U$3</f>
        <v>2</v>
      </c>
      <c r="V459" s="43">
        <v>0</v>
      </c>
      <c r="W459" s="45">
        <f t="shared" si="826"/>
        <v>280.23999999999995</v>
      </c>
      <c r="X459" s="85"/>
    </row>
    <row r="460" spans="1:24" outlineLevel="1" x14ac:dyDescent="0.2">
      <c r="A460" s="91"/>
      <c r="B460" s="37">
        <f t="shared" si="546"/>
        <v>456</v>
      </c>
      <c r="C460" s="28" t="s">
        <v>504</v>
      </c>
      <c r="D460" s="64">
        <v>44329</v>
      </c>
      <c r="E460" s="28" t="s">
        <v>44</v>
      </c>
      <c r="F460" s="54" t="s">
        <v>10</v>
      </c>
      <c r="G460" s="54" t="s">
        <v>67</v>
      </c>
      <c r="H460" s="54">
        <v>1400</v>
      </c>
      <c r="I460" s="57" t="s">
        <v>128</v>
      </c>
      <c r="J460" s="54" t="s">
        <v>120</v>
      </c>
      <c r="K460" s="36" t="s">
        <v>8</v>
      </c>
      <c r="L460" s="10">
        <v>3.51</v>
      </c>
      <c r="M460" s="30">
        <v>3.9800000000000004</v>
      </c>
      <c r="N460" s="31">
        <v>1.67</v>
      </c>
      <c r="O460" s="30">
        <v>0</v>
      </c>
      <c r="P460" s="43">
        <f t="shared" si="717"/>
        <v>-4</v>
      </c>
      <c r="Q460" s="45">
        <f t="shared" ref="Q460" si="925">P460+Q459</f>
        <v>203.66000000000005</v>
      </c>
      <c r="R460" s="10">
        <f t="shared" si="874"/>
        <v>3.51</v>
      </c>
      <c r="S460" s="30">
        <f t="shared" ref="S460:S523" si="926">IF(R460&gt;0,S$3,0)</f>
        <v>2</v>
      </c>
      <c r="T460" s="31">
        <f t="shared" si="876"/>
        <v>1.67</v>
      </c>
      <c r="U460" s="30">
        <f t="shared" ref="U460" si="927">IF(T460&gt;0,U$3,0)</f>
        <v>2</v>
      </c>
      <c r="V460" s="43">
        <f t="shared" si="915"/>
        <v>-0.66</v>
      </c>
      <c r="W460" s="45">
        <f t="shared" si="826"/>
        <v>279.57999999999993</v>
      </c>
      <c r="X460" s="85"/>
    </row>
    <row r="461" spans="1:24" outlineLevel="1" x14ac:dyDescent="0.2">
      <c r="A461" s="91"/>
      <c r="B461" s="37">
        <f t="shared" si="546"/>
        <v>457</v>
      </c>
      <c r="C461" s="28" t="s">
        <v>476</v>
      </c>
      <c r="D461" s="64">
        <v>44329</v>
      </c>
      <c r="E461" s="28" t="s">
        <v>44</v>
      </c>
      <c r="F461" s="54" t="s">
        <v>46</v>
      </c>
      <c r="G461" s="54" t="s">
        <v>147</v>
      </c>
      <c r="H461" s="54">
        <v>1100</v>
      </c>
      <c r="I461" s="57" t="s">
        <v>128</v>
      </c>
      <c r="J461" s="54" t="s">
        <v>120</v>
      </c>
      <c r="K461" s="36" t="s">
        <v>74</v>
      </c>
      <c r="L461" s="10">
        <v>9.61</v>
      </c>
      <c r="M461" s="30">
        <v>1.1573529411764707</v>
      </c>
      <c r="N461" s="31">
        <v>2.99</v>
      </c>
      <c r="O461" s="30">
        <v>0.56000000000000005</v>
      </c>
      <c r="P461" s="43">
        <f t="shared" si="717"/>
        <v>-1.7</v>
      </c>
      <c r="Q461" s="45">
        <f t="shared" ref="Q461" si="928">P461+Q460</f>
        <v>201.96000000000006</v>
      </c>
      <c r="R461" s="10">
        <f t="shared" si="874"/>
        <v>9.61</v>
      </c>
      <c r="S461" s="30">
        <f t="shared" si="926"/>
        <v>2</v>
      </c>
      <c r="T461" s="31">
        <f t="shared" si="876"/>
        <v>2.99</v>
      </c>
      <c r="U461" s="30">
        <f t="shared" ref="U461" si="929">IF(T461&gt;0,U$3,0)</f>
        <v>2</v>
      </c>
      <c r="V461" s="43">
        <f t="shared" si="915"/>
        <v>-4</v>
      </c>
      <c r="W461" s="45">
        <f t="shared" si="826"/>
        <v>275.57999999999993</v>
      </c>
      <c r="X461" s="85"/>
    </row>
    <row r="462" spans="1:24" outlineLevel="1" x14ac:dyDescent="0.2">
      <c r="A462" s="91"/>
      <c r="B462" s="37">
        <f t="shared" si="546"/>
        <v>458</v>
      </c>
      <c r="C462" s="28" t="s">
        <v>482</v>
      </c>
      <c r="D462" s="64">
        <v>44330</v>
      </c>
      <c r="E462" s="28" t="s">
        <v>509</v>
      </c>
      <c r="F462" s="54" t="s">
        <v>36</v>
      </c>
      <c r="G462" s="54" t="s">
        <v>67</v>
      </c>
      <c r="H462" s="54">
        <v>1000</v>
      </c>
      <c r="I462" s="57" t="s">
        <v>130</v>
      </c>
      <c r="J462" s="54" t="s">
        <v>178</v>
      </c>
      <c r="K462" s="36" t="s">
        <v>9</v>
      </c>
      <c r="L462" s="10">
        <v>3.19</v>
      </c>
      <c r="M462" s="30">
        <v>4.5771428571428565</v>
      </c>
      <c r="N462" s="31">
        <v>1.54</v>
      </c>
      <c r="O462" s="30">
        <v>0</v>
      </c>
      <c r="P462" s="43">
        <f t="shared" si="717"/>
        <v>10</v>
      </c>
      <c r="Q462" s="45">
        <f t="shared" ref="Q462" si="930">P462+Q461</f>
        <v>211.96000000000006</v>
      </c>
      <c r="R462" s="10">
        <f t="shared" si="874"/>
        <v>3.19</v>
      </c>
      <c r="S462" s="30">
        <f t="shared" si="926"/>
        <v>2</v>
      </c>
      <c r="T462" s="31">
        <f t="shared" si="876"/>
        <v>1.54</v>
      </c>
      <c r="U462" s="30">
        <f t="shared" ref="U462" si="931">IF(T462&gt;0,U$3,0)</f>
        <v>2</v>
      </c>
      <c r="V462" s="43">
        <f t="shared" si="915"/>
        <v>5.46</v>
      </c>
      <c r="W462" s="45">
        <f t="shared" si="826"/>
        <v>281.03999999999991</v>
      </c>
      <c r="X462" s="85"/>
    </row>
    <row r="463" spans="1:24" outlineLevel="1" x14ac:dyDescent="0.2">
      <c r="A463" s="91"/>
      <c r="B463" s="37">
        <f t="shared" si="546"/>
        <v>459</v>
      </c>
      <c r="C463" s="28" t="s">
        <v>506</v>
      </c>
      <c r="D463" s="64">
        <v>44330</v>
      </c>
      <c r="E463" s="28" t="s">
        <v>51</v>
      </c>
      <c r="F463" s="54" t="s">
        <v>34</v>
      </c>
      <c r="G463" s="54" t="s">
        <v>67</v>
      </c>
      <c r="H463" s="54">
        <v>1325</v>
      </c>
      <c r="I463" s="57" t="s">
        <v>130</v>
      </c>
      <c r="J463" s="54" t="s">
        <v>120</v>
      </c>
      <c r="K463" s="36" t="s">
        <v>62</v>
      </c>
      <c r="L463" s="10">
        <v>68.23</v>
      </c>
      <c r="M463" s="30">
        <v>0.14880597014925373</v>
      </c>
      <c r="N463" s="31">
        <v>14.08</v>
      </c>
      <c r="O463" s="30">
        <v>0.01</v>
      </c>
      <c r="P463" s="43">
        <f t="shared" si="717"/>
        <v>-0.2</v>
      </c>
      <c r="Q463" s="45">
        <f t="shared" ref="Q463" si="932">P463+Q462</f>
        <v>211.76000000000008</v>
      </c>
      <c r="R463" s="10">
        <f t="shared" si="874"/>
        <v>68.23</v>
      </c>
      <c r="S463" s="30">
        <f t="shared" si="926"/>
        <v>2</v>
      </c>
      <c r="T463" s="31">
        <f t="shared" si="876"/>
        <v>14.08</v>
      </c>
      <c r="U463" s="30">
        <f t="shared" ref="U463" si="933">IF(T463&gt;0,U$3,0)</f>
        <v>2</v>
      </c>
      <c r="V463" s="43">
        <f t="shared" si="915"/>
        <v>-4</v>
      </c>
      <c r="W463" s="45">
        <f t="shared" si="826"/>
        <v>277.03999999999991</v>
      </c>
      <c r="X463" s="85"/>
    </row>
    <row r="464" spans="1:24" outlineLevel="1" x14ac:dyDescent="0.2">
      <c r="A464" s="91"/>
      <c r="B464" s="37">
        <f t="shared" si="546"/>
        <v>460</v>
      </c>
      <c r="C464" s="28" t="s">
        <v>507</v>
      </c>
      <c r="D464" s="64">
        <v>44330</v>
      </c>
      <c r="E464" s="28" t="s">
        <v>15</v>
      </c>
      <c r="F464" s="54" t="s">
        <v>25</v>
      </c>
      <c r="G464" s="54" t="s">
        <v>67</v>
      </c>
      <c r="H464" s="54">
        <v>1200</v>
      </c>
      <c r="I464" s="57" t="s">
        <v>130</v>
      </c>
      <c r="J464" s="54" t="s">
        <v>120</v>
      </c>
      <c r="K464" s="36" t="s">
        <v>12</v>
      </c>
      <c r="L464" s="10">
        <v>8.3800000000000008</v>
      </c>
      <c r="M464" s="30">
        <v>1.3585573539760729</v>
      </c>
      <c r="N464" s="31">
        <v>1.87</v>
      </c>
      <c r="O464" s="30">
        <v>1.5242857142857145</v>
      </c>
      <c r="P464" s="43">
        <f t="shared" si="717"/>
        <v>0</v>
      </c>
      <c r="Q464" s="45">
        <f t="shared" ref="Q464" si="934">P464+Q463</f>
        <v>211.76000000000008</v>
      </c>
      <c r="R464" s="10">
        <f t="shared" si="874"/>
        <v>8.3800000000000008</v>
      </c>
      <c r="S464" s="30">
        <f t="shared" si="926"/>
        <v>2</v>
      </c>
      <c r="T464" s="31">
        <f t="shared" si="876"/>
        <v>1.87</v>
      </c>
      <c r="U464" s="30">
        <f t="shared" ref="U464" si="935">IF(T464&gt;0,U$3,0)</f>
        <v>2</v>
      </c>
      <c r="V464" s="43">
        <f t="shared" si="915"/>
        <v>-0.26</v>
      </c>
      <c r="W464" s="45">
        <f t="shared" si="826"/>
        <v>276.77999999999992</v>
      </c>
      <c r="X464" s="85"/>
    </row>
    <row r="465" spans="1:24" outlineLevel="1" x14ac:dyDescent="0.2">
      <c r="A465" s="91"/>
      <c r="B465" s="37">
        <f t="shared" si="546"/>
        <v>461</v>
      </c>
      <c r="C465" s="28" t="s">
        <v>479</v>
      </c>
      <c r="D465" s="64">
        <v>44330</v>
      </c>
      <c r="E465" s="28" t="s">
        <v>15</v>
      </c>
      <c r="F465" s="54" t="s">
        <v>10</v>
      </c>
      <c r="G465" s="54" t="s">
        <v>67</v>
      </c>
      <c r="H465" s="54">
        <v>1400</v>
      </c>
      <c r="I465" s="57" t="s">
        <v>130</v>
      </c>
      <c r="J465" s="54" t="s">
        <v>120</v>
      </c>
      <c r="K465" s="36" t="s">
        <v>9</v>
      </c>
      <c r="L465" s="10">
        <v>4.0999999999999996</v>
      </c>
      <c r="M465" s="30">
        <v>3.2120000000000006</v>
      </c>
      <c r="N465" s="31">
        <v>1.53</v>
      </c>
      <c r="O465" s="30"/>
      <c r="P465" s="43">
        <f t="shared" si="717"/>
        <v>10</v>
      </c>
      <c r="Q465" s="45">
        <f t="shared" ref="Q465" si="936">P465+Q464</f>
        <v>221.76000000000008</v>
      </c>
      <c r="R465" s="10">
        <f t="shared" si="874"/>
        <v>4.0999999999999996</v>
      </c>
      <c r="S465" s="30">
        <f t="shared" si="926"/>
        <v>2</v>
      </c>
      <c r="T465" s="31">
        <f t="shared" si="876"/>
        <v>1.53</v>
      </c>
      <c r="U465" s="30">
        <f t="shared" ref="U465" si="937">IF(T465&gt;0,U$3,0)</f>
        <v>2</v>
      </c>
      <c r="V465" s="43">
        <f t="shared" si="915"/>
        <v>7.26</v>
      </c>
      <c r="W465" s="45">
        <f t="shared" si="826"/>
        <v>284.03999999999991</v>
      </c>
      <c r="X465" s="85"/>
    </row>
    <row r="466" spans="1:24" outlineLevel="1" x14ac:dyDescent="0.2">
      <c r="A466" s="91"/>
      <c r="B466" s="37">
        <f t="shared" si="546"/>
        <v>462</v>
      </c>
      <c r="C466" s="28" t="s">
        <v>508</v>
      </c>
      <c r="D466" s="64">
        <v>44330</v>
      </c>
      <c r="E466" s="28" t="s">
        <v>15</v>
      </c>
      <c r="F466" s="54" t="s">
        <v>48</v>
      </c>
      <c r="G466" s="54" t="s">
        <v>69</v>
      </c>
      <c r="H466" s="54">
        <v>1400</v>
      </c>
      <c r="I466" s="57" t="s">
        <v>130</v>
      </c>
      <c r="J466" s="54" t="s">
        <v>120</v>
      </c>
      <c r="K466" s="36" t="s">
        <v>62</v>
      </c>
      <c r="L466" s="10">
        <v>24</v>
      </c>
      <c r="M466" s="30">
        <v>0.43608695652173912</v>
      </c>
      <c r="N466" s="31">
        <v>7.93</v>
      </c>
      <c r="O466" s="30">
        <v>6.4999999999999974E-2</v>
      </c>
      <c r="P466" s="43">
        <f t="shared" si="717"/>
        <v>-0.5</v>
      </c>
      <c r="Q466" s="45">
        <f t="shared" ref="Q466" si="938">P466+Q465</f>
        <v>221.26000000000008</v>
      </c>
      <c r="R466" s="10">
        <f t="shared" si="874"/>
        <v>24</v>
      </c>
      <c r="S466" s="30">
        <f t="shared" si="926"/>
        <v>2</v>
      </c>
      <c r="T466" s="31">
        <f t="shared" si="876"/>
        <v>7.93</v>
      </c>
      <c r="U466" s="30">
        <f t="shared" ref="U466" si="939">IF(T466&gt;0,U$3,0)</f>
        <v>2</v>
      </c>
      <c r="V466" s="43">
        <f t="shared" si="915"/>
        <v>-4</v>
      </c>
      <c r="W466" s="45">
        <f t="shared" si="826"/>
        <v>280.03999999999991</v>
      </c>
      <c r="X466" s="85"/>
    </row>
    <row r="467" spans="1:24" outlineLevel="1" x14ac:dyDescent="0.2">
      <c r="A467" s="91"/>
      <c r="B467" s="37">
        <f t="shared" si="546"/>
        <v>463</v>
      </c>
      <c r="C467" s="28" t="s">
        <v>510</v>
      </c>
      <c r="D467" s="64">
        <v>44331</v>
      </c>
      <c r="E467" s="28" t="s">
        <v>31</v>
      </c>
      <c r="F467" s="54" t="s">
        <v>25</v>
      </c>
      <c r="G467" s="54" t="s">
        <v>245</v>
      </c>
      <c r="H467" s="54">
        <v>1000</v>
      </c>
      <c r="I467" s="57" t="s">
        <v>130</v>
      </c>
      <c r="J467" s="54" t="s">
        <v>120</v>
      </c>
      <c r="K467" s="36" t="s">
        <v>66</v>
      </c>
      <c r="L467" s="10">
        <v>4.5999999999999996</v>
      </c>
      <c r="M467" s="30">
        <v>2.7717241379310344</v>
      </c>
      <c r="N467" s="31">
        <v>1.94</v>
      </c>
      <c r="O467" s="30">
        <v>2.9466666666666663</v>
      </c>
      <c r="P467" s="43">
        <f t="shared" si="717"/>
        <v>-5.7</v>
      </c>
      <c r="Q467" s="45">
        <f t="shared" ref="Q467" si="940">P467+Q466</f>
        <v>215.56000000000009</v>
      </c>
      <c r="R467" s="10">
        <f t="shared" si="874"/>
        <v>4.5999999999999996</v>
      </c>
      <c r="S467" s="30">
        <f t="shared" si="926"/>
        <v>2</v>
      </c>
      <c r="T467" s="31">
        <f t="shared" si="876"/>
        <v>1.94</v>
      </c>
      <c r="U467" s="30">
        <f t="shared" ref="U467" si="941">IF(T467&gt;0,U$3,0)</f>
        <v>2</v>
      </c>
      <c r="V467" s="43">
        <f t="shared" si="915"/>
        <v>-4</v>
      </c>
      <c r="W467" s="45">
        <f t="shared" si="826"/>
        <v>276.03999999999991</v>
      </c>
      <c r="X467" s="85"/>
    </row>
    <row r="468" spans="1:24" outlineLevel="1" x14ac:dyDescent="0.2">
      <c r="A468" s="91"/>
      <c r="B468" s="37">
        <f t="shared" si="546"/>
        <v>464</v>
      </c>
      <c r="C468" s="28" t="s">
        <v>511</v>
      </c>
      <c r="D468" s="64">
        <v>44331</v>
      </c>
      <c r="E468" s="28" t="s">
        <v>31</v>
      </c>
      <c r="F468" s="54" t="s">
        <v>10</v>
      </c>
      <c r="G468" s="54" t="s">
        <v>112</v>
      </c>
      <c r="H468" s="54">
        <v>1000</v>
      </c>
      <c r="I468" s="57" t="s">
        <v>130</v>
      </c>
      <c r="J468" s="54" t="s">
        <v>120</v>
      </c>
      <c r="K468" s="36" t="s">
        <v>12</v>
      </c>
      <c r="L468" s="10">
        <v>71.349999999999994</v>
      </c>
      <c r="M468" s="30">
        <v>0.14148809523809525</v>
      </c>
      <c r="N468" s="31">
        <v>13</v>
      </c>
      <c r="O468" s="30">
        <v>0.01</v>
      </c>
      <c r="P468" s="43">
        <f t="shared" si="717"/>
        <v>0</v>
      </c>
      <c r="Q468" s="45">
        <f t="shared" ref="Q468" si="942">P468+Q467</f>
        <v>215.56000000000009</v>
      </c>
      <c r="R468" s="10">
        <f t="shared" si="874"/>
        <v>71.349999999999994</v>
      </c>
      <c r="S468" s="30">
        <f t="shared" si="926"/>
        <v>2</v>
      </c>
      <c r="T468" s="31">
        <f t="shared" si="876"/>
        <v>13</v>
      </c>
      <c r="U468" s="30">
        <f t="shared" ref="U468" si="943">IF(T468&gt;0,U$3,0)</f>
        <v>2</v>
      </c>
      <c r="V468" s="43">
        <f t="shared" si="915"/>
        <v>22</v>
      </c>
      <c r="W468" s="45">
        <f t="shared" si="826"/>
        <v>298.03999999999991</v>
      </c>
      <c r="X468" s="85"/>
    </row>
    <row r="469" spans="1:24" outlineLevel="1" x14ac:dyDescent="0.2">
      <c r="A469" s="91"/>
      <c r="B469" s="37">
        <f t="shared" si="546"/>
        <v>465</v>
      </c>
      <c r="C469" s="28" t="s">
        <v>512</v>
      </c>
      <c r="D469" s="64">
        <v>44332</v>
      </c>
      <c r="E469" s="28" t="s">
        <v>40</v>
      </c>
      <c r="F469" s="54" t="s">
        <v>25</v>
      </c>
      <c r="G469" s="54" t="s">
        <v>67</v>
      </c>
      <c r="H469" s="54">
        <v>1100</v>
      </c>
      <c r="I469" s="57" t="s">
        <v>130</v>
      </c>
      <c r="J469" s="54" t="s">
        <v>120</v>
      </c>
      <c r="K469" s="36" t="s">
        <v>12</v>
      </c>
      <c r="L469" s="10">
        <v>2.4700000000000002</v>
      </c>
      <c r="M469" s="30">
        <v>6.7889361702127662</v>
      </c>
      <c r="N469" s="31">
        <v>1.32</v>
      </c>
      <c r="O469" s="30">
        <v>0</v>
      </c>
      <c r="P469" s="43">
        <f t="shared" si="717"/>
        <v>-6.8</v>
      </c>
      <c r="Q469" s="45">
        <f t="shared" ref="Q469" si="944">P469+Q468</f>
        <v>208.76000000000008</v>
      </c>
      <c r="R469" s="10">
        <f t="shared" si="874"/>
        <v>2.4700000000000002</v>
      </c>
      <c r="S469" s="30">
        <f t="shared" si="926"/>
        <v>2</v>
      </c>
      <c r="T469" s="31">
        <f t="shared" si="876"/>
        <v>1.32</v>
      </c>
      <c r="U469" s="30">
        <f t="shared" ref="U469" si="945">IF(T469&gt;0,U$3,0)</f>
        <v>2</v>
      </c>
      <c r="V469" s="43">
        <f t="shared" si="915"/>
        <v>-1.36</v>
      </c>
      <c r="W469" s="45">
        <f t="shared" si="826"/>
        <v>296.67999999999989</v>
      </c>
      <c r="X469" s="85"/>
    </row>
    <row r="470" spans="1:24" outlineLevel="1" x14ac:dyDescent="0.2">
      <c r="A470" s="91"/>
      <c r="B470" s="37">
        <f t="shared" si="546"/>
        <v>466</v>
      </c>
      <c r="C470" s="28" t="s">
        <v>514</v>
      </c>
      <c r="D470" s="64">
        <v>44336</v>
      </c>
      <c r="E470" s="28" t="s">
        <v>88</v>
      </c>
      <c r="F470" s="54" t="s">
        <v>25</v>
      </c>
      <c r="G470" s="54" t="s">
        <v>67</v>
      </c>
      <c r="H470" s="54">
        <v>1100</v>
      </c>
      <c r="I470" s="57" t="s">
        <v>132</v>
      </c>
      <c r="J470" s="54" t="s">
        <v>120</v>
      </c>
      <c r="K470" s="36" t="s">
        <v>110</v>
      </c>
      <c r="L470" s="10">
        <v>20.74</v>
      </c>
      <c r="M470" s="30">
        <v>0.505</v>
      </c>
      <c r="N470" s="31">
        <v>3.82</v>
      </c>
      <c r="O470" s="30">
        <v>0.18000000000000005</v>
      </c>
      <c r="P470" s="43">
        <f t="shared" si="717"/>
        <v>-0.7</v>
      </c>
      <c r="Q470" s="45">
        <f t="shared" ref="Q470" si="946">P470+Q469</f>
        <v>208.06000000000009</v>
      </c>
      <c r="R470" s="10">
        <f t="shared" si="874"/>
        <v>20.74</v>
      </c>
      <c r="S470" s="30">
        <f t="shared" si="926"/>
        <v>2</v>
      </c>
      <c r="T470" s="31">
        <f t="shared" si="876"/>
        <v>3.82</v>
      </c>
      <c r="U470" s="30">
        <f t="shared" ref="U470" si="947">IF(T470&gt;0,U$3,0)</f>
        <v>2</v>
      </c>
      <c r="V470" s="43">
        <f t="shared" si="915"/>
        <v>-4</v>
      </c>
      <c r="W470" s="45">
        <f t="shared" si="826"/>
        <v>292.67999999999989</v>
      </c>
      <c r="X470" s="85"/>
    </row>
    <row r="471" spans="1:24" outlineLevel="1" x14ac:dyDescent="0.2">
      <c r="A471" s="91"/>
      <c r="B471" s="37">
        <f t="shared" si="546"/>
        <v>467</v>
      </c>
      <c r="C471" s="28" t="s">
        <v>342</v>
      </c>
      <c r="D471" s="64">
        <v>44337</v>
      </c>
      <c r="E471" s="28" t="s">
        <v>15</v>
      </c>
      <c r="F471" s="54" t="s">
        <v>25</v>
      </c>
      <c r="G471" s="54" t="s">
        <v>245</v>
      </c>
      <c r="H471" s="54">
        <v>1000</v>
      </c>
      <c r="I471" s="57" t="s">
        <v>130</v>
      </c>
      <c r="J471" s="54" t="s">
        <v>120</v>
      </c>
      <c r="K471" s="36" t="s">
        <v>12</v>
      </c>
      <c r="L471" s="10">
        <v>1.88</v>
      </c>
      <c r="M471" s="30">
        <v>11.394285714285715</v>
      </c>
      <c r="N471" s="31">
        <v>1.32</v>
      </c>
      <c r="O471" s="30">
        <v>0</v>
      </c>
      <c r="P471" s="43">
        <f t="shared" si="717"/>
        <v>-11.4</v>
      </c>
      <c r="Q471" s="45">
        <f t="shared" ref="Q471" si="948">P471+Q470</f>
        <v>196.66000000000008</v>
      </c>
      <c r="R471" s="10">
        <f t="shared" si="874"/>
        <v>1.88</v>
      </c>
      <c r="S471" s="30">
        <f t="shared" si="926"/>
        <v>2</v>
      </c>
      <c r="T471" s="31">
        <f t="shared" si="876"/>
        <v>1.32</v>
      </c>
      <c r="U471" s="30">
        <f t="shared" ref="U471" si="949">IF(T471&gt;0,U$3,0)</f>
        <v>2</v>
      </c>
      <c r="V471" s="43">
        <f t="shared" si="915"/>
        <v>-1.36</v>
      </c>
      <c r="W471" s="45">
        <f t="shared" si="826"/>
        <v>291.31999999999988</v>
      </c>
      <c r="X471" s="85"/>
    </row>
    <row r="472" spans="1:24" outlineLevel="1" x14ac:dyDescent="0.2">
      <c r="A472" s="91"/>
      <c r="B472" s="37">
        <f t="shared" si="546"/>
        <v>468</v>
      </c>
      <c r="C472" s="28" t="s">
        <v>516</v>
      </c>
      <c r="D472" s="64">
        <v>44342</v>
      </c>
      <c r="E472" s="28" t="s">
        <v>43</v>
      </c>
      <c r="F472" s="54" t="s">
        <v>25</v>
      </c>
      <c r="G472" s="54" t="s">
        <v>245</v>
      </c>
      <c r="H472" s="54">
        <v>1000</v>
      </c>
      <c r="I472" s="57" t="s">
        <v>130</v>
      </c>
      <c r="J472" s="54" t="s">
        <v>120</v>
      </c>
      <c r="K472" s="36" t="s">
        <v>62</v>
      </c>
      <c r="L472" s="10">
        <v>2.37</v>
      </c>
      <c r="M472" s="30">
        <v>7.2763636363636355</v>
      </c>
      <c r="N472" s="31">
        <v>1.32</v>
      </c>
      <c r="O472" s="30">
        <v>0</v>
      </c>
      <c r="P472" s="43">
        <f t="shared" si="717"/>
        <v>-7.3</v>
      </c>
      <c r="Q472" s="45">
        <f t="shared" ref="Q472" si="950">P472+Q471</f>
        <v>189.36000000000007</v>
      </c>
      <c r="R472" s="10">
        <f t="shared" si="874"/>
        <v>2.37</v>
      </c>
      <c r="S472" s="30">
        <f t="shared" si="926"/>
        <v>2</v>
      </c>
      <c r="T472" s="31">
        <f t="shared" si="876"/>
        <v>1.32</v>
      </c>
      <c r="U472" s="30">
        <f t="shared" ref="U472" si="951">IF(T472&gt;0,U$3,0)</f>
        <v>2</v>
      </c>
      <c r="V472" s="43">
        <f t="shared" si="915"/>
        <v>-4</v>
      </c>
      <c r="W472" s="45">
        <f t="shared" si="826"/>
        <v>287.31999999999988</v>
      </c>
      <c r="X472" s="85"/>
    </row>
    <row r="473" spans="1:24" outlineLevel="1" x14ac:dyDescent="0.2">
      <c r="A473" s="91"/>
      <c r="B473" s="37">
        <f t="shared" si="546"/>
        <v>469</v>
      </c>
      <c r="C473" s="28" t="s">
        <v>515</v>
      </c>
      <c r="D473" s="64">
        <v>44343</v>
      </c>
      <c r="E473" s="28" t="s">
        <v>26</v>
      </c>
      <c r="F473" s="54" t="s">
        <v>25</v>
      </c>
      <c r="G473" s="54" t="s">
        <v>67</v>
      </c>
      <c r="H473" s="54">
        <v>1000</v>
      </c>
      <c r="I473" s="57" t="s">
        <v>130</v>
      </c>
      <c r="J473" s="54" t="s">
        <v>120</v>
      </c>
      <c r="K473" s="36" t="s">
        <v>62</v>
      </c>
      <c r="L473" s="10">
        <v>7.01</v>
      </c>
      <c r="M473" s="30">
        <v>1.6600000000000001</v>
      </c>
      <c r="N473" s="31">
        <v>2.16</v>
      </c>
      <c r="O473" s="30">
        <v>1.4414285714285715</v>
      </c>
      <c r="P473" s="43">
        <f t="shared" si="717"/>
        <v>-3.1</v>
      </c>
      <c r="Q473" s="45">
        <f t="shared" ref="Q473" si="952">P473+Q472</f>
        <v>186.26000000000008</v>
      </c>
      <c r="R473" s="10">
        <f t="shared" si="874"/>
        <v>7.01</v>
      </c>
      <c r="S473" s="30">
        <f t="shared" si="926"/>
        <v>2</v>
      </c>
      <c r="T473" s="31">
        <f t="shared" si="876"/>
        <v>2.16</v>
      </c>
      <c r="U473" s="30">
        <f t="shared" ref="U473" si="953">IF(T473&gt;0,U$3,0)</f>
        <v>2</v>
      </c>
      <c r="V473" s="43">
        <f t="shared" si="915"/>
        <v>-4</v>
      </c>
      <c r="W473" s="45">
        <f t="shared" si="826"/>
        <v>283.31999999999988</v>
      </c>
      <c r="X473" s="85"/>
    </row>
    <row r="474" spans="1:24" outlineLevel="1" x14ac:dyDescent="0.2">
      <c r="A474" s="91"/>
      <c r="B474" s="37">
        <f t="shared" si="546"/>
        <v>470</v>
      </c>
      <c r="C474" s="28" t="s">
        <v>428</v>
      </c>
      <c r="D474" s="64">
        <v>44345</v>
      </c>
      <c r="E474" s="28" t="s">
        <v>28</v>
      </c>
      <c r="F474" s="54" t="s">
        <v>25</v>
      </c>
      <c r="G474" s="54" t="s">
        <v>67</v>
      </c>
      <c r="H474" s="54">
        <v>1000</v>
      </c>
      <c r="I474" s="57" t="s">
        <v>131</v>
      </c>
      <c r="J474" s="54" t="s">
        <v>120</v>
      </c>
      <c r="K474" s="36" t="s">
        <v>12</v>
      </c>
      <c r="L474" s="10">
        <v>2.78</v>
      </c>
      <c r="M474" s="30">
        <v>5.5997701149425287</v>
      </c>
      <c r="N474" s="31">
        <v>1.3</v>
      </c>
      <c r="O474" s="30">
        <v>0</v>
      </c>
      <c r="P474" s="43">
        <f t="shared" si="717"/>
        <v>-5.6</v>
      </c>
      <c r="Q474" s="45">
        <f t="shared" ref="Q474" si="954">P474+Q473</f>
        <v>180.66000000000008</v>
      </c>
      <c r="R474" s="10">
        <f t="shared" si="874"/>
        <v>2.78</v>
      </c>
      <c r="S474" s="30">
        <f t="shared" si="926"/>
        <v>2</v>
      </c>
      <c r="T474" s="31">
        <f t="shared" si="876"/>
        <v>1.3</v>
      </c>
      <c r="U474" s="30">
        <f t="shared" ref="U474" si="955">IF(T474&gt;0,U$3,0)</f>
        <v>2</v>
      </c>
      <c r="V474" s="43">
        <f t="shared" si="915"/>
        <v>-1.4</v>
      </c>
      <c r="W474" s="45">
        <f t="shared" si="826"/>
        <v>281.9199999999999</v>
      </c>
      <c r="X474" s="85"/>
    </row>
    <row r="475" spans="1:24" outlineLevel="1" x14ac:dyDescent="0.2">
      <c r="A475" s="91"/>
      <c r="B475" s="37">
        <f t="shared" si="546"/>
        <v>471</v>
      </c>
      <c r="C475" s="28" t="s">
        <v>502</v>
      </c>
      <c r="D475" s="64">
        <v>44345</v>
      </c>
      <c r="E475" s="28" t="s">
        <v>28</v>
      </c>
      <c r="F475" s="54" t="s">
        <v>25</v>
      </c>
      <c r="G475" s="54" t="s">
        <v>67</v>
      </c>
      <c r="H475" s="54">
        <v>1000</v>
      </c>
      <c r="I475" s="57" t="s">
        <v>131</v>
      </c>
      <c r="J475" s="54" t="s">
        <v>120</v>
      </c>
      <c r="K475" s="36" t="s">
        <v>8</v>
      </c>
      <c r="L475" s="10">
        <v>3.2</v>
      </c>
      <c r="M475" s="30">
        <v>4.5326007326007325</v>
      </c>
      <c r="N475" s="31">
        <v>1.44</v>
      </c>
      <c r="O475" s="30">
        <v>0</v>
      </c>
      <c r="P475" s="43">
        <f t="shared" si="717"/>
        <v>-4.5</v>
      </c>
      <c r="Q475" s="45">
        <f t="shared" ref="Q475" si="956">P475+Q474</f>
        <v>176.16000000000008</v>
      </c>
      <c r="R475" s="10">
        <f t="shared" si="874"/>
        <v>3.2</v>
      </c>
      <c r="S475" s="30">
        <f t="shared" si="926"/>
        <v>2</v>
      </c>
      <c r="T475" s="31">
        <f t="shared" si="876"/>
        <v>1.44</v>
      </c>
      <c r="U475" s="30">
        <f t="shared" ref="U475" si="957">IF(T475&gt;0,U$3,0)</f>
        <v>2</v>
      </c>
      <c r="V475" s="43">
        <f t="shared" si="915"/>
        <v>-1.1200000000000001</v>
      </c>
      <c r="W475" s="45">
        <f t="shared" si="826"/>
        <v>280.7999999999999</v>
      </c>
      <c r="X475" s="85"/>
    </row>
    <row r="476" spans="1:24" outlineLevel="1" x14ac:dyDescent="0.2">
      <c r="A476" s="91"/>
      <c r="B476" s="37">
        <f t="shared" si="546"/>
        <v>472</v>
      </c>
      <c r="C476" s="28" t="s">
        <v>510</v>
      </c>
      <c r="D476" s="64">
        <v>44346</v>
      </c>
      <c r="E476" s="28" t="s">
        <v>32</v>
      </c>
      <c r="F476" s="54" t="s">
        <v>25</v>
      </c>
      <c r="G476" s="54" t="s">
        <v>245</v>
      </c>
      <c r="H476" s="54">
        <v>1200</v>
      </c>
      <c r="I476" s="57" t="s">
        <v>132</v>
      </c>
      <c r="J476" s="54" t="s">
        <v>120</v>
      </c>
      <c r="K476" s="36" t="s">
        <v>12</v>
      </c>
      <c r="L476" s="10">
        <v>6.67</v>
      </c>
      <c r="M476" s="30">
        <v>1.7722073578595319</v>
      </c>
      <c r="N476" s="31">
        <v>2.19</v>
      </c>
      <c r="O476" s="30">
        <v>1.5088888888888885</v>
      </c>
      <c r="P476" s="43">
        <f t="shared" si="717"/>
        <v>0</v>
      </c>
      <c r="Q476" s="45">
        <f t="shared" ref="Q476" si="958">P476+Q475</f>
        <v>176.16000000000008</v>
      </c>
      <c r="R476" s="10">
        <f t="shared" si="874"/>
        <v>6.67</v>
      </c>
      <c r="S476" s="30">
        <f t="shared" si="926"/>
        <v>2</v>
      </c>
      <c r="T476" s="31">
        <f t="shared" si="876"/>
        <v>2.19</v>
      </c>
      <c r="U476" s="30">
        <f t="shared" ref="U476" si="959">IF(T476&gt;0,U$3,0)</f>
        <v>2</v>
      </c>
      <c r="V476" s="43">
        <f t="shared" si="915"/>
        <v>0.38</v>
      </c>
      <c r="W476" s="45">
        <f t="shared" si="826"/>
        <v>281.17999999999989</v>
      </c>
      <c r="X476" s="85"/>
    </row>
    <row r="477" spans="1:24" outlineLevel="1" x14ac:dyDescent="0.2">
      <c r="A477" s="91"/>
      <c r="B477" s="37">
        <f t="shared" si="546"/>
        <v>473</v>
      </c>
      <c r="C477" s="28" t="s">
        <v>498</v>
      </c>
      <c r="D477" s="64">
        <v>44346</v>
      </c>
      <c r="E477" s="28" t="s">
        <v>517</v>
      </c>
      <c r="F477" s="54" t="s">
        <v>36</v>
      </c>
      <c r="G477" s="54" t="s">
        <v>67</v>
      </c>
      <c r="H477" s="54">
        <v>1100</v>
      </c>
      <c r="I477" s="57" t="s">
        <v>130</v>
      </c>
      <c r="J477" s="54" t="s">
        <v>438</v>
      </c>
      <c r="K477" s="36" t="s">
        <v>12</v>
      </c>
      <c r="L477" s="10">
        <v>1.86</v>
      </c>
      <c r="M477" s="30">
        <v>11.625142857142855</v>
      </c>
      <c r="N477" s="31">
        <v>1.26</v>
      </c>
      <c r="O477" s="30">
        <v>0</v>
      </c>
      <c r="P477" s="43">
        <f t="shared" si="717"/>
        <v>-11.6</v>
      </c>
      <c r="Q477" s="45">
        <f t="shared" ref="Q477" si="960">P477+Q476</f>
        <v>164.56000000000009</v>
      </c>
      <c r="R477" s="10">
        <f t="shared" si="874"/>
        <v>1.86</v>
      </c>
      <c r="S477" s="30">
        <f t="shared" si="926"/>
        <v>2</v>
      </c>
      <c r="T477" s="31">
        <f t="shared" si="876"/>
        <v>1.26</v>
      </c>
      <c r="U477" s="30">
        <f t="shared" ref="U477" si="961">IF(T477&gt;0,U$3,0)</f>
        <v>2</v>
      </c>
      <c r="V477" s="43">
        <f t="shared" si="915"/>
        <v>-1.48</v>
      </c>
      <c r="W477" s="45">
        <f t="shared" ref="W477:W518" si="962">V477+W476</f>
        <v>279.69999999999987</v>
      </c>
      <c r="X477" s="85"/>
    </row>
    <row r="478" spans="1:24" outlineLevel="1" x14ac:dyDescent="0.2">
      <c r="A478" s="91"/>
      <c r="B478" s="37">
        <f t="shared" si="546"/>
        <v>474</v>
      </c>
      <c r="C478" s="28" t="s">
        <v>505</v>
      </c>
      <c r="D478" s="64">
        <v>44347</v>
      </c>
      <c r="E478" s="28" t="s">
        <v>44</v>
      </c>
      <c r="F478" s="54" t="s">
        <v>36</v>
      </c>
      <c r="G478" s="54" t="s">
        <v>67</v>
      </c>
      <c r="H478" s="54">
        <v>1200</v>
      </c>
      <c r="I478" s="57" t="s">
        <v>128</v>
      </c>
      <c r="J478" s="54" t="s">
        <v>120</v>
      </c>
      <c r="K478" s="36" t="s">
        <v>8</v>
      </c>
      <c r="L478" s="10">
        <v>33.04</v>
      </c>
      <c r="M478" s="30">
        <v>0.31312499999999999</v>
      </c>
      <c r="N478" s="31">
        <v>4.8099999999999996</v>
      </c>
      <c r="O478" s="30">
        <v>8.0000000000000016E-2</v>
      </c>
      <c r="P478" s="43">
        <f t="shared" si="717"/>
        <v>0</v>
      </c>
      <c r="Q478" s="45">
        <f t="shared" ref="Q478" si="963">P478+Q477</f>
        <v>164.56000000000009</v>
      </c>
      <c r="R478" s="10">
        <f t="shared" si="874"/>
        <v>33.04</v>
      </c>
      <c r="S478" s="30">
        <f t="shared" si="926"/>
        <v>2</v>
      </c>
      <c r="T478" s="31">
        <f t="shared" si="876"/>
        <v>4.8099999999999996</v>
      </c>
      <c r="U478" s="30">
        <f t="shared" ref="U478" si="964">IF(T478&gt;0,U$3,0)</f>
        <v>2</v>
      </c>
      <c r="V478" s="43">
        <f t="shared" si="915"/>
        <v>5.62</v>
      </c>
      <c r="W478" s="45">
        <f t="shared" si="962"/>
        <v>285.31999999999988</v>
      </c>
      <c r="X478" s="85"/>
    </row>
    <row r="479" spans="1:24" outlineLevel="1" x14ac:dyDescent="0.2">
      <c r="A479" s="91"/>
      <c r="B479" s="52">
        <f t="shared" si="546"/>
        <v>475</v>
      </c>
      <c r="C479" s="9" t="s">
        <v>518</v>
      </c>
      <c r="D479" s="42">
        <v>44347</v>
      </c>
      <c r="E479" s="9" t="s">
        <v>44</v>
      </c>
      <c r="F479" s="55" t="s">
        <v>36</v>
      </c>
      <c r="G479" s="55" t="s">
        <v>67</v>
      </c>
      <c r="H479" s="55">
        <v>1200</v>
      </c>
      <c r="I479" s="60" t="s">
        <v>128</v>
      </c>
      <c r="J479" s="55" t="s">
        <v>120</v>
      </c>
      <c r="K479" s="38" t="s">
        <v>56</v>
      </c>
      <c r="L479" s="39">
        <v>3.73</v>
      </c>
      <c r="M479" s="40">
        <v>3.6545165238678092</v>
      </c>
      <c r="N479" s="41">
        <v>1.46</v>
      </c>
      <c r="O479" s="40">
        <v>0</v>
      </c>
      <c r="P479" s="44">
        <f t="shared" si="717"/>
        <v>-3.7</v>
      </c>
      <c r="Q479" s="48">
        <f t="shared" ref="Q479" si="965">P479+Q478</f>
        <v>160.8600000000001</v>
      </c>
      <c r="R479" s="39">
        <f t="shared" si="874"/>
        <v>3.73</v>
      </c>
      <c r="S479" s="40">
        <f t="shared" si="926"/>
        <v>2</v>
      </c>
      <c r="T479" s="41">
        <f t="shared" si="876"/>
        <v>1.46</v>
      </c>
      <c r="U479" s="40">
        <f t="shared" ref="U479" si="966">IF(T479&gt;0,U$3,0)</f>
        <v>2</v>
      </c>
      <c r="V479" s="44">
        <f t="shared" si="915"/>
        <v>-4</v>
      </c>
      <c r="W479" s="48">
        <f t="shared" si="962"/>
        <v>281.31999999999988</v>
      </c>
      <c r="X479" s="85"/>
    </row>
    <row r="480" spans="1:24" outlineLevel="1" collapsed="1" x14ac:dyDescent="0.2">
      <c r="A480" s="91"/>
      <c r="B480" s="37">
        <f t="shared" si="546"/>
        <v>476</v>
      </c>
      <c r="C480" s="28" t="s">
        <v>519</v>
      </c>
      <c r="D480" s="64">
        <v>44349</v>
      </c>
      <c r="E480" s="28" t="s">
        <v>43</v>
      </c>
      <c r="F480" s="54" t="s">
        <v>25</v>
      </c>
      <c r="G480" s="54" t="s">
        <v>67</v>
      </c>
      <c r="H480" s="54">
        <v>1300</v>
      </c>
      <c r="I480" s="57" t="s">
        <v>131</v>
      </c>
      <c r="J480" s="54" t="s">
        <v>120</v>
      </c>
      <c r="K480" s="36" t="s">
        <v>9</v>
      </c>
      <c r="L480" s="10">
        <v>7.8</v>
      </c>
      <c r="M480" s="30">
        <v>1.4658350803633822</v>
      </c>
      <c r="N480" s="31">
        <v>2.08</v>
      </c>
      <c r="O480" s="30">
        <v>1.3311111111111111</v>
      </c>
      <c r="P480" s="43">
        <f t="shared" si="717"/>
        <v>11.4</v>
      </c>
      <c r="Q480" s="45">
        <f t="shared" ref="Q480" si="967">P480+Q479</f>
        <v>172.2600000000001</v>
      </c>
      <c r="R480" s="10">
        <f t="shared" si="874"/>
        <v>7.8</v>
      </c>
      <c r="S480" s="30">
        <f t="shared" si="926"/>
        <v>2</v>
      </c>
      <c r="T480" s="31">
        <f t="shared" si="876"/>
        <v>2.08</v>
      </c>
      <c r="U480" s="30">
        <f t="shared" ref="U480" si="968">IF(T480&gt;0,U$3,0)</f>
        <v>2</v>
      </c>
      <c r="V480" s="43">
        <f t="shared" si="915"/>
        <v>15.76</v>
      </c>
      <c r="W480" s="45">
        <f t="shared" si="962"/>
        <v>297.07999999999987</v>
      </c>
      <c r="X480" s="85"/>
    </row>
    <row r="481" spans="1:24" outlineLevel="1" x14ac:dyDescent="0.2">
      <c r="A481" s="91"/>
      <c r="B481" s="37">
        <f t="shared" si="546"/>
        <v>477</v>
      </c>
      <c r="C481" s="28" t="s">
        <v>512</v>
      </c>
      <c r="D481" s="64">
        <v>44349</v>
      </c>
      <c r="E481" s="28" t="s">
        <v>43</v>
      </c>
      <c r="F481" s="54" t="s">
        <v>36</v>
      </c>
      <c r="G481" s="54" t="s">
        <v>245</v>
      </c>
      <c r="H481" s="54">
        <v>1400</v>
      </c>
      <c r="I481" s="57" t="s">
        <v>131</v>
      </c>
      <c r="J481" s="54" t="s">
        <v>120</v>
      </c>
      <c r="K481" s="36" t="s">
        <v>12</v>
      </c>
      <c r="L481" s="10">
        <v>2.62</v>
      </c>
      <c r="M481" s="30">
        <v>6.1630769230769218</v>
      </c>
      <c r="N481" s="31">
        <v>1.31</v>
      </c>
      <c r="O481" s="30">
        <v>0</v>
      </c>
      <c r="P481" s="43">
        <f t="shared" si="717"/>
        <v>-6.2</v>
      </c>
      <c r="Q481" s="45">
        <f t="shared" ref="Q481" si="969">P481+Q480</f>
        <v>166.06000000000012</v>
      </c>
      <c r="R481" s="10">
        <f t="shared" si="874"/>
        <v>2.62</v>
      </c>
      <c r="S481" s="30">
        <f t="shared" si="926"/>
        <v>2</v>
      </c>
      <c r="T481" s="31">
        <f t="shared" si="876"/>
        <v>1.31</v>
      </c>
      <c r="U481" s="30">
        <f t="shared" ref="U481" si="970">IF(T481&gt;0,U$3,0)</f>
        <v>2</v>
      </c>
      <c r="V481" s="43">
        <f t="shared" si="915"/>
        <v>-1.38</v>
      </c>
      <c r="W481" s="45">
        <f t="shared" si="962"/>
        <v>295.69999999999987</v>
      </c>
      <c r="X481" s="85"/>
    </row>
    <row r="482" spans="1:24" outlineLevel="1" x14ac:dyDescent="0.2">
      <c r="A482" s="91"/>
      <c r="B482" s="37">
        <f t="shared" si="546"/>
        <v>478</v>
      </c>
      <c r="C482" s="28" t="s">
        <v>520</v>
      </c>
      <c r="D482" s="64">
        <v>44350</v>
      </c>
      <c r="E482" s="28" t="s">
        <v>37</v>
      </c>
      <c r="F482" s="54" t="s">
        <v>25</v>
      </c>
      <c r="G482" s="54" t="s">
        <v>245</v>
      </c>
      <c r="H482" s="54">
        <v>1170</v>
      </c>
      <c r="I482" s="57" t="s">
        <v>130</v>
      </c>
      <c r="J482" s="54" t="s">
        <v>120</v>
      </c>
      <c r="K482" s="36" t="s">
        <v>62</v>
      </c>
      <c r="L482" s="10">
        <v>3.4</v>
      </c>
      <c r="M482" s="30">
        <v>4.1873684210526312</v>
      </c>
      <c r="N482" s="31">
        <v>1.62</v>
      </c>
      <c r="O482" s="30">
        <v>0</v>
      </c>
      <c r="P482" s="43">
        <f t="shared" si="717"/>
        <v>-4.2</v>
      </c>
      <c r="Q482" s="45">
        <f t="shared" ref="Q482" si="971">P482+Q481</f>
        <v>161.86000000000013</v>
      </c>
      <c r="R482" s="10">
        <f t="shared" si="874"/>
        <v>3.4</v>
      </c>
      <c r="S482" s="30">
        <f t="shared" si="926"/>
        <v>2</v>
      </c>
      <c r="T482" s="31">
        <f t="shared" si="876"/>
        <v>1.62</v>
      </c>
      <c r="U482" s="30">
        <f t="shared" ref="U482" si="972">IF(T482&gt;0,U$3,0)</f>
        <v>2</v>
      </c>
      <c r="V482" s="43">
        <f t="shared" si="915"/>
        <v>-4</v>
      </c>
      <c r="W482" s="45">
        <f t="shared" si="962"/>
        <v>291.69999999999987</v>
      </c>
      <c r="X482" s="85"/>
    </row>
    <row r="483" spans="1:24" outlineLevel="1" x14ac:dyDescent="0.2">
      <c r="A483" s="91"/>
      <c r="B483" s="37">
        <f t="shared" si="546"/>
        <v>479</v>
      </c>
      <c r="C483" s="28" t="s">
        <v>521</v>
      </c>
      <c r="D483" s="64">
        <v>44351</v>
      </c>
      <c r="E483" s="28" t="s">
        <v>44</v>
      </c>
      <c r="F483" s="54" t="s">
        <v>34</v>
      </c>
      <c r="G483" s="54" t="s">
        <v>67</v>
      </c>
      <c r="H483" s="54">
        <v>1200</v>
      </c>
      <c r="I483" s="57" t="s">
        <v>128</v>
      </c>
      <c r="J483" s="54" t="s">
        <v>120</v>
      </c>
      <c r="K483" s="36" t="s">
        <v>74</v>
      </c>
      <c r="L483" s="10">
        <v>50</v>
      </c>
      <c r="M483" s="30">
        <v>0.20387755102040817</v>
      </c>
      <c r="N483" s="31">
        <v>9.1300000000000008</v>
      </c>
      <c r="O483" s="30">
        <v>0.02</v>
      </c>
      <c r="P483" s="43">
        <f t="shared" si="717"/>
        <v>-0.2</v>
      </c>
      <c r="Q483" s="45">
        <f t="shared" ref="Q483" si="973">P483+Q482</f>
        <v>161.66000000000014</v>
      </c>
      <c r="R483" s="10">
        <f t="shared" si="874"/>
        <v>50</v>
      </c>
      <c r="S483" s="30">
        <f t="shared" si="926"/>
        <v>2</v>
      </c>
      <c r="T483" s="31">
        <f t="shared" si="876"/>
        <v>9.1300000000000008</v>
      </c>
      <c r="U483" s="30">
        <f t="shared" ref="U483" si="974">IF(T483&gt;0,U$3,0)</f>
        <v>2</v>
      </c>
      <c r="V483" s="43">
        <f t="shared" si="915"/>
        <v>-4</v>
      </c>
      <c r="W483" s="45">
        <f t="shared" si="962"/>
        <v>287.69999999999987</v>
      </c>
      <c r="X483" s="85"/>
    </row>
    <row r="484" spans="1:24" outlineLevel="1" x14ac:dyDescent="0.2">
      <c r="A484" s="91"/>
      <c r="B484" s="37">
        <f t="shared" si="546"/>
        <v>480</v>
      </c>
      <c r="C484" s="28" t="s">
        <v>522</v>
      </c>
      <c r="D484" s="64">
        <v>44352</v>
      </c>
      <c r="E484" s="28" t="s">
        <v>40</v>
      </c>
      <c r="F484" s="54" t="s">
        <v>25</v>
      </c>
      <c r="G484" s="54" t="s">
        <v>245</v>
      </c>
      <c r="H484" s="54">
        <v>1000</v>
      </c>
      <c r="I484" s="57" t="s">
        <v>130</v>
      </c>
      <c r="J484" s="54" t="s">
        <v>120</v>
      </c>
      <c r="K484" s="36" t="s">
        <v>9</v>
      </c>
      <c r="L484" s="10">
        <v>9.4</v>
      </c>
      <c r="M484" s="30">
        <v>1.1926546003016592</v>
      </c>
      <c r="N484" s="31">
        <v>2.76</v>
      </c>
      <c r="O484" s="30">
        <v>0.66857142857142859</v>
      </c>
      <c r="P484" s="43">
        <f t="shared" si="717"/>
        <v>11.2</v>
      </c>
      <c r="Q484" s="45">
        <f t="shared" ref="Q484" si="975">P484+Q483</f>
        <v>172.86000000000013</v>
      </c>
      <c r="R484" s="10">
        <f t="shared" si="874"/>
        <v>9.4</v>
      </c>
      <c r="S484" s="30">
        <f t="shared" si="926"/>
        <v>2</v>
      </c>
      <c r="T484" s="31">
        <f t="shared" si="876"/>
        <v>2.76</v>
      </c>
      <c r="U484" s="30">
        <f t="shared" ref="U484" si="976">IF(T484&gt;0,U$3,0)</f>
        <v>2</v>
      </c>
      <c r="V484" s="43">
        <f t="shared" si="915"/>
        <v>20.32</v>
      </c>
      <c r="W484" s="45">
        <f t="shared" si="962"/>
        <v>308.01999999999987</v>
      </c>
      <c r="X484" s="85"/>
    </row>
    <row r="485" spans="1:24" outlineLevel="1" x14ac:dyDescent="0.2">
      <c r="A485" s="91"/>
      <c r="B485" s="37">
        <f t="shared" si="546"/>
        <v>481</v>
      </c>
      <c r="C485" s="28" t="s">
        <v>523</v>
      </c>
      <c r="D485" s="64">
        <v>44352</v>
      </c>
      <c r="E485" s="28" t="s">
        <v>40</v>
      </c>
      <c r="F485" s="54" t="s">
        <v>25</v>
      </c>
      <c r="G485" s="54" t="s">
        <v>245</v>
      </c>
      <c r="H485" s="54">
        <v>1000</v>
      </c>
      <c r="I485" s="57" t="s">
        <v>130</v>
      </c>
      <c r="J485" s="54" t="s">
        <v>120</v>
      </c>
      <c r="K485" s="36" t="s">
        <v>12</v>
      </c>
      <c r="L485" s="10">
        <v>12.75</v>
      </c>
      <c r="M485" s="30">
        <v>0.85468085106382963</v>
      </c>
      <c r="N485" s="31">
        <v>3.25</v>
      </c>
      <c r="O485" s="30">
        <v>0.37000000000000011</v>
      </c>
      <c r="P485" s="43">
        <f t="shared" si="717"/>
        <v>0</v>
      </c>
      <c r="Q485" s="45">
        <f t="shared" ref="Q485" si="977">P485+Q484</f>
        <v>172.86000000000013</v>
      </c>
      <c r="R485" s="10">
        <f t="shared" si="874"/>
        <v>12.75</v>
      </c>
      <c r="S485" s="30">
        <f t="shared" si="926"/>
        <v>2</v>
      </c>
      <c r="T485" s="31">
        <f t="shared" si="876"/>
        <v>3.25</v>
      </c>
      <c r="U485" s="30">
        <f t="shared" ref="U485" si="978">IF(T485&gt;0,U$3,0)</f>
        <v>2</v>
      </c>
      <c r="V485" s="43">
        <f t="shared" si="915"/>
        <v>2.5</v>
      </c>
      <c r="W485" s="45">
        <f t="shared" si="962"/>
        <v>310.51999999999987</v>
      </c>
      <c r="X485" s="85"/>
    </row>
    <row r="486" spans="1:24" outlineLevel="1" x14ac:dyDescent="0.2">
      <c r="A486" s="91"/>
      <c r="B486" s="37">
        <f t="shared" si="546"/>
        <v>482</v>
      </c>
      <c r="C486" s="28" t="s">
        <v>524</v>
      </c>
      <c r="D486" s="64">
        <v>44352</v>
      </c>
      <c r="E486" s="28" t="s">
        <v>40</v>
      </c>
      <c r="F486" s="54" t="s">
        <v>25</v>
      </c>
      <c r="G486" s="54" t="s">
        <v>245</v>
      </c>
      <c r="H486" s="54">
        <v>1000</v>
      </c>
      <c r="I486" s="57" t="s">
        <v>130</v>
      </c>
      <c r="J486" s="54" t="s">
        <v>120</v>
      </c>
      <c r="K486" s="36" t="s">
        <v>66</v>
      </c>
      <c r="L486" s="10">
        <v>3.1</v>
      </c>
      <c r="M486" s="30">
        <v>4.7706184012066366</v>
      </c>
      <c r="N486" s="31">
        <v>1.5</v>
      </c>
      <c r="O486" s="30">
        <v>0</v>
      </c>
      <c r="P486" s="43">
        <f t="shared" si="717"/>
        <v>-4.8</v>
      </c>
      <c r="Q486" s="45">
        <f t="shared" ref="Q486" si="979">P486+Q485</f>
        <v>168.06000000000012</v>
      </c>
      <c r="R486" s="10">
        <f t="shared" si="874"/>
        <v>3.1</v>
      </c>
      <c r="S486" s="30">
        <f t="shared" si="926"/>
        <v>2</v>
      </c>
      <c r="T486" s="31">
        <f t="shared" si="876"/>
        <v>1.5</v>
      </c>
      <c r="U486" s="30">
        <f t="shared" ref="U486" si="980">IF(T486&gt;0,U$3,0)</f>
        <v>2</v>
      </c>
      <c r="V486" s="43">
        <f t="shared" si="915"/>
        <v>-4</v>
      </c>
      <c r="W486" s="45">
        <f t="shared" si="962"/>
        <v>306.51999999999987</v>
      </c>
      <c r="X486" s="85"/>
    </row>
    <row r="487" spans="1:24" outlineLevel="1" x14ac:dyDescent="0.2">
      <c r="A487" s="91"/>
      <c r="B487" s="37">
        <f t="shared" si="546"/>
        <v>483</v>
      </c>
      <c r="C487" s="28" t="s">
        <v>525</v>
      </c>
      <c r="D487" s="64">
        <v>44352</v>
      </c>
      <c r="E487" s="28" t="s">
        <v>40</v>
      </c>
      <c r="F487" s="54" t="s">
        <v>36</v>
      </c>
      <c r="G487" s="54" t="s">
        <v>67</v>
      </c>
      <c r="H487" s="54">
        <v>1300</v>
      </c>
      <c r="I487" s="57" t="s">
        <v>130</v>
      </c>
      <c r="J487" s="54" t="s">
        <v>120</v>
      </c>
      <c r="K487" s="36" t="s">
        <v>74</v>
      </c>
      <c r="L487" s="10">
        <v>5.2</v>
      </c>
      <c r="M487" s="30">
        <v>2.3853092006033183</v>
      </c>
      <c r="N487" s="31">
        <v>1.84</v>
      </c>
      <c r="O487" s="30">
        <v>2.8492307692307692</v>
      </c>
      <c r="P487" s="43">
        <f t="shared" si="717"/>
        <v>-5.2</v>
      </c>
      <c r="Q487" s="45">
        <f t="shared" ref="Q487" si="981">P487+Q486</f>
        <v>162.86000000000013</v>
      </c>
      <c r="R487" s="10">
        <f t="shared" si="874"/>
        <v>5.2</v>
      </c>
      <c r="S487" s="30">
        <f t="shared" si="926"/>
        <v>2</v>
      </c>
      <c r="T487" s="31">
        <f t="shared" si="876"/>
        <v>1.84</v>
      </c>
      <c r="U487" s="30">
        <f t="shared" ref="U487" si="982">IF(T487&gt;0,U$3,0)</f>
        <v>2</v>
      </c>
      <c r="V487" s="43">
        <f t="shared" si="915"/>
        <v>-4</v>
      </c>
      <c r="W487" s="45">
        <f t="shared" si="962"/>
        <v>302.51999999999987</v>
      </c>
      <c r="X487" s="85"/>
    </row>
    <row r="488" spans="1:24" outlineLevel="1" x14ac:dyDescent="0.2">
      <c r="A488" s="91"/>
      <c r="B488" s="37">
        <f t="shared" si="546"/>
        <v>484</v>
      </c>
      <c r="C488" s="28" t="s">
        <v>114</v>
      </c>
      <c r="D488" s="64">
        <v>44352</v>
      </c>
      <c r="E488" s="28" t="s">
        <v>47</v>
      </c>
      <c r="F488" s="54" t="s">
        <v>36</v>
      </c>
      <c r="G488" s="54" t="s">
        <v>526</v>
      </c>
      <c r="H488" s="54">
        <v>1000</v>
      </c>
      <c r="I488" s="57" t="s">
        <v>130</v>
      </c>
      <c r="J488" s="54" t="s">
        <v>438</v>
      </c>
      <c r="K488" s="36" t="s">
        <v>74</v>
      </c>
      <c r="L488" s="10">
        <v>7.28</v>
      </c>
      <c r="M488" s="30">
        <v>1.59</v>
      </c>
      <c r="N488" s="31">
        <v>2.3199999999999998</v>
      </c>
      <c r="O488" s="30">
        <v>1.24</v>
      </c>
      <c r="P488" s="43">
        <f t="shared" si="717"/>
        <v>-2.8</v>
      </c>
      <c r="Q488" s="45">
        <f t="shared" ref="Q488" si="983">P488+Q487</f>
        <v>160.06000000000012</v>
      </c>
      <c r="R488" s="10">
        <f t="shared" si="874"/>
        <v>7.28</v>
      </c>
      <c r="S488" s="30">
        <f t="shared" si="926"/>
        <v>2</v>
      </c>
      <c r="T488" s="31">
        <f t="shared" si="876"/>
        <v>2.3199999999999998</v>
      </c>
      <c r="U488" s="30">
        <f t="shared" ref="U488" si="984">IF(T488&gt;0,U$3,0)</f>
        <v>2</v>
      </c>
      <c r="V488" s="43">
        <f t="shared" si="915"/>
        <v>-4</v>
      </c>
      <c r="W488" s="45">
        <f t="shared" si="962"/>
        <v>298.51999999999987</v>
      </c>
      <c r="X488" s="85"/>
    </row>
    <row r="489" spans="1:24" outlineLevel="1" x14ac:dyDescent="0.2">
      <c r="A489" s="91"/>
      <c r="B489" s="37">
        <f t="shared" si="546"/>
        <v>485</v>
      </c>
      <c r="C489" s="28" t="s">
        <v>528</v>
      </c>
      <c r="D489" s="64">
        <v>44353</v>
      </c>
      <c r="E489" s="28" t="s">
        <v>51</v>
      </c>
      <c r="F489" s="54" t="s">
        <v>36</v>
      </c>
      <c r="G489" s="54" t="s">
        <v>67</v>
      </c>
      <c r="H489" s="54">
        <v>1200</v>
      </c>
      <c r="I489" s="57" t="s">
        <v>130</v>
      </c>
      <c r="J489" s="54" t="s">
        <v>120</v>
      </c>
      <c r="K489" s="36" t="s">
        <v>9</v>
      </c>
      <c r="L489" s="10">
        <v>2.58</v>
      </c>
      <c r="M489" s="30">
        <v>6.36</v>
      </c>
      <c r="N489" s="31">
        <v>1.46</v>
      </c>
      <c r="O489" s="30">
        <v>0</v>
      </c>
      <c r="P489" s="43">
        <f t="shared" si="717"/>
        <v>10</v>
      </c>
      <c r="Q489" s="45">
        <f t="shared" ref="Q489" si="985">P489+Q488</f>
        <v>170.06000000000012</v>
      </c>
      <c r="R489" s="10">
        <f t="shared" si="874"/>
        <v>2.58</v>
      </c>
      <c r="S489" s="30">
        <f t="shared" si="926"/>
        <v>2</v>
      </c>
      <c r="T489" s="31">
        <f t="shared" si="876"/>
        <v>1.46</v>
      </c>
      <c r="U489" s="30">
        <f t="shared" ref="U489" si="986">IF(T489&gt;0,U$3,0)</f>
        <v>2</v>
      </c>
      <c r="V489" s="43">
        <f t="shared" si="915"/>
        <v>4.08</v>
      </c>
      <c r="W489" s="45">
        <f t="shared" si="962"/>
        <v>302.59999999999985</v>
      </c>
      <c r="X489" s="85"/>
    </row>
    <row r="490" spans="1:24" outlineLevel="1" x14ac:dyDescent="0.2">
      <c r="A490" s="91"/>
      <c r="B490" s="37">
        <f t="shared" si="546"/>
        <v>486</v>
      </c>
      <c r="C490" s="28" t="s">
        <v>529</v>
      </c>
      <c r="D490" s="64">
        <v>44354</v>
      </c>
      <c r="E490" s="28" t="s">
        <v>32</v>
      </c>
      <c r="F490" s="54" t="s">
        <v>34</v>
      </c>
      <c r="G490" s="54" t="s">
        <v>67</v>
      </c>
      <c r="H490" s="54">
        <v>1500</v>
      </c>
      <c r="I490" s="57" t="s">
        <v>128</v>
      </c>
      <c r="J490" s="54" t="s">
        <v>120</v>
      </c>
      <c r="K490" s="36" t="s">
        <v>9</v>
      </c>
      <c r="L490" s="10">
        <v>3.57</v>
      </c>
      <c r="M490" s="30">
        <v>3.8980045351473924</v>
      </c>
      <c r="N490" s="31">
        <v>1.56</v>
      </c>
      <c r="O490" s="30">
        <v>0</v>
      </c>
      <c r="P490" s="43">
        <f t="shared" si="717"/>
        <v>10</v>
      </c>
      <c r="Q490" s="45">
        <f t="shared" ref="Q490" si="987">P490+Q489</f>
        <v>180.06000000000012</v>
      </c>
      <c r="R490" s="10">
        <f t="shared" si="874"/>
        <v>3.57</v>
      </c>
      <c r="S490" s="30">
        <f t="shared" si="926"/>
        <v>2</v>
      </c>
      <c r="T490" s="31">
        <f t="shared" si="876"/>
        <v>1.56</v>
      </c>
      <c r="U490" s="30">
        <f t="shared" ref="U490" si="988">IF(T490&gt;0,U$3,0)</f>
        <v>2</v>
      </c>
      <c r="V490" s="43">
        <f t="shared" si="915"/>
        <v>6.26</v>
      </c>
      <c r="W490" s="45">
        <f t="shared" si="962"/>
        <v>308.85999999999984</v>
      </c>
      <c r="X490" s="85"/>
    </row>
    <row r="491" spans="1:24" outlineLevel="1" x14ac:dyDescent="0.2">
      <c r="A491" s="91"/>
      <c r="B491" s="37">
        <f t="shared" si="546"/>
        <v>487</v>
      </c>
      <c r="C491" s="28" t="s">
        <v>530</v>
      </c>
      <c r="D491" s="64">
        <v>44356</v>
      </c>
      <c r="E491" s="28" t="s">
        <v>26</v>
      </c>
      <c r="F491" s="54" t="s">
        <v>36</v>
      </c>
      <c r="G491" s="54" t="s">
        <v>245</v>
      </c>
      <c r="H491" s="54">
        <v>1108</v>
      </c>
      <c r="I491" s="57" t="s">
        <v>130</v>
      </c>
      <c r="J491" s="54" t="s">
        <v>120</v>
      </c>
      <c r="K491" s="36" t="s">
        <v>204</v>
      </c>
      <c r="L491" s="10">
        <v>26.02</v>
      </c>
      <c r="M491" s="30">
        <v>0.39800000000000002</v>
      </c>
      <c r="N491" s="31">
        <v>6</v>
      </c>
      <c r="O491" s="30">
        <v>7.999999999999996E-2</v>
      </c>
      <c r="P491" s="43">
        <f t="shared" si="717"/>
        <v>-0.5</v>
      </c>
      <c r="Q491" s="45">
        <f t="shared" ref="Q491" si="989">P491+Q490</f>
        <v>179.56000000000012</v>
      </c>
      <c r="R491" s="10">
        <f t="shared" si="874"/>
        <v>26.02</v>
      </c>
      <c r="S491" s="30">
        <f t="shared" si="926"/>
        <v>2</v>
      </c>
      <c r="T491" s="31">
        <f t="shared" si="876"/>
        <v>6</v>
      </c>
      <c r="U491" s="30">
        <f t="shared" ref="U491" si="990">IF(T491&gt;0,U$3,0)</f>
        <v>2</v>
      </c>
      <c r="V491" s="43">
        <f t="shared" si="915"/>
        <v>-4</v>
      </c>
      <c r="W491" s="45">
        <f t="shared" si="962"/>
        <v>304.85999999999984</v>
      </c>
      <c r="X491" s="85"/>
    </row>
    <row r="492" spans="1:24" outlineLevel="1" x14ac:dyDescent="0.2">
      <c r="A492" s="91"/>
      <c r="B492" s="37">
        <f t="shared" si="546"/>
        <v>488</v>
      </c>
      <c r="C492" s="28" t="s">
        <v>277</v>
      </c>
      <c r="D492" s="64">
        <v>44356</v>
      </c>
      <c r="E492" s="28" t="s">
        <v>26</v>
      </c>
      <c r="F492" s="54" t="s">
        <v>10</v>
      </c>
      <c r="G492" s="54" t="s">
        <v>67</v>
      </c>
      <c r="H492" s="54">
        <v>1108</v>
      </c>
      <c r="I492" s="57" t="s">
        <v>130</v>
      </c>
      <c r="J492" s="54" t="s">
        <v>120</v>
      </c>
      <c r="K492" s="36" t="s">
        <v>9</v>
      </c>
      <c r="L492" s="10">
        <v>1.77</v>
      </c>
      <c r="M492" s="30">
        <v>12.994285714285715</v>
      </c>
      <c r="N492" s="31">
        <v>1.1399999999999999</v>
      </c>
      <c r="O492" s="30">
        <v>0</v>
      </c>
      <c r="P492" s="43">
        <f t="shared" si="717"/>
        <v>10</v>
      </c>
      <c r="Q492" s="45">
        <f t="shared" ref="Q492" si="991">P492+Q491</f>
        <v>189.56000000000012</v>
      </c>
      <c r="R492" s="10">
        <f t="shared" si="874"/>
        <v>1.77</v>
      </c>
      <c r="S492" s="30">
        <f t="shared" si="926"/>
        <v>2</v>
      </c>
      <c r="T492" s="31">
        <f t="shared" si="876"/>
        <v>1.1399999999999999</v>
      </c>
      <c r="U492" s="30">
        <f t="shared" ref="U492" si="992">IF(T492&gt;0,U$3,0)</f>
        <v>2</v>
      </c>
      <c r="V492" s="43">
        <f t="shared" si="915"/>
        <v>1.82</v>
      </c>
      <c r="W492" s="45">
        <f t="shared" si="962"/>
        <v>306.67999999999984</v>
      </c>
      <c r="X492" s="85"/>
    </row>
    <row r="493" spans="1:24" outlineLevel="1" x14ac:dyDescent="0.2">
      <c r="A493" s="91"/>
      <c r="B493" s="37">
        <f t="shared" si="546"/>
        <v>489</v>
      </c>
      <c r="C493" s="28" t="s">
        <v>531</v>
      </c>
      <c r="D493" s="64">
        <v>44357</v>
      </c>
      <c r="E493" s="28" t="s">
        <v>32</v>
      </c>
      <c r="F493" s="54" t="s">
        <v>10</v>
      </c>
      <c r="G493" s="54" t="s">
        <v>67</v>
      </c>
      <c r="H493" s="54">
        <v>1100</v>
      </c>
      <c r="I493" s="57" t="s">
        <v>128</v>
      </c>
      <c r="J493" s="54" t="s">
        <v>120</v>
      </c>
      <c r="K493" s="36" t="s">
        <v>74</v>
      </c>
      <c r="L493" s="10">
        <v>15.5</v>
      </c>
      <c r="M493" s="30">
        <v>0.68931034482758624</v>
      </c>
      <c r="N493" s="31">
        <v>2.7</v>
      </c>
      <c r="O493" s="30">
        <v>0.40000000000000008</v>
      </c>
      <c r="P493" s="43">
        <f t="shared" si="717"/>
        <v>-1.1000000000000001</v>
      </c>
      <c r="Q493" s="45">
        <f t="shared" ref="Q493" si="993">P493+Q492</f>
        <v>188.46000000000012</v>
      </c>
      <c r="R493" s="10">
        <f t="shared" si="874"/>
        <v>15.5</v>
      </c>
      <c r="S493" s="30">
        <f t="shared" si="926"/>
        <v>2</v>
      </c>
      <c r="T493" s="31">
        <f t="shared" si="876"/>
        <v>2.7</v>
      </c>
      <c r="U493" s="30">
        <f t="shared" ref="U493" si="994">IF(T493&gt;0,U$3,0)</f>
        <v>2</v>
      </c>
      <c r="V493" s="43">
        <f t="shared" si="915"/>
        <v>-4</v>
      </c>
      <c r="W493" s="45">
        <f t="shared" si="962"/>
        <v>302.67999999999984</v>
      </c>
      <c r="X493" s="85"/>
    </row>
    <row r="494" spans="1:24" outlineLevel="1" x14ac:dyDescent="0.2">
      <c r="A494" s="91"/>
      <c r="B494" s="37">
        <f t="shared" si="546"/>
        <v>490</v>
      </c>
      <c r="C494" s="28" t="s">
        <v>288</v>
      </c>
      <c r="D494" s="64">
        <v>44359</v>
      </c>
      <c r="E494" s="28" t="s">
        <v>43</v>
      </c>
      <c r="F494" s="54" t="s">
        <v>25</v>
      </c>
      <c r="G494" s="54" t="s">
        <v>245</v>
      </c>
      <c r="H494" s="54">
        <v>1000</v>
      </c>
      <c r="I494" s="57" t="s">
        <v>132</v>
      </c>
      <c r="J494" s="54" t="s">
        <v>120</v>
      </c>
      <c r="K494" s="36" t="s">
        <v>9</v>
      </c>
      <c r="L494" s="10">
        <v>3.47</v>
      </c>
      <c r="M494" s="30">
        <v>4.0310669975186109</v>
      </c>
      <c r="N494" s="31">
        <v>1.44</v>
      </c>
      <c r="O494" s="30">
        <v>0</v>
      </c>
      <c r="P494" s="43">
        <f t="shared" si="717"/>
        <v>10</v>
      </c>
      <c r="Q494" s="45">
        <f t="shared" ref="Q494" si="995">P494+Q493</f>
        <v>198.46000000000012</v>
      </c>
      <c r="R494" s="10">
        <f t="shared" si="874"/>
        <v>3.47</v>
      </c>
      <c r="S494" s="30">
        <f t="shared" si="926"/>
        <v>2</v>
      </c>
      <c r="T494" s="31">
        <f t="shared" si="876"/>
        <v>1.44</v>
      </c>
      <c r="U494" s="30">
        <f t="shared" ref="U494" si="996">IF(T494&gt;0,U$3,0)</f>
        <v>2</v>
      </c>
      <c r="V494" s="43">
        <f t="shared" si="915"/>
        <v>5.82</v>
      </c>
      <c r="W494" s="45">
        <f t="shared" si="962"/>
        <v>308.49999999999983</v>
      </c>
      <c r="X494" s="85"/>
    </row>
    <row r="495" spans="1:24" outlineLevel="1" x14ac:dyDescent="0.2">
      <c r="A495" s="91"/>
      <c r="B495" s="37">
        <f t="shared" si="546"/>
        <v>491</v>
      </c>
      <c r="C495" s="28" t="s">
        <v>342</v>
      </c>
      <c r="D495" s="64">
        <v>44359</v>
      </c>
      <c r="E495" s="28" t="s">
        <v>33</v>
      </c>
      <c r="F495" s="54" t="s">
        <v>36</v>
      </c>
      <c r="G495" s="54" t="s">
        <v>67</v>
      </c>
      <c r="H495" s="54">
        <v>975</v>
      </c>
      <c r="I495" s="57" t="s">
        <v>131</v>
      </c>
      <c r="J495" s="54" t="s">
        <v>120</v>
      </c>
      <c r="K495" s="36" t="s">
        <v>56</v>
      </c>
      <c r="L495" s="10">
        <v>2.5099999999999998</v>
      </c>
      <c r="M495" s="30">
        <v>6.6400000000000006</v>
      </c>
      <c r="N495" s="31">
        <v>1.2</v>
      </c>
      <c r="O495" s="30">
        <v>0</v>
      </c>
      <c r="P495" s="43">
        <f t="shared" si="717"/>
        <v>-6.6</v>
      </c>
      <c r="Q495" s="45">
        <f t="shared" ref="Q495" si="997">P495+Q494</f>
        <v>191.86000000000013</v>
      </c>
      <c r="R495" s="10">
        <f t="shared" si="874"/>
        <v>2.5099999999999998</v>
      </c>
      <c r="S495" s="30">
        <f t="shared" si="926"/>
        <v>2</v>
      </c>
      <c r="T495" s="31">
        <f t="shared" si="876"/>
        <v>1.2</v>
      </c>
      <c r="U495" s="30">
        <f t="shared" ref="U495" si="998">IF(T495&gt;0,U$3,0)</f>
        <v>2</v>
      </c>
      <c r="V495" s="43">
        <f t="shared" si="915"/>
        <v>-4</v>
      </c>
      <c r="W495" s="45">
        <f t="shared" si="962"/>
        <v>304.49999999999983</v>
      </c>
      <c r="X495" s="85"/>
    </row>
    <row r="496" spans="1:24" outlineLevel="1" collapsed="1" x14ac:dyDescent="0.2">
      <c r="A496" s="91"/>
      <c r="B496" s="37">
        <f t="shared" si="546"/>
        <v>492</v>
      </c>
      <c r="C496" s="28" t="s">
        <v>195</v>
      </c>
      <c r="D496" s="64">
        <v>44361</v>
      </c>
      <c r="E496" s="28" t="s">
        <v>39</v>
      </c>
      <c r="F496" s="54" t="s">
        <v>34</v>
      </c>
      <c r="G496" s="54" t="s">
        <v>69</v>
      </c>
      <c r="H496" s="54">
        <v>1000</v>
      </c>
      <c r="I496" s="57" t="s">
        <v>132</v>
      </c>
      <c r="J496" s="54" t="s">
        <v>120</v>
      </c>
      <c r="K496" s="36" t="s">
        <v>204</v>
      </c>
      <c r="L496" s="10">
        <v>6.78</v>
      </c>
      <c r="M496" s="30">
        <v>1.7360869565217396</v>
      </c>
      <c r="N496" s="31">
        <v>2.77</v>
      </c>
      <c r="O496" s="30">
        <v>0.99428571428571433</v>
      </c>
      <c r="P496" s="43">
        <f t="shared" si="717"/>
        <v>-2.7</v>
      </c>
      <c r="Q496" s="45">
        <f t="shared" ref="Q496" si="999">P496+Q495</f>
        <v>189.16000000000014</v>
      </c>
      <c r="R496" s="10">
        <f t="shared" si="874"/>
        <v>6.78</v>
      </c>
      <c r="S496" s="30">
        <f t="shared" si="926"/>
        <v>2</v>
      </c>
      <c r="T496" s="31">
        <f t="shared" si="876"/>
        <v>2.77</v>
      </c>
      <c r="U496" s="30">
        <f t="shared" ref="U496" si="1000">IF(T496&gt;0,U$3,0)</f>
        <v>2</v>
      </c>
      <c r="V496" s="43">
        <f t="shared" si="915"/>
        <v>-4</v>
      </c>
      <c r="W496" s="45">
        <f t="shared" si="962"/>
        <v>300.49999999999983</v>
      </c>
      <c r="X496" s="85"/>
    </row>
    <row r="497" spans="1:24" outlineLevel="1" x14ac:dyDescent="0.2">
      <c r="A497" s="91"/>
      <c r="B497" s="37">
        <f t="shared" si="546"/>
        <v>493</v>
      </c>
      <c r="C497" s="28" t="s">
        <v>515</v>
      </c>
      <c r="D497" s="64">
        <v>44362</v>
      </c>
      <c r="E497" s="28" t="s">
        <v>32</v>
      </c>
      <c r="F497" s="54" t="s">
        <v>10</v>
      </c>
      <c r="G497" s="54" t="s">
        <v>67</v>
      </c>
      <c r="H497" s="54">
        <v>1200</v>
      </c>
      <c r="I497" s="57" t="s">
        <v>128</v>
      </c>
      <c r="J497" s="54" t="s">
        <v>120</v>
      </c>
      <c r="K497" s="36" t="s">
        <v>204</v>
      </c>
      <c r="L497" s="10">
        <v>78.849999999999994</v>
      </c>
      <c r="M497" s="30">
        <v>0.12794871794871795</v>
      </c>
      <c r="N497" s="31">
        <v>10.24</v>
      </c>
      <c r="O497" s="30">
        <v>0.01</v>
      </c>
      <c r="P497" s="43">
        <f t="shared" si="717"/>
        <v>-0.1</v>
      </c>
      <c r="Q497" s="45">
        <f t="shared" ref="Q497" si="1001">P497+Q496</f>
        <v>189.06000000000014</v>
      </c>
      <c r="R497" s="10">
        <f t="shared" si="874"/>
        <v>78.849999999999994</v>
      </c>
      <c r="S497" s="30">
        <f t="shared" si="926"/>
        <v>2</v>
      </c>
      <c r="T497" s="31">
        <f t="shared" si="876"/>
        <v>10.24</v>
      </c>
      <c r="U497" s="30">
        <f t="shared" ref="U497" si="1002">IF(T497&gt;0,U$3,0)</f>
        <v>2</v>
      </c>
      <c r="V497" s="43">
        <f t="shared" si="915"/>
        <v>-4</v>
      </c>
      <c r="W497" s="45">
        <f t="shared" si="962"/>
        <v>296.49999999999983</v>
      </c>
      <c r="X497" s="85"/>
    </row>
    <row r="498" spans="1:24" outlineLevel="1" x14ac:dyDescent="0.2">
      <c r="A498" s="91"/>
      <c r="B498" s="37">
        <f t="shared" si="546"/>
        <v>494</v>
      </c>
      <c r="C498" s="28" t="s">
        <v>554</v>
      </c>
      <c r="D498" s="64">
        <v>44365</v>
      </c>
      <c r="E498" s="28" t="s">
        <v>51</v>
      </c>
      <c r="F498" s="54" t="s">
        <v>36</v>
      </c>
      <c r="G498" s="54" t="s">
        <v>245</v>
      </c>
      <c r="H498" s="54">
        <v>1112</v>
      </c>
      <c r="I498" s="57" t="s">
        <v>130</v>
      </c>
      <c r="J498" s="54" t="s">
        <v>120</v>
      </c>
      <c r="K498" s="36" t="s">
        <v>56</v>
      </c>
      <c r="L498" s="10">
        <v>5.27</v>
      </c>
      <c r="M498" s="30">
        <v>2.3348872180451128</v>
      </c>
      <c r="N498" s="31">
        <v>2.16</v>
      </c>
      <c r="O498" s="30">
        <v>2.0355555555555558</v>
      </c>
      <c r="P498" s="43">
        <f t="shared" si="717"/>
        <v>-4.4000000000000004</v>
      </c>
      <c r="Q498" s="45">
        <f t="shared" ref="Q498" si="1003">P498+Q497</f>
        <v>184.66000000000014</v>
      </c>
      <c r="R498" s="10">
        <f t="shared" si="874"/>
        <v>5.27</v>
      </c>
      <c r="S498" s="30">
        <f t="shared" si="926"/>
        <v>2</v>
      </c>
      <c r="T498" s="31">
        <f t="shared" si="876"/>
        <v>2.16</v>
      </c>
      <c r="U498" s="30">
        <f t="shared" ref="U498" si="1004">IF(T498&gt;0,U$3,0)</f>
        <v>2</v>
      </c>
      <c r="V498" s="43">
        <f t="shared" si="915"/>
        <v>-4</v>
      </c>
      <c r="W498" s="45">
        <f t="shared" si="962"/>
        <v>292.49999999999983</v>
      </c>
      <c r="X498" s="85"/>
    </row>
    <row r="499" spans="1:24" outlineLevel="1" x14ac:dyDescent="0.2">
      <c r="A499" s="91"/>
      <c r="B499" s="37">
        <f t="shared" si="546"/>
        <v>495</v>
      </c>
      <c r="C499" s="28" t="s">
        <v>555</v>
      </c>
      <c r="D499" s="64">
        <v>44365</v>
      </c>
      <c r="E499" s="28" t="s">
        <v>51</v>
      </c>
      <c r="F499" s="54" t="s">
        <v>36</v>
      </c>
      <c r="G499" s="54" t="s">
        <v>245</v>
      </c>
      <c r="H499" s="54">
        <v>1112</v>
      </c>
      <c r="I499" s="57" t="s">
        <v>130</v>
      </c>
      <c r="J499" s="54" t="s">
        <v>120</v>
      </c>
      <c r="K499" s="36" t="s">
        <v>9</v>
      </c>
      <c r="L499" s="10">
        <v>3.15</v>
      </c>
      <c r="M499" s="30">
        <v>4.6294117647058828</v>
      </c>
      <c r="N499" s="31">
        <v>1.66</v>
      </c>
      <c r="O499" s="30">
        <v>0</v>
      </c>
      <c r="P499" s="43">
        <f t="shared" si="717"/>
        <v>10</v>
      </c>
      <c r="Q499" s="45">
        <f t="shared" ref="Q499" si="1005">P499+Q498</f>
        <v>194.66000000000014</v>
      </c>
      <c r="R499" s="10">
        <f t="shared" si="874"/>
        <v>3.15</v>
      </c>
      <c r="S499" s="30">
        <f t="shared" si="926"/>
        <v>2</v>
      </c>
      <c r="T499" s="31">
        <f t="shared" si="876"/>
        <v>1.66</v>
      </c>
      <c r="U499" s="30">
        <f t="shared" ref="U499" si="1006">IF(T499&gt;0,U$3,0)</f>
        <v>2</v>
      </c>
      <c r="V499" s="43">
        <f t="shared" si="915"/>
        <v>5.62</v>
      </c>
      <c r="W499" s="45">
        <f t="shared" si="962"/>
        <v>298.11999999999983</v>
      </c>
      <c r="X499" s="85"/>
    </row>
    <row r="500" spans="1:24" outlineLevel="1" x14ac:dyDescent="0.2">
      <c r="A500" s="91"/>
      <c r="B500" s="37">
        <f t="shared" si="546"/>
        <v>496</v>
      </c>
      <c r="C500" s="28" t="s">
        <v>562</v>
      </c>
      <c r="D500" s="64">
        <v>44367</v>
      </c>
      <c r="E500" s="28" t="s">
        <v>32</v>
      </c>
      <c r="F500" s="54" t="s">
        <v>25</v>
      </c>
      <c r="G500" s="54" t="s">
        <v>67</v>
      </c>
      <c r="H500" s="54">
        <v>1100</v>
      </c>
      <c r="I500" s="57" t="s">
        <v>128</v>
      </c>
      <c r="J500" s="54" t="s">
        <v>120</v>
      </c>
      <c r="K500" s="36" t="s">
        <v>9</v>
      </c>
      <c r="L500" s="10">
        <v>2.97</v>
      </c>
      <c r="M500" s="30">
        <v>5.0911627906976742</v>
      </c>
      <c r="N500" s="31">
        <v>1.41</v>
      </c>
      <c r="O500" s="30">
        <v>0</v>
      </c>
      <c r="P500" s="43">
        <f t="shared" si="717"/>
        <v>10</v>
      </c>
      <c r="Q500" s="45">
        <f t="shared" ref="Q500" si="1007">P500+Q499</f>
        <v>204.66000000000014</v>
      </c>
      <c r="R500" s="10">
        <f t="shared" ref="R500:R519" si="1008">L500</f>
        <v>2.97</v>
      </c>
      <c r="S500" s="30">
        <f t="shared" si="926"/>
        <v>2</v>
      </c>
      <c r="T500" s="31">
        <f t="shared" ref="T500:T519" si="1009">N500</f>
        <v>1.41</v>
      </c>
      <c r="U500" s="30">
        <f t="shared" ref="U500" si="1010">IF(T500&gt;0,U$3,0)</f>
        <v>2</v>
      </c>
      <c r="V500" s="43">
        <f t="shared" si="915"/>
        <v>4.76</v>
      </c>
      <c r="W500" s="45">
        <f t="shared" si="962"/>
        <v>302.87999999999982</v>
      </c>
      <c r="X500" s="85"/>
    </row>
    <row r="501" spans="1:24" outlineLevel="1" x14ac:dyDescent="0.2">
      <c r="A501" s="91"/>
      <c r="B501" s="37">
        <f t="shared" si="546"/>
        <v>497</v>
      </c>
      <c r="C501" s="28" t="s">
        <v>523</v>
      </c>
      <c r="D501" s="64">
        <v>44368</v>
      </c>
      <c r="E501" s="28" t="s">
        <v>37</v>
      </c>
      <c r="F501" s="54" t="s">
        <v>25</v>
      </c>
      <c r="G501" s="54" t="s">
        <v>245</v>
      </c>
      <c r="H501" s="54">
        <v>1170</v>
      </c>
      <c r="I501" s="57" t="s">
        <v>132</v>
      </c>
      <c r="J501" s="54" t="s">
        <v>120</v>
      </c>
      <c r="K501" s="36" t="s">
        <v>56</v>
      </c>
      <c r="L501" s="10">
        <v>1.76</v>
      </c>
      <c r="M501" s="30">
        <v>13.124897959183674</v>
      </c>
      <c r="N501" s="31">
        <v>1.17</v>
      </c>
      <c r="O501" s="30">
        <v>0</v>
      </c>
      <c r="P501" s="43">
        <f t="shared" si="717"/>
        <v>-13.1</v>
      </c>
      <c r="Q501" s="45">
        <f t="shared" ref="Q501" si="1011">P501+Q500</f>
        <v>191.56000000000014</v>
      </c>
      <c r="R501" s="10">
        <f t="shared" si="1008"/>
        <v>1.76</v>
      </c>
      <c r="S501" s="30">
        <f t="shared" si="926"/>
        <v>2</v>
      </c>
      <c r="T501" s="31">
        <f t="shared" si="1009"/>
        <v>1.17</v>
      </c>
      <c r="U501" s="30">
        <f t="shared" ref="U501" si="1012">IF(T501&gt;0,U$3,0)</f>
        <v>2</v>
      </c>
      <c r="V501" s="43">
        <f t="shared" si="915"/>
        <v>-4</v>
      </c>
      <c r="W501" s="45">
        <f t="shared" si="962"/>
        <v>298.87999999999982</v>
      </c>
      <c r="X501" s="85"/>
    </row>
    <row r="502" spans="1:24" outlineLevel="1" collapsed="1" x14ac:dyDescent="0.2">
      <c r="A502" s="91"/>
      <c r="B502" s="37">
        <f t="shared" si="546"/>
        <v>498</v>
      </c>
      <c r="C502" s="28" t="s">
        <v>565</v>
      </c>
      <c r="D502" s="64">
        <v>44369</v>
      </c>
      <c r="E502" s="28" t="s">
        <v>44</v>
      </c>
      <c r="F502" s="54" t="s">
        <v>25</v>
      </c>
      <c r="G502" s="54" t="s">
        <v>67</v>
      </c>
      <c r="H502" s="54">
        <v>1000</v>
      </c>
      <c r="I502" s="57" t="s">
        <v>128</v>
      </c>
      <c r="J502" s="54" t="s">
        <v>120</v>
      </c>
      <c r="K502" s="36" t="s">
        <v>9</v>
      </c>
      <c r="L502" s="10">
        <v>2.06</v>
      </c>
      <c r="M502" s="30">
        <v>9.4447058823529417</v>
      </c>
      <c r="N502" s="31">
        <v>1.2</v>
      </c>
      <c r="O502" s="30">
        <v>0</v>
      </c>
      <c r="P502" s="43">
        <f t="shared" si="717"/>
        <v>10</v>
      </c>
      <c r="Q502" s="45">
        <f t="shared" ref="Q502" si="1013">P502+Q501</f>
        <v>201.56000000000014</v>
      </c>
      <c r="R502" s="10">
        <f t="shared" si="1008"/>
        <v>2.06</v>
      </c>
      <c r="S502" s="30">
        <f t="shared" si="926"/>
        <v>2</v>
      </c>
      <c r="T502" s="31">
        <f t="shared" si="1009"/>
        <v>1.2</v>
      </c>
      <c r="U502" s="30">
        <f t="shared" ref="U502" si="1014">IF(T502&gt;0,U$3,0)</f>
        <v>2</v>
      </c>
      <c r="V502" s="43">
        <f t="shared" si="915"/>
        <v>2.52</v>
      </c>
      <c r="W502" s="45">
        <f t="shared" si="962"/>
        <v>301.39999999999981</v>
      </c>
      <c r="X502" s="85"/>
    </row>
    <row r="503" spans="1:24" outlineLevel="1" x14ac:dyDescent="0.2">
      <c r="A503" s="91"/>
      <c r="B503" s="37">
        <f t="shared" si="546"/>
        <v>499</v>
      </c>
      <c r="C503" s="28" t="s">
        <v>567</v>
      </c>
      <c r="D503" s="64">
        <v>44370</v>
      </c>
      <c r="E503" s="28" t="s">
        <v>15</v>
      </c>
      <c r="F503" s="54" t="s">
        <v>25</v>
      </c>
      <c r="G503" s="54" t="s">
        <v>245</v>
      </c>
      <c r="H503" s="54">
        <v>1200</v>
      </c>
      <c r="I503" s="57" t="s">
        <v>130</v>
      </c>
      <c r="J503" s="54" t="s">
        <v>120</v>
      </c>
      <c r="K503" s="36" t="s">
        <v>86</v>
      </c>
      <c r="L503" s="10">
        <v>5.17</v>
      </c>
      <c r="M503" s="30">
        <v>2.3902741702741701</v>
      </c>
      <c r="N503" s="31">
        <v>2.14</v>
      </c>
      <c r="O503" s="30">
        <v>2.1288888888888891</v>
      </c>
      <c r="P503" s="43">
        <f t="shared" si="717"/>
        <v>-4.5</v>
      </c>
      <c r="Q503" s="45">
        <f t="shared" ref="Q503" si="1015">P503+Q502</f>
        <v>197.06000000000014</v>
      </c>
      <c r="R503" s="10">
        <f t="shared" si="1008"/>
        <v>5.17</v>
      </c>
      <c r="S503" s="30">
        <f t="shared" si="926"/>
        <v>2</v>
      </c>
      <c r="T503" s="31">
        <f t="shared" si="1009"/>
        <v>2.14</v>
      </c>
      <c r="U503" s="30">
        <f t="shared" ref="U503" si="1016">IF(T503&gt;0,U$3,0)</f>
        <v>2</v>
      </c>
      <c r="V503" s="43">
        <f t="shared" si="915"/>
        <v>-4</v>
      </c>
      <c r="W503" s="45">
        <f t="shared" si="962"/>
        <v>297.39999999999981</v>
      </c>
      <c r="X503" s="85"/>
    </row>
    <row r="504" spans="1:24" outlineLevel="1" x14ac:dyDescent="0.2">
      <c r="A504" s="91"/>
      <c r="B504" s="37">
        <f t="shared" si="546"/>
        <v>500</v>
      </c>
      <c r="C504" s="28" t="s">
        <v>570</v>
      </c>
      <c r="D504" s="64">
        <v>44371</v>
      </c>
      <c r="E504" s="28" t="s">
        <v>14</v>
      </c>
      <c r="F504" s="54" t="s">
        <v>25</v>
      </c>
      <c r="G504" s="54" t="s">
        <v>245</v>
      </c>
      <c r="H504" s="54">
        <v>1000</v>
      </c>
      <c r="I504" s="57" t="s">
        <v>130</v>
      </c>
      <c r="J504" s="54" t="s">
        <v>120</v>
      </c>
      <c r="K504" s="36" t="s">
        <v>62</v>
      </c>
      <c r="L504" s="10">
        <v>7.6</v>
      </c>
      <c r="M504" s="30">
        <v>1.5102849002849001</v>
      </c>
      <c r="N504" s="31">
        <v>1.96</v>
      </c>
      <c r="O504" s="30">
        <v>1.58</v>
      </c>
      <c r="P504" s="43">
        <f t="shared" si="717"/>
        <v>-3.1</v>
      </c>
      <c r="Q504" s="45">
        <f t="shared" ref="Q504" si="1017">P504+Q503</f>
        <v>193.96000000000015</v>
      </c>
      <c r="R504" s="10">
        <f t="shared" si="1008"/>
        <v>7.6</v>
      </c>
      <c r="S504" s="30">
        <f t="shared" si="926"/>
        <v>2</v>
      </c>
      <c r="T504" s="31">
        <f t="shared" si="1009"/>
        <v>1.96</v>
      </c>
      <c r="U504" s="30">
        <f t="shared" ref="U504" si="1018">IF(T504&gt;0,U$3,0)</f>
        <v>2</v>
      </c>
      <c r="V504" s="43">
        <f t="shared" si="915"/>
        <v>-4</v>
      </c>
      <c r="W504" s="45">
        <f t="shared" si="962"/>
        <v>293.39999999999981</v>
      </c>
      <c r="X504" s="85"/>
    </row>
    <row r="505" spans="1:24" outlineLevel="1" x14ac:dyDescent="0.2">
      <c r="A505" s="91"/>
      <c r="B505" s="37">
        <f t="shared" si="546"/>
        <v>501</v>
      </c>
      <c r="C505" s="28" t="s">
        <v>572</v>
      </c>
      <c r="D505" s="64">
        <v>44372</v>
      </c>
      <c r="E505" s="28" t="s">
        <v>32</v>
      </c>
      <c r="F505" s="54" t="s">
        <v>25</v>
      </c>
      <c r="G505" s="54" t="s">
        <v>67</v>
      </c>
      <c r="H505" s="54">
        <v>1000</v>
      </c>
      <c r="I505" s="57" t="s">
        <v>128</v>
      </c>
      <c r="J505" s="54" t="s">
        <v>120</v>
      </c>
      <c r="K505" s="36" t="s">
        <v>66</v>
      </c>
      <c r="L505" s="10">
        <v>1.86</v>
      </c>
      <c r="M505" s="30">
        <v>11.625142857142855</v>
      </c>
      <c r="N505" s="31">
        <v>1.17</v>
      </c>
      <c r="O505" s="30">
        <v>0</v>
      </c>
      <c r="P505" s="43">
        <f t="shared" si="717"/>
        <v>-11.6</v>
      </c>
      <c r="Q505" s="45">
        <f t="shared" ref="Q505" si="1019">P505+Q504</f>
        <v>182.36000000000016</v>
      </c>
      <c r="R505" s="10">
        <f t="shared" si="1008"/>
        <v>1.86</v>
      </c>
      <c r="S505" s="30">
        <f t="shared" si="926"/>
        <v>2</v>
      </c>
      <c r="T505" s="31">
        <f t="shared" si="1009"/>
        <v>1.17</v>
      </c>
      <c r="U505" s="30">
        <f t="shared" ref="U505" si="1020">IF(T505&gt;0,U$3,0)</f>
        <v>2</v>
      </c>
      <c r="V505" s="43">
        <f t="shared" si="915"/>
        <v>-4</v>
      </c>
      <c r="W505" s="45">
        <f t="shared" si="962"/>
        <v>289.39999999999981</v>
      </c>
      <c r="X505" s="85"/>
    </row>
    <row r="506" spans="1:24" outlineLevel="1" x14ac:dyDescent="0.2">
      <c r="A506" s="91"/>
      <c r="B506" s="37">
        <f t="shared" si="546"/>
        <v>502</v>
      </c>
      <c r="C506" s="28" t="s">
        <v>329</v>
      </c>
      <c r="D506" s="64">
        <v>44373</v>
      </c>
      <c r="E506" s="28" t="s">
        <v>49</v>
      </c>
      <c r="F506" s="54" t="s">
        <v>36</v>
      </c>
      <c r="G506" s="54" t="s">
        <v>112</v>
      </c>
      <c r="H506" s="54">
        <v>1200</v>
      </c>
      <c r="I506" s="57" t="s">
        <v>130</v>
      </c>
      <c r="J506" s="54" t="s">
        <v>120</v>
      </c>
      <c r="K506" s="36" t="s">
        <v>9</v>
      </c>
      <c r="L506" s="10">
        <v>22.4</v>
      </c>
      <c r="M506" s="30">
        <v>0.46727891156462592</v>
      </c>
      <c r="N506" s="31">
        <v>4.8099999999999996</v>
      </c>
      <c r="O506" s="30">
        <v>0.13000000000000003</v>
      </c>
      <c r="P506" s="43">
        <f t="shared" si="717"/>
        <v>10.5</v>
      </c>
      <c r="Q506" s="45">
        <f t="shared" ref="Q506" si="1021">P506+Q505</f>
        <v>192.86000000000016</v>
      </c>
      <c r="R506" s="10">
        <f t="shared" si="1008"/>
        <v>22.4</v>
      </c>
      <c r="S506" s="30">
        <f t="shared" si="926"/>
        <v>2</v>
      </c>
      <c r="T506" s="31">
        <f t="shared" si="1009"/>
        <v>4.8099999999999996</v>
      </c>
      <c r="U506" s="30">
        <f t="shared" ref="U506" si="1022">IF(T506&gt;0,U$3,0)</f>
        <v>2</v>
      </c>
      <c r="V506" s="43">
        <f t="shared" si="915"/>
        <v>50.42</v>
      </c>
      <c r="W506" s="45">
        <f t="shared" si="962"/>
        <v>339.81999999999982</v>
      </c>
      <c r="X506" s="85"/>
    </row>
    <row r="507" spans="1:24" outlineLevel="1" x14ac:dyDescent="0.2">
      <c r="A507" s="91"/>
      <c r="B507" s="37">
        <f t="shared" si="546"/>
        <v>503</v>
      </c>
      <c r="C507" s="28" t="s">
        <v>576</v>
      </c>
      <c r="D507" s="64">
        <v>44373</v>
      </c>
      <c r="E507" s="28" t="s">
        <v>28</v>
      </c>
      <c r="F507" s="54" t="s">
        <v>36</v>
      </c>
      <c r="G507" s="54" t="s">
        <v>67</v>
      </c>
      <c r="H507" s="54">
        <v>1100</v>
      </c>
      <c r="I507" s="57" t="s">
        <v>132</v>
      </c>
      <c r="J507" s="54" t="s">
        <v>120</v>
      </c>
      <c r="K507" s="36" t="s">
        <v>12</v>
      </c>
      <c r="L507" s="10">
        <v>2.06</v>
      </c>
      <c r="M507" s="30">
        <v>9.4447058823529417</v>
      </c>
      <c r="N507" s="31">
        <v>1.26</v>
      </c>
      <c r="O507" s="30">
        <v>0</v>
      </c>
      <c r="P507" s="43">
        <f t="shared" si="717"/>
        <v>-9.4</v>
      </c>
      <c r="Q507" s="45">
        <f t="shared" ref="Q507" si="1023">P507+Q506</f>
        <v>183.46000000000015</v>
      </c>
      <c r="R507" s="10">
        <f t="shared" si="1008"/>
        <v>2.06</v>
      </c>
      <c r="S507" s="30">
        <f t="shared" si="926"/>
        <v>2</v>
      </c>
      <c r="T507" s="31">
        <f t="shared" si="1009"/>
        <v>1.26</v>
      </c>
      <c r="U507" s="30">
        <f t="shared" ref="U507" si="1024">IF(T507&gt;0,U$3,0)</f>
        <v>2</v>
      </c>
      <c r="V507" s="43">
        <f t="shared" si="915"/>
        <v>-1.48</v>
      </c>
      <c r="W507" s="45">
        <f t="shared" si="962"/>
        <v>338.3399999999998</v>
      </c>
      <c r="X507" s="85"/>
    </row>
    <row r="508" spans="1:24" outlineLevel="1" x14ac:dyDescent="0.2">
      <c r="A508" s="91"/>
      <c r="B508" s="37">
        <f t="shared" si="546"/>
        <v>504</v>
      </c>
      <c r="C508" s="28" t="s">
        <v>578</v>
      </c>
      <c r="D508" s="64">
        <v>44373</v>
      </c>
      <c r="E508" s="28" t="s">
        <v>28</v>
      </c>
      <c r="F508" s="54" t="s">
        <v>41</v>
      </c>
      <c r="G508" s="54" t="s">
        <v>67</v>
      </c>
      <c r="H508" s="54">
        <v>1300</v>
      </c>
      <c r="I508" s="57" t="s">
        <v>132</v>
      </c>
      <c r="J508" s="54" t="s">
        <v>120</v>
      </c>
      <c r="K508" s="36" t="s">
        <v>9</v>
      </c>
      <c r="L508" s="10">
        <v>3</v>
      </c>
      <c r="M508" s="30">
        <v>4.9899999999999993</v>
      </c>
      <c r="N508" s="31">
        <v>1.39</v>
      </c>
      <c r="O508" s="30">
        <v>0</v>
      </c>
      <c r="P508" s="43">
        <f t="shared" si="717"/>
        <v>10</v>
      </c>
      <c r="Q508" s="45">
        <f t="shared" ref="Q508" si="1025">P508+Q507</f>
        <v>193.46000000000015</v>
      </c>
      <c r="R508" s="10">
        <f t="shared" si="1008"/>
        <v>3</v>
      </c>
      <c r="S508" s="30">
        <f t="shared" si="926"/>
        <v>2</v>
      </c>
      <c r="T508" s="31">
        <f t="shared" si="1009"/>
        <v>1.39</v>
      </c>
      <c r="U508" s="30">
        <f t="shared" ref="U508" si="1026">IF(T508&gt;0,U$3,0)</f>
        <v>2</v>
      </c>
      <c r="V508" s="43">
        <f t="shared" si="915"/>
        <v>4.78</v>
      </c>
      <c r="W508" s="45">
        <f t="shared" si="962"/>
        <v>343.11999999999978</v>
      </c>
      <c r="X508" s="85"/>
    </row>
    <row r="509" spans="1:24" outlineLevel="1" x14ac:dyDescent="0.2">
      <c r="A509" s="91"/>
      <c r="B509" s="52">
        <f t="shared" si="546"/>
        <v>505</v>
      </c>
      <c r="C509" s="9" t="s">
        <v>584</v>
      </c>
      <c r="D509" s="42">
        <v>44376</v>
      </c>
      <c r="E509" s="9" t="s">
        <v>32</v>
      </c>
      <c r="F509" s="55" t="s">
        <v>34</v>
      </c>
      <c r="G509" s="55" t="s">
        <v>67</v>
      </c>
      <c r="H509" s="55">
        <v>1000</v>
      </c>
      <c r="I509" s="60" t="s">
        <v>128</v>
      </c>
      <c r="J509" s="55" t="s">
        <v>120</v>
      </c>
      <c r="K509" s="38" t="s">
        <v>12</v>
      </c>
      <c r="L509" s="39">
        <v>2.61</v>
      </c>
      <c r="M509" s="40">
        <v>6.2282352941176464</v>
      </c>
      <c r="N509" s="41">
        <v>1.45</v>
      </c>
      <c r="O509" s="40">
        <v>0</v>
      </c>
      <c r="P509" s="44">
        <f t="shared" si="717"/>
        <v>-6.2</v>
      </c>
      <c r="Q509" s="48">
        <f t="shared" ref="Q509" si="1027">P509+Q508</f>
        <v>187.26000000000016</v>
      </c>
      <c r="R509" s="39">
        <f t="shared" si="1008"/>
        <v>2.61</v>
      </c>
      <c r="S509" s="40">
        <f t="shared" si="926"/>
        <v>2</v>
      </c>
      <c r="T509" s="41">
        <f t="shared" si="1009"/>
        <v>1.45</v>
      </c>
      <c r="U509" s="40">
        <f t="shared" ref="U509" si="1028">IF(T509&gt;0,U$3,0)</f>
        <v>2</v>
      </c>
      <c r="V509" s="44">
        <f t="shared" si="915"/>
        <v>-1.1000000000000001</v>
      </c>
      <c r="W509" s="48">
        <f t="shared" si="962"/>
        <v>342.01999999999975</v>
      </c>
      <c r="X509" s="85"/>
    </row>
    <row r="510" spans="1:24" outlineLevel="1" collapsed="1" x14ac:dyDescent="0.2">
      <c r="A510" s="91"/>
      <c r="B510" s="37">
        <f t="shared" si="546"/>
        <v>506</v>
      </c>
      <c r="C510" s="28" t="s">
        <v>604</v>
      </c>
      <c r="D510" s="64">
        <v>44379</v>
      </c>
      <c r="E510" s="28" t="s">
        <v>51</v>
      </c>
      <c r="F510" s="54" t="s">
        <v>25</v>
      </c>
      <c r="G510" s="54" t="s">
        <v>245</v>
      </c>
      <c r="H510" s="54">
        <v>1330</v>
      </c>
      <c r="I510" s="57" t="s">
        <v>130</v>
      </c>
      <c r="J510" s="54" t="s">
        <v>120</v>
      </c>
      <c r="K510" s="36" t="s">
        <v>12</v>
      </c>
      <c r="L510" s="10">
        <v>3.86</v>
      </c>
      <c r="M510" s="30">
        <v>3.4845925925925934</v>
      </c>
      <c r="N510" s="31">
        <v>1.77</v>
      </c>
      <c r="O510" s="30">
        <v>0</v>
      </c>
      <c r="P510" s="43">
        <f t="shared" si="717"/>
        <v>-3.5</v>
      </c>
      <c r="Q510" s="45">
        <f t="shared" ref="Q510" si="1029">P510+Q509</f>
        <v>183.76000000000016</v>
      </c>
      <c r="R510" s="10">
        <f t="shared" si="1008"/>
        <v>3.86</v>
      </c>
      <c r="S510" s="30">
        <f t="shared" si="926"/>
        <v>2</v>
      </c>
      <c r="T510" s="31">
        <f t="shared" si="1009"/>
        <v>1.77</v>
      </c>
      <c r="U510" s="30">
        <f t="shared" ref="U510" si="1030">IF(T510&gt;0,U$3,0)</f>
        <v>2</v>
      </c>
      <c r="V510" s="43">
        <f t="shared" si="915"/>
        <v>-0.46</v>
      </c>
      <c r="W510" s="45">
        <f t="shared" si="962"/>
        <v>341.55999999999977</v>
      </c>
      <c r="X510" s="85"/>
    </row>
    <row r="511" spans="1:24" outlineLevel="1" x14ac:dyDescent="0.2">
      <c r="A511" s="91"/>
      <c r="B511" s="37">
        <f t="shared" si="546"/>
        <v>507</v>
      </c>
      <c r="C511" s="28" t="s">
        <v>612</v>
      </c>
      <c r="D511" s="64">
        <v>44383</v>
      </c>
      <c r="E511" s="28" t="s">
        <v>32</v>
      </c>
      <c r="F511" s="54" t="s">
        <v>25</v>
      </c>
      <c r="G511" s="54" t="s">
        <v>67</v>
      </c>
      <c r="H511" s="54">
        <v>1200</v>
      </c>
      <c r="I511" s="57" t="s">
        <v>128</v>
      </c>
      <c r="J511" s="54" t="s">
        <v>120</v>
      </c>
      <c r="K511" s="36" t="s">
        <v>56</v>
      </c>
      <c r="L511" s="10">
        <v>2.91</v>
      </c>
      <c r="M511" s="30">
        <v>5.2411347517730498</v>
      </c>
      <c r="N511" s="31">
        <v>1.17</v>
      </c>
      <c r="O511" s="30">
        <v>0</v>
      </c>
      <c r="P511" s="43">
        <f t="shared" si="717"/>
        <v>-5.2</v>
      </c>
      <c r="Q511" s="45">
        <f t="shared" ref="Q511" si="1031">P511+Q510</f>
        <v>178.56000000000017</v>
      </c>
      <c r="R511" s="10">
        <f t="shared" si="1008"/>
        <v>2.91</v>
      </c>
      <c r="S511" s="30">
        <f t="shared" si="926"/>
        <v>2</v>
      </c>
      <c r="T511" s="31">
        <f t="shared" si="1009"/>
        <v>1.17</v>
      </c>
      <c r="U511" s="30">
        <f t="shared" ref="U511" si="1032">IF(T511&gt;0,U$3,0)</f>
        <v>2</v>
      </c>
      <c r="V511" s="43">
        <f t="shared" si="915"/>
        <v>-4</v>
      </c>
      <c r="W511" s="45">
        <f t="shared" si="962"/>
        <v>337.55999999999977</v>
      </c>
      <c r="X511" s="85"/>
    </row>
    <row r="512" spans="1:24" outlineLevel="1" x14ac:dyDescent="0.2">
      <c r="A512" s="91"/>
      <c r="B512" s="37">
        <f t="shared" si="546"/>
        <v>508</v>
      </c>
      <c r="C512" s="28" t="s">
        <v>613</v>
      </c>
      <c r="D512" s="64">
        <v>44383</v>
      </c>
      <c r="E512" s="28" t="s">
        <v>32</v>
      </c>
      <c r="F512" s="54" t="s">
        <v>36</v>
      </c>
      <c r="G512" s="54" t="s">
        <v>67</v>
      </c>
      <c r="H512" s="54">
        <v>1000</v>
      </c>
      <c r="I512" s="57" t="s">
        <v>128</v>
      </c>
      <c r="J512" s="54" t="s">
        <v>120</v>
      </c>
      <c r="K512" s="36" t="s">
        <v>9</v>
      </c>
      <c r="L512" s="10">
        <v>1.73</v>
      </c>
      <c r="M512" s="30">
        <v>13.71404255319149</v>
      </c>
      <c r="N512" s="31">
        <v>1.1100000000000001</v>
      </c>
      <c r="O512" s="30">
        <v>0</v>
      </c>
      <c r="P512" s="43">
        <f t="shared" si="717"/>
        <v>10</v>
      </c>
      <c r="Q512" s="45">
        <f t="shared" ref="Q512" si="1033">P512+Q511</f>
        <v>188.56000000000017</v>
      </c>
      <c r="R512" s="10">
        <f t="shared" si="1008"/>
        <v>1.73</v>
      </c>
      <c r="S512" s="30">
        <f t="shared" si="926"/>
        <v>2</v>
      </c>
      <c r="T512" s="31">
        <f t="shared" si="1009"/>
        <v>1.1100000000000001</v>
      </c>
      <c r="U512" s="30">
        <f t="shared" ref="U512" si="1034">IF(T512&gt;0,U$3,0)</f>
        <v>2</v>
      </c>
      <c r="V512" s="43">
        <f t="shared" si="915"/>
        <v>1.68</v>
      </c>
      <c r="W512" s="45">
        <f t="shared" si="962"/>
        <v>339.23999999999978</v>
      </c>
      <c r="X512" s="85"/>
    </row>
    <row r="513" spans="1:24" outlineLevel="1" x14ac:dyDescent="0.2">
      <c r="A513" s="91"/>
      <c r="B513" s="37">
        <f t="shared" si="546"/>
        <v>509</v>
      </c>
      <c r="C513" s="28" t="s">
        <v>623</v>
      </c>
      <c r="D513" s="64">
        <v>44387</v>
      </c>
      <c r="E513" s="28" t="s">
        <v>44</v>
      </c>
      <c r="F513" s="54" t="s">
        <v>36</v>
      </c>
      <c r="G513" s="54" t="s">
        <v>67</v>
      </c>
      <c r="H513" s="54">
        <v>1200</v>
      </c>
      <c r="I513" s="57" t="s">
        <v>128</v>
      </c>
      <c r="J513" s="54" t="s">
        <v>120</v>
      </c>
      <c r="K513" s="36" t="s">
        <v>56</v>
      </c>
      <c r="L513" s="10">
        <v>3.85</v>
      </c>
      <c r="M513" s="30">
        <v>3.5069565217391307</v>
      </c>
      <c r="N513" s="31">
        <v>1.94</v>
      </c>
      <c r="O513" s="30">
        <v>3.7599999999999989</v>
      </c>
      <c r="P513" s="43">
        <f t="shared" si="717"/>
        <v>-7.3</v>
      </c>
      <c r="Q513" s="45">
        <f t="shared" ref="Q513" si="1035">P513+Q512</f>
        <v>181.26000000000016</v>
      </c>
      <c r="R513" s="10">
        <f t="shared" si="1008"/>
        <v>3.85</v>
      </c>
      <c r="S513" s="30">
        <f t="shared" si="926"/>
        <v>2</v>
      </c>
      <c r="T513" s="31">
        <f t="shared" si="1009"/>
        <v>1.94</v>
      </c>
      <c r="U513" s="30">
        <f t="shared" ref="U513" si="1036">IF(T513&gt;0,U$3,0)</f>
        <v>2</v>
      </c>
      <c r="V513" s="43">
        <f t="shared" si="915"/>
        <v>-4</v>
      </c>
      <c r="W513" s="45">
        <f t="shared" si="962"/>
        <v>335.23999999999978</v>
      </c>
      <c r="X513" s="85"/>
    </row>
    <row r="514" spans="1:24" outlineLevel="1" x14ac:dyDescent="0.2">
      <c r="A514" s="91"/>
      <c r="B514" s="37">
        <f t="shared" si="546"/>
        <v>510</v>
      </c>
      <c r="C514" s="28" t="s">
        <v>630</v>
      </c>
      <c r="D514" s="64">
        <v>44391</v>
      </c>
      <c r="E514" s="28" t="s">
        <v>43</v>
      </c>
      <c r="F514" s="54" t="s">
        <v>25</v>
      </c>
      <c r="G514" s="54" t="s">
        <v>245</v>
      </c>
      <c r="H514" s="54">
        <v>1000</v>
      </c>
      <c r="I514" s="57" t="s">
        <v>130</v>
      </c>
      <c r="J514" s="54" t="s">
        <v>120</v>
      </c>
      <c r="K514" s="36" t="s">
        <v>9</v>
      </c>
      <c r="L514" s="10">
        <v>4.75</v>
      </c>
      <c r="M514" s="30">
        <v>2.6733333333333329</v>
      </c>
      <c r="N514" s="31">
        <v>2.1</v>
      </c>
      <c r="O514" s="30">
        <v>2.3955555555555557</v>
      </c>
      <c r="P514" s="43">
        <f t="shared" si="717"/>
        <v>12.7</v>
      </c>
      <c r="Q514" s="45">
        <f t="shared" ref="Q514" si="1037">P514+Q513</f>
        <v>193.96000000000015</v>
      </c>
      <c r="R514" s="10">
        <f t="shared" si="1008"/>
        <v>4.75</v>
      </c>
      <c r="S514" s="30">
        <f t="shared" si="926"/>
        <v>2</v>
      </c>
      <c r="T514" s="31">
        <f t="shared" si="1009"/>
        <v>2.1</v>
      </c>
      <c r="U514" s="30">
        <f t="shared" ref="U514" si="1038">IF(T514&gt;0,U$3,0)</f>
        <v>2</v>
      </c>
      <c r="V514" s="43">
        <f t="shared" si="915"/>
        <v>9.6999999999999993</v>
      </c>
      <c r="W514" s="45">
        <f t="shared" si="962"/>
        <v>344.93999999999977</v>
      </c>
      <c r="X514" s="85"/>
    </row>
    <row r="515" spans="1:24" outlineLevel="1" x14ac:dyDescent="0.2">
      <c r="A515" s="91"/>
      <c r="B515" s="37">
        <f t="shared" si="546"/>
        <v>511</v>
      </c>
      <c r="C515" s="28" t="s">
        <v>638</v>
      </c>
      <c r="D515" s="64">
        <v>44393</v>
      </c>
      <c r="E515" s="28" t="s">
        <v>51</v>
      </c>
      <c r="F515" s="54" t="s">
        <v>10</v>
      </c>
      <c r="G515" s="54" t="s">
        <v>67</v>
      </c>
      <c r="H515" s="54">
        <v>1247</v>
      </c>
      <c r="I515" s="57" t="s">
        <v>130</v>
      </c>
      <c r="J515" s="54" t="s">
        <v>120</v>
      </c>
      <c r="K515" s="36" t="s">
        <v>8</v>
      </c>
      <c r="L515" s="10">
        <v>4.3899999999999997</v>
      </c>
      <c r="M515" s="30">
        <v>2.9607407407407407</v>
      </c>
      <c r="N515" s="31">
        <v>1.63</v>
      </c>
      <c r="O515" s="30">
        <v>0</v>
      </c>
      <c r="P515" s="43">
        <f t="shared" si="717"/>
        <v>-3</v>
      </c>
      <c r="Q515" s="45">
        <f t="shared" ref="Q515" si="1039">P515+Q514</f>
        <v>190.96000000000015</v>
      </c>
      <c r="R515" s="10">
        <f t="shared" si="1008"/>
        <v>4.3899999999999997</v>
      </c>
      <c r="S515" s="30">
        <f t="shared" si="926"/>
        <v>2</v>
      </c>
      <c r="T515" s="31">
        <f t="shared" si="1009"/>
        <v>1.63</v>
      </c>
      <c r="U515" s="30">
        <f t="shared" ref="U515" si="1040">IF(T515&gt;0,U$3,0)</f>
        <v>2</v>
      </c>
      <c r="V515" s="43">
        <f t="shared" si="915"/>
        <v>-0.74</v>
      </c>
      <c r="W515" s="45">
        <f t="shared" si="962"/>
        <v>344.19999999999976</v>
      </c>
      <c r="X515" s="85"/>
    </row>
    <row r="516" spans="1:24" outlineLevel="1" x14ac:dyDescent="0.2">
      <c r="A516" s="91"/>
      <c r="B516" s="37">
        <f t="shared" si="546"/>
        <v>512</v>
      </c>
      <c r="C516" s="28" t="s">
        <v>639</v>
      </c>
      <c r="D516" s="64">
        <v>44393</v>
      </c>
      <c r="E516" s="28" t="s">
        <v>51</v>
      </c>
      <c r="F516" s="54" t="s">
        <v>10</v>
      </c>
      <c r="G516" s="54" t="s">
        <v>67</v>
      </c>
      <c r="H516" s="54">
        <v>1247</v>
      </c>
      <c r="I516" s="57" t="s">
        <v>130</v>
      </c>
      <c r="J516" s="54" t="s">
        <v>120</v>
      </c>
      <c r="K516" s="36" t="s">
        <v>12</v>
      </c>
      <c r="L516" s="10">
        <v>2.84</v>
      </c>
      <c r="M516" s="30">
        <v>5.4342294159042916</v>
      </c>
      <c r="N516" s="31">
        <v>1.42</v>
      </c>
      <c r="O516" s="30">
        <v>0</v>
      </c>
      <c r="P516" s="43">
        <f t="shared" si="717"/>
        <v>-5.4</v>
      </c>
      <c r="Q516" s="45">
        <f t="shared" ref="Q516" si="1041">P516+Q515</f>
        <v>185.56000000000014</v>
      </c>
      <c r="R516" s="10">
        <f t="shared" si="1008"/>
        <v>2.84</v>
      </c>
      <c r="S516" s="30">
        <f t="shared" si="926"/>
        <v>2</v>
      </c>
      <c r="T516" s="31">
        <f t="shared" si="1009"/>
        <v>1.42</v>
      </c>
      <c r="U516" s="30">
        <f t="shared" ref="U516" si="1042">IF(T516&gt;0,U$3,0)</f>
        <v>2</v>
      </c>
      <c r="V516" s="43">
        <f t="shared" si="915"/>
        <v>-1.1599999999999999</v>
      </c>
      <c r="W516" s="45">
        <f t="shared" si="962"/>
        <v>343.03999999999974</v>
      </c>
      <c r="X516" s="85"/>
    </row>
    <row r="517" spans="1:24" outlineLevel="1" x14ac:dyDescent="0.2">
      <c r="A517" s="91"/>
      <c r="B517" s="37">
        <f t="shared" si="546"/>
        <v>513</v>
      </c>
      <c r="C517" s="28" t="s">
        <v>641</v>
      </c>
      <c r="D517" s="64">
        <v>44394</v>
      </c>
      <c r="E517" s="28" t="s">
        <v>14</v>
      </c>
      <c r="F517" s="54" t="s">
        <v>36</v>
      </c>
      <c r="G517" s="54" t="s">
        <v>67</v>
      </c>
      <c r="H517" s="54">
        <v>1117</v>
      </c>
      <c r="I517" s="57" t="s">
        <v>132</v>
      </c>
      <c r="J517" s="54" t="s">
        <v>120</v>
      </c>
      <c r="K517" s="36" t="s">
        <v>86</v>
      </c>
      <c r="L517" s="10">
        <v>6.54</v>
      </c>
      <c r="M517" s="30">
        <v>1.8134074074074071</v>
      </c>
      <c r="N517" s="31">
        <v>2.62</v>
      </c>
      <c r="O517" s="30">
        <v>1.1122222222222222</v>
      </c>
      <c r="P517" s="43">
        <f t="shared" si="717"/>
        <v>-2.9</v>
      </c>
      <c r="Q517" s="45">
        <f t="shared" ref="Q517" si="1043">P517+Q516</f>
        <v>182.66000000000014</v>
      </c>
      <c r="R517" s="10">
        <f t="shared" si="1008"/>
        <v>6.54</v>
      </c>
      <c r="S517" s="30">
        <f t="shared" si="926"/>
        <v>2</v>
      </c>
      <c r="T517" s="31">
        <f t="shared" si="1009"/>
        <v>2.62</v>
      </c>
      <c r="U517" s="30">
        <f t="shared" ref="U517" si="1044">IF(T517&gt;0,U$3,0)</f>
        <v>2</v>
      </c>
      <c r="V517" s="43">
        <f t="shared" si="915"/>
        <v>-4</v>
      </c>
      <c r="W517" s="45">
        <f t="shared" si="962"/>
        <v>339.03999999999974</v>
      </c>
      <c r="X517" s="85"/>
    </row>
    <row r="518" spans="1:24" outlineLevel="1" collapsed="1" x14ac:dyDescent="0.2">
      <c r="A518" s="91"/>
      <c r="B518" s="37">
        <f t="shared" si="546"/>
        <v>514</v>
      </c>
      <c r="C518" s="28" t="s">
        <v>651</v>
      </c>
      <c r="D518" s="64">
        <v>44399</v>
      </c>
      <c r="E518" s="28" t="s">
        <v>15</v>
      </c>
      <c r="F518" s="54" t="s">
        <v>36</v>
      </c>
      <c r="G518" s="54" t="s">
        <v>67</v>
      </c>
      <c r="H518" s="54">
        <v>1000</v>
      </c>
      <c r="I518" s="57" t="s">
        <v>132</v>
      </c>
      <c r="J518" s="54" t="s">
        <v>120</v>
      </c>
      <c r="K518" s="36" t="s">
        <v>9</v>
      </c>
      <c r="L518" s="10">
        <v>3.46</v>
      </c>
      <c r="M518" s="30">
        <v>4.0707692307692307</v>
      </c>
      <c r="N518" s="31">
        <v>1.56</v>
      </c>
      <c r="O518" s="30">
        <v>0</v>
      </c>
      <c r="P518" s="43">
        <f t="shared" si="717"/>
        <v>10</v>
      </c>
      <c r="Q518" s="45">
        <f t="shared" ref="Q518" si="1045">P518+Q517</f>
        <v>192.66000000000014</v>
      </c>
      <c r="R518" s="10">
        <f t="shared" si="1008"/>
        <v>3.46</v>
      </c>
      <c r="S518" s="30">
        <f t="shared" si="926"/>
        <v>2</v>
      </c>
      <c r="T518" s="31">
        <f t="shared" si="1009"/>
        <v>1.56</v>
      </c>
      <c r="U518" s="30">
        <f t="shared" ref="U518" si="1046">IF(T518&gt;0,U$3,0)</f>
        <v>2</v>
      </c>
      <c r="V518" s="43">
        <f t="shared" si="915"/>
        <v>6.04</v>
      </c>
      <c r="W518" s="45">
        <f t="shared" si="962"/>
        <v>345.07999999999976</v>
      </c>
      <c r="X518" s="85"/>
    </row>
    <row r="519" spans="1:24" outlineLevel="1" x14ac:dyDescent="0.2">
      <c r="A519" s="91"/>
      <c r="B519" s="37">
        <f t="shared" si="546"/>
        <v>515</v>
      </c>
      <c r="C519" s="28" t="s">
        <v>664</v>
      </c>
      <c r="D519" s="64">
        <v>44399</v>
      </c>
      <c r="E519" s="28" t="s">
        <v>15</v>
      </c>
      <c r="F519" s="54" t="s">
        <v>36</v>
      </c>
      <c r="G519" s="54" t="s">
        <v>67</v>
      </c>
      <c r="H519" s="54">
        <v>1000</v>
      </c>
      <c r="I519" s="57" t="s">
        <v>132</v>
      </c>
      <c r="J519" s="54" t="s">
        <v>120</v>
      </c>
      <c r="K519" s="36" t="s">
        <v>8</v>
      </c>
      <c r="L519" s="10">
        <v>4.3600000000000003</v>
      </c>
      <c r="M519" s="30">
        <v>2.9909513435003627</v>
      </c>
      <c r="N519" s="31">
        <v>1.71</v>
      </c>
      <c r="O519" s="30">
        <v>0</v>
      </c>
      <c r="P519" s="43">
        <f t="shared" si="717"/>
        <v>-3</v>
      </c>
      <c r="Q519" s="45">
        <f t="shared" ref="Q519:Q520" si="1047">P519+Q518</f>
        <v>189.66000000000014</v>
      </c>
      <c r="R519" s="10">
        <f t="shared" si="1008"/>
        <v>4.3600000000000003</v>
      </c>
      <c r="S519" s="30">
        <f t="shared" si="926"/>
        <v>2</v>
      </c>
      <c r="T519" s="31">
        <f t="shared" si="1009"/>
        <v>1.71</v>
      </c>
      <c r="U519" s="30">
        <f t="shared" ref="U519" si="1048">IF(T519&gt;0,U$3,0)</f>
        <v>2</v>
      </c>
      <c r="V519" s="43">
        <f t="shared" si="915"/>
        <v>-0.57999999999999996</v>
      </c>
      <c r="W519" s="45">
        <f t="shared" ref="W519:W520" si="1049">V519+W518</f>
        <v>344.49999999999977</v>
      </c>
      <c r="X519" s="85"/>
    </row>
    <row r="520" spans="1:24" outlineLevel="1" x14ac:dyDescent="0.2">
      <c r="A520" s="91"/>
      <c r="B520" s="37">
        <f t="shared" si="546"/>
        <v>516</v>
      </c>
      <c r="C520" s="28" t="s">
        <v>344</v>
      </c>
      <c r="D520" s="64">
        <v>44400</v>
      </c>
      <c r="E520" s="28" t="s">
        <v>457</v>
      </c>
      <c r="F520" s="54" t="s">
        <v>36</v>
      </c>
      <c r="G520" s="54" t="s">
        <v>67</v>
      </c>
      <c r="H520" s="54">
        <v>1200</v>
      </c>
      <c r="I520" s="57" t="s">
        <v>130</v>
      </c>
      <c r="J520" s="54" t="s">
        <v>120</v>
      </c>
      <c r="K520" s="36" t="s">
        <v>9</v>
      </c>
      <c r="L520" s="10">
        <v>2.81</v>
      </c>
      <c r="M520" s="30">
        <v>5.5434482758620689</v>
      </c>
      <c r="N520" s="31">
        <v>1.5</v>
      </c>
      <c r="O520" s="30">
        <v>0</v>
      </c>
      <c r="P520" s="43">
        <f t="shared" si="717"/>
        <v>10</v>
      </c>
      <c r="Q520" s="45">
        <f t="shared" si="1047"/>
        <v>199.66000000000014</v>
      </c>
      <c r="R520" s="10">
        <f t="shared" ref="R520" si="1050">L520</f>
        <v>2.81</v>
      </c>
      <c r="S520" s="30">
        <f t="shared" si="926"/>
        <v>2</v>
      </c>
      <c r="T520" s="31">
        <f t="shared" ref="T520" si="1051">N520</f>
        <v>1.5</v>
      </c>
      <c r="U520" s="30">
        <f t="shared" ref="U520" si="1052">IF(T520&gt;0,U$3,0)</f>
        <v>2</v>
      </c>
      <c r="V520" s="43">
        <f t="shared" si="915"/>
        <v>4.62</v>
      </c>
      <c r="W520" s="45">
        <f t="shared" si="1049"/>
        <v>349.11999999999978</v>
      </c>
      <c r="X520" s="85"/>
    </row>
    <row r="521" spans="1:24" outlineLevel="1" x14ac:dyDescent="0.2">
      <c r="A521" s="91"/>
      <c r="B521" s="37">
        <f t="shared" si="546"/>
        <v>517</v>
      </c>
      <c r="C521" s="28" t="s">
        <v>677</v>
      </c>
      <c r="D521" s="64">
        <v>44401</v>
      </c>
      <c r="E521" s="28" t="s">
        <v>457</v>
      </c>
      <c r="F521" s="54" t="s">
        <v>36</v>
      </c>
      <c r="G521" s="54" t="s">
        <v>67</v>
      </c>
      <c r="H521" s="54">
        <v>1000</v>
      </c>
      <c r="I521" s="57" t="s">
        <v>130</v>
      </c>
      <c r="J521" s="54" t="s">
        <v>120</v>
      </c>
      <c r="K521" s="36" t="s">
        <v>56</v>
      </c>
      <c r="L521" s="10">
        <v>3.2</v>
      </c>
      <c r="M521" s="30">
        <v>4.5326007326007325</v>
      </c>
      <c r="N521" s="31">
        <v>1.39</v>
      </c>
      <c r="O521" s="30">
        <v>0</v>
      </c>
      <c r="P521" s="43">
        <f t="shared" si="717"/>
        <v>-4.5</v>
      </c>
      <c r="Q521" s="45">
        <f t="shared" ref="Q521" si="1053">P521+Q520</f>
        <v>195.16000000000014</v>
      </c>
      <c r="R521" s="10">
        <f t="shared" ref="R521" si="1054">L521</f>
        <v>3.2</v>
      </c>
      <c r="S521" s="30">
        <f t="shared" si="926"/>
        <v>2</v>
      </c>
      <c r="T521" s="31">
        <f t="shared" ref="T521" si="1055">N521</f>
        <v>1.39</v>
      </c>
      <c r="U521" s="30">
        <f t="shared" ref="U521" si="1056">IF(T521&gt;0,U$3,0)</f>
        <v>2</v>
      </c>
      <c r="V521" s="43">
        <f t="shared" si="915"/>
        <v>-4</v>
      </c>
      <c r="W521" s="45">
        <f t="shared" ref="W521" si="1057">V521+W520</f>
        <v>345.11999999999978</v>
      </c>
      <c r="X521" s="85"/>
    </row>
    <row r="522" spans="1:24" outlineLevel="1" x14ac:dyDescent="0.2">
      <c r="A522" s="91"/>
      <c r="B522" s="37">
        <f t="shared" si="546"/>
        <v>518</v>
      </c>
      <c r="C522" s="28" t="s">
        <v>679</v>
      </c>
      <c r="D522" s="64">
        <v>44401</v>
      </c>
      <c r="E522" s="28" t="s">
        <v>49</v>
      </c>
      <c r="F522" s="54" t="s">
        <v>13</v>
      </c>
      <c r="G522" s="54" t="s">
        <v>112</v>
      </c>
      <c r="H522" s="54">
        <v>1200</v>
      </c>
      <c r="I522" s="57" t="s">
        <v>130</v>
      </c>
      <c r="J522" s="54" t="s">
        <v>120</v>
      </c>
      <c r="K522" s="36" t="s">
        <v>86</v>
      </c>
      <c r="L522" s="10">
        <v>17.45</v>
      </c>
      <c r="M522" s="30">
        <v>0.60696969696969705</v>
      </c>
      <c r="N522" s="31">
        <v>4.9800000000000004</v>
      </c>
      <c r="O522" s="30">
        <v>0.14500000000000002</v>
      </c>
      <c r="P522" s="43">
        <f t="shared" si="717"/>
        <v>-0.8</v>
      </c>
      <c r="Q522" s="45">
        <f t="shared" ref="Q522" si="1058">P522+Q521</f>
        <v>194.36000000000013</v>
      </c>
      <c r="R522" s="10">
        <f t="shared" ref="R522:R523" si="1059">L522</f>
        <v>17.45</v>
      </c>
      <c r="S522" s="30">
        <f t="shared" si="926"/>
        <v>2</v>
      </c>
      <c r="T522" s="31">
        <f t="shared" ref="T522:T523" si="1060">N522</f>
        <v>4.9800000000000004</v>
      </c>
      <c r="U522" s="30">
        <f t="shared" ref="U522" si="1061">IF(T522&gt;0,U$3,0)</f>
        <v>2</v>
      </c>
      <c r="V522" s="43">
        <f t="shared" ref="V522:V632" si="1062">ROUND(IF(OR($K522="1st",$K522="WON"),($R522*$S522)+($T522*$U522),IF(OR($K522="2nd",$K522="3rd"),IF($T522="NTD",0,($T522*$U522))))-($S522+$U522),2)</f>
        <v>-4</v>
      </c>
      <c r="W522" s="45">
        <f t="shared" ref="W522" si="1063">V522+W521</f>
        <v>341.11999999999978</v>
      </c>
      <c r="X522" s="85"/>
    </row>
    <row r="523" spans="1:24" outlineLevel="1" x14ac:dyDescent="0.2">
      <c r="A523" s="91"/>
      <c r="B523" s="37">
        <f t="shared" si="546"/>
        <v>519</v>
      </c>
      <c r="C523" s="28" t="s">
        <v>680</v>
      </c>
      <c r="D523" s="64">
        <v>44402</v>
      </c>
      <c r="E523" s="28" t="s">
        <v>26</v>
      </c>
      <c r="F523" s="54" t="s">
        <v>41</v>
      </c>
      <c r="G523" s="54" t="s">
        <v>245</v>
      </c>
      <c r="H523" s="54">
        <v>1206</v>
      </c>
      <c r="I523" s="57" t="s">
        <v>130</v>
      </c>
      <c r="J523" s="54" t="s">
        <v>120</v>
      </c>
      <c r="K523" s="36" t="s">
        <v>12</v>
      </c>
      <c r="L523" s="10">
        <v>6.13</v>
      </c>
      <c r="M523" s="30">
        <v>1.9587804878048782</v>
      </c>
      <c r="N523" s="31">
        <v>2.2599999999999998</v>
      </c>
      <c r="O523" s="30">
        <v>1.59</v>
      </c>
      <c r="P523" s="43">
        <f t="shared" si="717"/>
        <v>0</v>
      </c>
      <c r="Q523" s="45">
        <f t="shared" ref="Q523" si="1064">P523+Q522</f>
        <v>194.36000000000013</v>
      </c>
      <c r="R523" s="10">
        <f t="shared" si="1059"/>
        <v>6.13</v>
      </c>
      <c r="S523" s="30">
        <f t="shared" si="926"/>
        <v>2</v>
      </c>
      <c r="T523" s="31">
        <f t="shared" si="1060"/>
        <v>2.2599999999999998</v>
      </c>
      <c r="U523" s="30">
        <f t="shared" ref="U523" si="1065">IF(T523&gt;0,U$3,0)</f>
        <v>2</v>
      </c>
      <c r="V523" s="43">
        <f t="shared" si="1062"/>
        <v>0.52</v>
      </c>
      <c r="W523" s="45">
        <f t="shared" ref="W523" si="1066">V523+W522</f>
        <v>341.63999999999976</v>
      </c>
      <c r="X523" s="85"/>
    </row>
    <row r="524" spans="1:24" outlineLevel="1" x14ac:dyDescent="0.2">
      <c r="A524" s="91"/>
      <c r="B524" s="37">
        <f t="shared" si="546"/>
        <v>520</v>
      </c>
      <c r="C524" s="28" t="s">
        <v>692</v>
      </c>
      <c r="D524" s="64">
        <v>44407</v>
      </c>
      <c r="E524" s="28" t="s">
        <v>47</v>
      </c>
      <c r="F524" s="54" t="s">
        <v>25</v>
      </c>
      <c r="G524" s="54" t="s">
        <v>245</v>
      </c>
      <c r="H524" s="54">
        <v>1000</v>
      </c>
      <c r="I524" s="57" t="s">
        <v>130</v>
      </c>
      <c r="J524" s="54" t="s">
        <v>438</v>
      </c>
      <c r="K524" s="36" t="s">
        <v>9</v>
      </c>
      <c r="L524" s="10">
        <v>2.4700000000000002</v>
      </c>
      <c r="M524" s="30">
        <v>6.7889361702127662</v>
      </c>
      <c r="N524" s="31">
        <v>1.49</v>
      </c>
      <c r="O524" s="30">
        <v>0</v>
      </c>
      <c r="P524" s="43">
        <f t="shared" si="717"/>
        <v>10</v>
      </c>
      <c r="Q524" s="45">
        <f t="shared" ref="Q524" si="1067">P524+Q523</f>
        <v>204.36000000000013</v>
      </c>
      <c r="R524" s="10">
        <f t="shared" ref="R524" si="1068">L524</f>
        <v>2.4700000000000002</v>
      </c>
      <c r="S524" s="30">
        <f t="shared" ref="S524:U548" si="1069">IF(R524&gt;0,S$3,0)</f>
        <v>2</v>
      </c>
      <c r="T524" s="31">
        <f t="shared" ref="T524" si="1070">N524</f>
        <v>1.49</v>
      </c>
      <c r="U524" s="30">
        <f t="shared" si="1069"/>
        <v>2</v>
      </c>
      <c r="V524" s="43">
        <f t="shared" si="1062"/>
        <v>3.92</v>
      </c>
      <c r="W524" s="45">
        <f t="shared" ref="W524" si="1071">V524+W523</f>
        <v>345.55999999999977</v>
      </c>
      <c r="X524" s="85"/>
    </row>
    <row r="525" spans="1:24" outlineLevel="1" x14ac:dyDescent="0.2">
      <c r="A525" s="91"/>
      <c r="B525" s="37">
        <f t="shared" si="546"/>
        <v>521</v>
      </c>
      <c r="C525" s="28" t="s">
        <v>694</v>
      </c>
      <c r="D525" s="64">
        <v>44408</v>
      </c>
      <c r="E525" s="28" t="s">
        <v>27</v>
      </c>
      <c r="F525" s="54" t="s">
        <v>25</v>
      </c>
      <c r="G525" s="54" t="s">
        <v>245</v>
      </c>
      <c r="H525" s="54">
        <v>1000</v>
      </c>
      <c r="I525" s="57" t="s">
        <v>130</v>
      </c>
      <c r="J525" s="54" t="s">
        <v>120</v>
      </c>
      <c r="K525" s="36" t="s">
        <v>12</v>
      </c>
      <c r="L525" s="10">
        <v>7.6</v>
      </c>
      <c r="M525" s="30">
        <v>1.5102849002849001</v>
      </c>
      <c r="N525" s="31">
        <v>1.84</v>
      </c>
      <c r="O525" s="30">
        <v>1.8281481481481485</v>
      </c>
      <c r="P525" s="43">
        <f t="shared" si="717"/>
        <v>0</v>
      </c>
      <c r="Q525" s="45">
        <f t="shared" ref="Q525" si="1072">P525+Q524</f>
        <v>204.36000000000013</v>
      </c>
      <c r="R525" s="10">
        <f t="shared" ref="R525:R528" si="1073">L525</f>
        <v>7.6</v>
      </c>
      <c r="S525" s="30">
        <f t="shared" si="1069"/>
        <v>2</v>
      </c>
      <c r="T525" s="31">
        <f t="shared" ref="T525:T528" si="1074">N525</f>
        <v>1.84</v>
      </c>
      <c r="U525" s="30">
        <f t="shared" si="1069"/>
        <v>2</v>
      </c>
      <c r="V525" s="43">
        <f t="shared" si="1062"/>
        <v>-0.32</v>
      </c>
      <c r="W525" s="45">
        <f t="shared" ref="W525" si="1075">V525+W524</f>
        <v>345.23999999999978</v>
      </c>
      <c r="X525" s="85"/>
    </row>
    <row r="526" spans="1:24" outlineLevel="1" x14ac:dyDescent="0.2">
      <c r="A526" s="91"/>
      <c r="B526" s="52">
        <f t="shared" si="546"/>
        <v>522</v>
      </c>
      <c r="C526" s="9" t="s">
        <v>623</v>
      </c>
      <c r="D526" s="42">
        <v>44408</v>
      </c>
      <c r="E526" s="9" t="s">
        <v>44</v>
      </c>
      <c r="F526" s="55" t="s">
        <v>34</v>
      </c>
      <c r="G526" s="55" t="s">
        <v>67</v>
      </c>
      <c r="H526" s="55">
        <v>1400</v>
      </c>
      <c r="I526" s="60" t="s">
        <v>128</v>
      </c>
      <c r="J526" s="55" t="s">
        <v>120</v>
      </c>
      <c r="K526" s="38" t="s">
        <v>9</v>
      </c>
      <c r="L526" s="39">
        <v>5.5</v>
      </c>
      <c r="M526" s="40">
        <v>2.2199999999999998</v>
      </c>
      <c r="N526" s="41">
        <v>2.2599999999999998</v>
      </c>
      <c r="O526" s="40">
        <v>1.7600000000000002</v>
      </c>
      <c r="P526" s="44">
        <f t="shared" si="717"/>
        <v>12.2</v>
      </c>
      <c r="Q526" s="48">
        <f t="shared" ref="Q526" si="1076">P526+Q525</f>
        <v>216.56000000000012</v>
      </c>
      <c r="R526" s="39">
        <f t="shared" si="1073"/>
        <v>5.5</v>
      </c>
      <c r="S526" s="40">
        <f t="shared" si="1069"/>
        <v>2</v>
      </c>
      <c r="T526" s="41">
        <f t="shared" si="1074"/>
        <v>2.2599999999999998</v>
      </c>
      <c r="U526" s="40">
        <f t="shared" si="1069"/>
        <v>2</v>
      </c>
      <c r="V526" s="44">
        <f t="shared" si="1062"/>
        <v>11.52</v>
      </c>
      <c r="W526" s="48">
        <f t="shared" ref="W526" si="1077">V526+W525</f>
        <v>356.75999999999976</v>
      </c>
      <c r="X526" s="85"/>
    </row>
    <row r="527" spans="1:24" outlineLevel="1" collapsed="1" x14ac:dyDescent="0.2">
      <c r="A527" s="91"/>
      <c r="B527" s="37">
        <f t="shared" si="546"/>
        <v>523</v>
      </c>
      <c r="C527" s="28" t="s">
        <v>704</v>
      </c>
      <c r="D527" s="64">
        <v>44410</v>
      </c>
      <c r="E527" s="28" t="s">
        <v>28</v>
      </c>
      <c r="F527" s="54" t="s">
        <v>25</v>
      </c>
      <c r="G527" s="54" t="s">
        <v>67</v>
      </c>
      <c r="H527" s="54">
        <v>1000</v>
      </c>
      <c r="I527" s="57" t="s">
        <v>132</v>
      </c>
      <c r="J527" s="54" t="s">
        <v>120</v>
      </c>
      <c r="K527" s="36" t="s">
        <v>9</v>
      </c>
      <c r="L527" s="10">
        <v>2.2400000000000002</v>
      </c>
      <c r="M527" s="30">
        <v>8.0621339950372217</v>
      </c>
      <c r="N527" s="31">
        <v>1.26</v>
      </c>
      <c r="O527" s="30">
        <v>0</v>
      </c>
      <c r="P527" s="43">
        <f t="shared" si="717"/>
        <v>10</v>
      </c>
      <c r="Q527" s="45">
        <f t="shared" ref="Q527" si="1078">P527+Q526</f>
        <v>226.56000000000012</v>
      </c>
      <c r="R527" s="10">
        <f t="shared" si="1073"/>
        <v>2.2400000000000002</v>
      </c>
      <c r="S527" s="30">
        <f t="shared" si="1069"/>
        <v>2</v>
      </c>
      <c r="T527" s="31">
        <f t="shared" si="1074"/>
        <v>1.26</v>
      </c>
      <c r="U527" s="30">
        <f t="shared" si="1069"/>
        <v>2</v>
      </c>
      <c r="V527" s="43">
        <f t="shared" si="1062"/>
        <v>3</v>
      </c>
      <c r="W527" s="45">
        <f t="shared" ref="W527" si="1079">V527+W526</f>
        <v>359.75999999999976</v>
      </c>
      <c r="X527" s="85"/>
    </row>
    <row r="528" spans="1:24" outlineLevel="1" x14ac:dyDescent="0.2">
      <c r="A528" s="91"/>
      <c r="B528" s="37">
        <f t="shared" si="546"/>
        <v>524</v>
      </c>
      <c r="C528" s="28" t="s">
        <v>705</v>
      </c>
      <c r="D528" s="64">
        <v>44410</v>
      </c>
      <c r="E528" s="28" t="s">
        <v>28</v>
      </c>
      <c r="F528" s="54" t="s">
        <v>10</v>
      </c>
      <c r="G528" s="54" t="s">
        <v>67</v>
      </c>
      <c r="H528" s="54">
        <v>1100</v>
      </c>
      <c r="I528" s="57" t="s">
        <v>132</v>
      </c>
      <c r="J528" s="54" t="s">
        <v>120</v>
      </c>
      <c r="K528" s="36" t="s">
        <v>66</v>
      </c>
      <c r="L528" s="10">
        <v>2.92</v>
      </c>
      <c r="M528" s="30">
        <v>5.2153665689149555</v>
      </c>
      <c r="N528" s="31">
        <v>1.38</v>
      </c>
      <c r="O528" s="30">
        <v>0</v>
      </c>
      <c r="P528" s="43">
        <f t="shared" si="717"/>
        <v>-5.2</v>
      </c>
      <c r="Q528" s="45">
        <f t="shared" ref="Q528" si="1080">P528+Q527</f>
        <v>221.36000000000013</v>
      </c>
      <c r="R528" s="10">
        <f t="shared" si="1073"/>
        <v>2.92</v>
      </c>
      <c r="S528" s="30">
        <f t="shared" si="1069"/>
        <v>2</v>
      </c>
      <c r="T528" s="31">
        <f t="shared" si="1074"/>
        <v>1.38</v>
      </c>
      <c r="U528" s="30">
        <f t="shared" si="1069"/>
        <v>2</v>
      </c>
      <c r="V528" s="43">
        <f t="shared" si="1062"/>
        <v>-4</v>
      </c>
      <c r="W528" s="45">
        <f t="shared" ref="W528" si="1081">V528+W527</f>
        <v>355.75999999999976</v>
      </c>
      <c r="X528" s="85"/>
    </row>
    <row r="529" spans="1:24" outlineLevel="1" x14ac:dyDescent="0.2">
      <c r="A529" s="91"/>
      <c r="B529" s="37">
        <f t="shared" si="546"/>
        <v>525</v>
      </c>
      <c r="C529" s="28" t="s">
        <v>638</v>
      </c>
      <c r="D529" s="64">
        <v>44410</v>
      </c>
      <c r="E529" s="28" t="s">
        <v>28</v>
      </c>
      <c r="F529" s="54" t="s">
        <v>34</v>
      </c>
      <c r="G529" s="54" t="s">
        <v>67</v>
      </c>
      <c r="H529" s="54">
        <v>1400</v>
      </c>
      <c r="I529" s="57" t="s">
        <v>132</v>
      </c>
      <c r="J529" s="54" t="s">
        <v>120</v>
      </c>
      <c r="K529" s="36" t="s">
        <v>9</v>
      </c>
      <c r="L529" s="10">
        <v>3.15</v>
      </c>
      <c r="M529" s="30">
        <v>4.6294117647058828</v>
      </c>
      <c r="N529" s="31">
        <v>1.49</v>
      </c>
      <c r="O529" s="30">
        <v>0</v>
      </c>
      <c r="P529" s="43">
        <f t="shared" si="717"/>
        <v>10</v>
      </c>
      <c r="Q529" s="45">
        <f t="shared" ref="Q529" si="1082">P529+Q528</f>
        <v>231.36000000000013</v>
      </c>
      <c r="R529" s="10">
        <f t="shared" ref="R529" si="1083">L529</f>
        <v>3.15</v>
      </c>
      <c r="S529" s="30">
        <f t="shared" si="1069"/>
        <v>2</v>
      </c>
      <c r="T529" s="31">
        <f t="shared" ref="T529" si="1084">N529</f>
        <v>1.49</v>
      </c>
      <c r="U529" s="30">
        <f t="shared" si="1069"/>
        <v>2</v>
      </c>
      <c r="V529" s="43">
        <f t="shared" si="1062"/>
        <v>5.28</v>
      </c>
      <c r="W529" s="45">
        <f t="shared" ref="W529" si="1085">V529+W528</f>
        <v>361.03999999999974</v>
      </c>
      <c r="X529" s="85"/>
    </row>
    <row r="530" spans="1:24" outlineLevel="1" x14ac:dyDescent="0.2">
      <c r="A530" s="91"/>
      <c r="B530" s="37">
        <f t="shared" si="546"/>
        <v>526</v>
      </c>
      <c r="C530" s="28" t="s">
        <v>639</v>
      </c>
      <c r="D530" s="64">
        <v>44412</v>
      </c>
      <c r="E530" s="28" t="s">
        <v>14</v>
      </c>
      <c r="F530" s="54" t="s">
        <v>25</v>
      </c>
      <c r="G530" s="54" t="s">
        <v>67</v>
      </c>
      <c r="H530" s="54">
        <v>1200</v>
      </c>
      <c r="I530" s="57" t="s">
        <v>132</v>
      </c>
      <c r="J530" s="54" t="s">
        <v>120</v>
      </c>
      <c r="K530" s="36" t="s">
        <v>9</v>
      </c>
      <c r="L530" s="10">
        <v>1.57</v>
      </c>
      <c r="M530" s="30">
        <v>17.592114467408582</v>
      </c>
      <c r="N530" s="31">
        <v>1.04</v>
      </c>
      <c r="O530" s="30">
        <v>0</v>
      </c>
      <c r="P530" s="43">
        <f t="shared" si="717"/>
        <v>10</v>
      </c>
      <c r="Q530" s="45">
        <f t="shared" ref="Q530" si="1086">P530+Q529</f>
        <v>241.36000000000013</v>
      </c>
      <c r="R530" s="10">
        <f t="shared" ref="R530:R532" si="1087">L530</f>
        <v>1.57</v>
      </c>
      <c r="S530" s="30">
        <f t="shared" si="1069"/>
        <v>2</v>
      </c>
      <c r="T530" s="31">
        <f t="shared" ref="T530:T532" si="1088">N530</f>
        <v>1.04</v>
      </c>
      <c r="U530" s="30">
        <f t="shared" si="1069"/>
        <v>2</v>
      </c>
      <c r="V530" s="43">
        <f t="shared" si="1062"/>
        <v>1.22</v>
      </c>
      <c r="W530" s="45">
        <f t="shared" ref="W530" si="1089">V530+W529</f>
        <v>362.25999999999976</v>
      </c>
      <c r="X530" s="85"/>
    </row>
    <row r="531" spans="1:24" outlineLevel="1" x14ac:dyDescent="0.2">
      <c r="A531" s="91"/>
      <c r="B531" s="37">
        <f t="shared" si="546"/>
        <v>527</v>
      </c>
      <c r="C531" s="28" t="s">
        <v>706</v>
      </c>
      <c r="D531" s="64">
        <v>44412</v>
      </c>
      <c r="E531" s="28" t="s">
        <v>14</v>
      </c>
      <c r="F531" s="54" t="s">
        <v>36</v>
      </c>
      <c r="G531" s="54" t="s">
        <v>67</v>
      </c>
      <c r="H531" s="54">
        <v>1200</v>
      </c>
      <c r="I531" s="57" t="s">
        <v>132</v>
      </c>
      <c r="J531" s="54" t="s">
        <v>120</v>
      </c>
      <c r="K531" s="36" t="s">
        <v>12</v>
      </c>
      <c r="L531" s="10">
        <v>4.12</v>
      </c>
      <c r="M531" s="30">
        <v>3.2120000000000006</v>
      </c>
      <c r="N531" s="31">
        <v>1.7</v>
      </c>
      <c r="O531" s="30">
        <v>0</v>
      </c>
      <c r="P531" s="43">
        <f t="shared" si="717"/>
        <v>-3.2</v>
      </c>
      <c r="Q531" s="45">
        <f t="shared" ref="Q531" si="1090">P531+Q530</f>
        <v>238.16000000000014</v>
      </c>
      <c r="R531" s="10">
        <f t="shared" si="1087"/>
        <v>4.12</v>
      </c>
      <c r="S531" s="30">
        <f t="shared" si="1069"/>
        <v>2</v>
      </c>
      <c r="T531" s="31">
        <f t="shared" si="1088"/>
        <v>1.7</v>
      </c>
      <c r="U531" s="30">
        <f t="shared" si="1069"/>
        <v>2</v>
      </c>
      <c r="V531" s="43">
        <f t="shared" si="1062"/>
        <v>-0.6</v>
      </c>
      <c r="W531" s="45">
        <f t="shared" ref="W531" si="1091">V531+W530</f>
        <v>361.65999999999974</v>
      </c>
      <c r="X531" s="85"/>
    </row>
    <row r="532" spans="1:24" outlineLevel="1" x14ac:dyDescent="0.2">
      <c r="A532" s="91"/>
      <c r="B532" s="37">
        <f t="shared" si="546"/>
        <v>528</v>
      </c>
      <c r="C532" s="28" t="s">
        <v>713</v>
      </c>
      <c r="D532" s="64">
        <v>44414</v>
      </c>
      <c r="E532" s="28" t="s">
        <v>32</v>
      </c>
      <c r="F532" s="54" t="s">
        <v>36</v>
      </c>
      <c r="G532" s="54" t="s">
        <v>67</v>
      </c>
      <c r="H532" s="54">
        <v>1000</v>
      </c>
      <c r="I532" s="57" t="s">
        <v>128</v>
      </c>
      <c r="J532" s="54" t="s">
        <v>120</v>
      </c>
      <c r="K532" s="36" t="s">
        <v>8</v>
      </c>
      <c r="L532" s="10">
        <v>7.78</v>
      </c>
      <c r="M532" s="30">
        <v>1.4803703703703703</v>
      </c>
      <c r="N532" s="31">
        <v>2.37</v>
      </c>
      <c r="O532" s="30">
        <v>1.0880000000000003</v>
      </c>
      <c r="P532" s="43">
        <f t="shared" si="717"/>
        <v>0</v>
      </c>
      <c r="Q532" s="45">
        <f t="shared" ref="Q532" si="1092">P532+Q531</f>
        <v>238.16000000000014</v>
      </c>
      <c r="R532" s="10">
        <f t="shared" si="1087"/>
        <v>7.78</v>
      </c>
      <c r="S532" s="30">
        <f t="shared" si="1069"/>
        <v>2</v>
      </c>
      <c r="T532" s="31">
        <f t="shared" si="1088"/>
        <v>2.37</v>
      </c>
      <c r="U532" s="30">
        <f t="shared" si="1069"/>
        <v>2</v>
      </c>
      <c r="V532" s="43">
        <f t="shared" si="1062"/>
        <v>0.74</v>
      </c>
      <c r="W532" s="45">
        <f t="shared" ref="W532" si="1093">V532+W531</f>
        <v>362.39999999999975</v>
      </c>
      <c r="X532" s="85"/>
    </row>
    <row r="533" spans="1:24" outlineLevel="1" x14ac:dyDescent="0.2">
      <c r="A533" s="91"/>
      <c r="B533" s="37">
        <f t="shared" ref="B533:B632" si="1094">B532+1</f>
        <v>529</v>
      </c>
      <c r="C533" s="28" t="s">
        <v>717</v>
      </c>
      <c r="D533" s="64">
        <v>44415</v>
      </c>
      <c r="E533" s="28" t="s">
        <v>30</v>
      </c>
      <c r="F533" s="54" t="s">
        <v>36</v>
      </c>
      <c r="G533" s="54" t="s">
        <v>67</v>
      </c>
      <c r="H533" s="54">
        <v>1200</v>
      </c>
      <c r="I533" s="57" t="s">
        <v>130</v>
      </c>
      <c r="J533" s="54" t="s">
        <v>120</v>
      </c>
      <c r="K533" s="36" t="s">
        <v>62</v>
      </c>
      <c r="L533" s="10">
        <v>4.0999999999999996</v>
      </c>
      <c r="M533" s="30">
        <v>3.2120000000000006</v>
      </c>
      <c r="N533" s="31">
        <v>1.81</v>
      </c>
      <c r="O533" s="30">
        <v>3.9569230769230765</v>
      </c>
      <c r="P533" s="43">
        <f t="shared" si="717"/>
        <v>-7.2</v>
      </c>
      <c r="Q533" s="45">
        <f t="shared" ref="Q533" si="1095">P533+Q532</f>
        <v>230.96000000000015</v>
      </c>
      <c r="R533" s="10">
        <f t="shared" ref="R533:R535" si="1096">L533</f>
        <v>4.0999999999999996</v>
      </c>
      <c r="S533" s="30">
        <f t="shared" si="1069"/>
        <v>2</v>
      </c>
      <c r="T533" s="31">
        <f t="shared" ref="T533:T535" si="1097">N533</f>
        <v>1.81</v>
      </c>
      <c r="U533" s="30">
        <f t="shared" si="1069"/>
        <v>2</v>
      </c>
      <c r="V533" s="43">
        <f t="shared" si="1062"/>
        <v>-4</v>
      </c>
      <c r="W533" s="45">
        <f t="shared" ref="W533" si="1098">V533+W532</f>
        <v>358.39999999999975</v>
      </c>
      <c r="X533" s="85"/>
    </row>
    <row r="534" spans="1:24" outlineLevel="1" x14ac:dyDescent="0.2">
      <c r="A534" s="91"/>
      <c r="B534" s="37">
        <f t="shared" si="1094"/>
        <v>530</v>
      </c>
      <c r="C534" s="28" t="s">
        <v>718</v>
      </c>
      <c r="D534" s="64">
        <v>44415</v>
      </c>
      <c r="E534" s="28" t="s">
        <v>30</v>
      </c>
      <c r="F534" s="54" t="s">
        <v>10</v>
      </c>
      <c r="G534" s="54" t="s">
        <v>67</v>
      </c>
      <c r="H534" s="54">
        <v>1000</v>
      </c>
      <c r="I534" s="57" t="s">
        <v>130</v>
      </c>
      <c r="J534" s="54" t="s">
        <v>120</v>
      </c>
      <c r="K534" s="36" t="s">
        <v>8</v>
      </c>
      <c r="L534" s="10">
        <v>3.67</v>
      </c>
      <c r="M534" s="30">
        <v>3.7269767441860466</v>
      </c>
      <c r="N534" s="31">
        <v>1.69</v>
      </c>
      <c r="O534" s="30">
        <v>0</v>
      </c>
      <c r="P534" s="43">
        <f t="shared" si="717"/>
        <v>-3.7</v>
      </c>
      <c r="Q534" s="45">
        <f t="shared" ref="Q534" si="1099">P534+Q533</f>
        <v>227.26000000000016</v>
      </c>
      <c r="R534" s="10">
        <f t="shared" si="1096"/>
        <v>3.67</v>
      </c>
      <c r="S534" s="30">
        <f t="shared" si="1069"/>
        <v>2</v>
      </c>
      <c r="T534" s="31">
        <f t="shared" si="1097"/>
        <v>1.69</v>
      </c>
      <c r="U534" s="30">
        <f t="shared" si="1069"/>
        <v>2</v>
      </c>
      <c r="V534" s="43">
        <f t="shared" si="1062"/>
        <v>-0.62</v>
      </c>
      <c r="W534" s="45">
        <f t="shared" ref="W534" si="1100">V534+W533</f>
        <v>357.77999999999975</v>
      </c>
      <c r="X534" s="85"/>
    </row>
    <row r="535" spans="1:24" outlineLevel="1" x14ac:dyDescent="0.2">
      <c r="A535" s="91"/>
      <c r="B535" s="37">
        <f t="shared" si="1094"/>
        <v>531</v>
      </c>
      <c r="C535" s="28" t="s">
        <v>719</v>
      </c>
      <c r="D535" s="64">
        <v>44415</v>
      </c>
      <c r="E535" s="28" t="s">
        <v>30</v>
      </c>
      <c r="F535" s="54" t="s">
        <v>10</v>
      </c>
      <c r="G535" s="54" t="s">
        <v>67</v>
      </c>
      <c r="H535" s="54">
        <v>1000</v>
      </c>
      <c r="I535" s="57" t="s">
        <v>130</v>
      </c>
      <c r="J535" s="54" t="s">
        <v>120</v>
      </c>
      <c r="K535" s="36" t="s">
        <v>12</v>
      </c>
      <c r="L535" s="10">
        <v>4.4000000000000004</v>
      </c>
      <c r="M535" s="30">
        <v>2.9316701607267643</v>
      </c>
      <c r="N535" s="31">
        <v>1.98</v>
      </c>
      <c r="O535" s="30">
        <v>2.96</v>
      </c>
      <c r="P535" s="43">
        <f t="shared" si="717"/>
        <v>0</v>
      </c>
      <c r="Q535" s="45">
        <f t="shared" ref="Q535" si="1101">P535+Q534</f>
        <v>227.26000000000016</v>
      </c>
      <c r="R535" s="10">
        <f t="shared" si="1096"/>
        <v>4.4000000000000004</v>
      </c>
      <c r="S535" s="30">
        <f t="shared" si="1069"/>
        <v>2</v>
      </c>
      <c r="T535" s="31">
        <f t="shared" si="1097"/>
        <v>1.98</v>
      </c>
      <c r="U535" s="30">
        <f t="shared" si="1069"/>
        <v>2</v>
      </c>
      <c r="V535" s="43">
        <f t="shared" si="1062"/>
        <v>-0.04</v>
      </c>
      <c r="W535" s="45">
        <f t="shared" ref="W535" si="1102">V535+W534</f>
        <v>357.73999999999972</v>
      </c>
      <c r="X535" s="85"/>
    </row>
    <row r="536" spans="1:24" outlineLevel="1" x14ac:dyDescent="0.2">
      <c r="A536" s="91"/>
      <c r="B536" s="37">
        <f t="shared" si="1094"/>
        <v>532</v>
      </c>
      <c r="C536" s="28" t="s">
        <v>725</v>
      </c>
      <c r="D536" s="64">
        <v>44416</v>
      </c>
      <c r="E536" s="28" t="s">
        <v>40</v>
      </c>
      <c r="F536" s="54" t="s">
        <v>36</v>
      </c>
      <c r="G536" s="54" t="s">
        <v>67</v>
      </c>
      <c r="H536" s="54">
        <v>1100</v>
      </c>
      <c r="I536" s="57" t="s">
        <v>130</v>
      </c>
      <c r="J536" s="54" t="s">
        <v>120</v>
      </c>
      <c r="K536" s="36" t="s">
        <v>8</v>
      </c>
      <c r="L536" s="10">
        <v>3.95</v>
      </c>
      <c r="M536" s="30">
        <v>3.3944680851063831</v>
      </c>
      <c r="N536" s="31">
        <v>1.79</v>
      </c>
      <c r="O536" s="30">
        <v>0</v>
      </c>
      <c r="P536" s="43">
        <f t="shared" si="717"/>
        <v>-3.4</v>
      </c>
      <c r="Q536" s="45">
        <f t="shared" ref="Q536" si="1103">P536+Q535</f>
        <v>223.86000000000016</v>
      </c>
      <c r="R536" s="10">
        <f t="shared" ref="R536" si="1104">L536</f>
        <v>3.95</v>
      </c>
      <c r="S536" s="30">
        <f t="shared" si="1069"/>
        <v>2</v>
      </c>
      <c r="T536" s="31">
        <f t="shared" ref="T536" si="1105">N536</f>
        <v>1.79</v>
      </c>
      <c r="U536" s="30">
        <f t="shared" si="1069"/>
        <v>2</v>
      </c>
      <c r="V536" s="43">
        <f t="shared" si="1062"/>
        <v>-0.42</v>
      </c>
      <c r="W536" s="45">
        <f t="shared" ref="W536" si="1106">V536+W535</f>
        <v>357.31999999999971</v>
      </c>
      <c r="X536" s="85"/>
    </row>
    <row r="537" spans="1:24" outlineLevel="1" x14ac:dyDescent="0.2">
      <c r="A537" s="91"/>
      <c r="B537" s="37">
        <f t="shared" si="1094"/>
        <v>533</v>
      </c>
      <c r="C537" s="28" t="s">
        <v>732</v>
      </c>
      <c r="D537" s="64">
        <v>44418</v>
      </c>
      <c r="E537" s="28" t="s">
        <v>32</v>
      </c>
      <c r="F537" s="54" t="s">
        <v>36</v>
      </c>
      <c r="G537" s="54" t="s">
        <v>67</v>
      </c>
      <c r="H537" s="54">
        <v>1200</v>
      </c>
      <c r="I537" s="57" t="s">
        <v>128</v>
      </c>
      <c r="J537" s="54" t="s">
        <v>120</v>
      </c>
      <c r="K537" s="36" t="s">
        <v>9</v>
      </c>
      <c r="L537" s="10">
        <v>2.94</v>
      </c>
      <c r="M537" s="30">
        <v>5.1625806451612899</v>
      </c>
      <c r="N537" s="31">
        <v>1.72</v>
      </c>
      <c r="O537" s="30">
        <v>0</v>
      </c>
      <c r="P537" s="43">
        <f t="shared" si="717"/>
        <v>10</v>
      </c>
      <c r="Q537" s="45">
        <f t="shared" ref="Q537" si="1107">P537+Q536</f>
        <v>233.86000000000016</v>
      </c>
      <c r="R537" s="10">
        <f t="shared" ref="R537" si="1108">L537</f>
        <v>2.94</v>
      </c>
      <c r="S537" s="30">
        <f t="shared" si="1069"/>
        <v>2</v>
      </c>
      <c r="T537" s="31">
        <f t="shared" ref="T537" si="1109">N537</f>
        <v>1.72</v>
      </c>
      <c r="U537" s="30">
        <f t="shared" si="1069"/>
        <v>2</v>
      </c>
      <c r="V537" s="43">
        <f t="shared" si="1062"/>
        <v>5.32</v>
      </c>
      <c r="W537" s="45">
        <f t="shared" ref="W537" si="1110">V537+W536</f>
        <v>362.6399999999997</v>
      </c>
      <c r="X537" s="85"/>
    </row>
    <row r="538" spans="1:24" outlineLevel="1" x14ac:dyDescent="0.2">
      <c r="A538" s="91"/>
      <c r="B538" s="37">
        <f t="shared" si="1094"/>
        <v>534</v>
      </c>
      <c r="C538" s="28" t="s">
        <v>738</v>
      </c>
      <c r="D538" s="64">
        <v>44420</v>
      </c>
      <c r="E538" s="28" t="s">
        <v>26</v>
      </c>
      <c r="F538" s="54" t="s">
        <v>36</v>
      </c>
      <c r="G538" s="54" t="s">
        <v>67</v>
      </c>
      <c r="H538" s="54">
        <v>1113</v>
      </c>
      <c r="I538" s="57" t="s">
        <v>131</v>
      </c>
      <c r="J538" s="54" t="s">
        <v>120</v>
      </c>
      <c r="K538" s="36" t="s">
        <v>9</v>
      </c>
      <c r="L538" s="10">
        <v>4.4000000000000004</v>
      </c>
      <c r="M538" s="30">
        <v>2.9316701607267643</v>
      </c>
      <c r="N538" s="31">
        <v>1.75</v>
      </c>
      <c r="O538" s="30">
        <v>0</v>
      </c>
      <c r="P538" s="43">
        <f t="shared" si="717"/>
        <v>10</v>
      </c>
      <c r="Q538" s="45">
        <f t="shared" ref="Q538" si="1111">P538+Q537</f>
        <v>243.86000000000016</v>
      </c>
      <c r="R538" s="10">
        <f t="shared" ref="R538:R539" si="1112">L538</f>
        <v>4.4000000000000004</v>
      </c>
      <c r="S538" s="30">
        <f t="shared" si="1069"/>
        <v>2</v>
      </c>
      <c r="T538" s="31">
        <f t="shared" ref="T538:T539" si="1113">N538</f>
        <v>1.75</v>
      </c>
      <c r="U538" s="30">
        <f t="shared" si="1069"/>
        <v>2</v>
      </c>
      <c r="V538" s="43">
        <f t="shared" si="1062"/>
        <v>8.3000000000000007</v>
      </c>
      <c r="W538" s="45">
        <f t="shared" ref="W538" si="1114">V538+W537</f>
        <v>370.93999999999971</v>
      </c>
      <c r="X538" s="85"/>
    </row>
    <row r="539" spans="1:24" outlineLevel="1" x14ac:dyDescent="0.2">
      <c r="A539" s="91"/>
      <c r="B539" s="37">
        <f t="shared" si="1094"/>
        <v>535</v>
      </c>
      <c r="C539" s="28" t="s">
        <v>737</v>
      </c>
      <c r="D539" s="64">
        <v>44420</v>
      </c>
      <c r="E539" s="28" t="s">
        <v>26</v>
      </c>
      <c r="F539" s="54" t="s">
        <v>36</v>
      </c>
      <c r="G539" s="54" t="s">
        <v>67</v>
      </c>
      <c r="H539" s="54">
        <v>1113</v>
      </c>
      <c r="I539" s="57" t="s">
        <v>131</v>
      </c>
      <c r="J539" s="54" t="s">
        <v>120</v>
      </c>
      <c r="K539" s="36" t="s">
        <v>12</v>
      </c>
      <c r="L539" s="10">
        <v>9.8800000000000008</v>
      </c>
      <c r="M539" s="30">
        <v>1.1217293233082706</v>
      </c>
      <c r="N539" s="31">
        <v>2.64</v>
      </c>
      <c r="O539" s="30">
        <v>0.69538461538461482</v>
      </c>
      <c r="P539" s="43">
        <f t="shared" si="717"/>
        <v>0</v>
      </c>
      <c r="Q539" s="45">
        <f t="shared" ref="Q539" si="1115">P539+Q538</f>
        <v>243.86000000000016</v>
      </c>
      <c r="R539" s="10">
        <f t="shared" si="1112"/>
        <v>9.8800000000000008</v>
      </c>
      <c r="S539" s="30">
        <f t="shared" si="1069"/>
        <v>2</v>
      </c>
      <c r="T539" s="31">
        <f t="shared" si="1113"/>
        <v>2.64</v>
      </c>
      <c r="U539" s="30">
        <f t="shared" si="1069"/>
        <v>2</v>
      </c>
      <c r="V539" s="43">
        <f t="shared" si="1062"/>
        <v>1.28</v>
      </c>
      <c r="W539" s="45">
        <f t="shared" ref="W539" si="1116">V539+W538</f>
        <v>372.21999999999969</v>
      </c>
      <c r="X539" s="85"/>
    </row>
    <row r="540" spans="1:24" outlineLevel="1" x14ac:dyDescent="0.2">
      <c r="A540" s="91"/>
      <c r="B540" s="37">
        <f t="shared" si="1094"/>
        <v>536</v>
      </c>
      <c r="C540" s="28" t="s">
        <v>740</v>
      </c>
      <c r="D540" s="64">
        <v>44421</v>
      </c>
      <c r="E540" s="28" t="s">
        <v>51</v>
      </c>
      <c r="F540" s="54" t="s">
        <v>10</v>
      </c>
      <c r="G540" s="54" t="s">
        <v>67</v>
      </c>
      <c r="H540" s="54">
        <v>1200</v>
      </c>
      <c r="I540" s="57" t="s">
        <v>130</v>
      </c>
      <c r="J540" s="54" t="s">
        <v>120</v>
      </c>
      <c r="K540" s="36" t="s">
        <v>62</v>
      </c>
      <c r="L540" s="10">
        <v>5.44</v>
      </c>
      <c r="M540" s="30">
        <v>2.2434586466165412</v>
      </c>
      <c r="N540" s="31">
        <v>2.08</v>
      </c>
      <c r="O540" s="30">
        <v>2.0933333333333337</v>
      </c>
      <c r="P540" s="43">
        <f t="shared" si="717"/>
        <v>-4.3</v>
      </c>
      <c r="Q540" s="45">
        <f t="shared" ref="Q540" si="1117">P540+Q539</f>
        <v>239.56000000000014</v>
      </c>
      <c r="R540" s="10">
        <f t="shared" ref="R540:R542" si="1118">L540</f>
        <v>5.44</v>
      </c>
      <c r="S540" s="30">
        <f t="shared" si="1069"/>
        <v>2</v>
      </c>
      <c r="T540" s="31">
        <f t="shared" ref="T540:T542" si="1119">N540</f>
        <v>2.08</v>
      </c>
      <c r="U540" s="30">
        <f t="shared" si="1069"/>
        <v>2</v>
      </c>
      <c r="V540" s="43">
        <f t="shared" si="1062"/>
        <v>-4</v>
      </c>
      <c r="W540" s="45">
        <f t="shared" ref="W540" si="1120">V540+W539</f>
        <v>368.21999999999969</v>
      </c>
      <c r="X540" s="85"/>
    </row>
    <row r="541" spans="1:24" outlineLevel="1" x14ac:dyDescent="0.2">
      <c r="A541" s="91"/>
      <c r="B541" s="37">
        <f t="shared" si="1094"/>
        <v>537</v>
      </c>
      <c r="C541" s="28" t="s">
        <v>741</v>
      </c>
      <c r="D541" s="64">
        <v>44421</v>
      </c>
      <c r="E541" s="28" t="s">
        <v>51</v>
      </c>
      <c r="F541" s="54" t="s">
        <v>10</v>
      </c>
      <c r="G541" s="54" t="s">
        <v>67</v>
      </c>
      <c r="H541" s="54">
        <v>1200</v>
      </c>
      <c r="I541" s="57" t="s">
        <v>130</v>
      </c>
      <c r="J541" s="54" t="s">
        <v>120</v>
      </c>
      <c r="K541" s="36" t="s">
        <v>56</v>
      </c>
      <c r="L541" s="10">
        <v>5</v>
      </c>
      <c r="M541" s="30">
        <v>2.4949999999999997</v>
      </c>
      <c r="N541" s="31">
        <v>1.9</v>
      </c>
      <c r="O541" s="30">
        <v>2.822857142857143</v>
      </c>
      <c r="P541" s="43">
        <f t="shared" si="717"/>
        <v>-5.3</v>
      </c>
      <c r="Q541" s="45">
        <f t="shared" ref="Q541" si="1121">P541+Q540</f>
        <v>234.26000000000013</v>
      </c>
      <c r="R541" s="10">
        <f t="shared" si="1118"/>
        <v>5</v>
      </c>
      <c r="S541" s="30">
        <f t="shared" si="1069"/>
        <v>2</v>
      </c>
      <c r="T541" s="31">
        <f t="shared" si="1119"/>
        <v>1.9</v>
      </c>
      <c r="U541" s="30">
        <f t="shared" si="1069"/>
        <v>2</v>
      </c>
      <c r="V541" s="43">
        <f t="shared" si="1062"/>
        <v>-4</v>
      </c>
      <c r="W541" s="45">
        <f t="shared" ref="W541" si="1122">V541+W540</f>
        <v>364.21999999999969</v>
      </c>
      <c r="X541" s="85"/>
    </row>
    <row r="542" spans="1:24" outlineLevel="1" x14ac:dyDescent="0.2">
      <c r="A542" s="91"/>
      <c r="B542" s="37">
        <f t="shared" si="1094"/>
        <v>538</v>
      </c>
      <c r="C542" s="28" t="s">
        <v>742</v>
      </c>
      <c r="D542" s="64">
        <v>44421</v>
      </c>
      <c r="E542" s="28" t="s">
        <v>51</v>
      </c>
      <c r="F542" s="54" t="s">
        <v>41</v>
      </c>
      <c r="G542" s="54" t="s">
        <v>67</v>
      </c>
      <c r="H542" s="54">
        <v>1200</v>
      </c>
      <c r="I542" s="57" t="s">
        <v>130</v>
      </c>
      <c r="J542" s="54" t="s">
        <v>120</v>
      </c>
      <c r="K542" s="36" t="s">
        <v>9</v>
      </c>
      <c r="L542" s="10">
        <v>2.64</v>
      </c>
      <c r="M542" s="30">
        <v>6.1039070442992003</v>
      </c>
      <c r="N542" s="31">
        <v>1.36</v>
      </c>
      <c r="O542" s="30">
        <v>0</v>
      </c>
      <c r="P542" s="43">
        <f t="shared" si="717"/>
        <v>10</v>
      </c>
      <c r="Q542" s="45">
        <f t="shared" ref="Q542" si="1123">P542+Q541</f>
        <v>244.26000000000013</v>
      </c>
      <c r="R542" s="10">
        <f t="shared" si="1118"/>
        <v>2.64</v>
      </c>
      <c r="S542" s="30">
        <f t="shared" si="1069"/>
        <v>2</v>
      </c>
      <c r="T542" s="31">
        <f t="shared" si="1119"/>
        <v>1.36</v>
      </c>
      <c r="U542" s="30">
        <f t="shared" si="1069"/>
        <v>2</v>
      </c>
      <c r="V542" s="43">
        <f t="shared" si="1062"/>
        <v>4</v>
      </c>
      <c r="W542" s="45">
        <f t="shared" ref="W542" si="1124">V542+W541</f>
        <v>368.21999999999969</v>
      </c>
      <c r="X542" s="85"/>
    </row>
    <row r="543" spans="1:24" outlineLevel="1" x14ac:dyDescent="0.2">
      <c r="A543" s="91"/>
      <c r="B543" s="37">
        <f t="shared" si="1094"/>
        <v>539</v>
      </c>
      <c r="C543" s="28" t="s">
        <v>743</v>
      </c>
      <c r="D543" s="64">
        <v>44422</v>
      </c>
      <c r="E543" s="28" t="s">
        <v>55</v>
      </c>
      <c r="F543" s="54" t="s">
        <v>36</v>
      </c>
      <c r="G543" s="54" t="s">
        <v>67</v>
      </c>
      <c r="H543" s="54">
        <v>1200</v>
      </c>
      <c r="I543" s="57" t="s">
        <v>132</v>
      </c>
      <c r="J543" s="54" t="s">
        <v>120</v>
      </c>
      <c r="K543" s="36" t="s">
        <v>9</v>
      </c>
      <c r="L543" s="10">
        <v>41.89</v>
      </c>
      <c r="M543" s="30">
        <v>0.24414634146341468</v>
      </c>
      <c r="N543" s="31">
        <v>7</v>
      </c>
      <c r="O543" s="30">
        <v>0.04</v>
      </c>
      <c r="P543" s="43">
        <f t="shared" si="717"/>
        <v>10.199999999999999</v>
      </c>
      <c r="Q543" s="45">
        <f t="shared" ref="Q543" si="1125">P543+Q542</f>
        <v>254.46000000000012</v>
      </c>
      <c r="R543" s="10">
        <f t="shared" ref="R543" si="1126">L543</f>
        <v>41.89</v>
      </c>
      <c r="S543" s="30">
        <f t="shared" si="1069"/>
        <v>2</v>
      </c>
      <c r="T543" s="31">
        <f t="shared" ref="T543" si="1127">N543</f>
        <v>7</v>
      </c>
      <c r="U543" s="30">
        <f t="shared" si="1069"/>
        <v>2</v>
      </c>
      <c r="V543" s="43">
        <f t="shared" si="1062"/>
        <v>93.78</v>
      </c>
      <c r="W543" s="45">
        <f t="shared" ref="W543" si="1128">V543+W542</f>
        <v>461.99999999999966</v>
      </c>
      <c r="X543" s="85"/>
    </row>
    <row r="544" spans="1:24" outlineLevel="1" x14ac:dyDescent="0.2">
      <c r="A544" s="91"/>
      <c r="B544" s="37">
        <f t="shared" si="1094"/>
        <v>540</v>
      </c>
      <c r="C544" s="28" t="s">
        <v>735</v>
      </c>
      <c r="D544" s="64">
        <v>44424</v>
      </c>
      <c r="E544" s="28" t="s">
        <v>32</v>
      </c>
      <c r="F544" s="54" t="s">
        <v>10</v>
      </c>
      <c r="G544" s="54" t="s">
        <v>67</v>
      </c>
      <c r="H544" s="54">
        <v>1000</v>
      </c>
      <c r="I544" s="57" t="s">
        <v>128</v>
      </c>
      <c r="J544" s="54" t="s">
        <v>120</v>
      </c>
      <c r="K544" s="36" t="s">
        <v>9</v>
      </c>
      <c r="L544" s="10">
        <v>1.54</v>
      </c>
      <c r="M544" s="30">
        <v>18.517647058823531</v>
      </c>
      <c r="N544" s="31">
        <v>1.1000000000000001</v>
      </c>
      <c r="O544" s="30">
        <v>0</v>
      </c>
      <c r="P544" s="43">
        <f t="shared" si="717"/>
        <v>10</v>
      </c>
      <c r="Q544" s="45">
        <f t="shared" ref="Q544" si="1129">P544+Q543</f>
        <v>264.46000000000015</v>
      </c>
      <c r="R544" s="10">
        <f t="shared" ref="R544:R545" si="1130">L544</f>
        <v>1.54</v>
      </c>
      <c r="S544" s="30">
        <f t="shared" si="1069"/>
        <v>2</v>
      </c>
      <c r="T544" s="31">
        <f t="shared" ref="T544:T545" si="1131">N544</f>
        <v>1.1000000000000001</v>
      </c>
      <c r="U544" s="30">
        <f t="shared" si="1069"/>
        <v>2</v>
      </c>
      <c r="V544" s="43">
        <f t="shared" si="1062"/>
        <v>1.28</v>
      </c>
      <c r="W544" s="45">
        <f t="shared" ref="W544" si="1132">V544+W543</f>
        <v>463.27999999999963</v>
      </c>
      <c r="X544" s="85"/>
    </row>
    <row r="545" spans="1:24" outlineLevel="1" collapsed="1" x14ac:dyDescent="0.2">
      <c r="A545" s="91"/>
      <c r="B545" s="37">
        <f t="shared" si="1094"/>
        <v>541</v>
      </c>
      <c r="C545" s="28" t="s">
        <v>747</v>
      </c>
      <c r="D545" s="64">
        <v>44424</v>
      </c>
      <c r="E545" s="28" t="s">
        <v>32</v>
      </c>
      <c r="F545" s="54" t="s">
        <v>41</v>
      </c>
      <c r="G545" s="54" t="s">
        <v>67</v>
      </c>
      <c r="H545" s="54">
        <v>1200</v>
      </c>
      <c r="I545" s="57" t="s">
        <v>128</v>
      </c>
      <c r="J545" s="54" t="s">
        <v>120</v>
      </c>
      <c r="K545" s="36" t="s">
        <v>56</v>
      </c>
      <c r="L545" s="10">
        <v>3.58</v>
      </c>
      <c r="M545" s="30">
        <v>3.878536585365854</v>
      </c>
      <c r="N545" s="31">
        <v>1.88</v>
      </c>
      <c r="O545" s="30">
        <v>4.4399999999999995</v>
      </c>
      <c r="P545" s="43">
        <f t="shared" si="717"/>
        <v>-8.3000000000000007</v>
      </c>
      <c r="Q545" s="45">
        <f t="shared" ref="Q545" si="1133">P545+Q544</f>
        <v>256.16000000000014</v>
      </c>
      <c r="R545" s="10">
        <f t="shared" si="1130"/>
        <v>3.58</v>
      </c>
      <c r="S545" s="30">
        <f t="shared" si="1069"/>
        <v>2</v>
      </c>
      <c r="T545" s="31">
        <f t="shared" si="1131"/>
        <v>1.88</v>
      </c>
      <c r="U545" s="30">
        <f t="shared" si="1069"/>
        <v>2</v>
      </c>
      <c r="V545" s="43">
        <f t="shared" si="1062"/>
        <v>-4</v>
      </c>
      <c r="W545" s="45">
        <f t="shared" ref="W545" si="1134">V545+W544</f>
        <v>459.27999999999963</v>
      </c>
      <c r="X545" s="85"/>
    </row>
    <row r="546" spans="1:24" outlineLevel="1" x14ac:dyDescent="0.2">
      <c r="A546" s="91"/>
      <c r="B546" s="37">
        <f t="shared" si="1094"/>
        <v>542</v>
      </c>
      <c r="C546" s="28" t="s">
        <v>679</v>
      </c>
      <c r="D546" s="64">
        <v>44425</v>
      </c>
      <c r="E546" s="28" t="s">
        <v>44</v>
      </c>
      <c r="F546" s="54" t="s">
        <v>36</v>
      </c>
      <c r="G546" s="54" t="s">
        <v>67</v>
      </c>
      <c r="H546" s="54">
        <v>1200</v>
      </c>
      <c r="I546" s="57" t="s">
        <v>128</v>
      </c>
      <c r="J546" s="54" t="s">
        <v>120</v>
      </c>
      <c r="K546" s="36" t="s">
        <v>12</v>
      </c>
      <c r="L546" s="10">
        <v>1.89</v>
      </c>
      <c r="M546" s="30">
        <v>11.199540229885057</v>
      </c>
      <c r="N546" s="31">
        <v>1.18</v>
      </c>
      <c r="O546" s="30">
        <v>0</v>
      </c>
      <c r="P546" s="43">
        <f t="shared" si="717"/>
        <v>-11.2</v>
      </c>
      <c r="Q546" s="45">
        <f t="shared" ref="Q546" si="1135">P546+Q545</f>
        <v>244.96000000000015</v>
      </c>
      <c r="R546" s="10">
        <f t="shared" ref="R546:R548" si="1136">L546</f>
        <v>1.89</v>
      </c>
      <c r="S546" s="30">
        <f t="shared" si="1069"/>
        <v>2</v>
      </c>
      <c r="T546" s="31">
        <f t="shared" ref="T546:T548" si="1137">N546</f>
        <v>1.18</v>
      </c>
      <c r="U546" s="30">
        <f t="shared" si="1069"/>
        <v>2</v>
      </c>
      <c r="V546" s="43">
        <f t="shared" si="1062"/>
        <v>-1.64</v>
      </c>
      <c r="W546" s="45">
        <f t="shared" ref="W546" si="1138">V546+W545</f>
        <v>457.63999999999965</v>
      </c>
      <c r="X546" s="85"/>
    </row>
    <row r="547" spans="1:24" outlineLevel="1" x14ac:dyDescent="0.2">
      <c r="A547" s="91"/>
      <c r="B547" s="37">
        <f t="shared" si="1094"/>
        <v>543</v>
      </c>
      <c r="C547" s="28" t="s">
        <v>750</v>
      </c>
      <c r="D547" s="64">
        <v>44425</v>
      </c>
      <c r="E547" s="28" t="s">
        <v>44</v>
      </c>
      <c r="F547" s="54" t="s">
        <v>10</v>
      </c>
      <c r="G547" s="54" t="s">
        <v>67</v>
      </c>
      <c r="H547" s="54">
        <v>1100</v>
      </c>
      <c r="I547" s="57" t="s">
        <v>128</v>
      </c>
      <c r="J547" s="54" t="s">
        <v>120</v>
      </c>
      <c r="K547" s="36" t="s">
        <v>8</v>
      </c>
      <c r="L547" s="10">
        <v>6.71</v>
      </c>
      <c r="M547" s="30">
        <v>1.7588888888888892</v>
      </c>
      <c r="N547" s="31">
        <v>2.1800000000000002</v>
      </c>
      <c r="O547" s="30">
        <v>1.5199999999999998</v>
      </c>
      <c r="P547" s="43">
        <f>ROUND(IF(OR($K547="1st",$K547="WON"),($L547*$M547)+($N547*$O547),IF(OR($K547="2nd",$K547="3rd"),IF($N547="NTD",0,($N547*$O547))))-($M547+$O547),1)</f>
        <v>0</v>
      </c>
      <c r="Q547" s="45">
        <f t="shared" ref="Q547" si="1139">P547+Q546</f>
        <v>244.96000000000015</v>
      </c>
      <c r="R547" s="10">
        <f t="shared" si="1136"/>
        <v>6.71</v>
      </c>
      <c r="S547" s="30">
        <f t="shared" si="1069"/>
        <v>2</v>
      </c>
      <c r="T547" s="31">
        <f t="shared" si="1137"/>
        <v>2.1800000000000002</v>
      </c>
      <c r="U547" s="30">
        <f t="shared" si="1069"/>
        <v>2</v>
      </c>
      <c r="V547" s="43">
        <f>ROUND(IF(OR($K547="1st",$K547="WON"),($R547*$S547)+($T547*$U547),IF(OR($K547="2nd",$K547="3rd"),IF($T547="NTD",0,($T547*$U547))))-($S547+$U547),2)</f>
        <v>0.36</v>
      </c>
      <c r="W547" s="45">
        <f t="shared" ref="W547" si="1140">V547+W546</f>
        <v>457.99999999999966</v>
      </c>
      <c r="X547" s="85"/>
    </row>
    <row r="548" spans="1:24" outlineLevel="1" x14ac:dyDescent="0.2">
      <c r="A548" s="91"/>
      <c r="B548" s="37">
        <f t="shared" si="1094"/>
        <v>544</v>
      </c>
      <c r="C548" s="28" t="s">
        <v>751</v>
      </c>
      <c r="D548" s="64">
        <v>44425</v>
      </c>
      <c r="E548" s="28" t="s">
        <v>44</v>
      </c>
      <c r="F548" s="54" t="s">
        <v>10</v>
      </c>
      <c r="G548" s="54" t="s">
        <v>67</v>
      </c>
      <c r="H548" s="54">
        <v>1100</v>
      </c>
      <c r="I548" s="57" t="s">
        <v>128</v>
      </c>
      <c r="J548" s="54" t="s">
        <v>120</v>
      </c>
      <c r="K548" s="36" t="s">
        <v>9</v>
      </c>
      <c r="L548" s="10">
        <v>2.7</v>
      </c>
      <c r="M548" s="30">
        <v>5.8633403214535287</v>
      </c>
      <c r="N548" s="31">
        <v>1.49</v>
      </c>
      <c r="O548" s="30">
        <v>0</v>
      </c>
      <c r="P548" s="43">
        <f>ROUND(IF(OR($K548="1st",$K548="WON"),($L548*$M548)+($N548*$O548),IF(OR($K548="2nd",$K548="3rd"),IF($N548="NTD",0,($N548*$O548))))-($M548+$O548),1)</f>
        <v>10</v>
      </c>
      <c r="Q548" s="45">
        <f t="shared" ref="Q548" si="1141">P548+Q547</f>
        <v>254.96000000000015</v>
      </c>
      <c r="R548" s="10">
        <f t="shared" si="1136"/>
        <v>2.7</v>
      </c>
      <c r="S548" s="30">
        <f t="shared" si="1069"/>
        <v>2</v>
      </c>
      <c r="T548" s="31">
        <f t="shared" si="1137"/>
        <v>1.49</v>
      </c>
      <c r="U548" s="30">
        <f t="shared" si="1069"/>
        <v>2</v>
      </c>
      <c r="V548" s="43">
        <f>ROUND(IF(OR($K548="1st",$K548="WON"),($R548*$S548)+($T548*$U548),IF(OR($K548="2nd",$K548="3rd"),IF($T548="NTD",0,($T548*$U548))))-($S548+$U548),2)</f>
        <v>4.38</v>
      </c>
      <c r="W548" s="45">
        <f t="shared" ref="W548" si="1142">V548+W547</f>
        <v>462.37999999999965</v>
      </c>
      <c r="X548" s="85"/>
    </row>
    <row r="549" spans="1:24" outlineLevel="1" x14ac:dyDescent="0.2">
      <c r="A549" s="91"/>
      <c r="B549" s="37">
        <f t="shared" si="1094"/>
        <v>545</v>
      </c>
      <c r="C549" s="28" t="s">
        <v>539</v>
      </c>
      <c r="D549" s="64">
        <v>44430</v>
      </c>
      <c r="E549" s="28" t="s">
        <v>26</v>
      </c>
      <c r="F549" s="54" t="s">
        <v>41</v>
      </c>
      <c r="G549" s="54" t="s">
        <v>67</v>
      </c>
      <c r="H549" s="54">
        <v>1113</v>
      </c>
      <c r="I549" s="57" t="s">
        <v>131</v>
      </c>
      <c r="J549" s="54" t="s">
        <v>120</v>
      </c>
      <c r="K549" s="36" t="s">
        <v>9</v>
      </c>
      <c r="L549" s="10">
        <v>1.61</v>
      </c>
      <c r="M549" s="30">
        <v>16.447179487179486</v>
      </c>
      <c r="N549" s="31">
        <v>1.1200000000000001</v>
      </c>
      <c r="O549" s="30">
        <v>0</v>
      </c>
      <c r="P549" s="43">
        <f t="shared" si="717"/>
        <v>10</v>
      </c>
      <c r="Q549" s="45">
        <f t="shared" ref="Q549" si="1143">P549+Q548</f>
        <v>264.96000000000015</v>
      </c>
      <c r="R549" s="10">
        <f t="shared" ref="R549:R550" si="1144">L549</f>
        <v>1.61</v>
      </c>
      <c r="S549" s="30">
        <f>IF(R549&gt;0,S$3,0)</f>
        <v>2</v>
      </c>
      <c r="T549" s="31">
        <f t="shared" ref="T549:T550" si="1145">N549</f>
        <v>1.1200000000000001</v>
      </c>
      <c r="U549" s="30">
        <f>IF(T549&gt;0,U$3,0)</f>
        <v>2</v>
      </c>
      <c r="V549" s="43">
        <f t="shared" si="1062"/>
        <v>1.46</v>
      </c>
      <c r="W549" s="45">
        <f t="shared" ref="W549" si="1146">V549+W548</f>
        <v>463.83999999999963</v>
      </c>
      <c r="X549" s="85"/>
    </row>
    <row r="550" spans="1:24" outlineLevel="1" x14ac:dyDescent="0.2">
      <c r="A550" s="91"/>
      <c r="B550" s="37">
        <f t="shared" si="1094"/>
        <v>546</v>
      </c>
      <c r="C550" s="28" t="s">
        <v>774</v>
      </c>
      <c r="D550" s="64">
        <v>44431</v>
      </c>
      <c r="E550" s="28" t="s">
        <v>44</v>
      </c>
      <c r="F550" s="54" t="s">
        <v>25</v>
      </c>
      <c r="G550" s="54" t="s">
        <v>67</v>
      </c>
      <c r="H550" s="54">
        <v>1100</v>
      </c>
      <c r="I550" s="57" t="s">
        <v>128</v>
      </c>
      <c r="J550" s="54" t="s">
        <v>120</v>
      </c>
      <c r="K550" s="36" t="s">
        <v>9</v>
      </c>
      <c r="L550" s="10">
        <v>3.85</v>
      </c>
      <c r="M550" s="30">
        <v>3.5069565217391307</v>
      </c>
      <c r="N550" s="31">
        <v>1.58</v>
      </c>
      <c r="O550" s="30">
        <v>0</v>
      </c>
      <c r="P550" s="43">
        <f t="shared" si="717"/>
        <v>10</v>
      </c>
      <c r="Q550" s="45">
        <f t="shared" ref="Q550" si="1147">P550+Q549</f>
        <v>274.96000000000015</v>
      </c>
      <c r="R550" s="10">
        <f t="shared" si="1144"/>
        <v>3.85</v>
      </c>
      <c r="S550" s="30">
        <f t="shared" ref="S550" si="1148">IF(R550&gt;0,S$3,0)</f>
        <v>2</v>
      </c>
      <c r="T550" s="31">
        <f t="shared" si="1145"/>
        <v>1.58</v>
      </c>
      <c r="U550" s="30">
        <f t="shared" ref="U550" si="1149">IF(T550&gt;0,U$3,0)</f>
        <v>2</v>
      </c>
      <c r="V550" s="43">
        <f t="shared" si="1062"/>
        <v>6.86</v>
      </c>
      <c r="W550" s="45">
        <f t="shared" ref="W550" si="1150">V550+W549</f>
        <v>470.69999999999965</v>
      </c>
      <c r="X550" s="85"/>
    </row>
    <row r="551" spans="1:24" outlineLevel="1" x14ac:dyDescent="0.2">
      <c r="A551" s="91"/>
      <c r="B551" s="37">
        <f t="shared" si="1094"/>
        <v>547</v>
      </c>
      <c r="C551" s="28" t="s">
        <v>82</v>
      </c>
      <c r="D551" s="64">
        <v>44431</v>
      </c>
      <c r="E551" s="28" t="s">
        <v>44</v>
      </c>
      <c r="F551" s="54" t="s">
        <v>46</v>
      </c>
      <c r="G551" s="54" t="s">
        <v>70</v>
      </c>
      <c r="H551" s="54">
        <v>1200</v>
      </c>
      <c r="I551" s="57" t="s">
        <v>128</v>
      </c>
      <c r="J551" s="54" t="s">
        <v>120</v>
      </c>
      <c r="K551" s="36" t="s">
        <v>56</v>
      </c>
      <c r="L551" s="10">
        <v>11.5</v>
      </c>
      <c r="M551" s="30">
        <v>0.94809523809523799</v>
      </c>
      <c r="N551" s="31">
        <v>2.31</v>
      </c>
      <c r="O551" s="30">
        <v>0.72000000000000008</v>
      </c>
      <c r="P551" s="43">
        <f t="shared" si="717"/>
        <v>-1.7</v>
      </c>
      <c r="Q551" s="45">
        <f t="shared" ref="Q551" si="1151">P551+Q550</f>
        <v>273.26000000000016</v>
      </c>
      <c r="R551" s="10">
        <f t="shared" ref="R551" si="1152">L551</f>
        <v>11.5</v>
      </c>
      <c r="S551" s="30">
        <f t="shared" ref="S551" si="1153">IF(R551&gt;0,S$3,0)</f>
        <v>2</v>
      </c>
      <c r="T551" s="31">
        <f t="shared" ref="T551" si="1154">N551</f>
        <v>2.31</v>
      </c>
      <c r="U551" s="30">
        <f t="shared" ref="U551" si="1155">IF(T551&gt;0,U$3,0)</f>
        <v>2</v>
      </c>
      <c r="V551" s="43">
        <f t="shared" si="1062"/>
        <v>-4</v>
      </c>
      <c r="W551" s="45">
        <f t="shared" ref="W551" si="1156">V551+W550</f>
        <v>466.69999999999965</v>
      </c>
      <c r="X551" s="85"/>
    </row>
    <row r="552" spans="1:24" outlineLevel="1" x14ac:dyDescent="0.2">
      <c r="A552" s="91"/>
      <c r="B552" s="37">
        <f t="shared" si="1094"/>
        <v>548</v>
      </c>
      <c r="C552" s="28" t="s">
        <v>776</v>
      </c>
      <c r="D552" s="64">
        <v>44432</v>
      </c>
      <c r="E552" s="28" t="s">
        <v>32</v>
      </c>
      <c r="F552" s="54" t="s">
        <v>34</v>
      </c>
      <c r="G552" s="54" t="s">
        <v>67</v>
      </c>
      <c r="H552" s="54">
        <v>1000</v>
      </c>
      <c r="I552" s="57" t="s">
        <v>128</v>
      </c>
      <c r="J552" s="54" t="s">
        <v>120</v>
      </c>
      <c r="K552" s="36" t="s">
        <v>65</v>
      </c>
      <c r="L552" s="10">
        <v>4.8</v>
      </c>
      <c r="M552" s="30">
        <v>2.6205673758865249</v>
      </c>
      <c r="N552" s="31">
        <v>1.94</v>
      </c>
      <c r="O552" s="30">
        <v>2.8</v>
      </c>
      <c r="P552" s="43">
        <f t="shared" si="717"/>
        <v>-5.4</v>
      </c>
      <c r="Q552" s="45">
        <f t="shared" ref="Q552" si="1157">P552+Q551</f>
        <v>267.86000000000018</v>
      </c>
      <c r="R552" s="10">
        <f t="shared" ref="R552" si="1158">L552</f>
        <v>4.8</v>
      </c>
      <c r="S552" s="30">
        <f t="shared" ref="S552" si="1159">IF(R552&gt;0,S$3,0)</f>
        <v>2</v>
      </c>
      <c r="T552" s="31">
        <f t="shared" ref="T552" si="1160">N552</f>
        <v>1.94</v>
      </c>
      <c r="U552" s="30">
        <f t="shared" ref="U552" si="1161">IF(T552&gt;0,U$3,0)</f>
        <v>2</v>
      </c>
      <c r="V552" s="43">
        <f t="shared" si="1062"/>
        <v>-4</v>
      </c>
      <c r="W552" s="45">
        <f t="shared" ref="W552" si="1162">V552+W551</f>
        <v>462.69999999999965</v>
      </c>
      <c r="X552" s="85"/>
    </row>
    <row r="553" spans="1:24" outlineLevel="1" x14ac:dyDescent="0.2">
      <c r="A553" s="91"/>
      <c r="B553" s="37">
        <f t="shared" si="1094"/>
        <v>549</v>
      </c>
      <c r="C553" s="28" t="s">
        <v>778</v>
      </c>
      <c r="D553" s="64">
        <v>44433</v>
      </c>
      <c r="E553" s="28" t="s">
        <v>43</v>
      </c>
      <c r="F553" s="54" t="s">
        <v>25</v>
      </c>
      <c r="G553" s="54" t="s">
        <v>67</v>
      </c>
      <c r="H553" s="54">
        <v>1200</v>
      </c>
      <c r="I553" s="57" t="s">
        <v>130</v>
      </c>
      <c r="J553" s="54" t="s">
        <v>120</v>
      </c>
      <c r="K553" s="36" t="s">
        <v>8</v>
      </c>
      <c r="L553" s="10">
        <v>6.2</v>
      </c>
      <c r="M553" s="30">
        <v>1.93</v>
      </c>
      <c r="N553" s="31">
        <v>2.2999999999999998</v>
      </c>
      <c r="O553" s="30">
        <v>1.5199999999999996</v>
      </c>
      <c r="P553" s="43">
        <f t="shared" si="717"/>
        <v>0</v>
      </c>
      <c r="Q553" s="45">
        <f t="shared" ref="Q553" si="1163">P553+Q552</f>
        <v>267.86000000000018</v>
      </c>
      <c r="R553" s="10">
        <f t="shared" ref="R553" si="1164">L553</f>
        <v>6.2</v>
      </c>
      <c r="S553" s="30">
        <f t="shared" ref="S553" si="1165">IF(R553&gt;0,S$3,0)</f>
        <v>2</v>
      </c>
      <c r="T553" s="31">
        <f t="shared" ref="T553" si="1166">N553</f>
        <v>2.2999999999999998</v>
      </c>
      <c r="U553" s="30">
        <f t="shared" ref="U553" si="1167">IF(T553&gt;0,U$3,0)</f>
        <v>2</v>
      </c>
      <c r="V553" s="43">
        <f t="shared" si="1062"/>
        <v>0.6</v>
      </c>
      <c r="W553" s="45">
        <f t="shared" ref="W553" si="1168">V553+W552</f>
        <v>463.29999999999967</v>
      </c>
      <c r="X553" s="85"/>
    </row>
    <row r="554" spans="1:24" outlineLevel="1" x14ac:dyDescent="0.2">
      <c r="A554" s="91"/>
      <c r="B554" s="37">
        <f t="shared" si="1094"/>
        <v>550</v>
      </c>
      <c r="C554" s="28" t="s">
        <v>779</v>
      </c>
      <c r="D554" s="64">
        <v>44433</v>
      </c>
      <c r="E554" s="28" t="s">
        <v>43</v>
      </c>
      <c r="F554" s="54" t="s">
        <v>25</v>
      </c>
      <c r="G554" s="54" t="s">
        <v>67</v>
      </c>
      <c r="H554" s="54">
        <v>1200</v>
      </c>
      <c r="I554" s="57" t="s">
        <v>130</v>
      </c>
      <c r="J554" s="54" t="s">
        <v>120</v>
      </c>
      <c r="K554" s="36" t="s">
        <v>86</v>
      </c>
      <c r="L554" s="10">
        <v>49.7</v>
      </c>
      <c r="M554" s="30">
        <v>0.20596371882086167</v>
      </c>
      <c r="N554" s="31">
        <v>9.4</v>
      </c>
      <c r="O554" s="30">
        <v>0.02</v>
      </c>
      <c r="P554" s="43">
        <f t="shared" si="717"/>
        <v>-0.2</v>
      </c>
      <c r="Q554" s="45">
        <f t="shared" ref="Q554" si="1169">P554+Q553</f>
        <v>267.6600000000002</v>
      </c>
      <c r="R554" s="10">
        <f t="shared" ref="R554" si="1170">L554</f>
        <v>49.7</v>
      </c>
      <c r="S554" s="30">
        <f t="shared" ref="S554" si="1171">IF(R554&gt;0,S$3,0)</f>
        <v>2</v>
      </c>
      <c r="T554" s="31">
        <f t="shared" ref="T554" si="1172">N554</f>
        <v>9.4</v>
      </c>
      <c r="U554" s="30">
        <f t="shared" ref="U554" si="1173">IF(T554&gt;0,U$3,0)</f>
        <v>2</v>
      </c>
      <c r="V554" s="43">
        <f t="shared" si="1062"/>
        <v>-4</v>
      </c>
      <c r="W554" s="45">
        <f t="shared" ref="W554" si="1174">V554+W553</f>
        <v>459.29999999999967</v>
      </c>
      <c r="X554" s="85"/>
    </row>
    <row r="555" spans="1:24" outlineLevel="1" x14ac:dyDescent="0.2">
      <c r="A555" s="91"/>
      <c r="B555" s="37">
        <f t="shared" si="1094"/>
        <v>551</v>
      </c>
      <c r="C555" s="28" t="s">
        <v>780</v>
      </c>
      <c r="D555" s="64">
        <v>44434</v>
      </c>
      <c r="E555" s="28" t="s">
        <v>28</v>
      </c>
      <c r="F555" s="54" t="s">
        <v>34</v>
      </c>
      <c r="G555" s="54" t="s">
        <v>67</v>
      </c>
      <c r="H555" s="54">
        <v>1100</v>
      </c>
      <c r="I555" s="57" t="s">
        <v>130</v>
      </c>
      <c r="J555" s="54" t="s">
        <v>120</v>
      </c>
      <c r="K555" s="36" t="s">
        <v>9</v>
      </c>
      <c r="L555" s="10">
        <v>2.98</v>
      </c>
      <c r="M555" s="30">
        <v>5.060501792114696</v>
      </c>
      <c r="N555" s="31">
        <v>1.53</v>
      </c>
      <c r="O555" s="30">
        <v>0</v>
      </c>
      <c r="P555" s="43">
        <f t="shared" si="717"/>
        <v>10</v>
      </c>
      <c r="Q555" s="45">
        <f t="shared" ref="Q555" si="1175">P555+Q554</f>
        <v>277.6600000000002</v>
      </c>
      <c r="R555" s="10">
        <f t="shared" ref="R555" si="1176">L555</f>
        <v>2.98</v>
      </c>
      <c r="S555" s="30">
        <f t="shared" ref="S555" si="1177">IF(R555&gt;0,S$3,0)</f>
        <v>2</v>
      </c>
      <c r="T555" s="31">
        <f t="shared" ref="T555" si="1178">N555</f>
        <v>1.53</v>
      </c>
      <c r="U555" s="30">
        <f t="shared" ref="U555" si="1179">IF(T555&gt;0,U$3,0)</f>
        <v>2</v>
      </c>
      <c r="V555" s="43">
        <f t="shared" si="1062"/>
        <v>5.0199999999999996</v>
      </c>
      <c r="W555" s="45">
        <f t="shared" ref="W555" si="1180">V555+W554</f>
        <v>464.31999999999965</v>
      </c>
      <c r="X555" s="85"/>
    </row>
    <row r="556" spans="1:24" outlineLevel="1" x14ac:dyDescent="0.2">
      <c r="A556" s="91"/>
      <c r="B556" s="37">
        <f t="shared" si="1094"/>
        <v>552</v>
      </c>
      <c r="C556" s="28" t="s">
        <v>782</v>
      </c>
      <c r="D556" s="64">
        <v>44435</v>
      </c>
      <c r="E556" s="28" t="s">
        <v>44</v>
      </c>
      <c r="F556" s="54" t="s">
        <v>36</v>
      </c>
      <c r="G556" s="54" t="s">
        <v>67</v>
      </c>
      <c r="H556" s="54">
        <v>1000</v>
      </c>
      <c r="I556" s="57" t="s">
        <v>128</v>
      </c>
      <c r="J556" s="54" t="s">
        <v>120</v>
      </c>
      <c r="K556" s="36" t="s">
        <v>8</v>
      </c>
      <c r="L556" s="10">
        <v>23</v>
      </c>
      <c r="M556" s="30">
        <v>0.45545454545454545</v>
      </c>
      <c r="N556" s="31">
        <v>3.85</v>
      </c>
      <c r="O556" s="30">
        <v>0.17000000000000004</v>
      </c>
      <c r="P556" s="43">
        <f t="shared" si="717"/>
        <v>0</v>
      </c>
      <c r="Q556" s="45">
        <f t="shared" ref="Q556" si="1181">P556+Q555</f>
        <v>277.6600000000002</v>
      </c>
      <c r="R556" s="10">
        <f t="shared" ref="R556" si="1182">L556</f>
        <v>23</v>
      </c>
      <c r="S556" s="30">
        <f t="shared" ref="S556" si="1183">IF(R556&gt;0,S$3,0)</f>
        <v>2</v>
      </c>
      <c r="T556" s="31">
        <f t="shared" ref="T556" si="1184">N556</f>
        <v>3.85</v>
      </c>
      <c r="U556" s="30">
        <f t="shared" ref="U556" si="1185">IF(T556&gt;0,U$3,0)</f>
        <v>2</v>
      </c>
      <c r="V556" s="43">
        <f t="shared" si="1062"/>
        <v>3.7</v>
      </c>
      <c r="W556" s="45">
        <f t="shared" ref="W556" si="1186">V556+W555</f>
        <v>468.01999999999964</v>
      </c>
      <c r="X556" s="85"/>
    </row>
    <row r="557" spans="1:24" outlineLevel="1" x14ac:dyDescent="0.2">
      <c r="A557" s="91"/>
      <c r="B557" s="37">
        <f t="shared" si="1094"/>
        <v>553</v>
      </c>
      <c r="C557" s="28" t="s">
        <v>786</v>
      </c>
      <c r="D557" s="64">
        <v>44436</v>
      </c>
      <c r="E557" s="28" t="s">
        <v>447</v>
      </c>
      <c r="F557" s="54" t="s">
        <v>10</v>
      </c>
      <c r="G557" s="54" t="s">
        <v>67</v>
      </c>
      <c r="H557" s="54">
        <v>1000</v>
      </c>
      <c r="I557" s="57" t="s">
        <v>131</v>
      </c>
      <c r="J557" s="54" t="s">
        <v>120</v>
      </c>
      <c r="K557" s="36" t="s">
        <v>9</v>
      </c>
      <c r="L557" s="10">
        <v>1.5</v>
      </c>
      <c r="M557" s="30">
        <v>19.959999999999997</v>
      </c>
      <c r="N557" s="31">
        <v>1.1000000000000001</v>
      </c>
      <c r="O557" s="30">
        <v>0</v>
      </c>
      <c r="P557" s="43">
        <f t="shared" si="717"/>
        <v>10</v>
      </c>
      <c r="Q557" s="45">
        <f t="shared" ref="Q557" si="1187">P557+Q556</f>
        <v>287.6600000000002</v>
      </c>
      <c r="R557" s="10">
        <f t="shared" ref="R557" si="1188">L557</f>
        <v>1.5</v>
      </c>
      <c r="S557" s="30">
        <f t="shared" ref="S557" si="1189">IF(R557&gt;0,S$3,0)</f>
        <v>2</v>
      </c>
      <c r="T557" s="31">
        <f t="shared" ref="T557" si="1190">N557</f>
        <v>1.1000000000000001</v>
      </c>
      <c r="U557" s="30">
        <f t="shared" ref="U557" si="1191">IF(T557&gt;0,U$3,0)</f>
        <v>2</v>
      </c>
      <c r="V557" s="43">
        <f t="shared" si="1062"/>
        <v>1.2</v>
      </c>
      <c r="W557" s="45">
        <f t="shared" ref="W557" si="1192">V557+W556</f>
        <v>469.21999999999963</v>
      </c>
      <c r="X557" s="85"/>
    </row>
    <row r="558" spans="1:24" outlineLevel="1" x14ac:dyDescent="0.2">
      <c r="A558" s="91"/>
      <c r="B558" s="52">
        <f t="shared" si="1094"/>
        <v>554</v>
      </c>
      <c r="C558" s="9" t="s">
        <v>791</v>
      </c>
      <c r="D558" s="42">
        <v>44438</v>
      </c>
      <c r="E558" s="9" t="s">
        <v>11</v>
      </c>
      <c r="F558" s="55" t="s">
        <v>25</v>
      </c>
      <c r="G558" s="55" t="s">
        <v>67</v>
      </c>
      <c r="H558" s="55">
        <v>1106</v>
      </c>
      <c r="I558" s="60" t="s">
        <v>130</v>
      </c>
      <c r="J558" s="55" t="s">
        <v>120</v>
      </c>
      <c r="K558" s="38" t="s">
        <v>8</v>
      </c>
      <c r="L558" s="39">
        <v>17.5</v>
      </c>
      <c r="M558" s="40">
        <v>0.60696969696969705</v>
      </c>
      <c r="N558" s="41">
        <v>3.28</v>
      </c>
      <c r="O558" s="40">
        <v>0.26500000000000001</v>
      </c>
      <c r="P558" s="44">
        <f t="shared" si="717"/>
        <v>0</v>
      </c>
      <c r="Q558" s="48">
        <f t="shared" ref="Q558" si="1193">P558+Q557</f>
        <v>287.6600000000002</v>
      </c>
      <c r="R558" s="39">
        <f t="shared" ref="R558" si="1194">L558</f>
        <v>17.5</v>
      </c>
      <c r="S558" s="40">
        <f t="shared" ref="S558" si="1195">IF(R558&gt;0,S$3,0)</f>
        <v>2</v>
      </c>
      <c r="T558" s="41">
        <f t="shared" ref="T558" si="1196">N558</f>
        <v>3.28</v>
      </c>
      <c r="U558" s="40">
        <f t="shared" ref="U558" si="1197">IF(T558&gt;0,U$3,0)</f>
        <v>2</v>
      </c>
      <c r="V558" s="44">
        <f t="shared" si="1062"/>
        <v>2.56</v>
      </c>
      <c r="W558" s="48">
        <f t="shared" ref="W558" si="1198">V558+W557</f>
        <v>471.77999999999963</v>
      </c>
      <c r="X558" s="85"/>
    </row>
    <row r="559" spans="1:24" outlineLevel="1" collapsed="1" x14ac:dyDescent="0.2">
      <c r="A559" s="91"/>
      <c r="B559" s="37">
        <f t="shared" si="1094"/>
        <v>555</v>
      </c>
      <c r="C559" s="28" t="s">
        <v>795</v>
      </c>
      <c r="D559" s="64">
        <v>44440</v>
      </c>
      <c r="E559" s="28" t="s">
        <v>43</v>
      </c>
      <c r="F559" s="54" t="s">
        <v>25</v>
      </c>
      <c r="G559" s="54" t="s">
        <v>67</v>
      </c>
      <c r="H559" s="54">
        <v>1200</v>
      </c>
      <c r="I559" s="57" t="s">
        <v>131</v>
      </c>
      <c r="J559" s="54" t="s">
        <v>120</v>
      </c>
      <c r="K559" s="36" t="s">
        <v>8</v>
      </c>
      <c r="L559" s="10">
        <v>12.5</v>
      </c>
      <c r="M559" s="30">
        <v>0.86652173913043484</v>
      </c>
      <c r="N559" s="31">
        <v>3.91</v>
      </c>
      <c r="O559" s="30">
        <v>0.28200000000000008</v>
      </c>
      <c r="P559" s="43">
        <f t="shared" si="717"/>
        <v>0</v>
      </c>
      <c r="Q559" s="45">
        <f t="shared" ref="Q559" si="1199">P559+Q558</f>
        <v>287.6600000000002</v>
      </c>
      <c r="R559" s="10">
        <f t="shared" ref="R559" si="1200">L559</f>
        <v>12.5</v>
      </c>
      <c r="S559" s="30">
        <f t="shared" ref="S559" si="1201">IF(R559&gt;0,S$3,0)</f>
        <v>2</v>
      </c>
      <c r="T559" s="31">
        <f t="shared" ref="T559" si="1202">N559</f>
        <v>3.91</v>
      </c>
      <c r="U559" s="30">
        <f t="shared" ref="U559" si="1203">IF(T559&gt;0,U$3,0)</f>
        <v>2</v>
      </c>
      <c r="V559" s="43">
        <f t="shared" si="1062"/>
        <v>3.82</v>
      </c>
      <c r="W559" s="45">
        <f t="shared" ref="W559" si="1204">V559+W558</f>
        <v>475.59999999999962</v>
      </c>
      <c r="X559" s="85"/>
    </row>
    <row r="560" spans="1:24" outlineLevel="1" x14ac:dyDescent="0.2">
      <c r="A560" s="91"/>
      <c r="B560" s="37">
        <f t="shared" si="1094"/>
        <v>556</v>
      </c>
      <c r="C560" s="28" t="s">
        <v>694</v>
      </c>
      <c r="D560" s="64">
        <v>44441</v>
      </c>
      <c r="E560" s="28" t="s">
        <v>15</v>
      </c>
      <c r="F560" s="54" t="s">
        <v>10</v>
      </c>
      <c r="G560" s="54" t="s">
        <v>67</v>
      </c>
      <c r="H560" s="54">
        <v>1000</v>
      </c>
      <c r="I560" s="57" t="s">
        <v>131</v>
      </c>
      <c r="J560" s="54" t="s">
        <v>120</v>
      </c>
      <c r="K560" s="36" t="s">
        <v>9</v>
      </c>
      <c r="L560" s="10">
        <v>1.98</v>
      </c>
      <c r="M560" s="30">
        <v>10.182325581395348</v>
      </c>
      <c r="N560" s="31">
        <v>1.19</v>
      </c>
      <c r="O560" s="30">
        <v>0</v>
      </c>
      <c r="P560" s="43">
        <f t="shared" si="717"/>
        <v>10</v>
      </c>
      <c r="Q560" s="45">
        <f t="shared" ref="Q560" si="1205">P560+Q559</f>
        <v>297.6600000000002</v>
      </c>
      <c r="R560" s="10">
        <f t="shared" ref="R560" si="1206">L560</f>
        <v>1.98</v>
      </c>
      <c r="S560" s="30">
        <f t="shared" ref="S560" si="1207">IF(R560&gt;0,S$3,0)</f>
        <v>2</v>
      </c>
      <c r="T560" s="31">
        <f t="shared" ref="T560" si="1208">N560</f>
        <v>1.19</v>
      </c>
      <c r="U560" s="30">
        <f t="shared" ref="U560" si="1209">IF(T560&gt;0,U$3,0)</f>
        <v>2</v>
      </c>
      <c r="V560" s="43">
        <f t="shared" si="1062"/>
        <v>2.34</v>
      </c>
      <c r="W560" s="45">
        <f t="shared" ref="W560" si="1210">V560+W559</f>
        <v>477.9399999999996</v>
      </c>
      <c r="X560" s="85"/>
    </row>
    <row r="561" spans="1:24" outlineLevel="1" x14ac:dyDescent="0.2">
      <c r="A561" s="91"/>
      <c r="B561" s="37">
        <f t="shared" si="1094"/>
        <v>557</v>
      </c>
      <c r="C561" s="28" t="s">
        <v>799</v>
      </c>
      <c r="D561" s="64">
        <v>44442</v>
      </c>
      <c r="E561" s="28" t="s">
        <v>40</v>
      </c>
      <c r="F561" s="54" t="s">
        <v>25</v>
      </c>
      <c r="G561" s="54" t="s">
        <v>67</v>
      </c>
      <c r="H561" s="54">
        <v>1100</v>
      </c>
      <c r="I561" s="57" t="s">
        <v>131</v>
      </c>
      <c r="J561" s="54" t="s">
        <v>120</v>
      </c>
      <c r="K561" s="36" t="s">
        <v>74</v>
      </c>
      <c r="L561" s="10">
        <v>5.47</v>
      </c>
      <c r="M561" s="30">
        <v>2.2434586466165412</v>
      </c>
      <c r="N561" s="31">
        <v>2.02</v>
      </c>
      <c r="O561" s="30">
        <v>2.1992156862745098</v>
      </c>
      <c r="P561" s="43">
        <f t="shared" si="717"/>
        <v>-4.4000000000000004</v>
      </c>
      <c r="Q561" s="45">
        <f t="shared" ref="Q561" si="1211">P561+Q560</f>
        <v>293.26000000000022</v>
      </c>
      <c r="R561" s="10">
        <f t="shared" ref="R561" si="1212">L561</f>
        <v>5.47</v>
      </c>
      <c r="S561" s="30">
        <f t="shared" ref="S561" si="1213">IF(R561&gt;0,S$3,0)</f>
        <v>2</v>
      </c>
      <c r="T561" s="31">
        <f t="shared" ref="T561" si="1214">N561</f>
        <v>2.02</v>
      </c>
      <c r="U561" s="30">
        <f t="shared" ref="U561" si="1215">IF(T561&gt;0,U$3,0)</f>
        <v>2</v>
      </c>
      <c r="V561" s="43">
        <f t="shared" si="1062"/>
        <v>-4</v>
      </c>
      <c r="W561" s="45">
        <f t="shared" ref="W561" si="1216">V561+W560</f>
        <v>473.9399999999996</v>
      </c>
      <c r="X561" s="85"/>
    </row>
    <row r="562" spans="1:24" outlineLevel="1" x14ac:dyDescent="0.2">
      <c r="A562" s="91"/>
      <c r="B562" s="37">
        <f t="shared" si="1094"/>
        <v>558</v>
      </c>
      <c r="C562" s="28" t="s">
        <v>789</v>
      </c>
      <c r="D562" s="64">
        <v>44442</v>
      </c>
      <c r="E562" s="28" t="s">
        <v>40</v>
      </c>
      <c r="F562" s="54" t="s">
        <v>25</v>
      </c>
      <c r="G562" s="54" t="s">
        <v>67</v>
      </c>
      <c r="H562" s="54">
        <v>1100</v>
      </c>
      <c r="I562" s="57" t="s">
        <v>131</v>
      </c>
      <c r="J562" s="54" t="s">
        <v>120</v>
      </c>
      <c r="K562" s="36" t="s">
        <v>66</v>
      </c>
      <c r="L562" s="10">
        <v>7.6</v>
      </c>
      <c r="M562" s="30">
        <v>1.5102849002849001</v>
      </c>
      <c r="N562" s="31">
        <v>2.36</v>
      </c>
      <c r="O562" s="30">
        <v>1.0981818181818181</v>
      </c>
      <c r="P562" s="43">
        <f t="shared" si="717"/>
        <v>-2.6</v>
      </c>
      <c r="Q562" s="45">
        <f t="shared" ref="Q562" si="1217">P562+Q561</f>
        <v>290.6600000000002</v>
      </c>
      <c r="R562" s="10">
        <f t="shared" ref="R562" si="1218">L562</f>
        <v>7.6</v>
      </c>
      <c r="S562" s="30">
        <f t="shared" ref="S562" si="1219">IF(R562&gt;0,S$3,0)</f>
        <v>2</v>
      </c>
      <c r="T562" s="31">
        <f t="shared" ref="T562" si="1220">N562</f>
        <v>2.36</v>
      </c>
      <c r="U562" s="30">
        <f t="shared" ref="U562" si="1221">IF(T562&gt;0,U$3,0)</f>
        <v>2</v>
      </c>
      <c r="V562" s="43">
        <f t="shared" si="1062"/>
        <v>-4</v>
      </c>
      <c r="W562" s="45">
        <f t="shared" ref="W562" si="1222">V562+W561</f>
        <v>469.9399999999996</v>
      </c>
      <c r="X562" s="85"/>
    </row>
    <row r="563" spans="1:24" outlineLevel="1" x14ac:dyDescent="0.2">
      <c r="A563" s="91"/>
      <c r="B563" s="37">
        <f t="shared" si="1094"/>
        <v>559</v>
      </c>
      <c r="C563" s="28" t="s">
        <v>725</v>
      </c>
      <c r="D563" s="64">
        <v>44442</v>
      </c>
      <c r="E563" s="28" t="s">
        <v>40</v>
      </c>
      <c r="F563" s="54" t="s">
        <v>36</v>
      </c>
      <c r="G563" s="54" t="s">
        <v>67</v>
      </c>
      <c r="H563" s="54">
        <v>1300</v>
      </c>
      <c r="I563" s="57" t="s">
        <v>131</v>
      </c>
      <c r="J563" s="54" t="s">
        <v>120</v>
      </c>
      <c r="K563" s="36" t="s">
        <v>9</v>
      </c>
      <c r="L563" s="10">
        <v>2.2200000000000002</v>
      </c>
      <c r="M563" s="30">
        <v>8.2235897435897432</v>
      </c>
      <c r="N563" s="31">
        <v>1.27</v>
      </c>
      <c r="O563" s="30">
        <v>0</v>
      </c>
      <c r="P563" s="43">
        <f t="shared" si="717"/>
        <v>10</v>
      </c>
      <c r="Q563" s="45">
        <f t="shared" ref="Q563" si="1223">P563+Q562</f>
        <v>300.6600000000002</v>
      </c>
      <c r="R563" s="10">
        <f t="shared" ref="R563" si="1224">L563</f>
        <v>2.2200000000000002</v>
      </c>
      <c r="S563" s="30">
        <f t="shared" ref="S563" si="1225">IF(R563&gt;0,S$3,0)</f>
        <v>2</v>
      </c>
      <c r="T563" s="31">
        <f t="shared" ref="T563" si="1226">N563</f>
        <v>1.27</v>
      </c>
      <c r="U563" s="30">
        <f t="shared" ref="U563" si="1227">IF(T563&gt;0,U$3,0)</f>
        <v>2</v>
      </c>
      <c r="V563" s="43">
        <f t="shared" si="1062"/>
        <v>2.98</v>
      </c>
      <c r="W563" s="45">
        <f t="shared" ref="W563" si="1228">V563+W562</f>
        <v>472.91999999999962</v>
      </c>
      <c r="X563" s="85"/>
    </row>
    <row r="564" spans="1:24" outlineLevel="1" x14ac:dyDescent="0.2">
      <c r="A564" s="91" t="s">
        <v>59</v>
      </c>
      <c r="B564" s="37">
        <f t="shared" si="1094"/>
        <v>560</v>
      </c>
      <c r="C564" s="28" t="s">
        <v>801</v>
      </c>
      <c r="D564" s="64">
        <v>44447</v>
      </c>
      <c r="E564" s="28" t="s">
        <v>43</v>
      </c>
      <c r="F564" s="54" t="s">
        <v>10</v>
      </c>
      <c r="G564" s="54" t="s">
        <v>69</v>
      </c>
      <c r="H564" s="54">
        <v>1000</v>
      </c>
      <c r="I564" s="57" t="s">
        <v>131</v>
      </c>
      <c r="J564" s="54" t="s">
        <v>120</v>
      </c>
      <c r="K564" s="36" t="s">
        <v>86</v>
      </c>
      <c r="L564" s="10">
        <v>7</v>
      </c>
      <c r="M564" s="30">
        <v>1.6600000000000001</v>
      </c>
      <c r="N564" s="31">
        <v>2.92</v>
      </c>
      <c r="O564" s="30">
        <v>0.85999999999999988</v>
      </c>
      <c r="P564" s="43">
        <f t="shared" si="717"/>
        <v>-2.5</v>
      </c>
      <c r="Q564" s="45">
        <f t="shared" ref="Q564" si="1229">P564+Q563</f>
        <v>298.1600000000002</v>
      </c>
      <c r="R564" s="10">
        <f t="shared" ref="R564" si="1230">L564</f>
        <v>7</v>
      </c>
      <c r="S564" s="30">
        <f t="shared" ref="S564" si="1231">IF(R564&gt;0,S$3,0)</f>
        <v>2</v>
      </c>
      <c r="T564" s="31">
        <f t="shared" ref="T564" si="1232">N564</f>
        <v>2.92</v>
      </c>
      <c r="U564" s="30">
        <f t="shared" ref="U564" si="1233">IF(T564&gt;0,U$3,0)</f>
        <v>2</v>
      </c>
      <c r="V564" s="43">
        <f t="shared" si="1062"/>
        <v>-4</v>
      </c>
      <c r="W564" s="45">
        <f t="shared" ref="W564" si="1234">V564+W563</f>
        <v>468.91999999999962</v>
      </c>
      <c r="X564" s="85"/>
    </row>
    <row r="565" spans="1:24" outlineLevel="1" x14ac:dyDescent="0.2">
      <c r="A565" s="91" t="s">
        <v>59</v>
      </c>
      <c r="B565" s="37">
        <f t="shared" si="1094"/>
        <v>561</v>
      </c>
      <c r="C565" s="28" t="s">
        <v>816</v>
      </c>
      <c r="D565" s="64">
        <v>44449</v>
      </c>
      <c r="E565" s="28" t="s">
        <v>768</v>
      </c>
      <c r="F565" s="54" t="s">
        <v>10</v>
      </c>
      <c r="G565" s="54" t="s">
        <v>67</v>
      </c>
      <c r="H565" s="54">
        <v>1400</v>
      </c>
      <c r="I565" s="57" t="s">
        <v>132</v>
      </c>
      <c r="J565" s="54" t="s">
        <v>178</v>
      </c>
      <c r="K565" s="36" t="s">
        <v>12</v>
      </c>
      <c r="L565" s="10">
        <v>1.57</v>
      </c>
      <c r="M565" s="30">
        <v>17.592114467408582</v>
      </c>
      <c r="N565" s="31">
        <v>1.1399999999999999</v>
      </c>
      <c r="O565" s="30">
        <v>0</v>
      </c>
      <c r="P565" s="43">
        <f t="shared" si="717"/>
        <v>-17.600000000000001</v>
      </c>
      <c r="Q565" s="45">
        <f t="shared" ref="Q565" si="1235">P565+Q564</f>
        <v>280.56000000000017</v>
      </c>
      <c r="R565" s="10">
        <f t="shared" ref="R565" si="1236">L565</f>
        <v>1.57</v>
      </c>
      <c r="S565" s="30">
        <f t="shared" ref="S565" si="1237">IF(R565&gt;0,S$3,0)</f>
        <v>2</v>
      </c>
      <c r="T565" s="31">
        <f t="shared" ref="T565" si="1238">N565</f>
        <v>1.1399999999999999</v>
      </c>
      <c r="U565" s="30">
        <f t="shared" ref="U565" si="1239">IF(T565&gt;0,U$3,0)</f>
        <v>2</v>
      </c>
      <c r="V565" s="43">
        <f t="shared" si="1062"/>
        <v>-1.72</v>
      </c>
      <c r="W565" s="45">
        <f t="shared" ref="W565" si="1240">V565+W564</f>
        <v>467.19999999999959</v>
      </c>
      <c r="X565" s="85"/>
    </row>
    <row r="566" spans="1:24" outlineLevel="1" x14ac:dyDescent="0.2">
      <c r="A566" s="91" t="s">
        <v>59</v>
      </c>
      <c r="B566" s="37">
        <f t="shared" si="1094"/>
        <v>562</v>
      </c>
      <c r="C566" s="28" t="s">
        <v>823</v>
      </c>
      <c r="D566" s="64">
        <v>44451</v>
      </c>
      <c r="E566" s="28" t="s">
        <v>15</v>
      </c>
      <c r="F566" s="54" t="s">
        <v>36</v>
      </c>
      <c r="G566" s="54" t="s">
        <v>67</v>
      </c>
      <c r="H566" s="54">
        <v>1400</v>
      </c>
      <c r="I566" s="57" t="s">
        <v>131</v>
      </c>
      <c r="J566" s="54" t="s">
        <v>120</v>
      </c>
      <c r="K566" s="36" t="s">
        <v>12</v>
      </c>
      <c r="L566" s="10">
        <v>5.33</v>
      </c>
      <c r="M566" s="30">
        <v>2.3147058823529414</v>
      </c>
      <c r="N566" s="31">
        <v>1.8</v>
      </c>
      <c r="O566" s="30">
        <v>2.8676923076923075</v>
      </c>
      <c r="P566" s="43">
        <f t="shared" si="717"/>
        <v>0</v>
      </c>
      <c r="Q566" s="45">
        <f t="shared" ref="Q566" si="1241">P566+Q565</f>
        <v>280.56000000000017</v>
      </c>
      <c r="R566" s="10">
        <f t="shared" ref="R566" si="1242">L566</f>
        <v>5.33</v>
      </c>
      <c r="S566" s="30">
        <f t="shared" ref="S566" si="1243">IF(R566&gt;0,S$3,0)</f>
        <v>2</v>
      </c>
      <c r="T566" s="31">
        <f t="shared" ref="T566" si="1244">N566</f>
        <v>1.8</v>
      </c>
      <c r="U566" s="30">
        <f t="shared" ref="U566" si="1245">IF(T566&gt;0,U$3,0)</f>
        <v>2</v>
      </c>
      <c r="V566" s="43">
        <f t="shared" si="1062"/>
        <v>-0.4</v>
      </c>
      <c r="W566" s="45">
        <f t="shared" ref="W566" si="1246">V566+W565</f>
        <v>466.79999999999961</v>
      </c>
      <c r="X566" s="85"/>
    </row>
    <row r="567" spans="1:24" outlineLevel="1" x14ac:dyDescent="0.2">
      <c r="A567" s="91" t="s">
        <v>59</v>
      </c>
      <c r="B567" s="37">
        <f t="shared" si="1094"/>
        <v>563</v>
      </c>
      <c r="C567" s="28" t="s">
        <v>795</v>
      </c>
      <c r="D567" s="64">
        <v>44451</v>
      </c>
      <c r="E567" s="28" t="s">
        <v>15</v>
      </c>
      <c r="F567" s="54" t="s">
        <v>10</v>
      </c>
      <c r="G567" s="54" t="s">
        <v>67</v>
      </c>
      <c r="H567" s="54">
        <v>1200</v>
      </c>
      <c r="I567" s="57" t="s">
        <v>131</v>
      </c>
      <c r="J567" s="54" t="s">
        <v>120</v>
      </c>
      <c r="K567" s="36" t="s">
        <v>9</v>
      </c>
      <c r="L567" s="10">
        <v>1.95</v>
      </c>
      <c r="M567" s="30">
        <v>10.4822695035461</v>
      </c>
      <c r="N567" s="31">
        <v>1.1200000000000001</v>
      </c>
      <c r="O567" s="30">
        <v>0</v>
      </c>
      <c r="P567" s="43">
        <f t="shared" si="717"/>
        <v>10</v>
      </c>
      <c r="Q567" s="45">
        <f t="shared" ref="Q567" si="1247">P567+Q566</f>
        <v>290.56000000000017</v>
      </c>
      <c r="R567" s="10">
        <f t="shared" ref="R567" si="1248">L567</f>
        <v>1.95</v>
      </c>
      <c r="S567" s="30">
        <f t="shared" ref="S567" si="1249">IF(R567&gt;0,S$3,0)</f>
        <v>2</v>
      </c>
      <c r="T567" s="31">
        <f t="shared" ref="T567" si="1250">N567</f>
        <v>1.1200000000000001</v>
      </c>
      <c r="U567" s="30">
        <f t="shared" ref="U567" si="1251">IF(T567&gt;0,U$3,0)</f>
        <v>2</v>
      </c>
      <c r="V567" s="43">
        <f t="shared" si="1062"/>
        <v>2.14</v>
      </c>
      <c r="W567" s="45">
        <f t="shared" ref="W567" si="1252">V567+W566</f>
        <v>468.9399999999996</v>
      </c>
      <c r="X567" s="85"/>
    </row>
    <row r="568" spans="1:24" outlineLevel="1" x14ac:dyDescent="0.2">
      <c r="A568" s="91" t="s">
        <v>59</v>
      </c>
      <c r="B568" s="37">
        <f t="shared" si="1094"/>
        <v>564</v>
      </c>
      <c r="C568" s="28" t="s">
        <v>507</v>
      </c>
      <c r="D568" s="64">
        <v>44451</v>
      </c>
      <c r="E568" s="28" t="s">
        <v>15</v>
      </c>
      <c r="F568" s="54" t="s">
        <v>34</v>
      </c>
      <c r="G568" s="54" t="s">
        <v>67</v>
      </c>
      <c r="H568" s="54">
        <v>1200</v>
      </c>
      <c r="I568" s="57" t="s">
        <v>131</v>
      </c>
      <c r="J568" s="54" t="s">
        <v>120</v>
      </c>
      <c r="K568" s="36" t="s">
        <v>12</v>
      </c>
      <c r="L568" s="10">
        <v>4.2300000000000004</v>
      </c>
      <c r="M568" s="30">
        <v>3.0815384615384609</v>
      </c>
      <c r="N568" s="31">
        <v>1.65</v>
      </c>
      <c r="O568" s="30">
        <v>0</v>
      </c>
      <c r="P568" s="43">
        <f t="shared" si="717"/>
        <v>-3.1</v>
      </c>
      <c r="Q568" s="45">
        <f t="shared" ref="Q568" si="1253">P568+Q567</f>
        <v>287.46000000000015</v>
      </c>
      <c r="R568" s="10">
        <f t="shared" ref="R568" si="1254">L568</f>
        <v>4.2300000000000004</v>
      </c>
      <c r="S568" s="30">
        <f t="shared" ref="S568" si="1255">IF(R568&gt;0,S$3,0)</f>
        <v>2</v>
      </c>
      <c r="T568" s="31">
        <f t="shared" ref="T568" si="1256">N568</f>
        <v>1.65</v>
      </c>
      <c r="U568" s="30">
        <f t="shared" ref="U568" si="1257">IF(T568&gt;0,U$3,0)</f>
        <v>2</v>
      </c>
      <c r="V568" s="43">
        <f t="shared" si="1062"/>
        <v>-0.7</v>
      </c>
      <c r="W568" s="45">
        <f t="shared" ref="W568" si="1258">V568+W567</f>
        <v>468.23999999999961</v>
      </c>
      <c r="X568" s="85"/>
    </row>
    <row r="569" spans="1:24" outlineLevel="1" x14ac:dyDescent="0.2">
      <c r="A569" s="91" t="s">
        <v>59</v>
      </c>
      <c r="B569" s="37">
        <f t="shared" si="1094"/>
        <v>565</v>
      </c>
      <c r="C569" s="28" t="s">
        <v>827</v>
      </c>
      <c r="D569" s="64">
        <v>44453</v>
      </c>
      <c r="E569" s="28" t="s">
        <v>37</v>
      </c>
      <c r="F569" s="54" t="s">
        <v>25</v>
      </c>
      <c r="G569" s="54" t="s">
        <v>67</v>
      </c>
      <c r="H569" s="54">
        <v>1000</v>
      </c>
      <c r="I569" s="57" t="s">
        <v>131</v>
      </c>
      <c r="J569" s="54" t="s">
        <v>120</v>
      </c>
      <c r="K569" s="36" t="s">
        <v>9</v>
      </c>
      <c r="L569" s="10">
        <v>1.67</v>
      </c>
      <c r="M569" s="30">
        <v>14.907906976744187</v>
      </c>
      <c r="N569" s="31">
        <v>1.08</v>
      </c>
      <c r="O569" s="30">
        <v>0</v>
      </c>
      <c r="P569" s="43">
        <f t="shared" si="717"/>
        <v>10</v>
      </c>
      <c r="Q569" s="45">
        <f t="shared" ref="Q569" si="1259">P569+Q568</f>
        <v>297.46000000000015</v>
      </c>
      <c r="R569" s="10">
        <f t="shared" ref="R569" si="1260">L569</f>
        <v>1.67</v>
      </c>
      <c r="S569" s="30">
        <f t="shared" ref="S569" si="1261">IF(R569&gt;0,S$3,0)</f>
        <v>2</v>
      </c>
      <c r="T569" s="31">
        <f t="shared" ref="T569" si="1262">N569</f>
        <v>1.08</v>
      </c>
      <c r="U569" s="30">
        <f t="shared" ref="U569" si="1263">IF(T569&gt;0,U$3,0)</f>
        <v>2</v>
      </c>
      <c r="V569" s="43">
        <f t="shared" si="1062"/>
        <v>1.5</v>
      </c>
      <c r="W569" s="45">
        <f t="shared" ref="W569" si="1264">V569+W568</f>
        <v>469.73999999999961</v>
      </c>
      <c r="X569" s="85"/>
    </row>
    <row r="570" spans="1:24" outlineLevel="1" x14ac:dyDescent="0.2">
      <c r="A570" s="91" t="s">
        <v>59</v>
      </c>
      <c r="B570" s="37">
        <f t="shared" si="1094"/>
        <v>566</v>
      </c>
      <c r="C570" s="28" t="s">
        <v>771</v>
      </c>
      <c r="D570" s="64">
        <v>44454</v>
      </c>
      <c r="E570" s="28" t="s">
        <v>40</v>
      </c>
      <c r="F570" s="54" t="s">
        <v>25</v>
      </c>
      <c r="G570" s="54" t="s">
        <v>67</v>
      </c>
      <c r="H570" s="54">
        <v>1100</v>
      </c>
      <c r="I570" s="57" t="s">
        <v>131</v>
      </c>
      <c r="J570" s="54" t="s">
        <v>120</v>
      </c>
      <c r="K570" s="36" t="s">
        <v>9</v>
      </c>
      <c r="L570" s="10">
        <v>1.71</v>
      </c>
      <c r="M570" s="30">
        <v>14.027826086956523</v>
      </c>
      <c r="N570" s="31">
        <v>1.0900000000000001</v>
      </c>
      <c r="O570" s="30">
        <v>0</v>
      </c>
      <c r="P570" s="43">
        <f t="shared" si="717"/>
        <v>10</v>
      </c>
      <c r="Q570" s="45">
        <f t="shared" ref="Q570" si="1265">P570+Q569</f>
        <v>307.46000000000015</v>
      </c>
      <c r="R570" s="10">
        <f t="shared" ref="R570" si="1266">L570</f>
        <v>1.71</v>
      </c>
      <c r="S570" s="30">
        <f t="shared" ref="S570" si="1267">IF(R570&gt;0,S$3,0)</f>
        <v>2</v>
      </c>
      <c r="T570" s="31">
        <f t="shared" ref="T570" si="1268">N570</f>
        <v>1.0900000000000001</v>
      </c>
      <c r="U570" s="30">
        <f t="shared" ref="U570" si="1269">IF(T570&gt;0,U$3,0)</f>
        <v>2</v>
      </c>
      <c r="V570" s="43">
        <f t="shared" si="1062"/>
        <v>1.6</v>
      </c>
      <c r="W570" s="45">
        <f t="shared" ref="W570" si="1270">V570+W569</f>
        <v>471.33999999999963</v>
      </c>
      <c r="X570" s="85"/>
    </row>
    <row r="571" spans="1:24" outlineLevel="1" x14ac:dyDescent="0.2">
      <c r="A571" s="91" t="s">
        <v>59</v>
      </c>
      <c r="B571" s="37">
        <f t="shared" si="1094"/>
        <v>567</v>
      </c>
      <c r="C571" s="28" t="s">
        <v>831</v>
      </c>
      <c r="D571" s="64">
        <v>44455</v>
      </c>
      <c r="E571" s="28" t="s">
        <v>26</v>
      </c>
      <c r="F571" s="54" t="s">
        <v>36</v>
      </c>
      <c r="G571" s="54" t="s">
        <v>67</v>
      </c>
      <c r="H571" s="54">
        <v>1000</v>
      </c>
      <c r="I571" s="57" t="s">
        <v>131</v>
      </c>
      <c r="J571" s="54" t="s">
        <v>120</v>
      </c>
      <c r="K571" s="36" t="s">
        <v>74</v>
      </c>
      <c r="L571" s="10">
        <v>2.72</v>
      </c>
      <c r="M571" s="30">
        <v>5.8125714285714274</v>
      </c>
      <c r="N571" s="31">
        <v>1.52</v>
      </c>
      <c r="O571" s="30">
        <v>0</v>
      </c>
      <c r="P571" s="43">
        <f t="shared" si="717"/>
        <v>-5.8</v>
      </c>
      <c r="Q571" s="45">
        <f t="shared" ref="Q571" si="1271">P571+Q570</f>
        <v>301.66000000000014</v>
      </c>
      <c r="R571" s="10">
        <f t="shared" ref="R571" si="1272">L571</f>
        <v>2.72</v>
      </c>
      <c r="S571" s="30">
        <f t="shared" ref="S571" si="1273">IF(R571&gt;0,S$3,0)</f>
        <v>2</v>
      </c>
      <c r="T571" s="31">
        <f t="shared" ref="T571" si="1274">N571</f>
        <v>1.52</v>
      </c>
      <c r="U571" s="30">
        <f t="shared" ref="U571" si="1275">IF(T571&gt;0,U$3,0)</f>
        <v>2</v>
      </c>
      <c r="V571" s="43">
        <f t="shared" si="1062"/>
        <v>-4</v>
      </c>
      <c r="W571" s="45">
        <f t="shared" ref="W571" si="1276">V571+W570</f>
        <v>467.33999999999963</v>
      </c>
      <c r="X571" s="85"/>
    </row>
    <row r="572" spans="1:24" outlineLevel="1" x14ac:dyDescent="0.2">
      <c r="A572" s="91" t="s">
        <v>59</v>
      </c>
      <c r="B572" s="37">
        <f t="shared" si="1094"/>
        <v>568</v>
      </c>
      <c r="C572" s="28" t="s">
        <v>833</v>
      </c>
      <c r="D572" s="64">
        <v>44456</v>
      </c>
      <c r="E572" s="28" t="s">
        <v>51</v>
      </c>
      <c r="F572" s="54" t="s">
        <v>10</v>
      </c>
      <c r="G572" s="54" t="s">
        <v>67</v>
      </c>
      <c r="H572" s="54">
        <v>1325</v>
      </c>
      <c r="I572" s="57" t="s">
        <v>131</v>
      </c>
      <c r="J572" s="54" t="s">
        <v>120</v>
      </c>
      <c r="K572" s="36" t="s">
        <v>12</v>
      </c>
      <c r="L572" s="10">
        <v>4.46</v>
      </c>
      <c r="M572" s="30">
        <v>2.8771428571428568</v>
      </c>
      <c r="N572" s="31">
        <v>1.86</v>
      </c>
      <c r="O572" s="30">
        <v>3.2971428571428572</v>
      </c>
      <c r="P572" s="43">
        <f t="shared" si="717"/>
        <v>0</v>
      </c>
      <c r="Q572" s="45">
        <f t="shared" ref="Q572" si="1277">P572+Q571</f>
        <v>301.66000000000014</v>
      </c>
      <c r="R572" s="10">
        <f t="shared" ref="R572" si="1278">L572</f>
        <v>4.46</v>
      </c>
      <c r="S572" s="30">
        <f t="shared" ref="S572" si="1279">IF(R572&gt;0,S$3,0)</f>
        <v>2</v>
      </c>
      <c r="T572" s="31">
        <f t="shared" ref="T572" si="1280">N572</f>
        <v>1.86</v>
      </c>
      <c r="U572" s="30">
        <f t="shared" ref="U572" si="1281">IF(T572&gt;0,U$3,0)</f>
        <v>2</v>
      </c>
      <c r="V572" s="43">
        <f t="shared" si="1062"/>
        <v>-0.28000000000000003</v>
      </c>
      <c r="W572" s="45">
        <f t="shared" ref="W572" si="1282">V572+W571</f>
        <v>467.05999999999966</v>
      </c>
      <c r="X572" s="85"/>
    </row>
    <row r="573" spans="1:24" outlineLevel="1" collapsed="1" x14ac:dyDescent="0.2">
      <c r="A573" s="91" t="s">
        <v>59</v>
      </c>
      <c r="B573" s="37">
        <f t="shared" si="1094"/>
        <v>569</v>
      </c>
      <c r="C573" s="28" t="s">
        <v>842</v>
      </c>
      <c r="D573" s="64">
        <v>44460</v>
      </c>
      <c r="E573" s="28" t="s">
        <v>35</v>
      </c>
      <c r="F573" s="54" t="s">
        <v>36</v>
      </c>
      <c r="G573" s="54" t="s">
        <v>67</v>
      </c>
      <c r="H573" s="54">
        <v>1212</v>
      </c>
      <c r="I573" s="57" t="s">
        <v>130</v>
      </c>
      <c r="J573" s="54" t="s">
        <v>120</v>
      </c>
      <c r="K573" s="36" t="s">
        <v>65</v>
      </c>
      <c r="L573" s="10">
        <v>28.06</v>
      </c>
      <c r="M573" s="30">
        <v>0.36925925925925929</v>
      </c>
      <c r="N573" s="31">
        <v>6.72</v>
      </c>
      <c r="O573" s="30">
        <v>6.9999999999999979E-2</v>
      </c>
      <c r="P573" s="43">
        <f t="shared" si="717"/>
        <v>-0.4</v>
      </c>
      <c r="Q573" s="45">
        <f t="shared" ref="Q573" si="1283">P573+Q572</f>
        <v>301.26000000000016</v>
      </c>
      <c r="R573" s="10">
        <f t="shared" ref="R573" si="1284">L573</f>
        <v>28.06</v>
      </c>
      <c r="S573" s="30">
        <f t="shared" ref="S573" si="1285">IF(R573&gt;0,S$3,0)</f>
        <v>2</v>
      </c>
      <c r="T573" s="31">
        <f t="shared" ref="T573" si="1286">N573</f>
        <v>6.72</v>
      </c>
      <c r="U573" s="30">
        <f t="shared" ref="U573" si="1287">IF(T573&gt;0,U$3,0)</f>
        <v>2</v>
      </c>
      <c r="V573" s="43">
        <f t="shared" si="1062"/>
        <v>-4</v>
      </c>
      <c r="W573" s="45">
        <f t="shared" ref="W573" si="1288">V573+W572</f>
        <v>463.05999999999966</v>
      </c>
      <c r="X573" s="85"/>
    </row>
    <row r="574" spans="1:24" outlineLevel="1" x14ac:dyDescent="0.2">
      <c r="A574" s="91" t="s">
        <v>59</v>
      </c>
      <c r="B574" s="37">
        <f t="shared" si="1094"/>
        <v>570</v>
      </c>
      <c r="C574" s="28" t="s">
        <v>801</v>
      </c>
      <c r="D574" s="64">
        <v>44462</v>
      </c>
      <c r="E574" s="28" t="s">
        <v>15</v>
      </c>
      <c r="F574" s="54" t="s">
        <v>25</v>
      </c>
      <c r="G574" s="54" t="s">
        <v>67</v>
      </c>
      <c r="H574" s="54">
        <v>1000</v>
      </c>
      <c r="I574" s="57" t="s">
        <v>130</v>
      </c>
      <c r="J574" s="54" t="s">
        <v>120</v>
      </c>
      <c r="K574" s="36" t="s">
        <v>56</v>
      </c>
      <c r="L574" s="10">
        <v>3.2</v>
      </c>
      <c r="M574" s="30">
        <v>4.5326007326007325</v>
      </c>
      <c r="N574" s="31">
        <v>1.45</v>
      </c>
      <c r="O574" s="30">
        <v>0</v>
      </c>
      <c r="P574" s="43">
        <f t="shared" si="717"/>
        <v>-4.5</v>
      </c>
      <c r="Q574" s="45">
        <f t="shared" ref="Q574:Q575" si="1289">P574+Q573</f>
        <v>296.76000000000016</v>
      </c>
      <c r="R574" s="10">
        <f t="shared" ref="R574:R575" si="1290">L574</f>
        <v>3.2</v>
      </c>
      <c r="S574" s="30">
        <f t="shared" ref="S574:S575" si="1291">IF(R574&gt;0,S$3,0)</f>
        <v>2</v>
      </c>
      <c r="T574" s="31">
        <f t="shared" ref="T574:T575" si="1292">N574</f>
        <v>1.45</v>
      </c>
      <c r="U574" s="30">
        <f t="shared" ref="U574:U575" si="1293">IF(T574&gt;0,U$3,0)</f>
        <v>2</v>
      </c>
      <c r="V574" s="43">
        <f t="shared" si="1062"/>
        <v>-4</v>
      </c>
      <c r="W574" s="45">
        <f t="shared" ref="W574:W575" si="1294">V574+W573</f>
        <v>459.05999999999966</v>
      </c>
      <c r="X574" s="85"/>
    </row>
    <row r="575" spans="1:24" outlineLevel="1" x14ac:dyDescent="0.2">
      <c r="A575" s="91" t="s">
        <v>59</v>
      </c>
      <c r="B575" s="37">
        <f t="shared" si="1094"/>
        <v>571</v>
      </c>
      <c r="C575" s="28" t="s">
        <v>845</v>
      </c>
      <c r="D575" s="64">
        <v>44463</v>
      </c>
      <c r="E575" s="28" t="s">
        <v>27</v>
      </c>
      <c r="F575" s="54" t="s">
        <v>25</v>
      </c>
      <c r="G575" s="54" t="s">
        <v>854</v>
      </c>
      <c r="H575" s="54">
        <v>1200</v>
      </c>
      <c r="I575" s="57" t="s">
        <v>131</v>
      </c>
      <c r="J575" s="54" t="s">
        <v>120</v>
      </c>
      <c r="K575" s="36" t="s">
        <v>12</v>
      </c>
      <c r="L575" s="10">
        <v>4.5</v>
      </c>
      <c r="M575" s="30">
        <v>2.8485714285714288</v>
      </c>
      <c r="N575" s="31">
        <v>1.96</v>
      </c>
      <c r="O575" s="30">
        <v>2.9415384615384617</v>
      </c>
      <c r="P575" s="43">
        <f t="shared" si="717"/>
        <v>0</v>
      </c>
      <c r="Q575" s="45">
        <f t="shared" si="1289"/>
        <v>296.76000000000016</v>
      </c>
      <c r="R575" s="10">
        <f t="shared" si="1290"/>
        <v>4.5</v>
      </c>
      <c r="S575" s="30">
        <f t="shared" si="1291"/>
        <v>2</v>
      </c>
      <c r="T575" s="31">
        <f t="shared" si="1292"/>
        <v>1.96</v>
      </c>
      <c r="U575" s="30">
        <f t="shared" si="1293"/>
        <v>2</v>
      </c>
      <c r="V575" s="43">
        <f t="shared" si="1062"/>
        <v>-0.08</v>
      </c>
      <c r="W575" s="45">
        <f t="shared" si="1294"/>
        <v>458.97999999999968</v>
      </c>
      <c r="X575" s="85"/>
    </row>
    <row r="576" spans="1:24" outlineLevel="1" x14ac:dyDescent="0.2">
      <c r="A576" s="91" t="s">
        <v>59</v>
      </c>
      <c r="B576" s="37">
        <f t="shared" si="1094"/>
        <v>572</v>
      </c>
      <c r="C576" s="28" t="s">
        <v>789</v>
      </c>
      <c r="D576" s="64">
        <v>44465</v>
      </c>
      <c r="E576" s="28" t="s">
        <v>11</v>
      </c>
      <c r="F576" s="54" t="s">
        <v>36</v>
      </c>
      <c r="G576" s="54" t="s">
        <v>67</v>
      </c>
      <c r="H576" s="54">
        <v>1206</v>
      </c>
      <c r="I576" s="57" t="s">
        <v>131</v>
      </c>
      <c r="J576" s="54" t="s">
        <v>120</v>
      </c>
      <c r="K576" s="36" t="s">
        <v>12</v>
      </c>
      <c r="L576" s="10">
        <v>3.8</v>
      </c>
      <c r="M576" s="30">
        <v>3.57238095238095</v>
      </c>
      <c r="N576" s="31">
        <v>1.85</v>
      </c>
      <c r="O576" s="30">
        <v>4.2033136094674557</v>
      </c>
      <c r="P576" s="43">
        <f t="shared" si="717"/>
        <v>0</v>
      </c>
      <c r="Q576" s="45">
        <f t="shared" ref="Q576" si="1295">P576+Q575</f>
        <v>296.76000000000016</v>
      </c>
      <c r="R576" s="10">
        <f t="shared" ref="R576" si="1296">L576</f>
        <v>3.8</v>
      </c>
      <c r="S576" s="30">
        <f t="shared" ref="S576" si="1297">IF(R576&gt;0,S$3,0)</f>
        <v>2</v>
      </c>
      <c r="T576" s="31">
        <f t="shared" ref="T576" si="1298">N576</f>
        <v>1.85</v>
      </c>
      <c r="U576" s="30">
        <f t="shared" ref="U576" si="1299">IF(T576&gt;0,U$3,0)</f>
        <v>2</v>
      </c>
      <c r="V576" s="43">
        <f t="shared" si="1062"/>
        <v>-0.3</v>
      </c>
      <c r="W576" s="45">
        <f t="shared" ref="W576" si="1300">V576+W575</f>
        <v>458.67999999999967</v>
      </c>
      <c r="X576" s="85"/>
    </row>
    <row r="577" spans="1:24" outlineLevel="1" x14ac:dyDescent="0.2">
      <c r="A577" s="91" t="s">
        <v>59</v>
      </c>
      <c r="B577" s="37">
        <f t="shared" si="1094"/>
        <v>573</v>
      </c>
      <c r="C577" s="28" t="s">
        <v>444</v>
      </c>
      <c r="D577" s="64">
        <v>44466</v>
      </c>
      <c r="E577" s="28" t="s">
        <v>33</v>
      </c>
      <c r="F577" s="54" t="s">
        <v>25</v>
      </c>
      <c r="G577" s="54" t="s">
        <v>67</v>
      </c>
      <c r="H577" s="54">
        <v>975</v>
      </c>
      <c r="I577" s="57" t="s">
        <v>131</v>
      </c>
      <c r="J577" s="54" t="s">
        <v>120</v>
      </c>
      <c r="K577" s="36" t="s">
        <v>9</v>
      </c>
      <c r="L577" s="10">
        <v>1.35</v>
      </c>
      <c r="M577" s="30">
        <v>28.579047619047625</v>
      </c>
      <c r="N577" s="31">
        <v>1.07</v>
      </c>
      <c r="O577" s="30">
        <v>0</v>
      </c>
      <c r="P577" s="43">
        <f t="shared" si="717"/>
        <v>10</v>
      </c>
      <c r="Q577" s="45">
        <f t="shared" ref="Q577" si="1301">P577+Q576</f>
        <v>306.76000000000016</v>
      </c>
      <c r="R577" s="10">
        <f t="shared" ref="R577" si="1302">L577</f>
        <v>1.35</v>
      </c>
      <c r="S577" s="30">
        <f t="shared" ref="S577" si="1303">IF(R577&gt;0,S$3,0)</f>
        <v>2</v>
      </c>
      <c r="T577" s="31">
        <f t="shared" ref="T577" si="1304">N577</f>
        <v>1.07</v>
      </c>
      <c r="U577" s="30">
        <f t="shared" ref="U577" si="1305">IF(T577&gt;0,U$3,0)</f>
        <v>2</v>
      </c>
      <c r="V577" s="43">
        <f t="shared" si="1062"/>
        <v>0.84</v>
      </c>
      <c r="W577" s="45">
        <f t="shared" ref="W577" si="1306">V577+W576</f>
        <v>459.51999999999964</v>
      </c>
      <c r="X577" s="85"/>
    </row>
    <row r="578" spans="1:24" outlineLevel="1" x14ac:dyDescent="0.2">
      <c r="A578" s="91" t="s">
        <v>59</v>
      </c>
      <c r="B578" s="37">
        <f t="shared" si="1094"/>
        <v>574</v>
      </c>
      <c r="C578" s="28" t="s">
        <v>852</v>
      </c>
      <c r="D578" s="64">
        <v>44467</v>
      </c>
      <c r="E578" s="28" t="s">
        <v>88</v>
      </c>
      <c r="F578" s="54" t="s">
        <v>34</v>
      </c>
      <c r="G578" s="54" t="s">
        <v>67</v>
      </c>
      <c r="H578" s="54">
        <v>1100</v>
      </c>
      <c r="I578" s="57" t="s">
        <v>130</v>
      </c>
      <c r="J578" s="54" t="s">
        <v>120</v>
      </c>
      <c r="K578" s="36" t="s">
        <v>9</v>
      </c>
      <c r="L578" s="10">
        <v>6.44</v>
      </c>
      <c r="M578" s="30">
        <v>1.8448837209302327</v>
      </c>
      <c r="N578" s="31">
        <v>2.56</v>
      </c>
      <c r="O578" s="30">
        <v>1.2133333333333329</v>
      </c>
      <c r="P578" s="43">
        <f t="shared" si="717"/>
        <v>11.9</v>
      </c>
      <c r="Q578" s="45">
        <f t="shared" ref="Q578" si="1307">P578+Q577</f>
        <v>318.66000000000014</v>
      </c>
      <c r="R578" s="10">
        <f t="shared" ref="R578" si="1308">L578</f>
        <v>6.44</v>
      </c>
      <c r="S578" s="30">
        <f t="shared" ref="S578" si="1309">IF(R578&gt;0,S$3,0)</f>
        <v>2</v>
      </c>
      <c r="T578" s="31">
        <f t="shared" ref="T578" si="1310">N578</f>
        <v>2.56</v>
      </c>
      <c r="U578" s="30">
        <f t="shared" ref="U578" si="1311">IF(T578&gt;0,U$3,0)</f>
        <v>2</v>
      </c>
      <c r="V578" s="43">
        <f t="shared" si="1062"/>
        <v>14</v>
      </c>
      <c r="W578" s="45">
        <f t="shared" ref="W578" si="1312">V578+W577</f>
        <v>473.51999999999964</v>
      </c>
      <c r="X578" s="85"/>
    </row>
    <row r="579" spans="1:24" outlineLevel="1" x14ac:dyDescent="0.2">
      <c r="A579" s="91" t="s">
        <v>59</v>
      </c>
      <c r="B579" s="37">
        <f t="shared" si="1094"/>
        <v>575</v>
      </c>
      <c r="C579" s="28" t="s">
        <v>507</v>
      </c>
      <c r="D579" s="64">
        <v>44468</v>
      </c>
      <c r="E579" s="28" t="s">
        <v>51</v>
      </c>
      <c r="F579" s="54" t="s">
        <v>25</v>
      </c>
      <c r="G579" s="54" t="s">
        <v>67</v>
      </c>
      <c r="H579" s="54">
        <v>1243</v>
      </c>
      <c r="I579" s="57" t="s">
        <v>131</v>
      </c>
      <c r="J579" s="54" t="s">
        <v>120</v>
      </c>
      <c r="K579" s="36" t="s">
        <v>9</v>
      </c>
      <c r="L579" s="10">
        <v>5.16</v>
      </c>
      <c r="M579" s="30">
        <v>2.4139393939393936</v>
      </c>
      <c r="N579" s="31">
        <v>2.02</v>
      </c>
      <c r="O579" s="30">
        <v>2.3800000000000003</v>
      </c>
      <c r="P579" s="43">
        <f t="shared" si="717"/>
        <v>12.5</v>
      </c>
      <c r="Q579" s="45">
        <f t="shared" ref="Q579" si="1313">P579+Q578</f>
        <v>331.16000000000014</v>
      </c>
      <c r="R579" s="10">
        <f t="shared" ref="R579" si="1314">L579</f>
        <v>5.16</v>
      </c>
      <c r="S579" s="30">
        <f t="shared" ref="S579" si="1315">IF(R579&gt;0,S$3,0)</f>
        <v>2</v>
      </c>
      <c r="T579" s="31">
        <f t="shared" ref="T579" si="1316">N579</f>
        <v>2.02</v>
      </c>
      <c r="U579" s="30">
        <f t="shared" ref="U579" si="1317">IF(T579&gt;0,U$3,0)</f>
        <v>2</v>
      </c>
      <c r="V579" s="43">
        <f t="shared" si="1062"/>
        <v>10.36</v>
      </c>
      <c r="W579" s="45">
        <f t="shared" ref="W579" si="1318">V579+W578</f>
        <v>483.87999999999965</v>
      </c>
      <c r="X579" s="85"/>
    </row>
    <row r="580" spans="1:24" outlineLevel="1" x14ac:dyDescent="0.2">
      <c r="A580" s="91" t="s">
        <v>59</v>
      </c>
      <c r="B580" s="37">
        <f t="shared" si="1094"/>
        <v>576</v>
      </c>
      <c r="C580" s="28" t="s">
        <v>451</v>
      </c>
      <c r="D580" s="64">
        <v>44468</v>
      </c>
      <c r="E580" s="28" t="s">
        <v>51</v>
      </c>
      <c r="F580" s="54" t="s">
        <v>25</v>
      </c>
      <c r="G580" s="54" t="s">
        <v>67</v>
      </c>
      <c r="H580" s="54">
        <v>1243</v>
      </c>
      <c r="I580" s="57" t="s">
        <v>131</v>
      </c>
      <c r="J580" s="54" t="s">
        <v>120</v>
      </c>
      <c r="K580" s="36" t="s">
        <v>74</v>
      </c>
      <c r="L580" s="10">
        <v>7</v>
      </c>
      <c r="M580" s="30">
        <v>1.6600000000000001</v>
      </c>
      <c r="N580" s="31">
        <v>2.66</v>
      </c>
      <c r="O580" s="30">
        <v>0.98777777777777764</v>
      </c>
      <c r="P580" s="43">
        <f t="shared" si="717"/>
        <v>-2.6</v>
      </c>
      <c r="Q580" s="45">
        <f t="shared" ref="Q580" si="1319">P580+Q579</f>
        <v>328.56000000000012</v>
      </c>
      <c r="R580" s="10">
        <f t="shared" ref="R580" si="1320">L580</f>
        <v>7</v>
      </c>
      <c r="S580" s="30">
        <f t="shared" ref="S580" si="1321">IF(R580&gt;0,S$3,0)</f>
        <v>2</v>
      </c>
      <c r="T580" s="31">
        <f t="shared" ref="T580" si="1322">N580</f>
        <v>2.66</v>
      </c>
      <c r="U580" s="30">
        <f t="shared" ref="U580" si="1323">IF(T580&gt;0,U$3,0)</f>
        <v>2</v>
      </c>
      <c r="V580" s="43">
        <f t="shared" si="1062"/>
        <v>-4</v>
      </c>
      <c r="W580" s="45">
        <f t="shared" ref="W580" si="1324">V580+W579</f>
        <v>479.87999999999965</v>
      </c>
      <c r="X580" s="85"/>
    </row>
    <row r="581" spans="1:24" outlineLevel="1" x14ac:dyDescent="0.2">
      <c r="A581" s="91" t="s">
        <v>59</v>
      </c>
      <c r="B581" s="37">
        <f t="shared" si="1094"/>
        <v>577</v>
      </c>
      <c r="C581" s="28" t="s">
        <v>855</v>
      </c>
      <c r="D581" s="64">
        <v>44468</v>
      </c>
      <c r="E581" s="28" t="s">
        <v>616</v>
      </c>
      <c r="F581" s="54" t="s">
        <v>36</v>
      </c>
      <c r="G581" s="54" t="s">
        <v>67</v>
      </c>
      <c r="H581" s="54">
        <v>1250</v>
      </c>
      <c r="I581" s="57" t="s">
        <v>131</v>
      </c>
      <c r="J581" s="54" t="s">
        <v>178</v>
      </c>
      <c r="K581" s="36" t="s">
        <v>9</v>
      </c>
      <c r="L581" s="10">
        <v>2.95</v>
      </c>
      <c r="M581" s="30">
        <v>5.112089761570827</v>
      </c>
      <c r="N581" s="31">
        <v>1.61</v>
      </c>
      <c r="O581" s="30">
        <v>0</v>
      </c>
      <c r="P581" s="43">
        <f t="shared" si="717"/>
        <v>10</v>
      </c>
      <c r="Q581" s="45">
        <f t="shared" ref="Q581" si="1325">P581+Q580</f>
        <v>338.56000000000012</v>
      </c>
      <c r="R581" s="10">
        <f t="shared" ref="R581" si="1326">L581</f>
        <v>2.95</v>
      </c>
      <c r="S581" s="30">
        <f t="shared" ref="S581" si="1327">IF(R581&gt;0,S$3,0)</f>
        <v>2</v>
      </c>
      <c r="T581" s="31">
        <f t="shared" ref="T581" si="1328">N581</f>
        <v>1.61</v>
      </c>
      <c r="U581" s="30">
        <f t="shared" ref="U581" si="1329">IF(T581&gt;0,U$3,0)</f>
        <v>2</v>
      </c>
      <c r="V581" s="43">
        <f t="shared" si="1062"/>
        <v>5.12</v>
      </c>
      <c r="W581" s="45">
        <f t="shared" ref="W581" si="1330">V581+W580</f>
        <v>484.99999999999966</v>
      </c>
      <c r="X581" s="85"/>
    </row>
    <row r="582" spans="1:24" outlineLevel="1" x14ac:dyDescent="0.2">
      <c r="A582" s="91" t="s">
        <v>59</v>
      </c>
      <c r="B582" s="37">
        <f t="shared" si="1094"/>
        <v>578</v>
      </c>
      <c r="C582" s="28" t="s">
        <v>857</v>
      </c>
      <c r="D582" s="64">
        <v>44469</v>
      </c>
      <c r="E582" s="28" t="s">
        <v>14</v>
      </c>
      <c r="F582" s="54" t="s">
        <v>25</v>
      </c>
      <c r="G582" s="54" t="s">
        <v>67</v>
      </c>
      <c r="H582" s="54">
        <v>1017</v>
      </c>
      <c r="I582" s="57" t="s">
        <v>132</v>
      </c>
      <c r="J582" s="54" t="s">
        <v>120</v>
      </c>
      <c r="K582" s="36" t="s">
        <v>12</v>
      </c>
      <c r="L582" s="10">
        <v>1.74</v>
      </c>
      <c r="M582" s="30">
        <v>13.577872340425532</v>
      </c>
      <c r="N582" s="31">
        <v>1.1599999999999999</v>
      </c>
      <c r="O582" s="30">
        <v>0</v>
      </c>
      <c r="P582" s="43">
        <f t="shared" si="717"/>
        <v>-13.6</v>
      </c>
      <c r="Q582" s="45">
        <f t="shared" ref="Q582" si="1331">P582+Q581</f>
        <v>324.96000000000009</v>
      </c>
      <c r="R582" s="10">
        <f t="shared" ref="R582" si="1332">L582</f>
        <v>1.74</v>
      </c>
      <c r="S582" s="30">
        <f t="shared" ref="S582" si="1333">IF(R582&gt;0,S$3,0)</f>
        <v>2</v>
      </c>
      <c r="T582" s="31">
        <f t="shared" ref="T582" si="1334">N582</f>
        <v>1.1599999999999999</v>
      </c>
      <c r="U582" s="30">
        <f t="shared" ref="U582" si="1335">IF(T582&gt;0,U$3,0)</f>
        <v>2</v>
      </c>
      <c r="V582" s="43">
        <f t="shared" si="1062"/>
        <v>-1.68</v>
      </c>
      <c r="W582" s="45">
        <f t="shared" ref="W582" si="1336">V582+W581</f>
        <v>483.31999999999965</v>
      </c>
      <c r="X582" s="85"/>
    </row>
    <row r="583" spans="1:24" outlineLevel="1" x14ac:dyDescent="0.2">
      <c r="A583" s="91" t="s">
        <v>59</v>
      </c>
      <c r="B583" s="52">
        <f t="shared" si="1094"/>
        <v>579</v>
      </c>
      <c r="C583" s="9" t="s">
        <v>858</v>
      </c>
      <c r="D583" s="42">
        <v>44469</v>
      </c>
      <c r="E583" s="9" t="s">
        <v>14</v>
      </c>
      <c r="F583" s="55" t="s">
        <v>36</v>
      </c>
      <c r="G583" s="55" t="s">
        <v>67</v>
      </c>
      <c r="H583" s="55">
        <v>1117</v>
      </c>
      <c r="I583" s="60" t="s">
        <v>132</v>
      </c>
      <c r="J583" s="55" t="s">
        <v>120</v>
      </c>
      <c r="K583" s="38" t="s">
        <v>9</v>
      </c>
      <c r="L583" s="39">
        <v>2.88</v>
      </c>
      <c r="M583" s="40">
        <v>5.2944444444444434</v>
      </c>
      <c r="N583" s="41">
        <v>1.46</v>
      </c>
      <c r="O583" s="40">
        <v>0</v>
      </c>
      <c r="P583" s="44">
        <f t="shared" si="717"/>
        <v>10</v>
      </c>
      <c r="Q583" s="48">
        <f t="shared" ref="Q583" si="1337">P583+Q582</f>
        <v>334.96000000000009</v>
      </c>
      <c r="R583" s="39">
        <f t="shared" ref="R583" si="1338">L583</f>
        <v>2.88</v>
      </c>
      <c r="S583" s="40">
        <f t="shared" ref="S583" si="1339">IF(R583&gt;0,S$3,0)</f>
        <v>2</v>
      </c>
      <c r="T583" s="41">
        <f t="shared" ref="T583" si="1340">N583</f>
        <v>1.46</v>
      </c>
      <c r="U583" s="40">
        <f t="shared" ref="U583" si="1341">IF(T583&gt;0,U$3,0)</f>
        <v>2</v>
      </c>
      <c r="V583" s="44">
        <f t="shared" si="1062"/>
        <v>4.68</v>
      </c>
      <c r="W583" s="48">
        <f t="shared" ref="W583" si="1342">V583+W582</f>
        <v>487.99999999999966</v>
      </c>
      <c r="X583" s="85"/>
    </row>
    <row r="584" spans="1:24" outlineLevel="1" collapsed="1" x14ac:dyDescent="0.2">
      <c r="A584" s="91" t="s">
        <v>59</v>
      </c>
      <c r="B584" s="37">
        <f t="shared" si="1094"/>
        <v>580</v>
      </c>
      <c r="C584" s="28" t="s">
        <v>863</v>
      </c>
      <c r="D584" s="64">
        <v>44470</v>
      </c>
      <c r="E584" s="28" t="s">
        <v>28</v>
      </c>
      <c r="F584" s="54" t="s">
        <v>25</v>
      </c>
      <c r="G584" s="54" t="s">
        <v>67</v>
      </c>
      <c r="H584" s="54">
        <v>1100</v>
      </c>
      <c r="I584" s="57" t="s">
        <v>130</v>
      </c>
      <c r="J584" s="54" t="s">
        <v>120</v>
      </c>
      <c r="K584" s="36" t="s">
        <v>9</v>
      </c>
      <c r="L584" s="10">
        <v>1.23</v>
      </c>
      <c r="M584" s="30">
        <v>43.473835327234333</v>
      </c>
      <c r="N584" s="31">
        <v>1.06</v>
      </c>
      <c r="O584" s="30">
        <v>0</v>
      </c>
      <c r="P584" s="43">
        <f t="shared" si="717"/>
        <v>10</v>
      </c>
      <c r="Q584" s="45">
        <f t="shared" ref="Q584" si="1343">P584+Q583</f>
        <v>344.96000000000009</v>
      </c>
      <c r="R584" s="10">
        <f t="shared" ref="R584" si="1344">L584</f>
        <v>1.23</v>
      </c>
      <c r="S584" s="30">
        <f t="shared" ref="S584" si="1345">IF(R584&gt;0,S$3,0)</f>
        <v>2</v>
      </c>
      <c r="T584" s="31">
        <f t="shared" ref="T584" si="1346">N584</f>
        <v>1.06</v>
      </c>
      <c r="U584" s="30">
        <f t="shared" ref="U584" si="1347">IF(T584&gt;0,U$3,0)</f>
        <v>2</v>
      </c>
      <c r="V584" s="43">
        <f t="shared" si="1062"/>
        <v>0.57999999999999996</v>
      </c>
      <c r="W584" s="45">
        <f t="shared" ref="W584" si="1348">V584+W583</f>
        <v>488.57999999999964</v>
      </c>
      <c r="X584" s="85"/>
    </row>
    <row r="585" spans="1:24" outlineLevel="1" x14ac:dyDescent="0.2">
      <c r="A585" s="91" t="s">
        <v>59</v>
      </c>
      <c r="B585" s="37">
        <f t="shared" si="1094"/>
        <v>581</v>
      </c>
      <c r="C585" s="28" t="s">
        <v>818</v>
      </c>
      <c r="D585" s="64">
        <v>44470</v>
      </c>
      <c r="E585" s="28" t="s">
        <v>27</v>
      </c>
      <c r="F585" s="54" t="s">
        <v>25</v>
      </c>
      <c r="G585" s="54" t="s">
        <v>67</v>
      </c>
      <c r="H585" s="54">
        <v>1200</v>
      </c>
      <c r="I585" s="57" t="s">
        <v>130</v>
      </c>
      <c r="J585" s="54" t="s">
        <v>120</v>
      </c>
      <c r="K585" s="36" t="s">
        <v>56</v>
      </c>
      <c r="L585" s="10">
        <v>3.99</v>
      </c>
      <c r="M585" s="30">
        <v>3.3533333333333335</v>
      </c>
      <c r="N585" s="31">
        <v>1.78</v>
      </c>
      <c r="O585" s="30">
        <v>0</v>
      </c>
      <c r="P585" s="43">
        <f t="shared" si="717"/>
        <v>-3.4</v>
      </c>
      <c r="Q585" s="45">
        <f t="shared" ref="Q585" si="1349">P585+Q584</f>
        <v>341.56000000000012</v>
      </c>
      <c r="R585" s="10">
        <f t="shared" ref="R585" si="1350">L585</f>
        <v>3.99</v>
      </c>
      <c r="S585" s="30">
        <f t="shared" ref="S585" si="1351">IF(R585&gt;0,S$3,0)</f>
        <v>2</v>
      </c>
      <c r="T585" s="31">
        <f t="shared" ref="T585" si="1352">N585</f>
        <v>1.78</v>
      </c>
      <c r="U585" s="30">
        <f t="shared" ref="U585" si="1353">IF(T585&gt;0,U$3,0)</f>
        <v>2</v>
      </c>
      <c r="V585" s="43">
        <f t="shared" si="1062"/>
        <v>-4</v>
      </c>
      <c r="W585" s="45">
        <f t="shared" ref="W585" si="1354">V585+W584</f>
        <v>484.57999999999964</v>
      </c>
      <c r="X585" s="85"/>
    </row>
    <row r="586" spans="1:24" outlineLevel="1" x14ac:dyDescent="0.2">
      <c r="A586" s="91" t="s">
        <v>59</v>
      </c>
      <c r="B586" s="37">
        <f t="shared" si="1094"/>
        <v>582</v>
      </c>
      <c r="C586" s="28" t="s">
        <v>833</v>
      </c>
      <c r="D586" s="64">
        <v>44470</v>
      </c>
      <c r="E586" s="28" t="s">
        <v>27</v>
      </c>
      <c r="F586" s="54" t="s">
        <v>25</v>
      </c>
      <c r="G586" s="54" t="s">
        <v>67</v>
      </c>
      <c r="H586" s="54">
        <v>1200</v>
      </c>
      <c r="I586" s="57" t="s">
        <v>130</v>
      </c>
      <c r="J586" s="54" t="s">
        <v>120</v>
      </c>
      <c r="K586" s="36" t="s">
        <v>65</v>
      </c>
      <c r="L586" s="10">
        <v>7.54</v>
      </c>
      <c r="M586" s="30">
        <v>1.5250943396226413</v>
      </c>
      <c r="N586" s="31">
        <v>2.5299999999999998</v>
      </c>
      <c r="O586" s="30">
        <v>1.0133333333333334</v>
      </c>
      <c r="P586" s="43">
        <f t="shared" si="717"/>
        <v>-2.5</v>
      </c>
      <c r="Q586" s="45">
        <f t="shared" ref="Q586" si="1355">P586+Q585</f>
        <v>339.06000000000012</v>
      </c>
      <c r="R586" s="10">
        <f t="shared" ref="R586" si="1356">L586</f>
        <v>7.54</v>
      </c>
      <c r="S586" s="30">
        <f t="shared" ref="S586" si="1357">IF(R586&gt;0,S$3,0)</f>
        <v>2</v>
      </c>
      <c r="T586" s="31">
        <f t="shared" ref="T586" si="1358">N586</f>
        <v>2.5299999999999998</v>
      </c>
      <c r="U586" s="30">
        <f t="shared" ref="U586" si="1359">IF(T586&gt;0,U$3,0)</f>
        <v>2</v>
      </c>
      <c r="V586" s="43">
        <f t="shared" si="1062"/>
        <v>-4</v>
      </c>
      <c r="W586" s="45">
        <f t="shared" ref="W586" si="1360">V586+W585</f>
        <v>480.57999999999964</v>
      </c>
      <c r="X586" s="85"/>
    </row>
    <row r="587" spans="1:24" outlineLevel="1" x14ac:dyDescent="0.2">
      <c r="A587" s="91" t="s">
        <v>59</v>
      </c>
      <c r="B587" s="37">
        <f t="shared" si="1094"/>
        <v>583</v>
      </c>
      <c r="C587" s="28" t="s">
        <v>866</v>
      </c>
      <c r="D587" s="64">
        <v>44471</v>
      </c>
      <c r="E587" s="28" t="s">
        <v>867</v>
      </c>
      <c r="F587" s="54" t="s">
        <v>36</v>
      </c>
      <c r="G587" s="54" t="s">
        <v>67</v>
      </c>
      <c r="H587" s="54">
        <v>1200</v>
      </c>
      <c r="I587" s="57" t="s">
        <v>132</v>
      </c>
      <c r="J587" s="54" t="s">
        <v>120</v>
      </c>
      <c r="K587" s="36" t="s">
        <v>74</v>
      </c>
      <c r="L587" s="10">
        <v>7.34</v>
      </c>
      <c r="M587" s="30">
        <v>1.5727450980392157</v>
      </c>
      <c r="N587" s="31">
        <v>2.54</v>
      </c>
      <c r="O587" s="30">
        <v>1.02</v>
      </c>
      <c r="P587" s="43">
        <f t="shared" si="717"/>
        <v>-2.6</v>
      </c>
      <c r="Q587" s="45">
        <f t="shared" ref="Q587" si="1361">P587+Q586</f>
        <v>336.46000000000009</v>
      </c>
      <c r="R587" s="10">
        <f t="shared" ref="R587" si="1362">L587</f>
        <v>7.34</v>
      </c>
      <c r="S587" s="30">
        <f t="shared" ref="S587" si="1363">IF(R587&gt;0,S$3,0)</f>
        <v>2</v>
      </c>
      <c r="T587" s="31">
        <f t="shared" ref="T587" si="1364">N587</f>
        <v>2.54</v>
      </c>
      <c r="U587" s="30">
        <f t="shared" ref="U587" si="1365">IF(T587&gt;0,U$3,0)</f>
        <v>2</v>
      </c>
      <c r="V587" s="43">
        <f t="shared" si="1062"/>
        <v>-4</v>
      </c>
      <c r="W587" s="45">
        <f t="shared" ref="W587" si="1366">V587+W586</f>
        <v>476.57999999999964</v>
      </c>
      <c r="X587" s="85"/>
    </row>
    <row r="588" spans="1:24" outlineLevel="1" x14ac:dyDescent="0.2">
      <c r="A588" s="91" t="s">
        <v>59</v>
      </c>
      <c r="B588" s="37">
        <f t="shared" si="1094"/>
        <v>584</v>
      </c>
      <c r="C588" s="28" t="s">
        <v>850</v>
      </c>
      <c r="D588" s="64">
        <v>44472</v>
      </c>
      <c r="E588" s="28" t="s">
        <v>40</v>
      </c>
      <c r="F588" s="54" t="s">
        <v>36</v>
      </c>
      <c r="G588" s="54" t="s">
        <v>67</v>
      </c>
      <c r="H588" s="54">
        <v>1500</v>
      </c>
      <c r="I588" s="57" t="s">
        <v>132</v>
      </c>
      <c r="J588" s="54" t="s">
        <v>120</v>
      </c>
      <c r="K588" s="36" t="s">
        <v>9</v>
      </c>
      <c r="L588" s="10">
        <v>1.69</v>
      </c>
      <c r="M588" s="30">
        <v>14.552727272727271</v>
      </c>
      <c r="N588" s="31">
        <v>1.29</v>
      </c>
      <c r="O588" s="30">
        <v>0</v>
      </c>
      <c r="P588" s="43">
        <f t="shared" si="717"/>
        <v>10</v>
      </c>
      <c r="Q588" s="45">
        <f t="shared" ref="Q588" si="1367">P588+Q587</f>
        <v>346.46000000000009</v>
      </c>
      <c r="R588" s="10">
        <f t="shared" ref="R588" si="1368">L588</f>
        <v>1.69</v>
      </c>
      <c r="S588" s="30">
        <f t="shared" ref="S588" si="1369">IF(R588&gt;0,S$3,0)</f>
        <v>2</v>
      </c>
      <c r="T588" s="31">
        <f t="shared" ref="T588" si="1370">N588</f>
        <v>1.29</v>
      </c>
      <c r="U588" s="30">
        <f t="shared" ref="U588" si="1371">IF(T588&gt;0,U$3,0)</f>
        <v>2</v>
      </c>
      <c r="V588" s="43">
        <f t="shared" si="1062"/>
        <v>1.96</v>
      </c>
      <c r="W588" s="45">
        <f t="shared" ref="W588" si="1372">V588+W587</f>
        <v>478.53999999999962</v>
      </c>
      <c r="X588" s="85"/>
    </row>
    <row r="589" spans="1:24" outlineLevel="1" x14ac:dyDescent="0.2">
      <c r="A589" s="91" t="s">
        <v>59</v>
      </c>
      <c r="B589" s="37">
        <f t="shared" si="1094"/>
        <v>585</v>
      </c>
      <c r="C589" s="28" t="s">
        <v>873</v>
      </c>
      <c r="D589" s="64">
        <v>44472</v>
      </c>
      <c r="E589" s="28" t="s">
        <v>40</v>
      </c>
      <c r="F589" s="54" t="s">
        <v>10</v>
      </c>
      <c r="G589" s="54" t="s">
        <v>67</v>
      </c>
      <c r="H589" s="54">
        <v>1300</v>
      </c>
      <c r="I589" s="57" t="s">
        <v>132</v>
      </c>
      <c r="J589" s="54" t="s">
        <v>120</v>
      </c>
      <c r="K589" s="36" t="s">
        <v>66</v>
      </c>
      <c r="L589" s="10">
        <v>7.2</v>
      </c>
      <c r="M589" s="30">
        <v>1.6060000000000003</v>
      </c>
      <c r="N589" s="31">
        <v>2.04</v>
      </c>
      <c r="O589" s="30">
        <v>1.58</v>
      </c>
      <c r="P589" s="43">
        <f t="shared" si="717"/>
        <v>-3.2</v>
      </c>
      <c r="Q589" s="45">
        <f t="shared" ref="Q589" si="1373">P589+Q588</f>
        <v>343.2600000000001</v>
      </c>
      <c r="R589" s="10">
        <f t="shared" ref="R589" si="1374">L589</f>
        <v>7.2</v>
      </c>
      <c r="S589" s="30">
        <f t="shared" ref="S589" si="1375">IF(R589&gt;0,S$3,0)</f>
        <v>2</v>
      </c>
      <c r="T589" s="31">
        <f t="shared" ref="T589" si="1376">N589</f>
        <v>2.04</v>
      </c>
      <c r="U589" s="30">
        <f t="shared" ref="U589" si="1377">IF(T589&gt;0,U$3,0)</f>
        <v>2</v>
      </c>
      <c r="V589" s="43">
        <f t="shared" si="1062"/>
        <v>-4</v>
      </c>
      <c r="W589" s="45">
        <f t="shared" ref="W589" si="1378">V589+W588</f>
        <v>474.53999999999962</v>
      </c>
      <c r="X589" s="85"/>
    </row>
    <row r="590" spans="1:24" outlineLevel="1" x14ac:dyDescent="0.2">
      <c r="A590" s="91" t="s">
        <v>59</v>
      </c>
      <c r="B590" s="37">
        <f t="shared" si="1094"/>
        <v>586</v>
      </c>
      <c r="C590" s="28" t="s">
        <v>874</v>
      </c>
      <c r="D590" s="64">
        <v>44472</v>
      </c>
      <c r="E590" s="28" t="s">
        <v>40</v>
      </c>
      <c r="F590" s="54" t="s">
        <v>10</v>
      </c>
      <c r="G590" s="54" t="s">
        <v>67</v>
      </c>
      <c r="H590" s="54">
        <v>1300</v>
      </c>
      <c r="I590" s="57" t="s">
        <v>132</v>
      </c>
      <c r="J590" s="54" t="s">
        <v>120</v>
      </c>
      <c r="K590" s="36" t="s">
        <v>62</v>
      </c>
      <c r="L590" s="10">
        <v>43.83</v>
      </c>
      <c r="M590" s="30">
        <v>0.23325581395348838</v>
      </c>
      <c r="N590" s="31">
        <v>7.48</v>
      </c>
      <c r="O590" s="30">
        <v>0.04</v>
      </c>
      <c r="P590" s="43">
        <f t="shared" si="717"/>
        <v>-0.3</v>
      </c>
      <c r="Q590" s="45">
        <f t="shared" ref="Q590" si="1379">P590+Q589</f>
        <v>342.96000000000009</v>
      </c>
      <c r="R590" s="10">
        <f t="shared" ref="R590" si="1380">L590</f>
        <v>43.83</v>
      </c>
      <c r="S590" s="30">
        <f t="shared" ref="S590" si="1381">IF(R590&gt;0,S$3,0)</f>
        <v>2</v>
      </c>
      <c r="T590" s="31">
        <f t="shared" ref="T590" si="1382">N590</f>
        <v>7.48</v>
      </c>
      <c r="U590" s="30">
        <f t="shared" ref="U590" si="1383">IF(T590&gt;0,U$3,0)</f>
        <v>2</v>
      </c>
      <c r="V590" s="43">
        <f t="shared" si="1062"/>
        <v>-4</v>
      </c>
      <c r="W590" s="45">
        <f t="shared" ref="W590" si="1384">V590+W589</f>
        <v>470.53999999999962</v>
      </c>
      <c r="X590" s="85"/>
    </row>
    <row r="591" spans="1:24" outlineLevel="1" x14ac:dyDescent="0.2">
      <c r="A591" s="91" t="s">
        <v>59</v>
      </c>
      <c r="B591" s="37">
        <f t="shared" si="1094"/>
        <v>587</v>
      </c>
      <c r="C591" s="28" t="s">
        <v>839</v>
      </c>
      <c r="D591" s="64">
        <v>44472</v>
      </c>
      <c r="E591" s="28" t="s">
        <v>40</v>
      </c>
      <c r="F591" s="54" t="s">
        <v>34</v>
      </c>
      <c r="G591" s="54" t="s">
        <v>67</v>
      </c>
      <c r="H591" s="54">
        <v>1000</v>
      </c>
      <c r="I591" s="57" t="s">
        <v>132</v>
      </c>
      <c r="J591" s="54" t="s">
        <v>120</v>
      </c>
      <c r="K591" s="36" t="s">
        <v>66</v>
      </c>
      <c r="L591" s="10">
        <v>2.59</v>
      </c>
      <c r="M591" s="30">
        <v>6.2909803921568628</v>
      </c>
      <c r="N591" s="31">
        <v>1.47</v>
      </c>
      <c r="O591" s="30">
        <v>0</v>
      </c>
      <c r="P591" s="43">
        <f t="shared" si="717"/>
        <v>-6.3</v>
      </c>
      <c r="Q591" s="45">
        <f t="shared" ref="Q591" si="1385">P591+Q590</f>
        <v>336.66000000000008</v>
      </c>
      <c r="R591" s="10">
        <f t="shared" ref="R591" si="1386">L591</f>
        <v>2.59</v>
      </c>
      <c r="S591" s="30">
        <f t="shared" ref="S591" si="1387">IF(R591&gt;0,S$3,0)</f>
        <v>2</v>
      </c>
      <c r="T591" s="31">
        <f t="shared" ref="T591" si="1388">N591</f>
        <v>1.47</v>
      </c>
      <c r="U591" s="30">
        <f t="shared" ref="U591" si="1389">IF(T591&gt;0,U$3,0)</f>
        <v>2</v>
      </c>
      <c r="V591" s="43">
        <f t="shared" si="1062"/>
        <v>-4</v>
      </c>
      <c r="W591" s="45">
        <f t="shared" ref="W591" si="1390">V591+W590</f>
        <v>466.53999999999962</v>
      </c>
      <c r="X591" s="85"/>
    </row>
    <row r="592" spans="1:24" outlineLevel="1" x14ac:dyDescent="0.2">
      <c r="A592" s="91" t="s">
        <v>59</v>
      </c>
      <c r="B592" s="37">
        <f t="shared" si="1094"/>
        <v>588</v>
      </c>
      <c r="C592" s="28" t="s">
        <v>496</v>
      </c>
      <c r="D592" s="64">
        <v>44472</v>
      </c>
      <c r="E592" s="28" t="s">
        <v>40</v>
      </c>
      <c r="F592" s="54" t="s">
        <v>34</v>
      </c>
      <c r="G592" s="54" t="s">
        <v>67</v>
      </c>
      <c r="H592" s="54">
        <v>1000</v>
      </c>
      <c r="I592" s="57" t="s">
        <v>132</v>
      </c>
      <c r="J592" s="54" t="s">
        <v>120</v>
      </c>
      <c r="K592" s="36" t="s">
        <v>9</v>
      </c>
      <c r="L592" s="10">
        <v>8.41</v>
      </c>
      <c r="M592" s="30">
        <v>1.3502898550724636</v>
      </c>
      <c r="N592" s="31">
        <v>2.78</v>
      </c>
      <c r="O592" s="30">
        <v>0.76714285714285713</v>
      </c>
      <c r="P592" s="43">
        <f t="shared" si="717"/>
        <v>11.4</v>
      </c>
      <c r="Q592" s="45">
        <f t="shared" ref="Q592" si="1391">P592+Q591</f>
        <v>348.06000000000006</v>
      </c>
      <c r="R592" s="10">
        <f t="shared" ref="R592" si="1392">L592</f>
        <v>8.41</v>
      </c>
      <c r="S592" s="30">
        <f t="shared" ref="S592" si="1393">IF(R592&gt;0,S$3,0)</f>
        <v>2</v>
      </c>
      <c r="T592" s="31">
        <f t="shared" ref="T592" si="1394">N592</f>
        <v>2.78</v>
      </c>
      <c r="U592" s="30">
        <f t="shared" ref="U592" si="1395">IF(T592&gt;0,U$3,0)</f>
        <v>2</v>
      </c>
      <c r="V592" s="43">
        <f t="shared" si="1062"/>
        <v>18.38</v>
      </c>
      <c r="W592" s="45">
        <f t="shared" ref="W592" si="1396">V592+W591</f>
        <v>484.91999999999962</v>
      </c>
      <c r="X592" s="85"/>
    </row>
    <row r="593" spans="1:24" outlineLevel="1" x14ac:dyDescent="0.2">
      <c r="A593" s="91" t="s">
        <v>59</v>
      </c>
      <c r="B593" s="37">
        <f t="shared" si="1094"/>
        <v>589</v>
      </c>
      <c r="C593" s="28" t="s">
        <v>876</v>
      </c>
      <c r="D593" s="64">
        <v>44476</v>
      </c>
      <c r="E593" s="28" t="s">
        <v>39</v>
      </c>
      <c r="F593" s="54" t="s">
        <v>10</v>
      </c>
      <c r="G593" s="54" t="s">
        <v>67</v>
      </c>
      <c r="H593" s="54">
        <v>1200</v>
      </c>
      <c r="I593" s="57" t="s">
        <v>130</v>
      </c>
      <c r="J593" s="54" t="s">
        <v>120</v>
      </c>
      <c r="K593" s="36" t="s">
        <v>66</v>
      </c>
      <c r="L593" s="10">
        <v>17.8</v>
      </c>
      <c r="M593" s="30">
        <v>0.59235294117647053</v>
      </c>
      <c r="N593" s="31">
        <v>4.4000000000000004</v>
      </c>
      <c r="O593" s="30">
        <v>0.1866666666666667</v>
      </c>
      <c r="P593" s="43">
        <f t="shared" si="717"/>
        <v>-0.8</v>
      </c>
      <c r="Q593" s="45">
        <f t="shared" ref="Q593" si="1397">P593+Q592</f>
        <v>347.26000000000005</v>
      </c>
      <c r="R593" s="10">
        <f t="shared" ref="R593" si="1398">L593</f>
        <v>17.8</v>
      </c>
      <c r="S593" s="30">
        <f t="shared" ref="S593" si="1399">IF(R593&gt;0,S$3,0)</f>
        <v>2</v>
      </c>
      <c r="T593" s="31">
        <f t="shared" ref="T593" si="1400">N593</f>
        <v>4.4000000000000004</v>
      </c>
      <c r="U593" s="30">
        <f t="shared" ref="U593" si="1401">IF(T593&gt;0,U$3,0)</f>
        <v>2</v>
      </c>
      <c r="V593" s="43">
        <f t="shared" si="1062"/>
        <v>-4</v>
      </c>
      <c r="W593" s="45">
        <f t="shared" ref="W593" si="1402">V593+W592</f>
        <v>480.91999999999962</v>
      </c>
      <c r="X593" s="85"/>
    </row>
    <row r="594" spans="1:24" outlineLevel="1" x14ac:dyDescent="0.2">
      <c r="A594" s="91" t="s">
        <v>59</v>
      </c>
      <c r="B594" s="37">
        <f t="shared" si="1094"/>
        <v>590</v>
      </c>
      <c r="C594" s="28" t="s">
        <v>879</v>
      </c>
      <c r="D594" s="64">
        <v>44478</v>
      </c>
      <c r="E594" s="28" t="s">
        <v>50</v>
      </c>
      <c r="F594" s="54" t="s">
        <v>25</v>
      </c>
      <c r="G594" s="54" t="s">
        <v>67</v>
      </c>
      <c r="H594" s="54">
        <v>1100</v>
      </c>
      <c r="I594" s="57" t="s">
        <v>130</v>
      </c>
      <c r="J594" s="54" t="s">
        <v>120</v>
      </c>
      <c r="K594" s="36" t="s">
        <v>9</v>
      </c>
      <c r="L594" s="10">
        <v>8.65</v>
      </c>
      <c r="M594" s="30">
        <v>1.3102836879432624</v>
      </c>
      <c r="N594" s="31">
        <v>2.54</v>
      </c>
      <c r="O594" s="30">
        <v>0.84000000000000008</v>
      </c>
      <c r="P594" s="43">
        <f t="shared" si="717"/>
        <v>11.3</v>
      </c>
      <c r="Q594" s="45">
        <f t="shared" ref="Q594" si="1403">P594+Q593</f>
        <v>358.56000000000006</v>
      </c>
      <c r="R594" s="10">
        <f t="shared" ref="R594" si="1404">L594</f>
        <v>8.65</v>
      </c>
      <c r="S594" s="30">
        <f t="shared" ref="S594" si="1405">IF(R594&gt;0,S$3,0)</f>
        <v>2</v>
      </c>
      <c r="T594" s="31">
        <f t="shared" ref="T594" si="1406">N594</f>
        <v>2.54</v>
      </c>
      <c r="U594" s="30">
        <f t="shared" ref="U594" si="1407">IF(T594&gt;0,U$3,0)</f>
        <v>2</v>
      </c>
      <c r="V594" s="43">
        <f t="shared" si="1062"/>
        <v>18.38</v>
      </c>
      <c r="W594" s="45">
        <f t="shared" ref="W594" si="1408">V594+W593</f>
        <v>499.29999999999961</v>
      </c>
      <c r="X594" s="85"/>
    </row>
    <row r="595" spans="1:24" outlineLevel="1" x14ac:dyDescent="0.2">
      <c r="A595" s="91" t="s">
        <v>59</v>
      </c>
      <c r="B595" s="37">
        <f t="shared" si="1094"/>
        <v>591</v>
      </c>
      <c r="C595" s="28" t="s">
        <v>871</v>
      </c>
      <c r="D595" s="64">
        <v>44478</v>
      </c>
      <c r="E595" s="28" t="s">
        <v>50</v>
      </c>
      <c r="F595" s="54" t="s">
        <v>36</v>
      </c>
      <c r="G595" s="54" t="s">
        <v>67</v>
      </c>
      <c r="H595" s="54">
        <v>1100</v>
      </c>
      <c r="I595" s="57" t="s">
        <v>130</v>
      </c>
      <c r="J595" s="54" t="s">
        <v>120</v>
      </c>
      <c r="K595" s="36" t="s">
        <v>9</v>
      </c>
      <c r="L595" s="10">
        <v>1.42</v>
      </c>
      <c r="M595" s="30">
        <v>23.927610748002902</v>
      </c>
      <c r="N595" s="31">
        <v>1.0900000000000001</v>
      </c>
      <c r="O595" s="30">
        <v>0</v>
      </c>
      <c r="P595" s="43">
        <f t="shared" si="717"/>
        <v>10</v>
      </c>
      <c r="Q595" s="45">
        <f t="shared" ref="Q595" si="1409">P595+Q594</f>
        <v>368.56000000000006</v>
      </c>
      <c r="R595" s="10">
        <f t="shared" ref="R595" si="1410">L595</f>
        <v>1.42</v>
      </c>
      <c r="S595" s="30">
        <f t="shared" ref="S595" si="1411">IF(R595&gt;0,S$3,0)</f>
        <v>2</v>
      </c>
      <c r="T595" s="31">
        <f t="shared" ref="T595" si="1412">N595</f>
        <v>1.0900000000000001</v>
      </c>
      <c r="U595" s="30">
        <f t="shared" ref="U595" si="1413">IF(T595&gt;0,U$3,0)</f>
        <v>2</v>
      </c>
      <c r="V595" s="43">
        <f t="shared" si="1062"/>
        <v>1.02</v>
      </c>
      <c r="W595" s="45">
        <f t="shared" ref="W595" si="1414">V595+W594</f>
        <v>500.3199999999996</v>
      </c>
      <c r="X595" s="85"/>
    </row>
    <row r="596" spans="1:24" outlineLevel="1" x14ac:dyDescent="0.2">
      <c r="A596" s="91" t="s">
        <v>59</v>
      </c>
      <c r="B596" s="37">
        <f t="shared" si="1094"/>
        <v>592</v>
      </c>
      <c r="C596" s="28" t="s">
        <v>475</v>
      </c>
      <c r="D596" s="64">
        <v>44479</v>
      </c>
      <c r="E596" s="28" t="s">
        <v>32</v>
      </c>
      <c r="F596" s="54" t="s">
        <v>25</v>
      </c>
      <c r="G596" s="54" t="s">
        <v>67</v>
      </c>
      <c r="H596" s="54">
        <v>1000</v>
      </c>
      <c r="I596" s="57" t="s">
        <v>130</v>
      </c>
      <c r="J596" s="54" t="s">
        <v>120</v>
      </c>
      <c r="K596" s="36" t="s">
        <v>86</v>
      </c>
      <c r="L596" s="10">
        <v>15.27</v>
      </c>
      <c r="M596" s="30">
        <v>0.70298245614035082</v>
      </c>
      <c r="N596" s="31">
        <v>3.7</v>
      </c>
      <c r="O596" s="30">
        <v>0.26</v>
      </c>
      <c r="P596" s="43">
        <f t="shared" si="717"/>
        <v>-1</v>
      </c>
      <c r="Q596" s="45">
        <f t="shared" ref="Q596" si="1415">P596+Q595</f>
        <v>367.56000000000006</v>
      </c>
      <c r="R596" s="10">
        <f t="shared" ref="R596" si="1416">L596</f>
        <v>15.27</v>
      </c>
      <c r="S596" s="30">
        <f t="shared" ref="S596" si="1417">IF(R596&gt;0,S$3,0)</f>
        <v>2</v>
      </c>
      <c r="T596" s="31">
        <f t="shared" ref="T596" si="1418">N596</f>
        <v>3.7</v>
      </c>
      <c r="U596" s="30">
        <f t="shared" ref="U596" si="1419">IF(T596&gt;0,U$3,0)</f>
        <v>2</v>
      </c>
      <c r="V596" s="43">
        <f t="shared" si="1062"/>
        <v>-4</v>
      </c>
      <c r="W596" s="45">
        <f t="shared" ref="W596" si="1420">V596+W595</f>
        <v>496.3199999999996</v>
      </c>
      <c r="X596" s="85"/>
    </row>
    <row r="597" spans="1:24" outlineLevel="1" x14ac:dyDescent="0.2">
      <c r="A597" s="91" t="s">
        <v>59</v>
      </c>
      <c r="B597" s="37">
        <f t="shared" si="1094"/>
        <v>593</v>
      </c>
      <c r="C597" s="28" t="s">
        <v>887</v>
      </c>
      <c r="D597" s="64">
        <v>44482</v>
      </c>
      <c r="E597" s="28" t="s">
        <v>888</v>
      </c>
      <c r="F597" s="54" t="s">
        <v>25</v>
      </c>
      <c r="G597" s="54" t="s">
        <v>67</v>
      </c>
      <c r="H597" s="54">
        <v>1200</v>
      </c>
      <c r="I597" s="57" t="s">
        <v>130</v>
      </c>
      <c r="J597" s="54" t="s">
        <v>178</v>
      </c>
      <c r="K597" s="36" t="s">
        <v>9</v>
      </c>
      <c r="L597" s="10">
        <v>1.5</v>
      </c>
      <c r="M597" s="30">
        <v>19.959999999999997</v>
      </c>
      <c r="N597" s="31">
        <v>1.28</v>
      </c>
      <c r="O597" s="30">
        <v>0</v>
      </c>
      <c r="P597" s="43">
        <f t="shared" si="717"/>
        <v>10</v>
      </c>
      <c r="Q597" s="45">
        <f t="shared" ref="Q597" si="1421">P597+Q596</f>
        <v>377.56000000000006</v>
      </c>
      <c r="R597" s="10">
        <f t="shared" ref="R597" si="1422">L597</f>
        <v>1.5</v>
      </c>
      <c r="S597" s="30">
        <f t="shared" ref="S597" si="1423">IF(R597&gt;0,S$3,0)</f>
        <v>2</v>
      </c>
      <c r="T597" s="31">
        <f t="shared" ref="T597" si="1424">N597</f>
        <v>1.28</v>
      </c>
      <c r="U597" s="30">
        <f t="shared" ref="U597" si="1425">IF(T597&gt;0,U$3,0)</f>
        <v>2</v>
      </c>
      <c r="V597" s="43">
        <f t="shared" si="1062"/>
        <v>1.56</v>
      </c>
      <c r="W597" s="45">
        <f t="shared" ref="W597" si="1426">V597+W596</f>
        <v>497.8799999999996</v>
      </c>
      <c r="X597" s="85"/>
    </row>
    <row r="598" spans="1:24" outlineLevel="1" x14ac:dyDescent="0.2">
      <c r="A598" s="91" t="s">
        <v>59</v>
      </c>
      <c r="B598" s="37">
        <f t="shared" si="1094"/>
        <v>594</v>
      </c>
      <c r="C598" s="28" t="s">
        <v>889</v>
      </c>
      <c r="D598" s="64">
        <v>44484</v>
      </c>
      <c r="E598" s="28" t="s">
        <v>14</v>
      </c>
      <c r="F598" s="54" t="s">
        <v>25</v>
      </c>
      <c r="G598" s="54" t="s">
        <v>67</v>
      </c>
      <c r="H598" s="54">
        <v>1100</v>
      </c>
      <c r="I598" s="57" t="s">
        <v>132</v>
      </c>
      <c r="J598" s="54" t="s">
        <v>120</v>
      </c>
      <c r="K598" s="36" t="s">
        <v>56</v>
      </c>
      <c r="L598" s="10">
        <v>3.24</v>
      </c>
      <c r="M598" s="30">
        <v>4.4857142857142849</v>
      </c>
      <c r="N598" s="31">
        <v>1.51</v>
      </c>
      <c r="O598" s="30">
        <v>0</v>
      </c>
      <c r="P598" s="43">
        <f t="shared" si="717"/>
        <v>-4.5</v>
      </c>
      <c r="Q598" s="45">
        <f t="shared" ref="Q598" si="1427">P598+Q597</f>
        <v>373.06000000000006</v>
      </c>
      <c r="R598" s="10">
        <f t="shared" ref="R598" si="1428">L598</f>
        <v>3.24</v>
      </c>
      <c r="S598" s="30">
        <f t="shared" ref="S598" si="1429">IF(R598&gt;0,S$3,0)</f>
        <v>2</v>
      </c>
      <c r="T598" s="31">
        <f t="shared" ref="T598" si="1430">N598</f>
        <v>1.51</v>
      </c>
      <c r="U598" s="30">
        <f t="shared" ref="U598" si="1431">IF(T598&gt;0,U$3,0)</f>
        <v>2</v>
      </c>
      <c r="V598" s="43">
        <f t="shared" si="1062"/>
        <v>-4</v>
      </c>
      <c r="W598" s="45">
        <f t="shared" ref="W598" si="1432">V598+W597</f>
        <v>493.8799999999996</v>
      </c>
      <c r="X598" s="85"/>
    </row>
    <row r="599" spans="1:24" outlineLevel="1" x14ac:dyDescent="0.2">
      <c r="A599" s="91" t="s">
        <v>59</v>
      </c>
      <c r="B599" s="37">
        <f t="shared" si="1094"/>
        <v>595</v>
      </c>
      <c r="C599" s="28" t="s">
        <v>890</v>
      </c>
      <c r="D599" s="64">
        <v>44484</v>
      </c>
      <c r="E599" s="28" t="s">
        <v>44</v>
      </c>
      <c r="F599" s="54" t="s">
        <v>25</v>
      </c>
      <c r="G599" s="54" t="s">
        <v>67</v>
      </c>
      <c r="H599" s="54">
        <v>1200</v>
      </c>
      <c r="I599" s="57" t="s">
        <v>132</v>
      </c>
      <c r="J599" s="54" t="s">
        <v>120</v>
      </c>
      <c r="K599" s="36" t="s">
        <v>86</v>
      </c>
      <c r="L599" s="10">
        <v>4.07</v>
      </c>
      <c r="M599" s="30">
        <v>3.2485714285714287</v>
      </c>
      <c r="N599" s="31">
        <v>1.64</v>
      </c>
      <c r="O599" s="30">
        <v>0</v>
      </c>
      <c r="P599" s="43">
        <f t="shared" si="717"/>
        <v>-3.2</v>
      </c>
      <c r="Q599" s="45">
        <f t="shared" ref="Q599:Q600" si="1433">P599+Q598</f>
        <v>369.86000000000007</v>
      </c>
      <c r="R599" s="10">
        <f t="shared" ref="R599:R600" si="1434">L599</f>
        <v>4.07</v>
      </c>
      <c r="S599" s="30">
        <f t="shared" ref="S599:S600" si="1435">IF(R599&gt;0,S$3,0)</f>
        <v>2</v>
      </c>
      <c r="T599" s="31">
        <f t="shared" ref="T599:T600" si="1436">N599</f>
        <v>1.64</v>
      </c>
      <c r="U599" s="30">
        <f t="shared" ref="U599:U600" si="1437">IF(T599&gt;0,U$3,0)</f>
        <v>2</v>
      </c>
      <c r="V599" s="43">
        <f t="shared" si="1062"/>
        <v>-4</v>
      </c>
      <c r="W599" s="45">
        <f t="shared" ref="W599:W600" si="1438">V599+W598</f>
        <v>489.8799999999996</v>
      </c>
      <c r="X599" s="85"/>
    </row>
    <row r="600" spans="1:24" outlineLevel="1" x14ac:dyDescent="0.2">
      <c r="A600" s="91" t="s">
        <v>59</v>
      </c>
      <c r="B600" s="37">
        <f t="shared" si="1094"/>
        <v>596</v>
      </c>
      <c r="C600" s="28" t="s">
        <v>897</v>
      </c>
      <c r="D600" s="64">
        <v>44490</v>
      </c>
      <c r="E600" s="28" t="s">
        <v>32</v>
      </c>
      <c r="F600" s="54" t="s">
        <v>10</v>
      </c>
      <c r="G600" s="54" t="s">
        <v>67</v>
      </c>
      <c r="H600" s="54">
        <v>1200</v>
      </c>
      <c r="I600" s="57" t="s">
        <v>131</v>
      </c>
      <c r="J600" s="54" t="s">
        <v>120</v>
      </c>
      <c r="K600" s="36" t="s">
        <v>56</v>
      </c>
      <c r="L600" s="10">
        <v>6.49</v>
      </c>
      <c r="M600" s="30">
        <v>1.8190909090909089</v>
      </c>
      <c r="N600" s="31">
        <v>2.02</v>
      </c>
      <c r="O600" s="30">
        <v>1.7799999999999996</v>
      </c>
      <c r="P600" s="43">
        <f t="shared" si="717"/>
        <v>-3.6</v>
      </c>
      <c r="Q600" s="45">
        <f t="shared" si="1433"/>
        <v>366.26000000000005</v>
      </c>
      <c r="R600" s="10">
        <f t="shared" si="1434"/>
        <v>6.49</v>
      </c>
      <c r="S600" s="30">
        <f t="shared" si="1435"/>
        <v>2</v>
      </c>
      <c r="T600" s="31">
        <f t="shared" si="1436"/>
        <v>2.02</v>
      </c>
      <c r="U600" s="30">
        <f t="shared" si="1437"/>
        <v>2</v>
      </c>
      <c r="V600" s="43">
        <f t="shared" si="1062"/>
        <v>-4</v>
      </c>
      <c r="W600" s="45">
        <f t="shared" si="1438"/>
        <v>485.8799999999996</v>
      </c>
      <c r="X600" s="85"/>
    </row>
    <row r="601" spans="1:24" outlineLevel="1" x14ac:dyDescent="0.2">
      <c r="A601" s="91" t="s">
        <v>59</v>
      </c>
      <c r="B601" s="37">
        <f t="shared" si="1094"/>
        <v>597</v>
      </c>
      <c r="C601" s="28" t="s">
        <v>903</v>
      </c>
      <c r="D601" s="64">
        <v>44491</v>
      </c>
      <c r="E601" s="28" t="s">
        <v>28</v>
      </c>
      <c r="F601" s="54" t="s">
        <v>10</v>
      </c>
      <c r="G601" s="54" t="s">
        <v>67</v>
      </c>
      <c r="H601" s="54">
        <v>1400</v>
      </c>
      <c r="I601" s="57" t="s">
        <v>131</v>
      </c>
      <c r="J601" s="54" t="s">
        <v>120</v>
      </c>
      <c r="K601" s="36" t="s">
        <v>74</v>
      </c>
      <c r="L601" s="10">
        <v>6.77</v>
      </c>
      <c r="M601" s="30">
        <v>1.7360869565217396</v>
      </c>
      <c r="N601" s="31">
        <v>2.34</v>
      </c>
      <c r="O601" s="30">
        <v>1.2914285714285714</v>
      </c>
      <c r="P601" s="43">
        <f t="shared" si="717"/>
        <v>-3</v>
      </c>
      <c r="Q601" s="45">
        <f t="shared" ref="Q601" si="1439">P601+Q600</f>
        <v>363.26000000000005</v>
      </c>
      <c r="R601" s="10">
        <f t="shared" ref="R601" si="1440">L601</f>
        <v>6.77</v>
      </c>
      <c r="S601" s="30">
        <f t="shared" ref="S601" si="1441">IF(R601&gt;0,S$3,0)</f>
        <v>2</v>
      </c>
      <c r="T601" s="31">
        <f t="shared" ref="T601" si="1442">N601</f>
        <v>2.34</v>
      </c>
      <c r="U601" s="30">
        <f t="shared" ref="U601" si="1443">IF(T601&gt;0,U$3,0)</f>
        <v>2</v>
      </c>
      <c r="V601" s="43">
        <f t="shared" si="1062"/>
        <v>-4</v>
      </c>
      <c r="W601" s="45">
        <f t="shared" ref="W601" si="1444">V601+W600</f>
        <v>481.8799999999996</v>
      </c>
      <c r="X601" s="85"/>
    </row>
    <row r="602" spans="1:24" outlineLevel="1" x14ac:dyDescent="0.2">
      <c r="A602" s="91" t="s">
        <v>59</v>
      </c>
      <c r="B602" s="37">
        <f t="shared" si="1094"/>
        <v>598</v>
      </c>
      <c r="C602" s="28" t="s">
        <v>905</v>
      </c>
      <c r="D602" s="64">
        <v>44492</v>
      </c>
      <c r="E602" s="28" t="s">
        <v>78</v>
      </c>
      <c r="F602" s="54" t="s">
        <v>25</v>
      </c>
      <c r="G602" s="54" t="s">
        <v>67</v>
      </c>
      <c r="H602" s="54">
        <v>1000</v>
      </c>
      <c r="I602" s="57" t="s">
        <v>130</v>
      </c>
      <c r="J602" s="54" t="s">
        <v>120</v>
      </c>
      <c r="K602" s="36" t="s">
        <v>86</v>
      </c>
      <c r="L602" s="10">
        <v>5.49</v>
      </c>
      <c r="M602" s="30">
        <v>2.2199999999999998</v>
      </c>
      <c r="N602" s="31">
        <v>2</v>
      </c>
      <c r="O602" s="30">
        <v>2.1800000000000002</v>
      </c>
      <c r="P602" s="43">
        <f t="shared" si="717"/>
        <v>-4.4000000000000004</v>
      </c>
      <c r="Q602" s="45">
        <f t="shared" ref="Q602" si="1445">P602+Q601</f>
        <v>358.86000000000007</v>
      </c>
      <c r="R602" s="10">
        <f t="shared" ref="R602" si="1446">L602</f>
        <v>5.49</v>
      </c>
      <c r="S602" s="30">
        <f t="shared" ref="S602" si="1447">IF(R602&gt;0,S$3,0)</f>
        <v>2</v>
      </c>
      <c r="T602" s="31">
        <f t="shared" ref="T602" si="1448">N602</f>
        <v>2</v>
      </c>
      <c r="U602" s="30">
        <f t="shared" ref="U602" si="1449">IF(T602&gt;0,U$3,0)</f>
        <v>2</v>
      </c>
      <c r="V602" s="43">
        <f t="shared" si="1062"/>
        <v>-4</v>
      </c>
      <c r="W602" s="45">
        <f t="shared" ref="W602" si="1450">V602+W601</f>
        <v>477.8799999999996</v>
      </c>
      <c r="X602" s="85"/>
    </row>
    <row r="603" spans="1:24" outlineLevel="1" collapsed="1" x14ac:dyDescent="0.2">
      <c r="A603" s="91" t="s">
        <v>59</v>
      </c>
      <c r="B603" s="37">
        <f t="shared" si="1094"/>
        <v>599</v>
      </c>
      <c r="C603" s="28" t="s">
        <v>906</v>
      </c>
      <c r="D603" s="64">
        <v>44493</v>
      </c>
      <c r="E603" s="28" t="s">
        <v>26</v>
      </c>
      <c r="F603" s="54" t="s">
        <v>25</v>
      </c>
      <c r="G603" s="54" t="s">
        <v>67</v>
      </c>
      <c r="H603" s="54">
        <v>1100</v>
      </c>
      <c r="I603" s="57" t="s">
        <v>130</v>
      </c>
      <c r="J603" s="54" t="s">
        <v>120</v>
      </c>
      <c r="K603" s="36" t="s">
        <v>9</v>
      </c>
      <c r="L603" s="10">
        <v>1.36</v>
      </c>
      <c r="M603" s="30">
        <v>27.777391304347834</v>
      </c>
      <c r="N603" s="31">
        <v>1.1000000000000001</v>
      </c>
      <c r="O603" s="30">
        <v>0</v>
      </c>
      <c r="P603" s="43">
        <f t="shared" si="717"/>
        <v>10</v>
      </c>
      <c r="Q603" s="45">
        <f t="shared" ref="Q603" si="1451">P603+Q602</f>
        <v>368.86000000000007</v>
      </c>
      <c r="R603" s="10">
        <f t="shared" ref="R603" si="1452">L603</f>
        <v>1.36</v>
      </c>
      <c r="S603" s="30">
        <f t="shared" ref="S603" si="1453">IF(R603&gt;0,S$3,0)</f>
        <v>2</v>
      </c>
      <c r="T603" s="31">
        <f t="shared" ref="T603" si="1454">N603</f>
        <v>1.1000000000000001</v>
      </c>
      <c r="U603" s="30">
        <f t="shared" ref="U603" si="1455">IF(T603&gt;0,U$3,0)</f>
        <v>2</v>
      </c>
      <c r="V603" s="43">
        <f t="shared" si="1062"/>
        <v>0.92</v>
      </c>
      <c r="W603" s="45">
        <f t="shared" ref="W603" si="1456">V603+W602</f>
        <v>478.79999999999961</v>
      </c>
      <c r="X603" s="85"/>
    </row>
    <row r="604" spans="1:24" outlineLevel="1" x14ac:dyDescent="0.2">
      <c r="A604" s="91" t="s">
        <v>59</v>
      </c>
      <c r="B604" s="37">
        <f t="shared" si="1094"/>
        <v>600</v>
      </c>
      <c r="C604" s="28" t="s">
        <v>911</v>
      </c>
      <c r="D604" s="64">
        <v>44496</v>
      </c>
      <c r="E604" s="28" t="s">
        <v>40</v>
      </c>
      <c r="F604" s="54" t="s">
        <v>36</v>
      </c>
      <c r="G604" s="54" t="s">
        <v>67</v>
      </c>
      <c r="H604" s="54">
        <v>1000</v>
      </c>
      <c r="I604" s="57" t="s">
        <v>131</v>
      </c>
      <c r="J604" s="54" t="s">
        <v>120</v>
      </c>
      <c r="K604" s="36" t="s">
        <v>8</v>
      </c>
      <c r="L604" s="10">
        <v>3</v>
      </c>
      <c r="M604" s="30">
        <v>4.99</v>
      </c>
      <c r="N604" s="31">
        <v>1.62</v>
      </c>
      <c r="O604" s="30">
        <v>0</v>
      </c>
      <c r="P604" s="43">
        <f t="shared" si="717"/>
        <v>-5</v>
      </c>
      <c r="Q604" s="45">
        <f t="shared" ref="Q604" si="1457">P604+Q603</f>
        <v>363.86000000000007</v>
      </c>
      <c r="R604" s="10">
        <f t="shared" ref="R604" si="1458">L604</f>
        <v>3</v>
      </c>
      <c r="S604" s="30">
        <f t="shared" ref="S604" si="1459">IF(R604&gt;0,S$3,0)</f>
        <v>2</v>
      </c>
      <c r="T604" s="31">
        <f t="shared" ref="T604" si="1460">N604</f>
        <v>1.62</v>
      </c>
      <c r="U604" s="30">
        <f t="shared" ref="U604" si="1461">IF(T604&gt;0,U$3,0)</f>
        <v>2</v>
      </c>
      <c r="V604" s="43">
        <f t="shared" si="1062"/>
        <v>-0.76</v>
      </c>
      <c r="W604" s="45">
        <f t="shared" ref="W604" si="1462">V604+W603</f>
        <v>478.03999999999962</v>
      </c>
      <c r="X604" s="85"/>
    </row>
    <row r="605" spans="1:24" outlineLevel="1" x14ac:dyDescent="0.2">
      <c r="A605" s="91" t="s">
        <v>59</v>
      </c>
      <c r="B605" s="37">
        <f t="shared" si="1094"/>
        <v>601</v>
      </c>
      <c r="C605" s="28" t="s">
        <v>915</v>
      </c>
      <c r="D605" s="64">
        <v>44498</v>
      </c>
      <c r="E605" s="28" t="s">
        <v>88</v>
      </c>
      <c r="F605" s="54" t="s">
        <v>25</v>
      </c>
      <c r="G605" s="54" t="s">
        <v>67</v>
      </c>
      <c r="H605" s="54">
        <v>1112</v>
      </c>
      <c r="I605" s="57" t="s">
        <v>130</v>
      </c>
      <c r="J605" s="54" t="s">
        <v>120</v>
      </c>
      <c r="K605" s="36" t="s">
        <v>12</v>
      </c>
      <c r="L605" s="10">
        <v>2.68</v>
      </c>
      <c r="M605" s="30">
        <v>5.9819026870007255</v>
      </c>
      <c r="N605" s="31">
        <v>1.23</v>
      </c>
      <c r="O605" s="30">
        <v>0</v>
      </c>
      <c r="P605" s="43">
        <f t="shared" si="717"/>
        <v>-6</v>
      </c>
      <c r="Q605" s="45">
        <f t="shared" ref="Q605" si="1463">P605+Q604</f>
        <v>357.86000000000007</v>
      </c>
      <c r="R605" s="10">
        <f t="shared" ref="R605" si="1464">L605</f>
        <v>2.68</v>
      </c>
      <c r="S605" s="30">
        <f t="shared" ref="S605" si="1465">IF(R605&gt;0,S$3,0)</f>
        <v>2</v>
      </c>
      <c r="T605" s="31">
        <f t="shared" ref="T605" si="1466">N605</f>
        <v>1.23</v>
      </c>
      <c r="U605" s="30">
        <f t="shared" ref="U605" si="1467">IF(T605&gt;0,U$3,0)</f>
        <v>2</v>
      </c>
      <c r="V605" s="43">
        <f t="shared" si="1062"/>
        <v>-1.54</v>
      </c>
      <c r="W605" s="45">
        <f t="shared" ref="W605" si="1468">V605+W604</f>
        <v>476.4999999999996</v>
      </c>
      <c r="X605" s="85"/>
    </row>
    <row r="606" spans="1:24" outlineLevel="1" x14ac:dyDescent="0.2">
      <c r="A606" s="91" t="s">
        <v>59</v>
      </c>
      <c r="B606" s="37">
        <f t="shared" si="1094"/>
        <v>602</v>
      </c>
      <c r="C606" s="28" t="s">
        <v>876</v>
      </c>
      <c r="D606" s="64">
        <v>44498</v>
      </c>
      <c r="E606" s="28" t="s">
        <v>15</v>
      </c>
      <c r="F606" s="54" t="s">
        <v>25</v>
      </c>
      <c r="G606" s="54" t="s">
        <v>67</v>
      </c>
      <c r="H606" s="54">
        <v>1200</v>
      </c>
      <c r="I606" s="57" t="s">
        <v>130</v>
      </c>
      <c r="J606" s="54" t="s">
        <v>120</v>
      </c>
      <c r="K606" s="36" t="s">
        <v>8</v>
      </c>
      <c r="L606" s="10">
        <v>3.98</v>
      </c>
      <c r="M606" s="30">
        <v>3.3533333333333335</v>
      </c>
      <c r="N606" s="31">
        <v>1.54</v>
      </c>
      <c r="O606" s="30">
        <v>0</v>
      </c>
      <c r="P606" s="43">
        <f t="shared" si="717"/>
        <v>-3.4</v>
      </c>
      <c r="Q606" s="45">
        <f t="shared" ref="Q606" si="1469">P606+Q605</f>
        <v>354.46000000000009</v>
      </c>
      <c r="R606" s="10">
        <f t="shared" ref="R606" si="1470">L606</f>
        <v>3.98</v>
      </c>
      <c r="S606" s="30">
        <f t="shared" ref="S606" si="1471">IF(R606&gt;0,S$3,0)</f>
        <v>2</v>
      </c>
      <c r="T606" s="31">
        <f t="shared" ref="T606" si="1472">N606</f>
        <v>1.54</v>
      </c>
      <c r="U606" s="30">
        <f t="shared" ref="U606" si="1473">IF(T606&gt;0,U$3,0)</f>
        <v>2</v>
      </c>
      <c r="V606" s="43">
        <f t="shared" si="1062"/>
        <v>-0.92</v>
      </c>
      <c r="W606" s="45">
        <f t="shared" ref="W606" si="1474">V606+W605</f>
        <v>475.57999999999959</v>
      </c>
      <c r="X606" s="85"/>
    </row>
    <row r="607" spans="1:24" outlineLevel="1" x14ac:dyDescent="0.2">
      <c r="A607" s="91" t="s">
        <v>59</v>
      </c>
      <c r="B607" s="37">
        <f t="shared" si="1094"/>
        <v>603</v>
      </c>
      <c r="C607" s="28" t="s">
        <v>920</v>
      </c>
      <c r="D607" s="64">
        <v>44500</v>
      </c>
      <c r="E607" s="28" t="s">
        <v>39</v>
      </c>
      <c r="F607" s="54" t="s">
        <v>10</v>
      </c>
      <c r="G607" s="54" t="s">
        <v>67</v>
      </c>
      <c r="H607" s="54">
        <v>1000</v>
      </c>
      <c r="I607" s="57" t="s">
        <v>131</v>
      </c>
      <c r="J607" s="54" t="s">
        <v>120</v>
      </c>
      <c r="K607" s="36" t="s">
        <v>9</v>
      </c>
      <c r="L607" s="10">
        <v>2.61</v>
      </c>
      <c r="M607" s="30">
        <v>6.2282352941176464</v>
      </c>
      <c r="N607" s="31">
        <v>1.42</v>
      </c>
      <c r="O607" s="30">
        <v>0</v>
      </c>
      <c r="P607" s="43">
        <f t="shared" si="717"/>
        <v>10</v>
      </c>
      <c r="Q607" s="45">
        <f t="shared" ref="Q607" si="1475">P607+Q606</f>
        <v>364.46000000000009</v>
      </c>
      <c r="R607" s="10">
        <f t="shared" ref="R607" si="1476">L607</f>
        <v>2.61</v>
      </c>
      <c r="S607" s="30">
        <f t="shared" ref="S607" si="1477">IF(R607&gt;0,S$3,0)</f>
        <v>2</v>
      </c>
      <c r="T607" s="31">
        <f t="shared" ref="T607" si="1478">N607</f>
        <v>1.42</v>
      </c>
      <c r="U607" s="30">
        <f t="shared" ref="U607" si="1479">IF(T607&gt;0,U$3,0)</f>
        <v>2</v>
      </c>
      <c r="V607" s="43">
        <f t="shared" si="1062"/>
        <v>4.0599999999999996</v>
      </c>
      <c r="W607" s="45">
        <f t="shared" ref="W607" si="1480">V607+W606</f>
        <v>479.63999999999959</v>
      </c>
      <c r="X607" s="85"/>
    </row>
    <row r="608" spans="1:24" outlineLevel="1" x14ac:dyDescent="0.2">
      <c r="A608" s="91" t="s">
        <v>59</v>
      </c>
      <c r="B608" s="52">
        <f t="shared" si="1094"/>
        <v>604</v>
      </c>
      <c r="C608" s="9" t="s">
        <v>919</v>
      </c>
      <c r="D608" s="42">
        <v>44500</v>
      </c>
      <c r="E608" s="9" t="s">
        <v>39</v>
      </c>
      <c r="F608" s="55" t="s">
        <v>41</v>
      </c>
      <c r="G608" s="55" t="s">
        <v>67</v>
      </c>
      <c r="H608" s="55">
        <v>1200</v>
      </c>
      <c r="I608" s="60" t="s">
        <v>131</v>
      </c>
      <c r="J608" s="55" t="s">
        <v>120</v>
      </c>
      <c r="K608" s="38" t="s">
        <v>8</v>
      </c>
      <c r="L608" s="39">
        <v>6.29</v>
      </c>
      <c r="M608" s="40">
        <v>1.8909523809523809</v>
      </c>
      <c r="N608" s="41">
        <v>2.2400000000000002</v>
      </c>
      <c r="O608" s="40">
        <v>1.5244444444444443</v>
      </c>
      <c r="P608" s="44">
        <f t="shared" si="717"/>
        <v>0</v>
      </c>
      <c r="Q608" s="48">
        <f t="shared" ref="Q608" si="1481">P608+Q607</f>
        <v>364.46000000000009</v>
      </c>
      <c r="R608" s="39">
        <f t="shared" ref="R608" si="1482">L608</f>
        <v>6.29</v>
      </c>
      <c r="S608" s="40">
        <f t="shared" ref="S608" si="1483">IF(R608&gt;0,S$3,0)</f>
        <v>2</v>
      </c>
      <c r="T608" s="41">
        <f t="shared" ref="T608" si="1484">N608</f>
        <v>2.2400000000000002</v>
      </c>
      <c r="U608" s="40">
        <f t="shared" ref="U608" si="1485">IF(T608&gt;0,U$3,0)</f>
        <v>2</v>
      </c>
      <c r="V608" s="44">
        <f t="shared" si="1062"/>
        <v>0.48</v>
      </c>
      <c r="W608" s="48">
        <f t="shared" ref="W608" si="1486">V608+W607</f>
        <v>480.11999999999961</v>
      </c>
      <c r="X608" s="85"/>
    </row>
    <row r="609" spans="1:24" outlineLevel="1" collapsed="1" x14ac:dyDescent="0.2">
      <c r="A609" s="91" t="s">
        <v>59</v>
      </c>
      <c r="B609" s="37">
        <f t="shared" si="1094"/>
        <v>605</v>
      </c>
      <c r="C609" s="28" t="s">
        <v>925</v>
      </c>
      <c r="D609" s="64">
        <v>44501</v>
      </c>
      <c r="E609" s="28" t="s">
        <v>32</v>
      </c>
      <c r="F609" s="54" t="s">
        <v>25</v>
      </c>
      <c r="G609" s="54" t="s">
        <v>67</v>
      </c>
      <c r="H609" s="54">
        <v>1000</v>
      </c>
      <c r="I609" s="57" t="s">
        <v>131</v>
      </c>
      <c r="J609" s="54" t="s">
        <v>120</v>
      </c>
      <c r="K609" s="36" t="s">
        <v>9</v>
      </c>
      <c r="L609" s="10">
        <v>2.94</v>
      </c>
      <c r="M609" s="30">
        <v>5.1625806451612899</v>
      </c>
      <c r="N609" s="31">
        <v>1.31</v>
      </c>
      <c r="O609" s="30">
        <v>0</v>
      </c>
      <c r="P609" s="43">
        <f t="shared" si="717"/>
        <v>10</v>
      </c>
      <c r="Q609" s="45">
        <f t="shared" ref="Q609" si="1487">P609+Q608</f>
        <v>374.46000000000009</v>
      </c>
      <c r="R609" s="10">
        <f t="shared" ref="R609" si="1488">L609</f>
        <v>2.94</v>
      </c>
      <c r="S609" s="30">
        <f t="shared" ref="S609" si="1489">IF(R609&gt;0,S$3,0)</f>
        <v>2</v>
      </c>
      <c r="T609" s="31">
        <f t="shared" ref="T609" si="1490">N609</f>
        <v>1.31</v>
      </c>
      <c r="U609" s="30">
        <f t="shared" ref="U609" si="1491">IF(T609&gt;0,U$3,0)</f>
        <v>2</v>
      </c>
      <c r="V609" s="43">
        <f t="shared" si="1062"/>
        <v>4.5</v>
      </c>
      <c r="W609" s="45">
        <f t="shared" ref="W609" si="1492">V609+W608</f>
        <v>484.61999999999961</v>
      </c>
      <c r="X609" s="85"/>
    </row>
    <row r="610" spans="1:24" outlineLevel="1" x14ac:dyDescent="0.2">
      <c r="A610" s="91" t="s">
        <v>59</v>
      </c>
      <c r="B610" s="37">
        <f t="shared" si="1094"/>
        <v>606</v>
      </c>
      <c r="C610" s="28" t="s">
        <v>926</v>
      </c>
      <c r="D610" s="64">
        <v>44501</v>
      </c>
      <c r="E610" s="28" t="s">
        <v>32</v>
      </c>
      <c r="F610" s="54" t="s">
        <v>25</v>
      </c>
      <c r="G610" s="54" t="s">
        <v>67</v>
      </c>
      <c r="H610" s="54">
        <v>1000</v>
      </c>
      <c r="I610" s="57" t="s">
        <v>131</v>
      </c>
      <c r="J610" s="54" t="s">
        <v>120</v>
      </c>
      <c r="K610" s="36" t="s">
        <v>74</v>
      </c>
      <c r="L610" s="10">
        <v>2.46</v>
      </c>
      <c r="M610" s="30">
        <v>6.857021276595745</v>
      </c>
      <c r="N610" s="31">
        <v>1.32</v>
      </c>
      <c r="O610" s="30">
        <v>0</v>
      </c>
      <c r="P610" s="43">
        <f t="shared" si="717"/>
        <v>-6.9</v>
      </c>
      <c r="Q610" s="45">
        <f t="shared" ref="Q610" si="1493">P610+Q609</f>
        <v>367.56000000000012</v>
      </c>
      <c r="R610" s="10">
        <f t="shared" ref="R610" si="1494">L610</f>
        <v>2.46</v>
      </c>
      <c r="S610" s="30">
        <f t="shared" ref="S610" si="1495">IF(R610&gt;0,S$3,0)</f>
        <v>2</v>
      </c>
      <c r="T610" s="31">
        <f t="shared" ref="T610" si="1496">N610</f>
        <v>1.32</v>
      </c>
      <c r="U610" s="30">
        <f t="shared" ref="U610" si="1497">IF(T610&gt;0,U$3,0)</f>
        <v>2</v>
      </c>
      <c r="V610" s="43">
        <f t="shared" si="1062"/>
        <v>-4</v>
      </c>
      <c r="W610" s="45">
        <f t="shared" ref="W610" si="1498">V610+W609</f>
        <v>480.61999999999961</v>
      </c>
      <c r="X610" s="85"/>
    </row>
    <row r="611" spans="1:24" outlineLevel="1" x14ac:dyDescent="0.2">
      <c r="A611" s="91" t="s">
        <v>59</v>
      </c>
      <c r="B611" s="37">
        <f t="shared" si="1094"/>
        <v>607</v>
      </c>
      <c r="C611" s="28" t="s">
        <v>927</v>
      </c>
      <c r="D611" s="64">
        <v>44501</v>
      </c>
      <c r="E611" s="28" t="s">
        <v>32</v>
      </c>
      <c r="F611" s="54" t="s">
        <v>36</v>
      </c>
      <c r="G611" s="54" t="s">
        <v>67</v>
      </c>
      <c r="H611" s="54">
        <v>1000</v>
      </c>
      <c r="I611" s="57" t="s">
        <v>131</v>
      </c>
      <c r="J611" s="54" t="s">
        <v>120</v>
      </c>
      <c r="K611" s="36" t="s">
        <v>74</v>
      </c>
      <c r="L611" s="10">
        <v>17.989999999999998</v>
      </c>
      <c r="M611" s="30">
        <v>0.5864705882352943</v>
      </c>
      <c r="N611" s="31">
        <v>2.86</v>
      </c>
      <c r="O611" s="30">
        <v>0.32000000000000006</v>
      </c>
      <c r="P611" s="43">
        <f t="shared" si="717"/>
        <v>-0.9</v>
      </c>
      <c r="Q611" s="45">
        <f t="shared" ref="Q611" si="1499">P611+Q610</f>
        <v>366.66000000000014</v>
      </c>
      <c r="R611" s="10">
        <f t="shared" ref="R611" si="1500">L611</f>
        <v>17.989999999999998</v>
      </c>
      <c r="S611" s="30">
        <f t="shared" ref="S611" si="1501">IF(R611&gt;0,S$3,0)</f>
        <v>2</v>
      </c>
      <c r="T611" s="31">
        <f t="shared" ref="T611" si="1502">N611</f>
        <v>2.86</v>
      </c>
      <c r="U611" s="30">
        <f t="shared" ref="U611" si="1503">IF(T611&gt;0,U$3,0)</f>
        <v>2</v>
      </c>
      <c r="V611" s="43">
        <f t="shared" si="1062"/>
        <v>-4</v>
      </c>
      <c r="W611" s="45">
        <f t="shared" ref="W611" si="1504">V611+W610</f>
        <v>476.61999999999961</v>
      </c>
      <c r="X611" s="85"/>
    </row>
    <row r="612" spans="1:24" outlineLevel="1" x14ac:dyDescent="0.2">
      <c r="A612" s="91" t="s">
        <v>59</v>
      </c>
      <c r="B612" s="37">
        <f t="shared" si="1094"/>
        <v>608</v>
      </c>
      <c r="C612" s="28" t="s">
        <v>965</v>
      </c>
      <c r="D612" s="64">
        <v>44505</v>
      </c>
      <c r="E612" s="28" t="s">
        <v>44</v>
      </c>
      <c r="F612" s="54" t="s">
        <v>25</v>
      </c>
      <c r="G612" s="54" t="s">
        <v>67</v>
      </c>
      <c r="H612" s="54">
        <v>1000</v>
      </c>
      <c r="I612" s="57" t="s">
        <v>130</v>
      </c>
      <c r="J612" s="54" t="s">
        <v>120</v>
      </c>
      <c r="K612" s="36" t="s">
        <v>9</v>
      </c>
      <c r="L612" s="10">
        <v>1.67</v>
      </c>
      <c r="M612" s="30">
        <v>14.907906976744187</v>
      </c>
      <c r="N612" s="31">
        <v>1.1599999999999999</v>
      </c>
      <c r="O612" s="30">
        <v>0</v>
      </c>
      <c r="P612" s="43">
        <f t="shared" si="717"/>
        <v>10</v>
      </c>
      <c r="Q612" s="45">
        <f t="shared" ref="Q612" si="1505">P612+Q611</f>
        <v>376.66000000000014</v>
      </c>
      <c r="R612" s="10">
        <f t="shared" ref="R612" si="1506">L612</f>
        <v>1.67</v>
      </c>
      <c r="S612" s="30">
        <f t="shared" ref="S612" si="1507">IF(R612&gt;0,S$3,0)</f>
        <v>2</v>
      </c>
      <c r="T612" s="31">
        <f t="shared" ref="T612" si="1508">N612</f>
        <v>1.1599999999999999</v>
      </c>
      <c r="U612" s="30">
        <f t="shared" ref="U612" si="1509">IF(T612&gt;0,U$3,0)</f>
        <v>2</v>
      </c>
      <c r="V612" s="43">
        <f t="shared" si="1062"/>
        <v>1.66</v>
      </c>
      <c r="W612" s="45">
        <f t="shared" ref="W612" si="1510">V612+W611</f>
        <v>478.27999999999963</v>
      </c>
      <c r="X612" s="85"/>
    </row>
    <row r="613" spans="1:24" outlineLevel="1" x14ac:dyDescent="0.2">
      <c r="A613" s="91" t="s">
        <v>59</v>
      </c>
      <c r="B613" s="37">
        <f t="shared" si="1094"/>
        <v>609</v>
      </c>
      <c r="C613" s="28" t="s">
        <v>970</v>
      </c>
      <c r="D613" s="64">
        <v>44506</v>
      </c>
      <c r="E613" s="28" t="s">
        <v>51</v>
      </c>
      <c r="F613" s="54" t="s">
        <v>25</v>
      </c>
      <c r="G613" s="54" t="s">
        <v>67</v>
      </c>
      <c r="H613" s="54">
        <v>1200</v>
      </c>
      <c r="I613" s="57" t="s">
        <v>130</v>
      </c>
      <c r="J613" s="54" t="s">
        <v>120</v>
      </c>
      <c r="K613" s="36" t="s">
        <v>9</v>
      </c>
      <c r="L613" s="10">
        <v>1.76</v>
      </c>
      <c r="M613" s="30">
        <v>13.124897959183674</v>
      </c>
      <c r="N613" s="31">
        <v>1.1499999999999999</v>
      </c>
      <c r="O613" s="30">
        <v>0</v>
      </c>
      <c r="P613" s="43">
        <f t="shared" si="717"/>
        <v>10</v>
      </c>
      <c r="Q613" s="45">
        <f t="shared" ref="Q613" si="1511">P613+Q612</f>
        <v>386.66000000000014</v>
      </c>
      <c r="R613" s="10">
        <f t="shared" ref="R613" si="1512">L613</f>
        <v>1.76</v>
      </c>
      <c r="S613" s="30">
        <f t="shared" ref="S613" si="1513">IF(R613&gt;0,S$3,0)</f>
        <v>2</v>
      </c>
      <c r="T613" s="31">
        <f t="shared" ref="T613" si="1514">N613</f>
        <v>1.1499999999999999</v>
      </c>
      <c r="U613" s="30">
        <f t="shared" ref="U613" si="1515">IF(T613&gt;0,U$3,0)</f>
        <v>2</v>
      </c>
      <c r="V613" s="43">
        <f t="shared" si="1062"/>
        <v>1.82</v>
      </c>
      <c r="W613" s="45">
        <f t="shared" ref="W613" si="1516">V613+W612</f>
        <v>480.09999999999962</v>
      </c>
      <c r="X613" s="85"/>
    </row>
    <row r="614" spans="1:24" outlineLevel="1" x14ac:dyDescent="0.2">
      <c r="A614" s="91" t="s">
        <v>59</v>
      </c>
      <c r="B614" s="37">
        <f t="shared" si="1094"/>
        <v>610</v>
      </c>
      <c r="C614" s="28" t="s">
        <v>986</v>
      </c>
      <c r="D614" s="64">
        <v>44512</v>
      </c>
      <c r="E614" s="28" t="s">
        <v>35</v>
      </c>
      <c r="F614" s="54" t="s">
        <v>36</v>
      </c>
      <c r="G614" s="54" t="s">
        <v>67</v>
      </c>
      <c r="H614" s="54">
        <v>1112</v>
      </c>
      <c r="I614" s="57" t="s">
        <v>132</v>
      </c>
      <c r="J614" s="54" t="s">
        <v>120</v>
      </c>
      <c r="K614" s="36" t="s">
        <v>56</v>
      </c>
      <c r="L614" s="10">
        <v>4.2</v>
      </c>
      <c r="M614" s="30">
        <v>3.1123076923076924</v>
      </c>
      <c r="N614" s="31">
        <v>1.68</v>
      </c>
      <c r="O614" s="30">
        <v>0</v>
      </c>
      <c r="P614" s="43">
        <f t="shared" si="717"/>
        <v>-3.1</v>
      </c>
      <c r="Q614" s="45">
        <f t="shared" ref="Q614" si="1517">P614+Q613</f>
        <v>383.56000000000012</v>
      </c>
      <c r="R614" s="10">
        <f t="shared" ref="R614" si="1518">L614</f>
        <v>4.2</v>
      </c>
      <c r="S614" s="30">
        <f t="shared" ref="S614" si="1519">IF(R614&gt;0,S$3,0)</f>
        <v>2</v>
      </c>
      <c r="T614" s="31">
        <f t="shared" ref="T614" si="1520">N614</f>
        <v>1.68</v>
      </c>
      <c r="U614" s="30">
        <f t="shared" ref="U614" si="1521">IF(T614&gt;0,U$3,0)</f>
        <v>2</v>
      </c>
      <c r="V614" s="43">
        <f t="shared" si="1062"/>
        <v>-4</v>
      </c>
      <c r="W614" s="45">
        <f t="shared" ref="W614" si="1522">V614+W613</f>
        <v>476.09999999999962</v>
      </c>
      <c r="X614" s="85"/>
    </row>
    <row r="615" spans="1:24" outlineLevel="1" x14ac:dyDescent="0.2">
      <c r="A615" s="91" t="s">
        <v>59</v>
      </c>
      <c r="B615" s="37">
        <f t="shared" si="1094"/>
        <v>611</v>
      </c>
      <c r="C615" s="28" t="s">
        <v>980</v>
      </c>
      <c r="D615" s="64">
        <v>44518</v>
      </c>
      <c r="E615" s="28" t="s">
        <v>39</v>
      </c>
      <c r="F615" s="54" t="s">
        <v>10</v>
      </c>
      <c r="G615" s="54" t="s">
        <v>67</v>
      </c>
      <c r="H615" s="54">
        <v>1200</v>
      </c>
      <c r="I615" s="57" t="s">
        <v>131</v>
      </c>
      <c r="J615" s="54" t="s">
        <v>120</v>
      </c>
      <c r="K615" s="36" t="s">
        <v>9</v>
      </c>
      <c r="L615" s="10">
        <v>2.7</v>
      </c>
      <c r="M615" s="30">
        <v>5.8633403214535287</v>
      </c>
      <c r="N615" s="31">
        <v>1.34</v>
      </c>
      <c r="O615" s="30">
        <v>0</v>
      </c>
      <c r="P615" s="43">
        <f t="shared" si="717"/>
        <v>10</v>
      </c>
      <c r="Q615" s="45">
        <f t="shared" ref="Q615" si="1523">P615+Q614</f>
        <v>393.56000000000012</v>
      </c>
      <c r="R615" s="10">
        <f t="shared" ref="R615" si="1524">L615</f>
        <v>2.7</v>
      </c>
      <c r="S615" s="30">
        <f t="shared" ref="S615" si="1525">IF(R615&gt;0,S$3,0)</f>
        <v>2</v>
      </c>
      <c r="T615" s="31">
        <f t="shared" ref="T615" si="1526">N615</f>
        <v>1.34</v>
      </c>
      <c r="U615" s="30">
        <f t="shared" ref="U615" si="1527">IF(T615&gt;0,U$3,0)</f>
        <v>2</v>
      </c>
      <c r="V615" s="43">
        <f t="shared" si="1062"/>
        <v>4.08</v>
      </c>
      <c r="W615" s="45">
        <f t="shared" ref="W615" si="1528">V615+W614</f>
        <v>480.17999999999961</v>
      </c>
      <c r="X615" s="85"/>
    </row>
    <row r="616" spans="1:24" outlineLevel="1" x14ac:dyDescent="0.2">
      <c r="A616" s="91" t="s">
        <v>59</v>
      </c>
      <c r="B616" s="37">
        <f t="shared" si="1094"/>
        <v>612</v>
      </c>
      <c r="C616" s="28" t="s">
        <v>1020</v>
      </c>
      <c r="D616" s="64">
        <v>44524</v>
      </c>
      <c r="E616" s="28" t="s">
        <v>43</v>
      </c>
      <c r="F616" s="54" t="s">
        <v>25</v>
      </c>
      <c r="G616" s="54" t="s">
        <v>67</v>
      </c>
      <c r="H616" s="54">
        <v>1200</v>
      </c>
      <c r="I616" s="57" t="s">
        <v>131</v>
      </c>
      <c r="J616" s="54" t="s">
        <v>120</v>
      </c>
      <c r="K616" s="36" t="s">
        <v>9</v>
      </c>
      <c r="L616" s="10">
        <v>5.0599999999999996</v>
      </c>
      <c r="M616" s="30">
        <v>2.4630155210643019</v>
      </c>
      <c r="N616" s="31">
        <v>1.95</v>
      </c>
      <c r="O616" s="30">
        <v>2.6300000000000003</v>
      </c>
      <c r="P616" s="43">
        <f t="shared" si="717"/>
        <v>12.5</v>
      </c>
      <c r="Q616" s="45">
        <f t="shared" ref="Q616" si="1529">P616+Q615</f>
        <v>406.06000000000012</v>
      </c>
      <c r="R616" s="10">
        <f t="shared" ref="R616" si="1530">L616</f>
        <v>5.0599999999999996</v>
      </c>
      <c r="S616" s="30">
        <f t="shared" ref="S616" si="1531">IF(R616&gt;0,S$3,0)</f>
        <v>2</v>
      </c>
      <c r="T616" s="31">
        <f t="shared" ref="T616" si="1532">N616</f>
        <v>1.95</v>
      </c>
      <c r="U616" s="30">
        <f t="shared" ref="U616" si="1533">IF(T616&gt;0,U$3,0)</f>
        <v>2</v>
      </c>
      <c r="V616" s="43">
        <f t="shared" si="1062"/>
        <v>10.02</v>
      </c>
      <c r="W616" s="45">
        <f t="shared" ref="W616" si="1534">V616+W615</f>
        <v>490.19999999999959</v>
      </c>
      <c r="X616" s="85"/>
    </row>
    <row r="617" spans="1:24" outlineLevel="1" x14ac:dyDescent="0.2">
      <c r="A617" s="91" t="s">
        <v>59</v>
      </c>
      <c r="B617" s="37">
        <f t="shared" si="1094"/>
        <v>613</v>
      </c>
      <c r="C617" s="28" t="s">
        <v>203</v>
      </c>
      <c r="D617" s="64">
        <v>44524</v>
      </c>
      <c r="E617" s="28" t="s">
        <v>43</v>
      </c>
      <c r="F617" s="54" t="s">
        <v>25</v>
      </c>
      <c r="G617" s="54" t="s">
        <v>67</v>
      </c>
      <c r="H617" s="54">
        <v>1200</v>
      </c>
      <c r="I617" s="57" t="s">
        <v>131</v>
      </c>
      <c r="J617" s="54" t="s">
        <v>120</v>
      </c>
      <c r="K617" s="36" t="s">
        <v>12</v>
      </c>
      <c r="L617" s="10">
        <v>3.7</v>
      </c>
      <c r="M617" s="30">
        <v>3.7130481283422463</v>
      </c>
      <c r="N617" s="31">
        <v>1.5</v>
      </c>
      <c r="O617" s="30">
        <v>0</v>
      </c>
      <c r="P617" s="43">
        <f t="shared" si="717"/>
        <v>-3.7</v>
      </c>
      <c r="Q617" s="45">
        <f t="shared" ref="Q617" si="1535">P617+Q616</f>
        <v>402.36000000000013</v>
      </c>
      <c r="R617" s="10">
        <f t="shared" ref="R617" si="1536">L617</f>
        <v>3.7</v>
      </c>
      <c r="S617" s="30">
        <f t="shared" ref="S617" si="1537">IF(R617&gt;0,S$3,0)</f>
        <v>2</v>
      </c>
      <c r="T617" s="31">
        <f t="shared" ref="T617" si="1538">N617</f>
        <v>1.5</v>
      </c>
      <c r="U617" s="30">
        <f t="shared" ref="U617" si="1539">IF(T617&gt;0,U$3,0)</f>
        <v>2</v>
      </c>
      <c r="V617" s="43">
        <f t="shared" si="1062"/>
        <v>-1</v>
      </c>
      <c r="W617" s="45">
        <f t="shared" ref="W617" si="1540">V617+W616</f>
        <v>489.19999999999959</v>
      </c>
      <c r="X617" s="85"/>
    </row>
    <row r="618" spans="1:24" outlineLevel="1" x14ac:dyDescent="0.2">
      <c r="A618" s="91" t="s">
        <v>59</v>
      </c>
      <c r="B618" s="52">
        <f t="shared" si="1094"/>
        <v>614</v>
      </c>
      <c r="C618" s="9" t="s">
        <v>1026</v>
      </c>
      <c r="D618" s="42">
        <v>44525</v>
      </c>
      <c r="E618" s="9" t="s">
        <v>44</v>
      </c>
      <c r="F618" s="55" t="s">
        <v>36</v>
      </c>
      <c r="G618" s="55" t="s">
        <v>67</v>
      </c>
      <c r="H618" s="55">
        <v>1200</v>
      </c>
      <c r="I618" s="60" t="s">
        <v>131</v>
      </c>
      <c r="J618" s="55" t="s">
        <v>120</v>
      </c>
      <c r="K618" s="38" t="s">
        <v>12</v>
      </c>
      <c r="L618" s="39">
        <v>8.1999999999999993</v>
      </c>
      <c r="M618" s="40">
        <v>1.3858620689655172</v>
      </c>
      <c r="N618" s="41">
        <v>2.44</v>
      </c>
      <c r="O618" s="40">
        <v>0.95200000000000007</v>
      </c>
      <c r="P618" s="44">
        <f t="shared" si="717"/>
        <v>0</v>
      </c>
      <c r="Q618" s="48">
        <f t="shared" ref="Q618" si="1541">P618+Q617</f>
        <v>402.36000000000013</v>
      </c>
      <c r="R618" s="39">
        <f t="shared" ref="R618" si="1542">L618</f>
        <v>8.1999999999999993</v>
      </c>
      <c r="S618" s="40">
        <f t="shared" ref="S618" si="1543">IF(R618&gt;0,S$3,0)</f>
        <v>2</v>
      </c>
      <c r="T618" s="41">
        <f t="shared" ref="T618" si="1544">N618</f>
        <v>2.44</v>
      </c>
      <c r="U618" s="40">
        <f t="shared" ref="U618" si="1545">IF(T618&gt;0,U$3,0)</f>
        <v>2</v>
      </c>
      <c r="V618" s="44">
        <f t="shared" si="1062"/>
        <v>0.88</v>
      </c>
      <c r="W618" s="48">
        <f t="shared" ref="W618" si="1546">V618+W617</f>
        <v>490.07999999999959</v>
      </c>
      <c r="X618" s="85"/>
    </row>
    <row r="619" spans="1:24" x14ac:dyDescent="0.2">
      <c r="A619" s="91" t="s">
        <v>59</v>
      </c>
      <c r="B619" s="37">
        <f t="shared" si="1094"/>
        <v>615</v>
      </c>
      <c r="C619" s="28" t="s">
        <v>1049</v>
      </c>
      <c r="D619" s="64">
        <v>44533</v>
      </c>
      <c r="E619" s="28" t="s">
        <v>39</v>
      </c>
      <c r="F619" s="54" t="s">
        <v>36</v>
      </c>
      <c r="G619" s="54" t="s">
        <v>67</v>
      </c>
      <c r="H619" s="54">
        <v>1000</v>
      </c>
      <c r="I619" s="57" t="s">
        <v>131</v>
      </c>
      <c r="J619" s="54" t="s">
        <v>120</v>
      </c>
      <c r="K619" s="36" t="s">
        <v>9</v>
      </c>
      <c r="L619" s="10">
        <v>2.6</v>
      </c>
      <c r="M619" s="30">
        <v>6.2246153846153849</v>
      </c>
      <c r="N619" s="31">
        <v>1.36</v>
      </c>
      <c r="O619" s="30">
        <v>0</v>
      </c>
      <c r="P619" s="43">
        <f t="shared" ref="P619:P632" si="1547">ROUND(IF(OR($K619="1st",$K619="WON"),($L619*$M619)+($N619*$O619),IF(OR($K619="2nd",$K619="3rd"),IF($N619="NTD",0,($N619*$O619))))-($M619+$O619),1)</f>
        <v>10</v>
      </c>
      <c r="Q619" s="45">
        <f t="shared" ref="Q619" si="1548">P619+Q618</f>
        <v>412.36000000000013</v>
      </c>
      <c r="R619" s="10">
        <f t="shared" ref="R619" si="1549">L619</f>
        <v>2.6</v>
      </c>
      <c r="S619" s="30">
        <f t="shared" ref="S619" si="1550">IF(R619&gt;0,S$3,0)</f>
        <v>2</v>
      </c>
      <c r="T619" s="31">
        <f t="shared" ref="T619" si="1551">N619</f>
        <v>1.36</v>
      </c>
      <c r="U619" s="30">
        <f t="shared" ref="U619" si="1552">IF(T619&gt;0,U$3,0)</f>
        <v>2</v>
      </c>
      <c r="V619" s="43">
        <f t="shared" si="1062"/>
        <v>3.92</v>
      </c>
      <c r="W619" s="45">
        <f t="shared" ref="W619" si="1553">V619+W618</f>
        <v>493.9999999999996</v>
      </c>
      <c r="X619" s="85"/>
    </row>
    <row r="620" spans="1:24" x14ac:dyDescent="0.2">
      <c r="A620" s="91" t="s">
        <v>59</v>
      </c>
      <c r="B620" s="37">
        <f t="shared" si="1094"/>
        <v>616</v>
      </c>
      <c r="C620" s="28" t="s">
        <v>1050</v>
      </c>
      <c r="D620" s="64">
        <v>44533</v>
      </c>
      <c r="E620" s="28" t="s">
        <v>39</v>
      </c>
      <c r="F620" s="54" t="s">
        <v>36</v>
      </c>
      <c r="G620" s="54" t="s">
        <v>67</v>
      </c>
      <c r="H620" s="54">
        <v>1000</v>
      </c>
      <c r="I620" s="57" t="s">
        <v>131</v>
      </c>
      <c r="J620" s="54" t="s">
        <v>120</v>
      </c>
      <c r="K620" s="36" t="s">
        <v>8</v>
      </c>
      <c r="L620" s="10">
        <v>14.5</v>
      </c>
      <c r="M620" s="30">
        <v>0.98407407407407388</v>
      </c>
      <c r="N620" s="31">
        <v>3.3</v>
      </c>
      <c r="O620" s="30">
        <v>0.42500000000000004</v>
      </c>
      <c r="P620" s="43">
        <f t="shared" si="1547"/>
        <v>0</v>
      </c>
      <c r="Q620" s="45">
        <f t="shared" ref="Q620" si="1554">P620+Q619</f>
        <v>412.36000000000013</v>
      </c>
      <c r="R620" s="10">
        <f t="shared" ref="R620" si="1555">L620</f>
        <v>14.5</v>
      </c>
      <c r="S620" s="30">
        <f t="shared" ref="S620" si="1556">IF(R620&gt;0,S$3,0)</f>
        <v>2</v>
      </c>
      <c r="T620" s="31">
        <f t="shared" ref="T620" si="1557">N620</f>
        <v>3.3</v>
      </c>
      <c r="U620" s="30">
        <f t="shared" ref="U620" si="1558">IF(T620&gt;0,U$3,0)</f>
        <v>2</v>
      </c>
      <c r="V620" s="43">
        <f t="shared" si="1062"/>
        <v>2.6</v>
      </c>
      <c r="W620" s="45">
        <f t="shared" ref="W620" si="1559">V620+W619</f>
        <v>496.59999999999962</v>
      </c>
      <c r="X620" s="85"/>
    </row>
    <row r="621" spans="1:24" x14ac:dyDescent="0.2">
      <c r="A621" s="91" t="s">
        <v>59</v>
      </c>
      <c r="B621" s="37">
        <f t="shared" si="1094"/>
        <v>617</v>
      </c>
      <c r="C621" s="158" t="s">
        <v>1075</v>
      </c>
      <c r="D621" s="157">
        <v>44538</v>
      </c>
      <c r="E621" s="158" t="s">
        <v>43</v>
      </c>
      <c r="F621" s="159" t="s">
        <v>36</v>
      </c>
      <c r="G621" s="159" t="s">
        <v>67</v>
      </c>
      <c r="H621" s="159">
        <v>1300</v>
      </c>
      <c r="I621" s="165" t="s">
        <v>131</v>
      </c>
      <c r="J621" s="159" t="s">
        <v>120</v>
      </c>
      <c r="K621" s="36" t="s">
        <v>56</v>
      </c>
      <c r="L621" s="10">
        <v>4.4000000000000004</v>
      </c>
      <c r="M621" s="30">
        <v>2.9316701607267643</v>
      </c>
      <c r="N621" s="31">
        <v>1.94</v>
      </c>
      <c r="O621" s="30">
        <v>3.1466666666666669</v>
      </c>
      <c r="P621" s="43">
        <f t="shared" si="1547"/>
        <v>-6.1</v>
      </c>
      <c r="Q621" s="45">
        <f t="shared" ref="Q621" si="1560">P621+Q620</f>
        <v>406.2600000000001</v>
      </c>
      <c r="R621" s="10">
        <f t="shared" ref="R621" si="1561">L621</f>
        <v>4.4000000000000004</v>
      </c>
      <c r="S621" s="30">
        <f t="shared" ref="S621" si="1562">IF(R621&gt;0,S$3,0)</f>
        <v>2</v>
      </c>
      <c r="T621" s="31">
        <f t="shared" ref="T621" si="1563">N621</f>
        <v>1.94</v>
      </c>
      <c r="U621" s="30">
        <f t="shared" ref="U621" si="1564">IF(T621&gt;0,U$3,0)</f>
        <v>2</v>
      </c>
      <c r="V621" s="43">
        <f t="shared" si="1062"/>
        <v>-4</v>
      </c>
      <c r="W621" s="45">
        <f t="shared" ref="W621" si="1565">V621+W620</f>
        <v>492.59999999999962</v>
      </c>
      <c r="X621" s="85"/>
    </row>
    <row r="622" spans="1:24" x14ac:dyDescent="0.2">
      <c r="A622" s="91" t="s">
        <v>59</v>
      </c>
      <c r="B622" s="37">
        <f t="shared" si="1094"/>
        <v>618</v>
      </c>
      <c r="C622" s="28" t="s">
        <v>341</v>
      </c>
      <c r="D622" s="64">
        <v>44540</v>
      </c>
      <c r="E622" s="28" t="s">
        <v>51</v>
      </c>
      <c r="F622" s="54" t="s">
        <v>34</v>
      </c>
      <c r="G622" s="54" t="s">
        <v>67</v>
      </c>
      <c r="H622" s="54">
        <v>1218</v>
      </c>
      <c r="I622" s="57" t="s">
        <v>130</v>
      </c>
      <c r="J622" s="54" t="s">
        <v>120</v>
      </c>
      <c r="K622" s="36" t="s">
        <v>56</v>
      </c>
      <c r="L622" s="10">
        <v>2.46</v>
      </c>
      <c r="M622" s="30">
        <v>6.857021276595745</v>
      </c>
      <c r="N622" s="31">
        <v>1.35</v>
      </c>
      <c r="O622" s="30">
        <v>0</v>
      </c>
      <c r="P622" s="43">
        <f t="shared" si="1547"/>
        <v>-6.9</v>
      </c>
      <c r="Q622" s="45">
        <f t="shared" ref="Q622" si="1566">P622+Q621</f>
        <v>399.36000000000013</v>
      </c>
      <c r="R622" s="10">
        <f t="shared" ref="R622" si="1567">L622</f>
        <v>2.46</v>
      </c>
      <c r="S622" s="30">
        <f t="shared" ref="S622" si="1568">IF(R622&gt;0,S$3,0)</f>
        <v>2</v>
      </c>
      <c r="T622" s="31">
        <f t="shared" ref="T622" si="1569">N622</f>
        <v>1.35</v>
      </c>
      <c r="U622" s="30">
        <f t="shared" ref="U622" si="1570">IF(T622&gt;0,U$3,0)</f>
        <v>2</v>
      </c>
      <c r="V622" s="43">
        <f t="shared" si="1062"/>
        <v>-4</v>
      </c>
      <c r="W622" s="45">
        <f t="shared" ref="W622" si="1571">V622+W621</f>
        <v>488.59999999999962</v>
      </c>
      <c r="X622" s="85"/>
    </row>
    <row r="623" spans="1:24" x14ac:dyDescent="0.2">
      <c r="A623" s="91" t="s">
        <v>59</v>
      </c>
      <c r="B623" s="37">
        <f t="shared" si="1094"/>
        <v>619</v>
      </c>
      <c r="C623" s="28" t="s">
        <v>1081</v>
      </c>
      <c r="D623" s="64">
        <v>44540</v>
      </c>
      <c r="E623" s="28" t="s">
        <v>27</v>
      </c>
      <c r="F623" s="54" t="s">
        <v>10</v>
      </c>
      <c r="G623" s="54" t="s">
        <v>67</v>
      </c>
      <c r="H623" s="54">
        <v>1200</v>
      </c>
      <c r="I623" s="57" t="s">
        <v>131</v>
      </c>
      <c r="J623" s="54" t="s">
        <v>120</v>
      </c>
      <c r="K623" s="36" t="s">
        <v>12</v>
      </c>
      <c r="L623" s="10">
        <v>2.58</v>
      </c>
      <c r="M623" s="30">
        <v>6.36</v>
      </c>
      <c r="N623" s="31">
        <v>1.27</v>
      </c>
      <c r="O623" s="30">
        <v>0</v>
      </c>
      <c r="P623" s="43">
        <f t="shared" si="1547"/>
        <v>-6.4</v>
      </c>
      <c r="Q623" s="45">
        <f t="shared" ref="Q623" si="1572">P623+Q622</f>
        <v>392.96000000000015</v>
      </c>
      <c r="R623" s="10">
        <f t="shared" ref="R623" si="1573">L623</f>
        <v>2.58</v>
      </c>
      <c r="S623" s="30">
        <f t="shared" ref="S623" si="1574">IF(R623&gt;0,S$3,0)</f>
        <v>2</v>
      </c>
      <c r="T623" s="31">
        <f t="shared" ref="T623" si="1575">N623</f>
        <v>1.27</v>
      </c>
      <c r="U623" s="30">
        <f t="shared" ref="U623" si="1576">IF(T623&gt;0,U$3,0)</f>
        <v>2</v>
      </c>
      <c r="V623" s="43">
        <f t="shared" si="1062"/>
        <v>-1.46</v>
      </c>
      <c r="W623" s="45">
        <f t="shared" ref="W623" si="1577">V623+W622</f>
        <v>487.13999999999965</v>
      </c>
      <c r="X623" s="85"/>
    </row>
    <row r="624" spans="1:24" x14ac:dyDescent="0.2">
      <c r="A624" s="91" t="s">
        <v>59</v>
      </c>
      <c r="B624" s="37">
        <f t="shared" si="1094"/>
        <v>620</v>
      </c>
      <c r="C624" s="28" t="s">
        <v>1099</v>
      </c>
      <c r="D624" s="64">
        <v>44546</v>
      </c>
      <c r="E624" s="28" t="s">
        <v>35</v>
      </c>
      <c r="F624" s="54" t="s">
        <v>10</v>
      </c>
      <c r="G624" s="54" t="s">
        <v>67</v>
      </c>
      <c r="H624" s="54">
        <v>1112</v>
      </c>
      <c r="I624" s="57" t="s">
        <v>130</v>
      </c>
      <c r="J624" s="54" t="s">
        <v>120</v>
      </c>
      <c r="K624" s="36" t="s">
        <v>62</v>
      </c>
      <c r="L624" s="174">
        <v>6.51</v>
      </c>
      <c r="M624" s="30">
        <v>1.8190909090909089</v>
      </c>
      <c r="N624" s="31">
        <v>2.4</v>
      </c>
      <c r="O624" s="30">
        <v>1.316363636363636</v>
      </c>
      <c r="P624" s="43">
        <f t="shared" si="1547"/>
        <v>-3.1</v>
      </c>
      <c r="Q624" s="45">
        <f t="shared" ref="Q624" si="1578">P624+Q623</f>
        <v>389.86000000000013</v>
      </c>
      <c r="R624" s="10">
        <f t="shared" ref="R624" si="1579">L624</f>
        <v>6.51</v>
      </c>
      <c r="S624" s="30">
        <f t="shared" ref="S624" si="1580">IF(R624&gt;0,S$3,0)</f>
        <v>2</v>
      </c>
      <c r="T624" s="31">
        <f t="shared" ref="T624" si="1581">N624</f>
        <v>2.4</v>
      </c>
      <c r="U624" s="30">
        <f t="shared" ref="U624" si="1582">IF(T624&gt;0,U$3,0)</f>
        <v>2</v>
      </c>
      <c r="V624" s="43">
        <f t="shared" si="1062"/>
        <v>-4</v>
      </c>
      <c r="W624" s="45">
        <f t="shared" ref="W624" si="1583">V624+W623</f>
        <v>483.13999999999965</v>
      </c>
      <c r="X624" s="85"/>
    </row>
    <row r="625" spans="1:24" x14ac:dyDescent="0.2">
      <c r="A625" s="91" t="s">
        <v>59</v>
      </c>
      <c r="B625" s="37">
        <f t="shared" si="1094"/>
        <v>621</v>
      </c>
      <c r="C625" s="28" t="s">
        <v>1100</v>
      </c>
      <c r="D625" s="64">
        <v>44546</v>
      </c>
      <c r="E625" s="28" t="s">
        <v>35</v>
      </c>
      <c r="F625" s="54" t="s">
        <v>34</v>
      </c>
      <c r="G625" s="54" t="s">
        <v>67</v>
      </c>
      <c r="H625" s="54">
        <v>1212</v>
      </c>
      <c r="I625" s="57" t="s">
        <v>130</v>
      </c>
      <c r="J625" s="54" t="s">
        <v>120</v>
      </c>
      <c r="K625" s="36" t="s">
        <v>8</v>
      </c>
      <c r="L625" s="174">
        <v>4.08</v>
      </c>
      <c r="M625" s="30">
        <v>3.2485714285714287</v>
      </c>
      <c r="N625" s="31">
        <v>2.02</v>
      </c>
      <c r="O625" s="30">
        <v>3.1662499999999998</v>
      </c>
      <c r="P625" s="43">
        <f t="shared" si="1547"/>
        <v>0</v>
      </c>
      <c r="Q625" s="45">
        <f t="shared" ref="Q625" si="1584">P625+Q624</f>
        <v>389.86000000000013</v>
      </c>
      <c r="R625" s="10">
        <f t="shared" ref="R625" si="1585">L625</f>
        <v>4.08</v>
      </c>
      <c r="S625" s="30">
        <f t="shared" ref="S625" si="1586">IF(R625&gt;0,S$3,0)</f>
        <v>2</v>
      </c>
      <c r="T625" s="31">
        <f t="shared" ref="T625" si="1587">N625</f>
        <v>2.02</v>
      </c>
      <c r="U625" s="30">
        <f t="shared" ref="U625" si="1588">IF(T625&gt;0,U$3,0)</f>
        <v>2</v>
      </c>
      <c r="V625" s="43">
        <f t="shared" si="1062"/>
        <v>0.04</v>
      </c>
      <c r="W625" s="45">
        <f t="shared" ref="W625" si="1589">V625+W624</f>
        <v>483.17999999999967</v>
      </c>
      <c r="X625" s="85"/>
    </row>
    <row r="626" spans="1:24" x14ac:dyDescent="0.2">
      <c r="A626" s="91" t="s">
        <v>59</v>
      </c>
      <c r="B626" s="37">
        <f t="shared" si="1094"/>
        <v>622</v>
      </c>
      <c r="C626" s="28" t="s">
        <v>1104</v>
      </c>
      <c r="D626" s="64">
        <v>44547</v>
      </c>
      <c r="E626" s="28" t="s">
        <v>78</v>
      </c>
      <c r="F626" s="54" t="s">
        <v>25</v>
      </c>
      <c r="G626" s="54" t="s">
        <v>67</v>
      </c>
      <c r="H626" s="54">
        <v>1000</v>
      </c>
      <c r="I626" s="57" t="s">
        <v>130</v>
      </c>
      <c r="J626" s="54" t="s">
        <v>120</v>
      </c>
      <c r="K626" s="36" t="s">
        <v>8</v>
      </c>
      <c r="L626" s="10">
        <v>6.2</v>
      </c>
      <c r="M626" s="30">
        <v>1.93</v>
      </c>
      <c r="N626" s="31">
        <v>1.76</v>
      </c>
      <c r="O626" s="30">
        <v>0</v>
      </c>
      <c r="P626" s="43">
        <f t="shared" si="1547"/>
        <v>-1.9</v>
      </c>
      <c r="Q626" s="45">
        <f t="shared" ref="Q626" si="1590">P626+Q625</f>
        <v>387.96000000000015</v>
      </c>
      <c r="R626" s="10">
        <f t="shared" ref="R626" si="1591">L626</f>
        <v>6.2</v>
      </c>
      <c r="S626" s="30">
        <f t="shared" ref="S626" si="1592">IF(R626&gt;0,S$3,0)</f>
        <v>2</v>
      </c>
      <c r="T626" s="31">
        <f t="shared" ref="T626" si="1593">N626</f>
        <v>1.76</v>
      </c>
      <c r="U626" s="30">
        <f t="shared" ref="U626" si="1594">IF(T626&gt;0,U$3,0)</f>
        <v>2</v>
      </c>
      <c r="V626" s="43">
        <f t="shared" si="1062"/>
        <v>-0.48</v>
      </c>
      <c r="W626" s="45">
        <f t="shared" ref="W626" si="1595">V626+W625</f>
        <v>482.69999999999965</v>
      </c>
      <c r="X626" s="85"/>
    </row>
    <row r="627" spans="1:24" x14ac:dyDescent="0.2">
      <c r="A627" s="91" t="s">
        <v>59</v>
      </c>
      <c r="B627" s="37">
        <f t="shared" si="1094"/>
        <v>623</v>
      </c>
      <c r="C627" s="28" t="s">
        <v>1131</v>
      </c>
      <c r="D627" s="64">
        <v>44556</v>
      </c>
      <c r="E627" s="28" t="s">
        <v>49</v>
      </c>
      <c r="F627" s="54" t="s">
        <v>36</v>
      </c>
      <c r="G627" s="54" t="s">
        <v>245</v>
      </c>
      <c r="H627" s="54">
        <v>1200</v>
      </c>
      <c r="I627" s="57" t="s">
        <v>131</v>
      </c>
      <c r="J627" s="54" t="s">
        <v>120</v>
      </c>
      <c r="K627" s="36" t="s">
        <v>9</v>
      </c>
      <c r="L627" s="10">
        <v>5.58</v>
      </c>
      <c r="M627" s="30">
        <v>2.1767567567567565</v>
      </c>
      <c r="N627" s="31">
        <v>2.1800000000000002</v>
      </c>
      <c r="O627" s="30">
        <v>1.8466666666666669</v>
      </c>
      <c r="P627" s="43">
        <f t="shared" si="1547"/>
        <v>12.1</v>
      </c>
      <c r="Q627" s="45">
        <f t="shared" ref="Q627" si="1596">P627+Q626</f>
        <v>400.06000000000017</v>
      </c>
      <c r="R627" s="10">
        <f t="shared" ref="R627" si="1597">L627</f>
        <v>5.58</v>
      </c>
      <c r="S627" s="30">
        <f t="shared" ref="S627" si="1598">IF(R627&gt;0,S$3,0)</f>
        <v>2</v>
      </c>
      <c r="T627" s="31">
        <f t="shared" ref="T627" si="1599">N627</f>
        <v>2.1800000000000002</v>
      </c>
      <c r="U627" s="30">
        <f t="shared" ref="U627" si="1600">IF(T627&gt;0,U$3,0)</f>
        <v>2</v>
      </c>
      <c r="V627" s="43">
        <f t="shared" si="1062"/>
        <v>11.52</v>
      </c>
      <c r="W627" s="45">
        <f t="shared" ref="W627" si="1601">V627+W626</f>
        <v>494.21999999999963</v>
      </c>
      <c r="X627" s="85"/>
    </row>
    <row r="628" spans="1:24" x14ac:dyDescent="0.2">
      <c r="A628" s="91" t="s">
        <v>59</v>
      </c>
      <c r="B628" s="37">
        <f t="shared" si="1094"/>
        <v>624</v>
      </c>
      <c r="C628" s="28" t="s">
        <v>1137</v>
      </c>
      <c r="D628" s="64">
        <v>44558</v>
      </c>
      <c r="E628" s="28" t="s">
        <v>78</v>
      </c>
      <c r="F628" s="54" t="s">
        <v>10</v>
      </c>
      <c r="G628" s="54" t="s">
        <v>67</v>
      </c>
      <c r="H628" s="54">
        <v>1209</v>
      </c>
      <c r="I628" s="57" t="s">
        <v>131</v>
      </c>
      <c r="J628" s="54" t="s">
        <v>120</v>
      </c>
      <c r="K628" s="36" t="s">
        <v>9</v>
      </c>
      <c r="L628" s="10">
        <v>28</v>
      </c>
      <c r="M628" s="30">
        <v>0.36925925925925929</v>
      </c>
      <c r="N628" s="31">
        <v>3.98</v>
      </c>
      <c r="O628" s="30">
        <v>0.12999999999999995</v>
      </c>
      <c r="P628" s="43">
        <f t="shared" si="1547"/>
        <v>10.4</v>
      </c>
      <c r="Q628" s="45">
        <f t="shared" ref="Q628" si="1602">P628+Q627</f>
        <v>410.46000000000015</v>
      </c>
      <c r="R628" s="10">
        <f t="shared" ref="R628" si="1603">L628</f>
        <v>28</v>
      </c>
      <c r="S628" s="30">
        <f t="shared" ref="S628" si="1604">IF(R628&gt;0,S$3,0)</f>
        <v>2</v>
      </c>
      <c r="T628" s="31">
        <f t="shared" ref="T628" si="1605">N628</f>
        <v>3.98</v>
      </c>
      <c r="U628" s="30">
        <f t="shared" ref="U628" si="1606">IF(T628&gt;0,U$3,0)</f>
        <v>2</v>
      </c>
      <c r="V628" s="43">
        <f t="shared" si="1062"/>
        <v>59.96</v>
      </c>
      <c r="W628" s="45">
        <f t="shared" ref="W628" si="1607">V628+W627</f>
        <v>554.17999999999961</v>
      </c>
      <c r="X628" s="85"/>
    </row>
    <row r="629" spans="1:24" x14ac:dyDescent="0.2">
      <c r="A629" s="91" t="s">
        <v>59</v>
      </c>
      <c r="B629" s="37">
        <f t="shared" si="1094"/>
        <v>625</v>
      </c>
      <c r="C629" s="28" t="s">
        <v>1138</v>
      </c>
      <c r="D629" s="64">
        <v>44559</v>
      </c>
      <c r="E629" s="28" t="s">
        <v>39</v>
      </c>
      <c r="F629" s="54" t="s">
        <v>25</v>
      </c>
      <c r="G629" s="54" t="s">
        <v>67</v>
      </c>
      <c r="H629" s="54">
        <v>1200</v>
      </c>
      <c r="I629" s="57" t="s">
        <v>131</v>
      </c>
      <c r="J629" s="54" t="s">
        <v>120</v>
      </c>
      <c r="K629" s="36" t="s">
        <v>9</v>
      </c>
      <c r="L629" s="10">
        <v>2.72</v>
      </c>
      <c r="M629" s="30">
        <v>5.8125714285714274</v>
      </c>
      <c r="N629" s="31">
        <v>1.32</v>
      </c>
      <c r="O629" s="30">
        <v>0</v>
      </c>
      <c r="P629" s="43">
        <f t="shared" si="1547"/>
        <v>10</v>
      </c>
      <c r="Q629" s="45">
        <f t="shared" ref="Q629" si="1608">P629+Q628</f>
        <v>420.46000000000015</v>
      </c>
      <c r="R629" s="10">
        <f t="shared" ref="R629" si="1609">L629</f>
        <v>2.72</v>
      </c>
      <c r="S629" s="30">
        <f t="shared" ref="S629" si="1610">IF(R629&gt;0,S$3,0)</f>
        <v>2</v>
      </c>
      <c r="T629" s="31">
        <f t="shared" ref="T629" si="1611">N629</f>
        <v>1.32</v>
      </c>
      <c r="U629" s="30">
        <f t="shared" ref="U629" si="1612">IF(T629&gt;0,U$3,0)</f>
        <v>2</v>
      </c>
      <c r="V629" s="43">
        <f t="shared" si="1062"/>
        <v>4.08</v>
      </c>
      <c r="W629" s="45">
        <f t="shared" ref="W629" si="1613">V629+W628</f>
        <v>558.25999999999965</v>
      </c>
      <c r="X629" s="85"/>
    </row>
    <row r="630" spans="1:24" x14ac:dyDescent="0.2">
      <c r="A630" s="91" t="s">
        <v>59</v>
      </c>
      <c r="B630" s="37">
        <f t="shared" si="1094"/>
        <v>626</v>
      </c>
      <c r="C630" s="28" t="s">
        <v>1143</v>
      </c>
      <c r="D630" s="64">
        <v>44559</v>
      </c>
      <c r="E630" s="28" t="s">
        <v>39</v>
      </c>
      <c r="F630" s="54" t="s">
        <v>36</v>
      </c>
      <c r="G630" s="54" t="s">
        <v>67</v>
      </c>
      <c r="H630" s="54">
        <v>1200</v>
      </c>
      <c r="I630" s="57" t="s">
        <v>131</v>
      </c>
      <c r="J630" s="54" t="s">
        <v>120</v>
      </c>
      <c r="K630" s="36" t="s">
        <v>12</v>
      </c>
      <c r="L630" s="10">
        <v>5.6</v>
      </c>
      <c r="M630" s="30">
        <v>2.1761728395061728</v>
      </c>
      <c r="N630" s="31">
        <v>2.16</v>
      </c>
      <c r="O630" s="30">
        <v>1.8933333333333335</v>
      </c>
      <c r="P630" s="43">
        <f t="shared" si="1547"/>
        <v>0</v>
      </c>
      <c r="Q630" s="45">
        <f t="shared" ref="Q630" si="1614">P630+Q629</f>
        <v>420.46000000000015</v>
      </c>
      <c r="R630" s="10">
        <f t="shared" ref="R630" si="1615">L630</f>
        <v>5.6</v>
      </c>
      <c r="S630" s="30">
        <f t="shared" ref="S630" si="1616">IF(R630&gt;0,S$3,0)</f>
        <v>2</v>
      </c>
      <c r="T630" s="31">
        <f t="shared" ref="T630" si="1617">N630</f>
        <v>2.16</v>
      </c>
      <c r="U630" s="30">
        <f t="shared" ref="U630" si="1618">IF(T630&gt;0,U$3,0)</f>
        <v>2</v>
      </c>
      <c r="V630" s="43">
        <f t="shared" si="1062"/>
        <v>0.32</v>
      </c>
      <c r="W630" s="45">
        <f t="shared" ref="W630" si="1619">V630+W629</f>
        <v>558.5799999999997</v>
      </c>
      <c r="X630" s="85"/>
    </row>
    <row r="631" spans="1:24" x14ac:dyDescent="0.2">
      <c r="A631" s="91" t="s">
        <v>59</v>
      </c>
      <c r="B631" s="37">
        <f t="shared" si="1094"/>
        <v>627</v>
      </c>
      <c r="C631" s="28" t="s">
        <v>1150</v>
      </c>
      <c r="D631" s="64">
        <v>44561</v>
      </c>
      <c r="E631" s="28" t="s">
        <v>27</v>
      </c>
      <c r="F631" s="54" t="s">
        <v>25</v>
      </c>
      <c r="G631" s="54" t="s">
        <v>67</v>
      </c>
      <c r="H631" s="54">
        <v>1000</v>
      </c>
      <c r="I631" s="57" t="s">
        <v>131</v>
      </c>
      <c r="J631" s="54" t="s">
        <v>120</v>
      </c>
      <c r="K631" s="36" t="s">
        <v>9</v>
      </c>
      <c r="L631" s="174">
        <v>2.42</v>
      </c>
      <c r="M631" s="30">
        <v>7.0139130434782615</v>
      </c>
      <c r="N631" s="31">
        <v>1.24</v>
      </c>
      <c r="O631" s="30">
        <v>0</v>
      </c>
      <c r="P631" s="43">
        <f t="shared" si="1547"/>
        <v>10</v>
      </c>
      <c r="Q631" s="45">
        <f t="shared" ref="Q631" si="1620">P631+Q630</f>
        <v>430.46000000000015</v>
      </c>
      <c r="R631" s="10">
        <f t="shared" ref="R631" si="1621">L631</f>
        <v>2.42</v>
      </c>
      <c r="S631" s="30">
        <f t="shared" ref="S631" si="1622">IF(R631&gt;0,S$3,0)</f>
        <v>2</v>
      </c>
      <c r="T631" s="31">
        <f t="shared" ref="T631" si="1623">N631</f>
        <v>1.24</v>
      </c>
      <c r="U631" s="30">
        <f t="shared" ref="U631" si="1624">IF(T631&gt;0,U$3,0)</f>
        <v>2</v>
      </c>
      <c r="V631" s="43">
        <f t="shared" si="1062"/>
        <v>3.32</v>
      </c>
      <c r="W631" s="45">
        <f t="shared" ref="W631" si="1625">V631+W630</f>
        <v>561.89999999999975</v>
      </c>
      <c r="X631" s="85"/>
    </row>
    <row r="632" spans="1:24" x14ac:dyDescent="0.2">
      <c r="A632" s="91" t="s">
        <v>59</v>
      </c>
      <c r="B632" s="37">
        <f t="shared" si="1094"/>
        <v>628</v>
      </c>
      <c r="C632" s="28" t="s">
        <v>1149</v>
      </c>
      <c r="D632" s="64">
        <v>44561</v>
      </c>
      <c r="E632" s="28" t="s">
        <v>27</v>
      </c>
      <c r="F632" s="54" t="s">
        <v>25</v>
      </c>
      <c r="G632" s="54" t="s">
        <v>67</v>
      </c>
      <c r="H632" s="54">
        <v>1000</v>
      </c>
      <c r="I632" s="57" t="s">
        <v>131</v>
      </c>
      <c r="J632" s="54" t="s">
        <v>120</v>
      </c>
      <c r="K632" s="36" t="s">
        <v>12</v>
      </c>
      <c r="L632" s="174">
        <v>11.74</v>
      </c>
      <c r="M632" s="30">
        <v>0.93325581395348833</v>
      </c>
      <c r="N632" s="31">
        <v>2.25</v>
      </c>
      <c r="O632" s="30">
        <v>0.72000000000000008</v>
      </c>
      <c r="P632" s="43">
        <f t="shared" si="1547"/>
        <v>0</v>
      </c>
      <c r="Q632" s="45">
        <f t="shared" ref="Q632" si="1626">P632+Q631</f>
        <v>430.46000000000015</v>
      </c>
      <c r="R632" s="10">
        <f t="shared" ref="R632" si="1627">L632</f>
        <v>11.74</v>
      </c>
      <c r="S632" s="30">
        <f t="shared" ref="S632" si="1628">IF(R632&gt;0,S$3,0)</f>
        <v>2</v>
      </c>
      <c r="T632" s="31">
        <f t="shared" ref="T632" si="1629">N632</f>
        <v>2.25</v>
      </c>
      <c r="U632" s="30">
        <f t="shared" ref="U632" si="1630">IF(T632&gt;0,U$3,0)</f>
        <v>2</v>
      </c>
      <c r="V632" s="43">
        <f t="shared" si="1062"/>
        <v>0.5</v>
      </c>
      <c r="W632" s="45">
        <f t="shared" ref="W632" si="1631">V632+W631</f>
        <v>562.39999999999975</v>
      </c>
      <c r="X632" s="85"/>
    </row>
    <row r="633" spans="1:24" x14ac:dyDescent="0.2">
      <c r="A633" s="91"/>
      <c r="B633" s="65"/>
      <c r="C633" s="66"/>
      <c r="D633" s="67"/>
      <c r="E633" s="66"/>
      <c r="F633" s="68"/>
      <c r="G633" s="68"/>
      <c r="H633" s="68"/>
      <c r="I633" s="68"/>
      <c r="J633" s="68"/>
      <c r="K633" s="69"/>
      <c r="L633" s="69"/>
      <c r="M633" s="69"/>
      <c r="N633" s="69"/>
      <c r="O633" s="69"/>
      <c r="P633" s="70"/>
      <c r="Q633" s="70"/>
      <c r="R633" s="69"/>
      <c r="S633" s="69"/>
      <c r="T633" s="69"/>
      <c r="U633" s="69"/>
      <c r="V633" s="70"/>
      <c r="W633" s="115" t="s">
        <v>198</v>
      </c>
      <c r="X633" s="75"/>
    </row>
  </sheetData>
  <sheetProtection algorithmName="SHA-512" hashValue="8dcPFbQ+rmctodTQPA2bHE7GCltOmvKnDUhpRVTo7QPsuMGL5VT3lvjekFRCjPE/nEZ61XWaDZvjsC6EHl2bXw==" saltValue="FSEofHvQEH+4i29+QoKt/w==" spinCount="100000" sheet="1" objects="1" scenarios="1"/>
  <dataConsolidate/>
  <mergeCells count="4">
    <mergeCell ref="L459:O459"/>
    <mergeCell ref="R459:U459"/>
    <mergeCell ref="R1:W2"/>
    <mergeCell ref="L1:Q3"/>
  </mergeCells>
  <pageMargins left="0.7" right="0.7" top="0.75" bottom="0.75" header="0" footer="0"/>
  <pageSetup paperSize="9" scale="4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65D-8065-E947-B0D5-F848A4396333}">
  <sheetPr codeName="Sheet4"/>
  <dimension ref="A1:P31"/>
  <sheetViews>
    <sheetView showGridLines="0" topLeftCell="A3" zoomScale="118" zoomScaleNormal="150" workbookViewId="0">
      <selection activeCell="G15" sqref="G15"/>
    </sheetView>
  </sheetViews>
  <sheetFormatPr baseColWidth="10" defaultColWidth="14.5" defaultRowHeight="16" outlineLevelRow="2" x14ac:dyDescent="0.2"/>
  <cols>
    <col min="1" max="1" width="5" style="2" customWidth="1"/>
    <col min="2" max="2" width="17.83203125" style="2" customWidth="1"/>
    <col min="3" max="3" width="16.83203125" style="2" customWidth="1"/>
    <col min="4" max="5" width="3.5" style="2" customWidth="1"/>
    <col min="6" max="6" width="18.1640625" style="2" bestFit="1" customWidth="1"/>
    <col min="7" max="7" width="10.83203125" style="2" bestFit="1" customWidth="1"/>
    <col min="8" max="14" width="10.83203125" style="2" customWidth="1"/>
    <col min="15" max="15" width="1" style="2" customWidth="1"/>
    <col min="16" max="16" width="3.83203125" style="2" customWidth="1"/>
    <col min="17" max="16384" width="14.5" style="2"/>
  </cols>
  <sheetData>
    <row r="1" spans="1:16" hidden="1" outlineLevel="2" x14ac:dyDescent="0.2">
      <c r="F1" s="49" t="s">
        <v>108</v>
      </c>
      <c r="H1" s="34">
        <v>44348</v>
      </c>
      <c r="I1" s="34">
        <v>44378</v>
      </c>
      <c r="J1" s="34">
        <v>44409</v>
      </c>
      <c r="K1" s="34">
        <v>44440</v>
      </c>
      <c r="L1" s="34">
        <v>44470</v>
      </c>
      <c r="M1" s="34">
        <v>44501</v>
      </c>
      <c r="N1" s="34">
        <v>44531</v>
      </c>
    </row>
    <row r="2" spans="1:16" hidden="1" outlineLevel="2" x14ac:dyDescent="0.2">
      <c r="F2" s="49" t="s">
        <v>109</v>
      </c>
      <c r="H2" s="34">
        <v>44377</v>
      </c>
      <c r="I2" s="34">
        <v>44408</v>
      </c>
      <c r="J2" s="34">
        <v>44439</v>
      </c>
      <c r="K2" s="34">
        <v>44469</v>
      </c>
      <c r="L2" s="34">
        <v>44500</v>
      </c>
      <c r="M2" s="34">
        <v>44530</v>
      </c>
      <c r="N2" s="34">
        <v>44561</v>
      </c>
    </row>
    <row r="3" spans="1:16" ht="17" collapsed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6" customHeight="1" x14ac:dyDescent="0.2">
      <c r="A4" s="33"/>
      <c r="B4" s="177" t="s">
        <v>271</v>
      </c>
      <c r="C4" s="177"/>
      <c r="D4" s="33"/>
      <c r="E4" s="33"/>
      <c r="F4" s="192" t="s">
        <v>532</v>
      </c>
      <c r="G4" s="193"/>
      <c r="H4" s="193"/>
      <c r="I4" s="193"/>
      <c r="J4" s="193"/>
      <c r="K4" s="193"/>
      <c r="L4" s="193"/>
      <c r="M4" s="193"/>
      <c r="N4" s="193"/>
      <c r="O4" s="194"/>
      <c r="P4" s="33"/>
    </row>
    <row r="5" spans="1:16" ht="17" customHeight="1" thickBot="1" x14ac:dyDescent="0.25">
      <c r="A5" s="33"/>
      <c r="B5" s="177"/>
      <c r="C5" s="177"/>
      <c r="D5" s="33"/>
      <c r="E5" s="33"/>
      <c r="F5" s="195"/>
      <c r="G5" s="196"/>
      <c r="H5" s="196"/>
      <c r="I5" s="196"/>
      <c r="J5" s="196"/>
      <c r="K5" s="196"/>
      <c r="L5" s="196"/>
      <c r="M5" s="196"/>
      <c r="N5" s="196"/>
      <c r="O5" s="197"/>
      <c r="P5" s="33"/>
    </row>
    <row r="6" spans="1:16" ht="16" customHeight="1" thickBot="1" x14ac:dyDescent="0.25">
      <c r="A6" s="33"/>
      <c r="B6" s="178" t="s">
        <v>286</v>
      </c>
      <c r="C6" s="178"/>
      <c r="D6" s="33"/>
      <c r="E6" s="33"/>
      <c r="F6" s="198" t="s">
        <v>63</v>
      </c>
      <c r="G6" s="17" t="s">
        <v>17</v>
      </c>
      <c r="H6" s="84" t="s">
        <v>527</v>
      </c>
      <c r="I6" s="84" t="s">
        <v>592</v>
      </c>
      <c r="J6" s="84" t="s">
        <v>700</v>
      </c>
      <c r="K6" s="84" t="s">
        <v>797</v>
      </c>
      <c r="L6" s="84" t="s">
        <v>865</v>
      </c>
      <c r="M6" s="84" t="s">
        <v>929</v>
      </c>
      <c r="N6" s="84" t="s">
        <v>1094</v>
      </c>
      <c r="O6" s="14"/>
      <c r="P6" s="33"/>
    </row>
    <row r="7" spans="1:16" ht="16" customHeight="1" x14ac:dyDescent="0.2">
      <c r="A7" s="33"/>
      <c r="B7" s="80"/>
      <c r="C7" s="81" t="s">
        <v>1156</v>
      </c>
      <c r="D7" s="33"/>
      <c r="E7" s="33"/>
      <c r="F7" s="198"/>
      <c r="G7" s="53">
        <f>SUM(H7:O7)</f>
        <v>448</v>
      </c>
      <c r="H7" s="13">
        <f>COUNTIFS('OTHER Results'!$D:$D,"&gt;="&amp;H$1,'OTHER Results'!$D:$D,"&lt;="&amp;H$2,'OTHER Results'!$B:$B,"&gt;0")</f>
        <v>61</v>
      </c>
      <c r="I7" s="13">
        <f>COUNTIFS('OTHER Results'!$D:$D,"&gt;="&amp;I$1,'OTHER Results'!$D:$D,"&lt;="&amp;I$2,'OTHER Results'!$B:$B,"&gt;0")</f>
        <v>88</v>
      </c>
      <c r="J7" s="13">
        <f>COUNTIFS('OTHER Results'!$D:$D,"&gt;="&amp;J$1,'OTHER Results'!$D:$D,"&lt;="&amp;J$2,'OTHER Results'!$B:$B,"&gt;0")</f>
        <v>68</v>
      </c>
      <c r="K7" s="13">
        <f>COUNTIFS('OTHER Results'!$D:$D,"&gt;="&amp;K$1,'OTHER Results'!$D:$D,"&lt;="&amp;K$2,'OTHER Results'!$B:$B,"&gt;0")</f>
        <v>67</v>
      </c>
      <c r="L7" s="13">
        <f>COUNTIFS('OTHER Results'!$D:$D,"&gt;="&amp;L$1,'OTHER Results'!$D:$D,"&lt;="&amp;L$2,'OTHER Results'!$B:$B,"&gt;0")</f>
        <v>39</v>
      </c>
      <c r="M7" s="13">
        <f>COUNTIFS('OTHER Results'!$D:$D,"&gt;="&amp;M$1,'OTHER Results'!$D:$D,"&lt;="&amp;M$2,'OTHER Results'!$B:$B,"&gt;0")</f>
        <v>60</v>
      </c>
      <c r="N7" s="13">
        <f>COUNTIFS('OTHER Results'!$D:$D,"&gt;="&amp;N$1,'OTHER Results'!$D:$D,"&lt;="&amp;N$2,'OTHER Results'!$B:$B,"&gt;0")</f>
        <v>65</v>
      </c>
      <c r="O7" s="3"/>
      <c r="P7" s="33"/>
    </row>
    <row r="8" spans="1:16" x14ac:dyDescent="0.2">
      <c r="A8" s="33"/>
      <c r="B8" s="32" t="str">
        <f>ROUND('OTHER Overview'!$G$7,0)&amp;" runners | "</f>
        <v xml:space="preserve">448 runners | </v>
      </c>
      <c r="C8" s="77" t="str">
        <f>ROUND('OTHER Overview'!$G$8,0)&amp;"x wins ("&amp;(ROUND('OTHER Overview'!$G$14,2)*100)&amp;"%)"</f>
        <v>97x wins (22%)</v>
      </c>
      <c r="D8" s="33"/>
      <c r="E8" s="33"/>
      <c r="F8" s="11" t="s">
        <v>9</v>
      </c>
      <c r="G8" s="12">
        <f>SUM(H8:O8)</f>
        <v>97</v>
      </c>
      <c r="H8" s="12">
        <f>COUNTIFS('OTHER Results'!$D:$D,"&gt;="&amp;H$1,'OTHER Results'!$D:$D,"&lt;="&amp;H$2,'OTHER Results'!$K:$K,$F8,'OTHER Results'!$B:$B,"&gt;0")</f>
        <v>18</v>
      </c>
      <c r="I8" s="12">
        <f>COUNTIFS('OTHER Results'!$D:$D,"&gt;="&amp;I$1,'OTHER Results'!$D:$D,"&lt;="&amp;I$2,'OTHER Results'!$K:$K,$F8,'OTHER Results'!$B:$B,"&gt;0")</f>
        <v>15</v>
      </c>
      <c r="J8" s="12">
        <f>COUNTIFS('OTHER Results'!$D:$D,"&gt;="&amp;J$1,'OTHER Results'!$D:$D,"&lt;="&amp;J$2,'OTHER Results'!$K:$K,$F8,'OTHER Results'!$B:$B,"&gt;0")</f>
        <v>15</v>
      </c>
      <c r="K8" s="12">
        <f>COUNTIFS('OTHER Results'!$D:$D,"&gt;="&amp;K$1,'OTHER Results'!$D:$D,"&lt;="&amp;K$2,'OTHER Results'!$K:$K,$F8,'OTHER Results'!$B:$B,"&gt;0")</f>
        <v>14</v>
      </c>
      <c r="L8" s="12">
        <f>COUNTIFS('OTHER Results'!$D:$D,"&gt;="&amp;L$1,'OTHER Results'!$D:$D,"&lt;="&amp;L$2,'OTHER Results'!$K:$K,$F8,'OTHER Results'!$B:$B,"&gt;0")</f>
        <v>6</v>
      </c>
      <c r="M8" s="12">
        <f>COUNTIFS('OTHER Results'!$D:$D,"&gt;="&amp;M$1,'OTHER Results'!$D:$D,"&lt;="&amp;M$2,'OTHER Results'!$K:$K,$F8,'OTHER Results'!$B:$B,"&gt;0")</f>
        <v>14</v>
      </c>
      <c r="N8" s="12">
        <f>COUNTIFS('OTHER Results'!$D:$D,"&gt;="&amp;N$1,'OTHER Results'!$D:$D,"&lt;="&amp;N$2,'OTHER Results'!$K:$K,$F8,'OTHER Results'!$B:$B,"&gt;0")</f>
        <v>15</v>
      </c>
      <c r="O8" s="3"/>
      <c r="P8" s="33"/>
    </row>
    <row r="9" spans="1:16" x14ac:dyDescent="0.2">
      <c r="A9" s="33"/>
      <c r="B9" s="32" t="str">
        <f>" | "</f>
        <v xml:space="preserve"> | </v>
      </c>
      <c r="C9" s="77" t="str">
        <f>ROUND(('OTHER Overview'!$G$9+'OTHER Overview'!$G$10),0)&amp;"x placings ("&amp;(ROUND('OTHER Overview'!$G$15,2)*100)&amp;"%)"</f>
        <v>113x placings (47%)</v>
      </c>
      <c r="D9" s="33"/>
      <c r="E9" s="33"/>
      <c r="F9" s="11" t="s">
        <v>12</v>
      </c>
      <c r="G9" s="12">
        <f>SUM(H9:O9)</f>
        <v>67</v>
      </c>
      <c r="H9" s="12">
        <f>COUNTIFS('OTHER Results'!$D:$D,"&gt;="&amp;H$1,'OTHER Results'!$D:$D,"&lt;="&amp;H$2,'OTHER Results'!$K:$K,$F9,'OTHER Results'!$B:$B,"&gt;0")</f>
        <v>11</v>
      </c>
      <c r="I9" s="12">
        <f>COUNTIFS('OTHER Results'!$D:$D,"&gt;="&amp;I$1,'OTHER Results'!$D:$D,"&lt;="&amp;I$2,'OTHER Results'!$K:$K,$F9,'OTHER Results'!$B:$B,"&gt;0")</f>
        <v>11</v>
      </c>
      <c r="J9" s="12">
        <f>COUNTIFS('OTHER Results'!$D:$D,"&gt;="&amp;J$1,'OTHER Results'!$D:$D,"&lt;="&amp;J$2,'OTHER Results'!$K:$K,$F9,'OTHER Results'!$B:$B,"&gt;0")</f>
        <v>12</v>
      </c>
      <c r="K9" s="12">
        <f>COUNTIFS('OTHER Results'!$D:$D,"&gt;="&amp;K$1,'OTHER Results'!$D:$D,"&lt;="&amp;K$2,'OTHER Results'!$K:$K,$F9,'OTHER Results'!$B:$B,"&gt;0")</f>
        <v>6</v>
      </c>
      <c r="L9" s="12">
        <f>COUNTIFS('OTHER Results'!$D:$D,"&gt;="&amp;L$1,'OTHER Results'!$D:$D,"&lt;="&amp;L$2,'OTHER Results'!$K:$K,$F9,'OTHER Results'!$B:$B,"&gt;0")</f>
        <v>9</v>
      </c>
      <c r="M9" s="12">
        <f>COUNTIFS('OTHER Results'!$D:$D,"&gt;="&amp;M$1,'OTHER Results'!$D:$D,"&lt;="&amp;M$2,'OTHER Results'!$K:$K,$F9,'OTHER Results'!$B:$B,"&gt;0")</f>
        <v>9</v>
      </c>
      <c r="N9" s="12">
        <f>COUNTIFS('OTHER Results'!$D:$D,"&gt;="&amp;N$1,'OTHER Results'!$D:$D,"&lt;="&amp;N$2,'OTHER Results'!$K:$K,$F9,'OTHER Results'!$B:$B,"&gt;0")</f>
        <v>9</v>
      </c>
      <c r="O9" s="3"/>
      <c r="P9" s="33"/>
    </row>
    <row r="10" spans="1:16" x14ac:dyDescent="0.2">
      <c r="A10" s="33"/>
      <c r="B10" s="33"/>
      <c r="C10" s="33"/>
      <c r="D10" s="33"/>
      <c r="E10" s="33"/>
      <c r="F10" s="11" t="s">
        <v>8</v>
      </c>
      <c r="G10" s="12">
        <f>SUM(H10:O10)</f>
        <v>46</v>
      </c>
      <c r="H10" s="12">
        <f>COUNTIFS('OTHER Results'!$D:$D,"&gt;="&amp;H$1,'OTHER Results'!$D:$D,"&lt;="&amp;H$2,'OTHER Results'!$K:$K,$F10,'OTHER Results'!$B:$B,"&gt;0")</f>
        <v>5</v>
      </c>
      <c r="I10" s="12">
        <f>COUNTIFS('OTHER Results'!$D:$D,"&gt;="&amp;I$1,'OTHER Results'!$D:$D,"&lt;="&amp;I$2,'OTHER Results'!$K:$K,$F10,'OTHER Results'!$B:$B,"&gt;0")</f>
        <v>6</v>
      </c>
      <c r="J10" s="12">
        <f>COUNTIFS('OTHER Results'!$D:$D,"&gt;="&amp;J$1,'OTHER Results'!$D:$D,"&lt;="&amp;J$2,'OTHER Results'!$K:$K,$F10,'OTHER Results'!$B:$B,"&gt;0")</f>
        <v>9</v>
      </c>
      <c r="K10" s="12">
        <f>COUNTIFS('OTHER Results'!$D:$D,"&gt;="&amp;K$1,'OTHER Results'!$D:$D,"&lt;="&amp;K$2,'OTHER Results'!$K:$K,$F10,'OTHER Results'!$B:$B,"&gt;0")</f>
        <v>9</v>
      </c>
      <c r="L10" s="12">
        <f>COUNTIFS('OTHER Results'!$D:$D,"&gt;="&amp;L$1,'OTHER Results'!$D:$D,"&lt;="&amp;L$2,'OTHER Results'!$K:$K,$F10,'OTHER Results'!$B:$B,"&gt;0")</f>
        <v>0</v>
      </c>
      <c r="M10" s="12">
        <f>COUNTIFS('OTHER Results'!$D:$D,"&gt;="&amp;M$1,'OTHER Results'!$D:$D,"&lt;="&amp;M$2,'OTHER Results'!$K:$K,$F10,'OTHER Results'!$B:$B,"&gt;0")</f>
        <v>9</v>
      </c>
      <c r="N10" s="12">
        <f>COUNTIFS('OTHER Results'!$D:$D,"&gt;="&amp;N$1,'OTHER Results'!$D:$D,"&lt;="&amp;N$2,'OTHER Results'!$K:$K,$F10,'OTHER Results'!$B:$B,"&gt;0")</f>
        <v>8</v>
      </c>
      <c r="O10" s="3"/>
      <c r="P10" s="33"/>
    </row>
    <row r="11" spans="1:16" x14ac:dyDescent="0.2">
      <c r="A11" s="33"/>
      <c r="B11" s="32" t="str">
        <f>"Ave Betfair SP | "</f>
        <v xml:space="preserve">Ave Betfair SP | </v>
      </c>
      <c r="C11" s="77" t="str">
        <f>"Win "&amp;DOLLAR('OTHER Overview'!$G$19,2)</f>
        <v>Win $13.79</v>
      </c>
      <c r="D11" s="33"/>
      <c r="E11" s="33"/>
      <c r="F11" s="11" t="s">
        <v>56</v>
      </c>
      <c r="G11" s="12">
        <f>SUM(H11:O11)</f>
        <v>52</v>
      </c>
      <c r="H11" s="12">
        <f>COUNTIFS('OTHER Results'!$D:$D,"&gt;="&amp;H$1,'OTHER Results'!$D:$D,"&lt;="&amp;H$2,'OTHER Results'!$K:$K,$F11,'OTHER Results'!$B:$B,"&gt;0")</f>
        <v>2</v>
      </c>
      <c r="I11" s="12">
        <f>COUNTIFS('OTHER Results'!$D:$D,"&gt;="&amp;I$1,'OTHER Results'!$D:$D,"&lt;="&amp;I$2,'OTHER Results'!$K:$K,$F11,'OTHER Results'!$B:$B,"&gt;0")</f>
        <v>10</v>
      </c>
      <c r="J11" s="12">
        <f>COUNTIFS('OTHER Results'!$D:$D,"&gt;="&amp;J$1,'OTHER Results'!$D:$D,"&lt;="&amp;J$2,'OTHER Results'!$K:$K,$F11,'OTHER Results'!$B:$B,"&gt;0")</f>
        <v>8</v>
      </c>
      <c r="K11" s="12">
        <f>COUNTIFS('OTHER Results'!$D:$D,"&gt;="&amp;K$1,'OTHER Results'!$D:$D,"&lt;="&amp;K$2,'OTHER Results'!$K:$K,$F11,'OTHER Results'!$B:$B,"&gt;0")</f>
        <v>12</v>
      </c>
      <c r="L11" s="12">
        <f>COUNTIFS('OTHER Results'!$D:$D,"&gt;="&amp;L$1,'OTHER Results'!$D:$D,"&lt;="&amp;L$2,'OTHER Results'!$K:$K,$F11,'OTHER Results'!$B:$B,"&gt;0")</f>
        <v>6</v>
      </c>
      <c r="M11" s="12">
        <f>COUNTIFS('OTHER Results'!$D:$D,"&gt;="&amp;M$1,'OTHER Results'!$D:$D,"&lt;="&amp;M$2,'OTHER Results'!$K:$K,$F11,'OTHER Results'!$B:$B,"&gt;0")</f>
        <v>4</v>
      </c>
      <c r="N11" s="12">
        <f>COUNTIFS('OTHER Results'!$D:$D,"&gt;="&amp;N$1,'OTHER Results'!$D:$D,"&lt;="&amp;N$2,'OTHER Results'!$K:$K,$F11,'OTHER Results'!$B:$B,"&gt;0")</f>
        <v>10</v>
      </c>
      <c r="O11" s="3"/>
      <c r="P11" s="33"/>
    </row>
    <row r="12" spans="1:16" x14ac:dyDescent="0.2">
      <c r="A12" s="33"/>
      <c r="B12" s="32" t="str">
        <f>" | "</f>
        <v xml:space="preserve"> | </v>
      </c>
      <c r="C12" s="77" t="str">
        <f>"Place "&amp;DOLLAR('OTHER Overview'!$G$20,2)</f>
        <v>Place $3.21</v>
      </c>
      <c r="D12" s="33"/>
      <c r="E12" s="33"/>
      <c r="F12" s="11" t="s">
        <v>7</v>
      </c>
      <c r="G12" s="12">
        <f t="shared" ref="G12" si="0">G7-SUM(G8:G11)</f>
        <v>186</v>
      </c>
      <c r="H12" s="12">
        <f t="shared" ref="H12:I12" si="1">H7-SUM(H8:H11)</f>
        <v>25</v>
      </c>
      <c r="I12" s="12">
        <f t="shared" si="1"/>
        <v>46</v>
      </c>
      <c r="J12" s="12">
        <f t="shared" ref="J12:K12" si="2">J7-SUM(J8:J11)</f>
        <v>24</v>
      </c>
      <c r="K12" s="12">
        <f t="shared" si="2"/>
        <v>26</v>
      </c>
      <c r="L12" s="12">
        <f t="shared" ref="L12:M12" si="3">L7-SUM(L8:L11)</f>
        <v>18</v>
      </c>
      <c r="M12" s="12">
        <f t="shared" si="3"/>
        <v>24</v>
      </c>
      <c r="N12" s="12">
        <f t="shared" ref="N12" si="4">N7-SUM(N8:N11)</f>
        <v>23</v>
      </c>
      <c r="O12" s="3"/>
      <c r="P12" s="33"/>
    </row>
    <row r="13" spans="1:16" x14ac:dyDescent="0.2">
      <c r="A13" s="33"/>
      <c r="B13" s="80"/>
      <c r="C13" s="33"/>
      <c r="D13" s="33"/>
      <c r="E13" s="33"/>
      <c r="F13" s="11"/>
      <c r="G13" s="8"/>
      <c r="H13" s="12"/>
      <c r="I13" s="12"/>
      <c r="J13" s="12"/>
      <c r="K13" s="12"/>
      <c r="L13" s="12"/>
      <c r="M13" s="12"/>
      <c r="N13" s="12"/>
      <c r="O13" s="3"/>
      <c r="P13" s="33"/>
    </row>
    <row r="14" spans="1:16" x14ac:dyDescent="0.2">
      <c r="A14" s="33"/>
      <c r="B14" s="32"/>
      <c r="C14" s="77"/>
      <c r="D14" s="33"/>
      <c r="E14" s="33"/>
      <c r="F14" s="6" t="s">
        <v>6</v>
      </c>
      <c r="G14" s="7">
        <f t="shared" ref="G14:N14" si="5">IFERROR(G$8/G$7,"n/a")</f>
        <v>0.21651785714285715</v>
      </c>
      <c r="H14" s="7">
        <f t="shared" si="5"/>
        <v>0.29508196721311475</v>
      </c>
      <c r="I14" s="7">
        <f t="shared" si="5"/>
        <v>0.17045454545454544</v>
      </c>
      <c r="J14" s="7">
        <f t="shared" si="5"/>
        <v>0.22058823529411764</v>
      </c>
      <c r="K14" s="7">
        <f t="shared" si="5"/>
        <v>0.20895522388059701</v>
      </c>
      <c r="L14" s="7">
        <f t="shared" si="5"/>
        <v>0.15384615384615385</v>
      </c>
      <c r="M14" s="7">
        <f t="shared" si="5"/>
        <v>0.23333333333333334</v>
      </c>
      <c r="N14" s="7">
        <f t="shared" si="5"/>
        <v>0.23076923076923078</v>
      </c>
      <c r="O14" s="3"/>
      <c r="P14" s="33"/>
    </row>
    <row r="15" spans="1:16" x14ac:dyDescent="0.2">
      <c r="A15" s="33"/>
      <c r="B15" s="32"/>
      <c r="C15" s="77"/>
      <c r="D15" s="33"/>
      <c r="E15" s="33"/>
      <c r="F15" s="6" t="s">
        <v>5</v>
      </c>
      <c r="G15" s="7">
        <f t="shared" ref="G15:N15" si="6">IFERROR((SUM(G$8:G$10))/G$7,"n/a")</f>
        <v>0.46875</v>
      </c>
      <c r="H15" s="7">
        <f t="shared" si="6"/>
        <v>0.55737704918032782</v>
      </c>
      <c r="I15" s="7">
        <f t="shared" si="6"/>
        <v>0.36363636363636365</v>
      </c>
      <c r="J15" s="7">
        <f t="shared" si="6"/>
        <v>0.52941176470588236</v>
      </c>
      <c r="K15" s="7">
        <f t="shared" si="6"/>
        <v>0.43283582089552236</v>
      </c>
      <c r="L15" s="7">
        <f t="shared" si="6"/>
        <v>0.38461538461538464</v>
      </c>
      <c r="M15" s="7">
        <f t="shared" si="6"/>
        <v>0.53333333333333333</v>
      </c>
      <c r="N15" s="7">
        <f t="shared" si="6"/>
        <v>0.49230769230769234</v>
      </c>
      <c r="O15" s="3"/>
      <c r="P15" s="33"/>
    </row>
    <row r="16" spans="1:16" ht="17" thickBot="1" x14ac:dyDescent="0.25">
      <c r="A16" s="33"/>
      <c r="B16" s="33"/>
      <c r="C16" s="33"/>
      <c r="D16" s="33"/>
      <c r="E16" s="33"/>
      <c r="F16" s="6"/>
      <c r="G16" s="7"/>
      <c r="H16" s="7"/>
      <c r="I16" s="7"/>
      <c r="J16" s="7"/>
      <c r="K16" s="7"/>
      <c r="L16" s="7"/>
      <c r="M16" s="7"/>
      <c r="N16" s="7"/>
      <c r="O16" s="3"/>
      <c r="P16" s="33"/>
    </row>
    <row r="17" spans="1:16" ht="16" customHeight="1" x14ac:dyDescent="0.2">
      <c r="A17" s="33"/>
      <c r="B17" s="32"/>
      <c r="C17" s="77"/>
      <c r="D17" s="33"/>
      <c r="E17" s="33"/>
      <c r="F17" s="188" t="s">
        <v>103</v>
      </c>
      <c r="G17" s="189"/>
      <c r="H17" s="100"/>
      <c r="I17" s="102"/>
      <c r="J17" s="125"/>
      <c r="K17" s="135"/>
      <c r="L17" s="138"/>
      <c r="M17" s="148"/>
      <c r="N17" s="166"/>
      <c r="O17" s="46"/>
      <c r="P17" s="33"/>
    </row>
    <row r="18" spans="1:16" ht="16" customHeight="1" x14ac:dyDescent="0.2">
      <c r="A18" s="33"/>
      <c r="B18" s="33"/>
      <c r="C18" s="33"/>
      <c r="D18" s="33"/>
      <c r="E18" s="33"/>
      <c r="F18" s="190"/>
      <c r="G18" s="191"/>
      <c r="H18" s="101"/>
      <c r="I18" s="103"/>
      <c r="J18" s="126"/>
      <c r="K18" s="136"/>
      <c r="L18" s="139"/>
      <c r="M18" s="149"/>
      <c r="N18" s="167"/>
      <c r="O18" s="14"/>
      <c r="P18" s="33"/>
    </row>
    <row r="19" spans="1:16" x14ac:dyDescent="0.2">
      <c r="A19" s="33"/>
      <c r="B19" s="33"/>
      <c r="C19" s="33"/>
      <c r="D19" s="33"/>
      <c r="E19" s="33"/>
      <c r="F19" s="15" t="s">
        <v>4</v>
      </c>
      <c r="G19" s="20">
        <f>IFERROR(AVERAGE('OTHER Results'!$L:$L),"N/A")</f>
        <v>13.788303571428576</v>
      </c>
      <c r="H19" s="20">
        <f>IFERROR(AVERAGEIFS('OTHER Results'!$L:$L,'OTHER Results'!$D:$D,"&gt;="&amp;H$1,'OTHER Results'!$D:$D,"&lt;="&amp;H$2),"N/A")</f>
        <v>10.932622950819674</v>
      </c>
      <c r="I19" s="20">
        <f>IFERROR(AVERAGEIFS('OTHER Results'!$L:$L,'OTHER Results'!$D:$D,"&gt;="&amp;I$1,'OTHER Results'!$D:$D,"&lt;="&amp;I$2),"N/A")</f>
        <v>12.992727272727269</v>
      </c>
      <c r="J19" s="20">
        <f>IFERROR(AVERAGEIFS('OTHER Results'!$L:$L,'OTHER Results'!$D:$D,"&gt;="&amp;J$1,'OTHER Results'!$D:$D,"&lt;="&amp;J$2),"N/A")</f>
        <v>13.26308823529412</v>
      </c>
      <c r="K19" s="20">
        <f>IFERROR(AVERAGEIFS('OTHER Results'!$L:$L,'OTHER Results'!$D:$D,"&gt;="&amp;K$1,'OTHER Results'!$D:$D,"&lt;="&amp;K$2),"N/A")</f>
        <v>15.01641791044776</v>
      </c>
      <c r="L19" s="20">
        <f>IFERROR(AVERAGEIFS('OTHER Results'!$L:$L,'OTHER Results'!$D:$D,"&gt;="&amp;L$1,'OTHER Results'!$D:$D,"&lt;="&amp;L$2),"N/A")</f>
        <v>25.240769230769235</v>
      </c>
      <c r="M19" s="20">
        <f>IFERROR(AVERAGEIFS('OTHER Results'!$L:$L,'OTHER Results'!$D:$D,"&gt;="&amp;M$1,'OTHER Results'!$D:$D,"&lt;="&amp;M$2),"N/A")</f>
        <v>11.515499999999996</v>
      </c>
      <c r="N19" s="20">
        <f>IFERROR(AVERAGEIFS('OTHER Results'!$L:$L,'OTHER Results'!$D:$D,"&gt;="&amp;N$1,'OTHER Results'!$D:$D,"&lt;="&amp;N$2),"N/A")</f>
        <v>12.055384615384618</v>
      </c>
      <c r="O19" s="14"/>
      <c r="P19" s="33"/>
    </row>
    <row r="20" spans="1:16" x14ac:dyDescent="0.2">
      <c r="A20" s="33"/>
      <c r="B20" s="32"/>
      <c r="C20" s="77"/>
      <c r="D20" s="33"/>
      <c r="E20" s="33"/>
      <c r="F20" s="15" t="s">
        <v>3</v>
      </c>
      <c r="G20" s="20">
        <f>IFERROR(AVERAGE('OTHER Results'!$N:$N),"N/A")</f>
        <v>3.2071874999999994</v>
      </c>
      <c r="H20" s="20">
        <f>IFERROR(AVERAGEIFS('OTHER Results'!$N:$N,'OTHER Results'!$D:$D,"&gt;="&amp;H$1,'OTHER Results'!$D:$D,"&lt;="&amp;H$2),"N/A")</f>
        <v>2.9473770491803286</v>
      </c>
      <c r="I20" s="20">
        <f>IFERROR(AVERAGEIFS('OTHER Results'!$N:$N,'OTHER Results'!$D:$D,"&gt;="&amp;I$1,'OTHER Results'!$D:$D,"&lt;="&amp;I$2),"N/A")</f>
        <v>3.2298863636363646</v>
      </c>
      <c r="J20" s="20">
        <f>IFERROR(AVERAGEIFS('OTHER Results'!$N:$N,'OTHER Results'!$D:$D,"&gt;="&amp;J$1,'OTHER Results'!$D:$D,"&lt;="&amp;J$2),"N/A")</f>
        <v>3.2661764705882348</v>
      </c>
      <c r="K20" s="20">
        <f>IFERROR(AVERAGEIFS('OTHER Results'!$N:$N,'OTHER Results'!$D:$D,"&gt;="&amp;K$1,'OTHER Results'!$D:$D,"&lt;="&amp;K$2),"N/A")</f>
        <v>3.4611940298507462</v>
      </c>
      <c r="L20" s="20">
        <f>IFERROR(AVERAGEIFS('OTHER Results'!$N:$N,'OTHER Results'!$D:$D,"&gt;="&amp;L$1,'OTHER Results'!$D:$D,"&lt;="&amp;L$2),"N/A")</f>
        <v>4.2051282051282053</v>
      </c>
      <c r="M20" s="20">
        <f>IFERROR(AVERAGEIFS('OTHER Results'!$N:$N,'OTHER Results'!$D:$D,"&gt;="&amp;M$1,'OTHER Results'!$D:$D,"&lt;="&amp;M$2),"N/A")</f>
        <v>2.8261666666666669</v>
      </c>
      <c r="N20" s="20">
        <f>IFERROR(AVERAGEIFS('OTHER Results'!$N:$N,'OTHER Results'!$D:$D,"&gt;="&amp;N$1,'OTHER Results'!$D:$D,"&lt;="&amp;N$2),"N/A")</f>
        <v>2.8496923076923073</v>
      </c>
      <c r="O20" s="14"/>
      <c r="P20" s="33"/>
    </row>
    <row r="21" spans="1:16" hidden="1" outlineLevel="1" x14ac:dyDescent="0.2">
      <c r="A21" s="33"/>
      <c r="B21" s="80"/>
      <c r="C21" s="81"/>
      <c r="D21" s="33"/>
      <c r="E21" s="33"/>
      <c r="F21" s="15"/>
      <c r="G21" s="19"/>
      <c r="H21" s="19"/>
      <c r="I21" s="19"/>
      <c r="J21" s="19"/>
      <c r="K21" s="19"/>
      <c r="L21" s="19"/>
      <c r="M21" s="19"/>
      <c r="N21" s="19"/>
      <c r="O21" s="14"/>
      <c r="P21" s="33"/>
    </row>
    <row r="22" spans="1:16" hidden="1" outlineLevel="1" x14ac:dyDescent="0.2">
      <c r="A22" s="33"/>
      <c r="B22" s="32"/>
      <c r="C22" s="77"/>
      <c r="D22" s="33"/>
      <c r="E22" s="33"/>
      <c r="F22" s="15" t="s">
        <v>2</v>
      </c>
      <c r="G22" s="16">
        <f>SUM('OTHER Results'!$M:$M,'OTHER Results'!$O:$O)</f>
        <v>1679.8067900838137</v>
      </c>
      <c r="H22" s="16">
        <f>SUMIFS('OTHER Results'!$M:$M,'OTHER Results'!$D:$D,"&lt;="&amp;H$2,'OTHER Results'!$D:$D,"&gt;="&amp;H$1)+SUMIFS('OTHER Results'!$O:$O,'OTHER Results'!$D:$D,"&lt;="&amp;H$2,'OTHER Results'!$D:$D,"&gt;="&amp;H$1)</f>
        <v>248.07569608072973</v>
      </c>
      <c r="I22" s="16">
        <f>SUMIFS('OTHER Results'!$M:$M,'OTHER Results'!$D:$D,"&lt;="&amp;I$2,'OTHER Results'!$D:$D,"&gt;="&amp;I$1)+SUMIFS('OTHER Results'!$O:$O,'OTHER Results'!$D:$D,"&lt;="&amp;I$2,'OTHER Results'!$D:$D,"&gt;="&amp;I$1)</f>
        <v>315.16508975259245</v>
      </c>
      <c r="J22" s="16">
        <f>SUMIFS('OTHER Results'!$M:$M,'OTHER Results'!$D:$D,"&lt;="&amp;J$2,'OTHER Results'!$D:$D,"&gt;="&amp;J$1)+SUMIFS('OTHER Results'!$O:$O,'OTHER Results'!$D:$D,"&lt;="&amp;J$2,'OTHER Results'!$D:$D,"&gt;="&amp;J$1)</f>
        <v>253.21300619152797</v>
      </c>
      <c r="K22" s="16">
        <f>SUMIFS('OTHER Results'!$M:$M,'OTHER Results'!$D:$D,"&lt;="&amp;K$2,'OTHER Results'!$D:$D,"&gt;="&amp;K$1)+SUMIFS('OTHER Results'!$O:$O,'OTHER Results'!$D:$D,"&lt;="&amp;K$2,'OTHER Results'!$D:$D,"&gt;="&amp;K$1)</f>
        <v>253.74616173968619</v>
      </c>
      <c r="L22" s="16">
        <f>SUMIFS('OTHER Results'!$M:$M,'OTHER Results'!$D:$D,"&lt;="&amp;L$2,'OTHER Results'!$D:$D,"&gt;="&amp;L$1)+SUMIFS('OTHER Results'!$O:$O,'OTHER Results'!$D:$D,"&lt;="&amp;L$2,'OTHER Results'!$D:$D,"&gt;="&amp;L$1)</f>
        <v>135.05509585284867</v>
      </c>
      <c r="M22" s="16">
        <f>SUMIFS('OTHER Results'!$M:$M,'OTHER Results'!$D:$D,"&lt;="&amp;M$2,'OTHER Results'!$D:$D,"&gt;="&amp;M$1)+SUMIFS('OTHER Results'!$O:$O,'OTHER Results'!$D:$D,"&lt;="&amp;M$2,'OTHER Results'!$D:$D,"&gt;="&amp;M$1)</f>
        <v>235.90457414009529</v>
      </c>
      <c r="N22" s="16">
        <f>SUMIFS('OTHER Results'!$M:$M,'OTHER Results'!$D:$D,"&lt;="&amp;N$2,'OTHER Results'!$D:$D,"&gt;="&amp;N$1)+SUMIFS('OTHER Results'!$O:$O,'OTHER Results'!$D:$D,"&lt;="&amp;N$2,'OTHER Results'!$D:$D,"&gt;="&amp;N$1)</f>
        <v>238.64716632633429</v>
      </c>
      <c r="O22" s="14"/>
      <c r="P22" s="33"/>
    </row>
    <row r="23" spans="1:16" hidden="1" outlineLevel="1" x14ac:dyDescent="0.2">
      <c r="A23" s="33"/>
      <c r="B23" s="32"/>
      <c r="C23" s="77"/>
      <c r="D23" s="33"/>
      <c r="E23" s="33"/>
      <c r="F23" s="15" t="s">
        <v>1</v>
      </c>
      <c r="G23" s="16">
        <f>SUM('OTHER Results'!$P:$P)+G$22</f>
        <v>1807.5067900838137</v>
      </c>
      <c r="H23" s="16">
        <f>SUMIFS('OTHER Results'!$P:$P,'OTHER Results'!$D:$D,"&lt;="&amp;H$2,'OTHER Results'!$D:$D,"&gt;="&amp;H$1)+H22</f>
        <v>325.27569608072974</v>
      </c>
      <c r="I23" s="16">
        <f>SUMIFS('OTHER Results'!$P:$P,'OTHER Results'!$D:$D,"&lt;="&amp;I$2,'OTHER Results'!$D:$D,"&gt;="&amp;I$1)+I22</f>
        <v>253.96508975259246</v>
      </c>
      <c r="J23" s="16">
        <f>SUMIFS('OTHER Results'!$P:$P,'OTHER Results'!$D:$D,"&lt;="&amp;J$2,'OTHER Results'!$D:$D,"&gt;="&amp;J$1)+J22</f>
        <v>276.51300619152795</v>
      </c>
      <c r="K23" s="16">
        <f>SUMIFS('OTHER Results'!$P:$P,'OTHER Results'!$D:$D,"&lt;="&amp;K$2,'OTHER Results'!$D:$D,"&gt;="&amp;K$1)+K22</f>
        <v>295.14616173968619</v>
      </c>
      <c r="L23" s="16">
        <f>SUMIFS('OTHER Results'!$P:$P,'OTHER Results'!$D:$D,"&lt;="&amp;L$2,'OTHER Results'!$D:$D,"&gt;="&amp;L$1)+L22</f>
        <v>120.75509585284868</v>
      </c>
      <c r="M23" s="16">
        <f>SUMIFS('OTHER Results'!$P:$P,'OTHER Results'!$D:$D,"&lt;="&amp;M$2,'OTHER Results'!$D:$D,"&gt;="&amp;M$1)+M22</f>
        <v>248.50457414009529</v>
      </c>
      <c r="N23" s="16">
        <f>SUMIFS('OTHER Results'!$P:$P,'OTHER Results'!$D:$D,"&lt;="&amp;N$2,'OTHER Results'!$D:$D,"&gt;="&amp;N$1)+N22</f>
        <v>287.34716632633427</v>
      </c>
      <c r="O23" s="14"/>
      <c r="P23" s="33"/>
    </row>
    <row r="24" spans="1:16" hidden="1" outlineLevel="1" x14ac:dyDescent="0.2">
      <c r="A24" s="33"/>
      <c r="B24" s="33"/>
      <c r="C24" s="33"/>
      <c r="D24" s="33"/>
      <c r="E24" s="33"/>
      <c r="F24" s="15" t="s">
        <v>57</v>
      </c>
      <c r="G24" s="47">
        <f t="shared" ref="G24:H24" si="7">IFERROR((G23-G22)/G22,"N/A")</f>
        <v>7.6020647585088322E-2</v>
      </c>
      <c r="H24" s="47">
        <f t="shared" si="7"/>
        <v>0.31119533763145141</v>
      </c>
      <c r="I24" s="47">
        <f t="shared" ref="I24:J24" si="8">IFERROR((I23-I22)/I22,"N/A")</f>
        <v>-0.19418394355809701</v>
      </c>
      <c r="J24" s="47">
        <f t="shared" si="8"/>
        <v>9.201739022195439E-2</v>
      </c>
      <c r="K24" s="47">
        <f t="shared" ref="K24:L24" si="9">IFERROR((K23-K22)/K22,"N/A")</f>
        <v>0.16315517726913067</v>
      </c>
      <c r="L24" s="47">
        <f t="shared" si="9"/>
        <v>-0.10588271334523183</v>
      </c>
      <c r="M24" s="47">
        <f t="shared" ref="M24:N24" si="10">IFERROR((M23-M22)/M22,"N/A")</f>
        <v>5.3411427251585653E-2</v>
      </c>
      <c r="N24" s="47">
        <f t="shared" si="10"/>
        <v>0.20406695268866484</v>
      </c>
      <c r="O24" s="14"/>
      <c r="P24" s="33"/>
    </row>
    <row r="25" spans="1:16" hidden="1" outlineLevel="1" x14ac:dyDescent="0.2">
      <c r="A25" s="33"/>
      <c r="B25" s="32"/>
      <c r="C25" s="77"/>
      <c r="D25" s="33"/>
      <c r="E25" s="33"/>
      <c r="F25" s="15" t="s">
        <v>102</v>
      </c>
      <c r="G25" s="5" t="str">
        <f>ROUND(SUM('OTHER Results'!$P:$P),1)&amp;" units"</f>
        <v>127.7 units</v>
      </c>
      <c r="H25" s="4" t="str">
        <f>ROUND(SUMIFS('OTHER Results'!$P:$P,'OTHER Results'!$D:$D,"&lt;="&amp;H$2,'OTHER Results'!$D:$D,"&gt;="&amp;H$1),1)&amp;" units"</f>
        <v>77.2 units</v>
      </c>
      <c r="I25" s="4" t="str">
        <f>ROUND(SUMIFS('OTHER Results'!$P:$P,'OTHER Results'!$D:$D,"&lt;="&amp;I$2,'OTHER Results'!$D:$D,"&gt;="&amp;I$1),1)&amp;" units"</f>
        <v>-61.2 units</v>
      </c>
      <c r="J25" s="4" t="str">
        <f>ROUND(SUMIFS('OTHER Results'!$P:$P,'OTHER Results'!$D:$D,"&lt;="&amp;J$2,'OTHER Results'!$D:$D,"&gt;="&amp;J$1),1)&amp;" units"</f>
        <v>23.3 units</v>
      </c>
      <c r="K25" s="4" t="str">
        <f>ROUND(SUMIFS('OTHER Results'!$P:$P,'OTHER Results'!$D:$D,"&lt;="&amp;K$2,'OTHER Results'!$D:$D,"&gt;="&amp;K$1),1)&amp;" units"</f>
        <v>41.4 units</v>
      </c>
      <c r="L25" s="4" t="str">
        <f>ROUND(SUMIFS('OTHER Results'!$P:$P,'OTHER Results'!$D:$D,"&lt;="&amp;L$2,'OTHER Results'!$D:$D,"&gt;="&amp;L$1),1)&amp;" units"</f>
        <v>-14.3 units</v>
      </c>
      <c r="M25" s="4" t="str">
        <f>ROUND(SUMIFS('OTHER Results'!$P:$P,'OTHER Results'!$D:$D,"&lt;="&amp;M$2,'OTHER Results'!$D:$D,"&gt;="&amp;M$1),1)&amp;" units"</f>
        <v>12.6 units</v>
      </c>
      <c r="N25" s="4" t="str">
        <f>ROUND(SUMIFS('OTHER Results'!$P:$P,'OTHER Results'!$D:$D,"&lt;="&amp;N$2,'OTHER Results'!$D:$D,"&gt;="&amp;N$1),1)&amp;" units"</f>
        <v>48.7 units</v>
      </c>
      <c r="O25" s="14"/>
      <c r="P25" s="33"/>
    </row>
    <row r="26" spans="1:16" ht="17" collapsed="1" thickBot="1" x14ac:dyDescent="0.25">
      <c r="A26" s="33"/>
      <c r="B26" s="32"/>
      <c r="C26" s="77"/>
      <c r="D26" s="33"/>
      <c r="E26" s="33"/>
      <c r="F26" s="21"/>
      <c r="G26" s="22"/>
      <c r="H26" s="23"/>
      <c r="I26" s="23"/>
      <c r="J26" s="23"/>
      <c r="K26" s="23"/>
      <c r="L26" s="23"/>
      <c r="M26" s="23"/>
      <c r="N26" s="23"/>
      <c r="O26" s="24"/>
      <c r="P26" s="33"/>
    </row>
    <row r="27" spans="1:16" x14ac:dyDescent="0.2">
      <c r="A27" s="33"/>
      <c r="B27" s="8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2">
      <c r="G28" s="56"/>
    </row>
    <row r="29" spans="1:16" x14ac:dyDescent="0.2">
      <c r="G29" s="56"/>
    </row>
    <row r="30" spans="1:16" x14ac:dyDescent="0.2">
      <c r="G30" s="56"/>
    </row>
    <row r="31" spans="1:16" x14ac:dyDescent="0.2">
      <c r="G31" s="56"/>
    </row>
  </sheetData>
  <sheetProtection algorithmName="SHA-512" hashValue="9g8k6HYLB5cPeh9g/YFwk3U7KvWAQy9mCorjS9deoxqkUY+2eUdqTpmPRjt0xwDc6hioQgyIH1wEd7a6B8T59A==" saltValue="5ZjKflooAAfTK1rafpo+UQ==" spinCount="100000" sheet="1" objects="1" scenarios="1"/>
  <mergeCells count="5">
    <mergeCell ref="F4:O5"/>
    <mergeCell ref="B4:C5"/>
    <mergeCell ref="F6:F7"/>
    <mergeCell ref="B6:C6"/>
    <mergeCell ref="F17:G1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40DC-BF3A-9F42-B695-6DF3FA59E5AB}">
  <sheetPr codeName="Sheet5">
    <pageSetUpPr fitToPage="1"/>
  </sheetPr>
  <dimension ref="A1:AT453"/>
  <sheetViews>
    <sheetView showGridLines="0" zoomScale="90" zoomScaleNormal="90" workbookViewId="0">
      <pane xSplit="3" ySplit="4" topLeftCell="D414" activePane="bottomRight" state="frozen"/>
      <selection activeCell="J30" sqref="J30"/>
      <selection pane="topRight" activeCell="J30" sqref="J30"/>
      <selection pane="bottomLeft" activeCell="J30" sqref="J30"/>
      <selection pane="bottomRight" activeCell="H448" sqref="H448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6640625" style="2" bestFit="1" customWidth="1"/>
    <col min="5" max="5" width="13.83203125" style="2" bestFit="1" customWidth="1"/>
    <col min="6" max="6" width="5.1640625" style="50" bestFit="1" customWidth="1"/>
    <col min="7" max="7" width="7.5" style="50" bestFit="1" customWidth="1"/>
    <col min="8" max="8" width="8.83203125" style="50" customWidth="1"/>
    <col min="9" max="9" width="9.83203125" style="50" bestFit="1" customWidth="1"/>
    <col min="10" max="10" width="5.5" style="50" bestFit="1" customWidth="1"/>
    <col min="11" max="11" width="6.33203125" style="2" bestFit="1" customWidth="1"/>
    <col min="12" max="12" width="9.6640625" style="2" bestFit="1" customWidth="1"/>
    <col min="13" max="13" width="6.33203125" style="2" bestFit="1" customWidth="1"/>
    <col min="14" max="14" width="8.5" style="2" bestFit="1" customWidth="1"/>
    <col min="15" max="15" width="5.6640625" style="2" bestFit="1" customWidth="1"/>
    <col min="16" max="16" width="6.83203125" style="2" bestFit="1" customWidth="1"/>
    <col min="17" max="17" width="7" style="2" customWidth="1" outlineLevel="1"/>
    <col min="18" max="18" width="9.6640625" style="2" bestFit="1" customWidth="1"/>
    <col min="19" max="19" width="5.6640625" style="2" bestFit="1" customWidth="1"/>
    <col min="20" max="20" width="8.83203125" style="2" bestFit="1" customWidth="1"/>
    <col min="21" max="21" width="5.6640625" style="2" bestFit="1" customWidth="1"/>
    <col min="22" max="22" width="7" style="2" customWidth="1"/>
    <col min="23" max="23" width="7" style="2" customWidth="1" outlineLevel="1"/>
    <col min="24" max="24" width="5" customWidth="1"/>
    <col min="47" max="16384" width="14.5" style="2"/>
  </cols>
  <sheetData>
    <row r="1" spans="1:24" x14ac:dyDescent="0.2">
      <c r="L1" s="179" t="s">
        <v>688</v>
      </c>
      <c r="M1" s="180"/>
      <c r="N1" s="180"/>
      <c r="O1" s="180"/>
      <c r="P1" s="180"/>
      <c r="Q1" s="181"/>
      <c r="R1" s="179" t="s">
        <v>660</v>
      </c>
      <c r="S1" s="180"/>
      <c r="T1" s="180"/>
      <c r="U1" s="180"/>
      <c r="V1" s="180"/>
      <c r="W1" s="181"/>
    </row>
    <row r="2" spans="1:24" x14ac:dyDescent="0.2">
      <c r="L2" s="182"/>
      <c r="M2" s="183"/>
      <c r="N2" s="183"/>
      <c r="O2" s="183"/>
      <c r="P2" s="183"/>
      <c r="Q2" s="184"/>
      <c r="R2" s="185"/>
      <c r="S2" s="186"/>
      <c r="T2" s="186"/>
      <c r="U2" s="186"/>
      <c r="V2" s="186"/>
      <c r="W2" s="187"/>
    </row>
    <row r="3" spans="1:24" x14ac:dyDescent="0.2">
      <c r="L3" s="182"/>
      <c r="M3" s="183"/>
      <c r="N3" s="183"/>
      <c r="O3" s="183"/>
      <c r="P3" s="183"/>
      <c r="Q3" s="184"/>
      <c r="R3" s="104"/>
      <c r="S3" s="137">
        <v>2</v>
      </c>
      <c r="T3" s="105" t="s">
        <v>658</v>
      </c>
      <c r="U3" s="137">
        <v>1</v>
      </c>
      <c r="V3" s="105" t="s">
        <v>659</v>
      </c>
      <c r="W3" s="106"/>
    </row>
    <row r="4" spans="1:24" x14ac:dyDescent="0.2">
      <c r="A4" s="91"/>
      <c r="B4" s="107" t="s">
        <v>127</v>
      </c>
      <c r="C4" s="108" t="s">
        <v>24</v>
      </c>
      <c r="D4" s="109" t="s">
        <v>0</v>
      </c>
      <c r="E4" s="108" t="s">
        <v>23</v>
      </c>
      <c r="F4" s="109" t="s">
        <v>22</v>
      </c>
      <c r="G4" s="109" t="s">
        <v>68</v>
      </c>
      <c r="H4" s="109" t="s">
        <v>135</v>
      </c>
      <c r="I4" s="109" t="s">
        <v>134</v>
      </c>
      <c r="J4" s="109" t="s">
        <v>119</v>
      </c>
      <c r="K4" s="109" t="s">
        <v>19</v>
      </c>
      <c r="L4" s="110" t="s">
        <v>21</v>
      </c>
      <c r="M4" s="109" t="s">
        <v>18</v>
      </c>
      <c r="N4" s="109" t="s">
        <v>20</v>
      </c>
      <c r="O4" s="109" t="s">
        <v>18</v>
      </c>
      <c r="P4" s="109" t="s">
        <v>16</v>
      </c>
      <c r="Q4" s="111" t="s">
        <v>101</v>
      </c>
      <c r="R4" s="110" t="s">
        <v>21</v>
      </c>
      <c r="S4" s="109" t="s">
        <v>18</v>
      </c>
      <c r="T4" s="109" t="s">
        <v>20</v>
      </c>
      <c r="U4" s="109" t="s">
        <v>18</v>
      </c>
      <c r="V4" s="109" t="s">
        <v>16</v>
      </c>
      <c r="W4" s="111" t="s">
        <v>101</v>
      </c>
      <c r="X4" s="75"/>
    </row>
    <row r="5" spans="1:24" customFormat="1" outlineLevel="1" x14ac:dyDescent="0.2">
      <c r="A5" s="91"/>
      <c r="B5" s="37">
        <v>1</v>
      </c>
      <c r="C5" s="28" t="s">
        <v>533</v>
      </c>
      <c r="D5" s="64">
        <v>44349</v>
      </c>
      <c r="E5" s="28" t="s">
        <v>43</v>
      </c>
      <c r="F5" s="54" t="s">
        <v>34</v>
      </c>
      <c r="G5" s="54" t="s">
        <v>69</v>
      </c>
      <c r="H5" s="54">
        <v>1000</v>
      </c>
      <c r="I5" s="57" t="s">
        <v>131</v>
      </c>
      <c r="J5" s="54" t="s">
        <v>120</v>
      </c>
      <c r="K5" s="36" t="s">
        <v>56</v>
      </c>
      <c r="L5" s="10">
        <v>9</v>
      </c>
      <c r="M5" s="30">
        <v>1.2474999999999998</v>
      </c>
      <c r="N5" s="31">
        <v>3.15</v>
      </c>
      <c r="O5" s="30">
        <v>0.59764705882352942</v>
      </c>
      <c r="P5" s="43">
        <f t="shared" ref="P5:P259" si="0">ROUND(IF(OR($K5="1st",$K5="WON"),($L5*$M5)+($N5*$O5),IF(OR($K5="2nd",$K5="3rd"),IF($N5="NTD",0,($N5*$O5))))-($M5+$O5),1)</f>
        <v>-1.8</v>
      </c>
      <c r="Q5" s="45">
        <f>P5</f>
        <v>-1.8</v>
      </c>
      <c r="R5" s="10">
        <f>L5</f>
        <v>9</v>
      </c>
      <c r="S5" s="30">
        <f>IF(R5&gt;0,S$3,0)</f>
        <v>2</v>
      </c>
      <c r="T5" s="31">
        <f>N5</f>
        <v>3.15</v>
      </c>
      <c r="U5" s="30">
        <f>IF(T5&gt;0,U$3,0)</f>
        <v>1</v>
      </c>
      <c r="V5" s="43">
        <f>ROUND(IF(OR($K5="1st",$K5="WON"),($R5*$S5)+($T5*$U5),IF(OR($K5="2nd",$K5="3rd"),IF($T5="NTD",0,($T5*$U5))))-($S5+$U5),2)</f>
        <v>-3</v>
      </c>
      <c r="W5" s="45">
        <f>V5</f>
        <v>-3</v>
      </c>
      <c r="X5" s="85"/>
    </row>
    <row r="6" spans="1:24" customFormat="1" outlineLevel="1" x14ac:dyDescent="0.2">
      <c r="A6" s="91"/>
      <c r="B6" s="37">
        <f t="shared" ref="B6:B260" si="1">B5+1</f>
        <v>2</v>
      </c>
      <c r="C6" s="28" t="s">
        <v>52</v>
      </c>
      <c r="D6" s="64">
        <v>44349</v>
      </c>
      <c r="E6" s="28" t="s">
        <v>43</v>
      </c>
      <c r="F6" s="54" t="s">
        <v>34</v>
      </c>
      <c r="G6" s="54" t="s">
        <v>69</v>
      </c>
      <c r="H6" s="54">
        <v>1000</v>
      </c>
      <c r="I6" s="57" t="s">
        <v>131</v>
      </c>
      <c r="J6" s="54" t="s">
        <v>120</v>
      </c>
      <c r="K6" s="36" t="s">
        <v>227</v>
      </c>
      <c r="L6" s="10">
        <v>21</v>
      </c>
      <c r="M6" s="30">
        <v>0.5</v>
      </c>
      <c r="N6" s="31">
        <v>5.33</v>
      </c>
      <c r="O6" s="30">
        <v>0.12666666666666668</v>
      </c>
      <c r="P6" s="43">
        <f t="shared" si="0"/>
        <v>-0.6</v>
      </c>
      <c r="Q6" s="45">
        <f t="shared" ref="Q6:Q21" si="2">P6+Q5</f>
        <v>-2.4</v>
      </c>
      <c r="R6" s="10">
        <f t="shared" ref="R6:R69" si="3">L6</f>
        <v>21</v>
      </c>
      <c r="S6" s="30">
        <f t="shared" ref="S6:U69" si="4">IF(R6&gt;0,S$3,0)</f>
        <v>2</v>
      </c>
      <c r="T6" s="31">
        <f t="shared" ref="T6:T69" si="5">N6</f>
        <v>5.33</v>
      </c>
      <c r="U6" s="30">
        <f t="shared" si="4"/>
        <v>1</v>
      </c>
      <c r="V6" s="43">
        <f t="shared" ref="V6:V69" si="6">ROUND(IF(OR($K6="1st",$K6="WON"),($R6*$S6)+($T6*$U6),IF(OR($K6="2nd",$K6="3rd"),IF($T6="NTD",0,($T6*$U6))))-($S6+$U6),2)</f>
        <v>-3</v>
      </c>
      <c r="W6" s="45">
        <f t="shared" ref="W6:W69" si="7">V6+W5</f>
        <v>-6</v>
      </c>
      <c r="X6" s="85"/>
    </row>
    <row r="7" spans="1:24" customFormat="1" outlineLevel="1" x14ac:dyDescent="0.2">
      <c r="A7" s="91"/>
      <c r="B7" s="37">
        <f t="shared" si="1"/>
        <v>3</v>
      </c>
      <c r="C7" s="28" t="s">
        <v>534</v>
      </c>
      <c r="D7" s="64">
        <v>44349</v>
      </c>
      <c r="E7" s="28" t="s">
        <v>43</v>
      </c>
      <c r="F7" s="54" t="s">
        <v>46</v>
      </c>
      <c r="G7" s="54" t="s">
        <v>69</v>
      </c>
      <c r="H7" s="54">
        <v>1300</v>
      </c>
      <c r="I7" s="57" t="s">
        <v>131</v>
      </c>
      <c r="J7" s="54" t="s">
        <v>120</v>
      </c>
      <c r="K7" s="36" t="s">
        <v>74</v>
      </c>
      <c r="L7" s="10">
        <v>35.39</v>
      </c>
      <c r="M7" s="30">
        <v>0.29004683840749412</v>
      </c>
      <c r="N7" s="31">
        <v>5.7</v>
      </c>
      <c r="O7" s="30">
        <v>7.0000000000000007E-2</v>
      </c>
      <c r="P7" s="43">
        <f t="shared" si="0"/>
        <v>-0.4</v>
      </c>
      <c r="Q7" s="45">
        <f t="shared" si="2"/>
        <v>-2.8</v>
      </c>
      <c r="R7" s="10">
        <f t="shared" si="3"/>
        <v>35.39</v>
      </c>
      <c r="S7" s="30">
        <f t="shared" si="4"/>
        <v>2</v>
      </c>
      <c r="T7" s="31">
        <f t="shared" si="5"/>
        <v>5.7</v>
      </c>
      <c r="U7" s="30">
        <f t="shared" si="4"/>
        <v>1</v>
      </c>
      <c r="V7" s="43">
        <f t="shared" si="6"/>
        <v>-3</v>
      </c>
      <c r="W7" s="45">
        <f t="shared" si="7"/>
        <v>-9</v>
      </c>
      <c r="X7" s="85"/>
    </row>
    <row r="8" spans="1:24" customFormat="1" outlineLevel="1" x14ac:dyDescent="0.2">
      <c r="A8" s="91"/>
      <c r="B8" s="37">
        <f t="shared" si="1"/>
        <v>4</v>
      </c>
      <c r="C8" s="28" t="s">
        <v>499</v>
      </c>
      <c r="D8" s="64">
        <v>44349</v>
      </c>
      <c r="E8" s="28" t="s">
        <v>43</v>
      </c>
      <c r="F8" s="54" t="s">
        <v>46</v>
      </c>
      <c r="G8" s="54" t="s">
        <v>69</v>
      </c>
      <c r="H8" s="54">
        <v>1300</v>
      </c>
      <c r="I8" s="57" t="s">
        <v>131</v>
      </c>
      <c r="J8" s="54" t="s">
        <v>120</v>
      </c>
      <c r="K8" s="36" t="s">
        <v>12</v>
      </c>
      <c r="L8" s="10">
        <v>2.14</v>
      </c>
      <c r="M8" s="30">
        <v>8.7960572337042908</v>
      </c>
      <c r="N8" s="31">
        <v>1.32</v>
      </c>
      <c r="O8" s="30">
        <v>0</v>
      </c>
      <c r="P8" s="43">
        <f t="shared" si="0"/>
        <v>-8.8000000000000007</v>
      </c>
      <c r="Q8" s="45">
        <f t="shared" si="2"/>
        <v>-11.600000000000001</v>
      </c>
      <c r="R8" s="10">
        <f t="shared" si="3"/>
        <v>2.14</v>
      </c>
      <c r="S8" s="30">
        <f t="shared" si="4"/>
        <v>2</v>
      </c>
      <c r="T8" s="31">
        <f t="shared" si="5"/>
        <v>1.32</v>
      </c>
      <c r="U8" s="30">
        <f t="shared" si="4"/>
        <v>1</v>
      </c>
      <c r="V8" s="43">
        <f t="shared" si="6"/>
        <v>-1.68</v>
      </c>
      <c r="W8" s="45">
        <f t="shared" si="7"/>
        <v>-10.68</v>
      </c>
      <c r="X8" s="85"/>
    </row>
    <row r="9" spans="1:24" customFormat="1" outlineLevel="1" x14ac:dyDescent="0.2">
      <c r="A9" s="91"/>
      <c r="B9" s="37">
        <f t="shared" si="1"/>
        <v>5</v>
      </c>
      <c r="C9" s="28" t="s">
        <v>141</v>
      </c>
      <c r="D9" s="64">
        <v>44349</v>
      </c>
      <c r="E9" s="28" t="s">
        <v>43</v>
      </c>
      <c r="F9" s="54" t="s">
        <v>13</v>
      </c>
      <c r="G9" s="54" t="s">
        <v>71</v>
      </c>
      <c r="H9" s="54">
        <v>1400</v>
      </c>
      <c r="I9" s="57" t="s">
        <v>131</v>
      </c>
      <c r="J9" s="54" t="s">
        <v>120</v>
      </c>
      <c r="K9" s="36" t="s">
        <v>66</v>
      </c>
      <c r="L9" s="10">
        <v>3.65</v>
      </c>
      <c r="M9" s="30">
        <v>3.7819047619047619</v>
      </c>
      <c r="N9" s="31">
        <v>1.85</v>
      </c>
      <c r="O9" s="30">
        <v>4.4482051282051271</v>
      </c>
      <c r="P9" s="43">
        <f t="shared" si="0"/>
        <v>-8.1999999999999993</v>
      </c>
      <c r="Q9" s="45">
        <f t="shared" si="2"/>
        <v>-19.8</v>
      </c>
      <c r="R9" s="10">
        <f t="shared" si="3"/>
        <v>3.65</v>
      </c>
      <c r="S9" s="30">
        <f t="shared" si="4"/>
        <v>2</v>
      </c>
      <c r="T9" s="31">
        <f t="shared" si="5"/>
        <v>1.85</v>
      </c>
      <c r="U9" s="30">
        <f t="shared" si="4"/>
        <v>1</v>
      </c>
      <c r="V9" s="43">
        <f t="shared" si="6"/>
        <v>-3</v>
      </c>
      <c r="W9" s="45">
        <f t="shared" si="7"/>
        <v>-13.68</v>
      </c>
      <c r="X9" s="85"/>
    </row>
    <row r="10" spans="1:24" customFormat="1" outlineLevel="1" x14ac:dyDescent="0.2">
      <c r="A10" s="91"/>
      <c r="B10" s="37">
        <f t="shared" si="1"/>
        <v>6</v>
      </c>
      <c r="C10" s="28" t="s">
        <v>535</v>
      </c>
      <c r="D10" s="64">
        <v>44350</v>
      </c>
      <c r="E10" s="28" t="s">
        <v>37</v>
      </c>
      <c r="F10" s="54" t="s">
        <v>25</v>
      </c>
      <c r="G10" s="54" t="s">
        <v>67</v>
      </c>
      <c r="H10" s="54">
        <v>1170</v>
      </c>
      <c r="I10" s="57" t="s">
        <v>130</v>
      </c>
      <c r="J10" s="54" t="s">
        <v>120</v>
      </c>
      <c r="K10" s="36" t="s">
        <v>9</v>
      </c>
      <c r="L10" s="10">
        <v>2.7</v>
      </c>
      <c r="M10" s="30">
        <v>5.8633403214535287</v>
      </c>
      <c r="N10" s="31">
        <v>1.37</v>
      </c>
      <c r="O10" s="30">
        <v>0</v>
      </c>
      <c r="P10" s="43">
        <f t="shared" si="0"/>
        <v>10</v>
      </c>
      <c r="Q10" s="45">
        <f t="shared" si="2"/>
        <v>-9.8000000000000007</v>
      </c>
      <c r="R10" s="10">
        <f t="shared" si="3"/>
        <v>2.7</v>
      </c>
      <c r="S10" s="30">
        <f t="shared" si="4"/>
        <v>2</v>
      </c>
      <c r="T10" s="31">
        <f t="shared" si="5"/>
        <v>1.37</v>
      </c>
      <c r="U10" s="30">
        <f t="shared" si="4"/>
        <v>1</v>
      </c>
      <c r="V10" s="43">
        <f t="shared" si="6"/>
        <v>3.77</v>
      </c>
      <c r="W10" s="45">
        <f t="shared" si="7"/>
        <v>-9.91</v>
      </c>
      <c r="X10" s="85"/>
    </row>
    <row r="11" spans="1:24" customFormat="1" outlineLevel="1" x14ac:dyDescent="0.2">
      <c r="A11" s="91"/>
      <c r="B11" s="37">
        <f t="shared" si="1"/>
        <v>7</v>
      </c>
      <c r="C11" s="28" t="s">
        <v>536</v>
      </c>
      <c r="D11" s="64">
        <v>44351</v>
      </c>
      <c r="E11" s="28" t="s">
        <v>44</v>
      </c>
      <c r="F11" s="54" t="s">
        <v>34</v>
      </c>
      <c r="G11" s="54" t="s">
        <v>67</v>
      </c>
      <c r="H11" s="54">
        <v>1200</v>
      </c>
      <c r="I11" s="57" t="s">
        <v>128</v>
      </c>
      <c r="J11" s="54" t="s">
        <v>120</v>
      </c>
      <c r="K11" s="36" t="s">
        <v>56</v>
      </c>
      <c r="L11" s="10">
        <v>3.61</v>
      </c>
      <c r="M11" s="30">
        <v>3.82</v>
      </c>
      <c r="N11" s="31">
        <v>1.49</v>
      </c>
      <c r="O11" s="30">
        <v>0</v>
      </c>
      <c r="P11" s="43">
        <f t="shared" si="0"/>
        <v>-3.8</v>
      </c>
      <c r="Q11" s="45">
        <f t="shared" si="2"/>
        <v>-13.600000000000001</v>
      </c>
      <c r="R11" s="10">
        <f t="shared" si="3"/>
        <v>3.61</v>
      </c>
      <c r="S11" s="30">
        <f t="shared" si="4"/>
        <v>2</v>
      </c>
      <c r="T11" s="31">
        <f t="shared" si="5"/>
        <v>1.49</v>
      </c>
      <c r="U11" s="30">
        <f t="shared" si="4"/>
        <v>1</v>
      </c>
      <c r="V11" s="43">
        <f t="shared" si="6"/>
        <v>-3</v>
      </c>
      <c r="W11" s="45">
        <f t="shared" si="7"/>
        <v>-12.91</v>
      </c>
      <c r="X11" s="85"/>
    </row>
    <row r="12" spans="1:24" customFormat="1" outlineLevel="1" x14ac:dyDescent="0.2">
      <c r="A12" s="91"/>
      <c r="B12" s="37">
        <f t="shared" si="1"/>
        <v>8</v>
      </c>
      <c r="C12" s="28" t="s">
        <v>537</v>
      </c>
      <c r="D12" s="64">
        <v>44352</v>
      </c>
      <c r="E12" s="28" t="s">
        <v>40</v>
      </c>
      <c r="F12" s="54" t="s">
        <v>36</v>
      </c>
      <c r="G12" s="54" t="s">
        <v>67</v>
      </c>
      <c r="H12" s="54">
        <v>1300</v>
      </c>
      <c r="I12" s="57" t="s">
        <v>130</v>
      </c>
      <c r="J12" s="54" t="s">
        <v>120</v>
      </c>
      <c r="K12" s="36" t="s">
        <v>12</v>
      </c>
      <c r="L12" s="10">
        <v>17.03</v>
      </c>
      <c r="M12" s="30">
        <v>0.62250000000000005</v>
      </c>
      <c r="N12" s="31">
        <v>4.84</v>
      </c>
      <c r="O12" s="30">
        <v>0.16444444444444448</v>
      </c>
      <c r="P12" s="43">
        <f t="shared" si="0"/>
        <v>0</v>
      </c>
      <c r="Q12" s="45">
        <f t="shared" si="2"/>
        <v>-13.600000000000001</v>
      </c>
      <c r="R12" s="10">
        <f t="shared" si="3"/>
        <v>17.03</v>
      </c>
      <c r="S12" s="30">
        <f t="shared" si="4"/>
        <v>2</v>
      </c>
      <c r="T12" s="31">
        <f t="shared" si="5"/>
        <v>4.84</v>
      </c>
      <c r="U12" s="30">
        <f t="shared" si="4"/>
        <v>1</v>
      </c>
      <c r="V12" s="43">
        <f t="shared" si="6"/>
        <v>1.84</v>
      </c>
      <c r="W12" s="45">
        <f t="shared" si="7"/>
        <v>-11.07</v>
      </c>
      <c r="X12" s="85"/>
    </row>
    <row r="13" spans="1:24" customFormat="1" outlineLevel="1" x14ac:dyDescent="0.2">
      <c r="A13" s="91"/>
      <c r="B13" s="37">
        <f t="shared" si="1"/>
        <v>9</v>
      </c>
      <c r="C13" s="28" t="s">
        <v>538</v>
      </c>
      <c r="D13" s="64">
        <v>44352</v>
      </c>
      <c r="E13" s="28" t="s">
        <v>40</v>
      </c>
      <c r="F13" s="54" t="s">
        <v>48</v>
      </c>
      <c r="G13" s="54" t="s">
        <v>70</v>
      </c>
      <c r="H13" s="54">
        <v>1300</v>
      </c>
      <c r="I13" s="57" t="s">
        <v>130</v>
      </c>
      <c r="J13" s="54" t="s">
        <v>120</v>
      </c>
      <c r="K13" s="36" t="s">
        <v>9</v>
      </c>
      <c r="L13" s="10">
        <v>5.26</v>
      </c>
      <c r="M13" s="30">
        <v>2.3382209469153517</v>
      </c>
      <c r="N13" s="31">
        <v>2</v>
      </c>
      <c r="O13" s="30">
        <v>2.36</v>
      </c>
      <c r="P13" s="43">
        <f t="shared" si="0"/>
        <v>12.3</v>
      </c>
      <c r="Q13" s="45">
        <f t="shared" si="2"/>
        <v>-1.3000000000000007</v>
      </c>
      <c r="R13" s="10">
        <f t="shared" si="3"/>
        <v>5.26</v>
      </c>
      <c r="S13" s="30">
        <f t="shared" si="4"/>
        <v>2</v>
      </c>
      <c r="T13" s="31">
        <f t="shared" si="5"/>
        <v>2</v>
      </c>
      <c r="U13" s="30">
        <f t="shared" si="4"/>
        <v>1</v>
      </c>
      <c r="V13" s="43">
        <f t="shared" si="6"/>
        <v>9.52</v>
      </c>
      <c r="W13" s="45">
        <f t="shared" si="7"/>
        <v>-1.5500000000000007</v>
      </c>
      <c r="X13" s="85"/>
    </row>
    <row r="14" spans="1:24" customFormat="1" outlineLevel="1" x14ac:dyDescent="0.2">
      <c r="A14" s="91"/>
      <c r="B14" s="37">
        <f t="shared" si="1"/>
        <v>10</v>
      </c>
      <c r="C14" s="28" t="s">
        <v>539</v>
      </c>
      <c r="D14" s="64">
        <v>44352</v>
      </c>
      <c r="E14" s="28" t="s">
        <v>31</v>
      </c>
      <c r="F14" s="54" t="s">
        <v>34</v>
      </c>
      <c r="G14" s="54" t="s">
        <v>245</v>
      </c>
      <c r="H14" s="54">
        <v>1100</v>
      </c>
      <c r="I14" s="57" t="s">
        <v>131</v>
      </c>
      <c r="J14" s="54" t="s">
        <v>120</v>
      </c>
      <c r="K14" s="36" t="s">
        <v>8</v>
      </c>
      <c r="L14" s="10">
        <v>8.0500000000000007</v>
      </c>
      <c r="M14" s="30">
        <v>1.4242857142857144</v>
      </c>
      <c r="N14" s="31">
        <v>2.62</v>
      </c>
      <c r="O14" s="30">
        <v>0.88</v>
      </c>
      <c r="P14" s="43">
        <f t="shared" si="0"/>
        <v>0</v>
      </c>
      <c r="Q14" s="45">
        <f t="shared" si="2"/>
        <v>-1.3000000000000007</v>
      </c>
      <c r="R14" s="10">
        <f t="shared" si="3"/>
        <v>8.0500000000000007</v>
      </c>
      <c r="S14" s="30">
        <f t="shared" si="4"/>
        <v>2</v>
      </c>
      <c r="T14" s="31">
        <f t="shared" si="5"/>
        <v>2.62</v>
      </c>
      <c r="U14" s="30">
        <f t="shared" si="4"/>
        <v>1</v>
      </c>
      <c r="V14" s="43">
        <f t="shared" si="6"/>
        <v>-0.38</v>
      </c>
      <c r="W14" s="45">
        <f t="shared" si="7"/>
        <v>-1.9300000000000006</v>
      </c>
      <c r="X14" s="85"/>
    </row>
    <row r="15" spans="1:24" customFormat="1" outlineLevel="1" x14ac:dyDescent="0.2">
      <c r="A15" s="91"/>
      <c r="B15" s="37">
        <f t="shared" si="1"/>
        <v>11</v>
      </c>
      <c r="C15" s="28" t="s">
        <v>437</v>
      </c>
      <c r="D15" s="64">
        <v>44352</v>
      </c>
      <c r="E15" s="28" t="s">
        <v>31</v>
      </c>
      <c r="F15" s="54" t="s">
        <v>48</v>
      </c>
      <c r="G15" s="54" t="s">
        <v>112</v>
      </c>
      <c r="H15" s="54">
        <v>1100</v>
      </c>
      <c r="I15" s="57" t="s">
        <v>131</v>
      </c>
      <c r="J15" s="54" t="s">
        <v>120</v>
      </c>
      <c r="K15" s="36" t="s">
        <v>65</v>
      </c>
      <c r="L15" s="10">
        <v>77.48</v>
      </c>
      <c r="M15" s="30">
        <v>0.13105263157894737</v>
      </c>
      <c r="N15" s="31">
        <v>14</v>
      </c>
      <c r="O15" s="30">
        <v>0.01</v>
      </c>
      <c r="P15" s="43">
        <f t="shared" si="0"/>
        <v>-0.1</v>
      </c>
      <c r="Q15" s="45">
        <f t="shared" si="2"/>
        <v>-1.4000000000000008</v>
      </c>
      <c r="R15" s="10">
        <f t="shared" si="3"/>
        <v>77.48</v>
      </c>
      <c r="S15" s="30">
        <f t="shared" si="4"/>
        <v>2</v>
      </c>
      <c r="T15" s="31">
        <f t="shared" si="5"/>
        <v>14</v>
      </c>
      <c r="U15" s="30">
        <f t="shared" si="4"/>
        <v>1</v>
      </c>
      <c r="V15" s="43">
        <f t="shared" si="6"/>
        <v>-3</v>
      </c>
      <c r="W15" s="45">
        <f t="shared" si="7"/>
        <v>-4.9300000000000006</v>
      </c>
      <c r="X15" s="85"/>
    </row>
    <row r="16" spans="1:24" customFormat="1" outlineLevel="1" x14ac:dyDescent="0.2">
      <c r="A16" s="91"/>
      <c r="B16" s="37">
        <f t="shared" si="1"/>
        <v>12</v>
      </c>
      <c r="C16" s="28" t="s">
        <v>540</v>
      </c>
      <c r="D16" s="64">
        <v>44353</v>
      </c>
      <c r="E16" s="28" t="s">
        <v>30</v>
      </c>
      <c r="F16" s="54" t="s">
        <v>36</v>
      </c>
      <c r="G16" s="54" t="s">
        <v>67</v>
      </c>
      <c r="H16" s="54">
        <v>1200</v>
      </c>
      <c r="I16" s="57" t="s">
        <v>130</v>
      </c>
      <c r="J16" s="54" t="s">
        <v>120</v>
      </c>
      <c r="K16" s="36" t="s">
        <v>12</v>
      </c>
      <c r="L16" s="10">
        <v>24.18</v>
      </c>
      <c r="M16" s="30">
        <v>0.43356185973207251</v>
      </c>
      <c r="N16" s="31">
        <v>6.8</v>
      </c>
      <c r="O16" s="30">
        <v>7.9999999999999974E-2</v>
      </c>
      <c r="P16" s="43">
        <f t="shared" si="0"/>
        <v>0</v>
      </c>
      <c r="Q16" s="45">
        <f t="shared" si="2"/>
        <v>-1.4000000000000008</v>
      </c>
      <c r="R16" s="10">
        <f t="shared" si="3"/>
        <v>24.18</v>
      </c>
      <c r="S16" s="30">
        <f t="shared" si="4"/>
        <v>2</v>
      </c>
      <c r="T16" s="31">
        <f t="shared" si="5"/>
        <v>6.8</v>
      </c>
      <c r="U16" s="30">
        <f t="shared" si="4"/>
        <v>1</v>
      </c>
      <c r="V16" s="43">
        <f t="shared" si="6"/>
        <v>3.8</v>
      </c>
      <c r="W16" s="45">
        <f t="shared" si="7"/>
        <v>-1.1300000000000008</v>
      </c>
      <c r="X16" s="85"/>
    </row>
    <row r="17" spans="1:24" customFormat="1" outlineLevel="1" x14ac:dyDescent="0.2">
      <c r="A17" s="91"/>
      <c r="B17" s="37">
        <f t="shared" si="1"/>
        <v>13</v>
      </c>
      <c r="C17" s="28" t="s">
        <v>541</v>
      </c>
      <c r="D17" s="64">
        <v>44353</v>
      </c>
      <c r="E17" s="28" t="s">
        <v>30</v>
      </c>
      <c r="F17" s="54" t="s">
        <v>10</v>
      </c>
      <c r="G17" s="54" t="s">
        <v>67</v>
      </c>
      <c r="H17" s="54">
        <v>1000</v>
      </c>
      <c r="I17" s="57" t="s">
        <v>130</v>
      </c>
      <c r="J17" s="54" t="s">
        <v>120</v>
      </c>
      <c r="K17" s="36" t="s">
        <v>9</v>
      </c>
      <c r="L17" s="10">
        <v>3.45</v>
      </c>
      <c r="M17" s="30">
        <v>4.0813793103448273</v>
      </c>
      <c r="N17" s="31">
        <v>1.52</v>
      </c>
      <c r="O17" s="30">
        <v>0</v>
      </c>
      <c r="P17" s="43">
        <f t="shared" si="0"/>
        <v>10</v>
      </c>
      <c r="Q17" s="45">
        <f t="shared" si="2"/>
        <v>8.6</v>
      </c>
      <c r="R17" s="10">
        <f t="shared" si="3"/>
        <v>3.45</v>
      </c>
      <c r="S17" s="30">
        <f t="shared" si="4"/>
        <v>2</v>
      </c>
      <c r="T17" s="31">
        <f t="shared" si="5"/>
        <v>1.52</v>
      </c>
      <c r="U17" s="30">
        <f t="shared" si="4"/>
        <v>1</v>
      </c>
      <c r="V17" s="43">
        <f t="shared" si="6"/>
        <v>5.42</v>
      </c>
      <c r="W17" s="45">
        <f t="shared" si="7"/>
        <v>4.2899999999999991</v>
      </c>
      <c r="X17" s="85"/>
    </row>
    <row r="18" spans="1:24" customFormat="1" outlineLevel="1" x14ac:dyDescent="0.2">
      <c r="A18" s="91"/>
      <c r="B18" s="37">
        <f t="shared" si="1"/>
        <v>14</v>
      </c>
      <c r="C18" s="28" t="s">
        <v>542</v>
      </c>
      <c r="D18" s="64">
        <v>44353</v>
      </c>
      <c r="E18" s="28" t="s">
        <v>51</v>
      </c>
      <c r="F18" s="54" t="s">
        <v>48</v>
      </c>
      <c r="G18" s="54" t="s">
        <v>147</v>
      </c>
      <c r="H18" s="54">
        <v>1300</v>
      </c>
      <c r="I18" s="57" t="s">
        <v>130</v>
      </c>
      <c r="J18" s="54" t="s">
        <v>120</v>
      </c>
      <c r="K18" s="36" t="s">
        <v>86</v>
      </c>
      <c r="L18" s="10">
        <v>16.5</v>
      </c>
      <c r="M18" s="30">
        <v>0.64548387096774196</v>
      </c>
      <c r="N18" s="31">
        <v>4.2</v>
      </c>
      <c r="O18" s="30">
        <v>0.20666666666666669</v>
      </c>
      <c r="P18" s="43">
        <f t="shared" si="0"/>
        <v>-0.9</v>
      </c>
      <c r="Q18" s="45">
        <f t="shared" si="2"/>
        <v>7.6999999999999993</v>
      </c>
      <c r="R18" s="10">
        <f t="shared" si="3"/>
        <v>16.5</v>
      </c>
      <c r="S18" s="30">
        <f t="shared" si="4"/>
        <v>2</v>
      </c>
      <c r="T18" s="31">
        <f t="shared" si="5"/>
        <v>4.2</v>
      </c>
      <c r="U18" s="30">
        <f t="shared" si="4"/>
        <v>1</v>
      </c>
      <c r="V18" s="43">
        <f t="shared" si="6"/>
        <v>-3</v>
      </c>
      <c r="W18" s="45">
        <f t="shared" si="7"/>
        <v>1.2899999999999991</v>
      </c>
      <c r="X18" s="85"/>
    </row>
    <row r="19" spans="1:24" customFormat="1" outlineLevel="1" x14ac:dyDescent="0.2">
      <c r="A19" s="91"/>
      <c r="B19" s="37">
        <f t="shared" si="1"/>
        <v>15</v>
      </c>
      <c r="C19" s="28" t="s">
        <v>543</v>
      </c>
      <c r="D19" s="64">
        <v>44355</v>
      </c>
      <c r="E19" s="28" t="s">
        <v>44</v>
      </c>
      <c r="F19" s="54" t="s">
        <v>46</v>
      </c>
      <c r="G19" s="54" t="s">
        <v>69</v>
      </c>
      <c r="H19" s="54">
        <v>110</v>
      </c>
      <c r="I19" s="57" t="s">
        <v>128</v>
      </c>
      <c r="J19" s="54" t="s">
        <v>120</v>
      </c>
      <c r="K19" s="36" t="s">
        <v>9</v>
      </c>
      <c r="L19" s="10">
        <v>4.8499999999999996</v>
      </c>
      <c r="M19" s="30">
        <v>2.6076832844574778</v>
      </c>
      <c r="N19" s="31">
        <v>2.13</v>
      </c>
      <c r="O19" s="30">
        <v>2.3022222222222224</v>
      </c>
      <c r="P19" s="43">
        <f t="shared" si="0"/>
        <v>12.6</v>
      </c>
      <c r="Q19" s="45">
        <f t="shared" si="2"/>
        <v>20.299999999999997</v>
      </c>
      <c r="R19" s="10">
        <f t="shared" si="3"/>
        <v>4.8499999999999996</v>
      </c>
      <c r="S19" s="30">
        <f t="shared" si="4"/>
        <v>2</v>
      </c>
      <c r="T19" s="31">
        <f t="shared" si="5"/>
        <v>2.13</v>
      </c>
      <c r="U19" s="30">
        <f t="shared" si="4"/>
        <v>1</v>
      </c>
      <c r="V19" s="43">
        <f t="shared" si="6"/>
        <v>8.83</v>
      </c>
      <c r="W19" s="45">
        <f t="shared" si="7"/>
        <v>10.119999999999999</v>
      </c>
      <c r="X19" s="85"/>
    </row>
    <row r="20" spans="1:24" customFormat="1" outlineLevel="1" x14ac:dyDescent="0.2">
      <c r="A20" s="91"/>
      <c r="B20" s="37">
        <f t="shared" si="1"/>
        <v>16</v>
      </c>
      <c r="C20" s="28" t="s">
        <v>544</v>
      </c>
      <c r="D20" s="64">
        <v>44355</v>
      </c>
      <c r="E20" s="28" t="s">
        <v>44</v>
      </c>
      <c r="F20" s="54" t="s">
        <v>13</v>
      </c>
      <c r="G20" s="54" t="s">
        <v>70</v>
      </c>
      <c r="H20" s="54">
        <v>1400</v>
      </c>
      <c r="I20" s="57" t="s">
        <v>128</v>
      </c>
      <c r="J20" s="54" t="s">
        <v>120</v>
      </c>
      <c r="K20" s="36" t="s">
        <v>8</v>
      </c>
      <c r="L20" s="10">
        <v>1.84</v>
      </c>
      <c r="M20" s="30">
        <v>11.963805374001451</v>
      </c>
      <c r="N20" s="31">
        <v>1.21</v>
      </c>
      <c r="O20" s="30">
        <v>0</v>
      </c>
      <c r="P20" s="43">
        <f t="shared" si="0"/>
        <v>-12</v>
      </c>
      <c r="Q20" s="45">
        <f t="shared" si="2"/>
        <v>8.2999999999999972</v>
      </c>
      <c r="R20" s="10">
        <f t="shared" si="3"/>
        <v>1.84</v>
      </c>
      <c r="S20" s="30">
        <f t="shared" si="4"/>
        <v>2</v>
      </c>
      <c r="T20" s="31">
        <f t="shared" si="5"/>
        <v>1.21</v>
      </c>
      <c r="U20" s="30">
        <f t="shared" si="4"/>
        <v>1</v>
      </c>
      <c r="V20" s="43">
        <f t="shared" si="6"/>
        <v>-1.79</v>
      </c>
      <c r="W20" s="45">
        <f t="shared" si="7"/>
        <v>8.3299999999999983</v>
      </c>
      <c r="X20" s="85"/>
    </row>
    <row r="21" spans="1:24" customFormat="1" outlineLevel="1" x14ac:dyDescent="0.2">
      <c r="A21" s="91"/>
      <c r="B21" s="37">
        <f t="shared" si="1"/>
        <v>17</v>
      </c>
      <c r="C21" s="28" t="s">
        <v>545</v>
      </c>
      <c r="D21" s="64">
        <v>44356</v>
      </c>
      <c r="E21" s="28" t="s">
        <v>26</v>
      </c>
      <c r="F21" s="54" t="s">
        <v>46</v>
      </c>
      <c r="G21" s="54" t="s">
        <v>147</v>
      </c>
      <c r="H21" s="54">
        <v>1208</v>
      </c>
      <c r="I21" s="57" t="s">
        <v>132</v>
      </c>
      <c r="J21" s="54" t="s">
        <v>120</v>
      </c>
      <c r="K21" s="36" t="s">
        <v>9</v>
      </c>
      <c r="L21" s="10">
        <v>1.72</v>
      </c>
      <c r="M21" s="30">
        <v>13.888695652173917</v>
      </c>
      <c r="N21" s="31">
        <v>1.2</v>
      </c>
      <c r="O21" s="30">
        <v>0</v>
      </c>
      <c r="P21" s="43">
        <f t="shared" si="0"/>
        <v>10</v>
      </c>
      <c r="Q21" s="45">
        <f t="shared" si="2"/>
        <v>18.299999999999997</v>
      </c>
      <c r="R21" s="10">
        <f t="shared" si="3"/>
        <v>1.72</v>
      </c>
      <c r="S21" s="30">
        <f t="shared" si="4"/>
        <v>2</v>
      </c>
      <c r="T21" s="31">
        <f t="shared" si="5"/>
        <v>1.2</v>
      </c>
      <c r="U21" s="30">
        <f t="shared" si="4"/>
        <v>1</v>
      </c>
      <c r="V21" s="43">
        <f t="shared" si="6"/>
        <v>1.64</v>
      </c>
      <c r="W21" s="45">
        <f t="shared" si="7"/>
        <v>9.9699999999999989</v>
      </c>
      <c r="X21" s="85"/>
    </row>
    <row r="22" spans="1:24" customFormat="1" outlineLevel="1" x14ac:dyDescent="0.2">
      <c r="A22" s="91"/>
      <c r="B22" s="37">
        <f t="shared" si="1"/>
        <v>18</v>
      </c>
      <c r="C22" s="28" t="s">
        <v>546</v>
      </c>
      <c r="D22" s="64">
        <v>44359</v>
      </c>
      <c r="E22" s="28" t="s">
        <v>43</v>
      </c>
      <c r="F22" s="54" t="s">
        <v>25</v>
      </c>
      <c r="G22" s="54" t="s">
        <v>245</v>
      </c>
      <c r="H22" s="54">
        <v>1000</v>
      </c>
      <c r="I22" s="57" t="s">
        <v>132</v>
      </c>
      <c r="J22" s="54" t="s">
        <v>120</v>
      </c>
      <c r="K22" s="36" t="s">
        <v>12</v>
      </c>
      <c r="L22" s="10">
        <v>8.7100000000000009</v>
      </c>
      <c r="M22" s="30">
        <v>1.2906451612903225</v>
      </c>
      <c r="N22" s="31">
        <v>2.4700000000000002</v>
      </c>
      <c r="O22" s="30">
        <v>0.88000000000000012</v>
      </c>
      <c r="P22" s="43">
        <f t="shared" si="0"/>
        <v>0</v>
      </c>
      <c r="Q22" s="45">
        <f t="shared" ref="Q22" si="8">P22+Q21</f>
        <v>18.299999999999997</v>
      </c>
      <c r="R22" s="10">
        <f t="shared" si="3"/>
        <v>8.7100000000000009</v>
      </c>
      <c r="S22" s="30">
        <f t="shared" si="4"/>
        <v>2</v>
      </c>
      <c r="T22" s="31">
        <f t="shared" si="5"/>
        <v>2.4700000000000002</v>
      </c>
      <c r="U22" s="30">
        <f t="shared" si="4"/>
        <v>1</v>
      </c>
      <c r="V22" s="43">
        <f t="shared" si="6"/>
        <v>-0.53</v>
      </c>
      <c r="W22" s="45">
        <f t="shared" si="7"/>
        <v>9.44</v>
      </c>
      <c r="X22" s="85"/>
    </row>
    <row r="23" spans="1:24" customFormat="1" outlineLevel="1" x14ac:dyDescent="0.2">
      <c r="A23" s="91"/>
      <c r="B23" s="37">
        <f t="shared" si="1"/>
        <v>19</v>
      </c>
      <c r="C23" s="28" t="s">
        <v>511</v>
      </c>
      <c r="D23" s="64">
        <v>44359</v>
      </c>
      <c r="E23" s="28" t="s">
        <v>43</v>
      </c>
      <c r="F23" s="54" t="s">
        <v>29</v>
      </c>
      <c r="G23" s="54" t="s">
        <v>112</v>
      </c>
      <c r="H23" s="54">
        <v>1000</v>
      </c>
      <c r="I23" s="57" t="s">
        <v>132</v>
      </c>
      <c r="J23" s="54" t="s">
        <v>120</v>
      </c>
      <c r="K23" s="36" t="s">
        <v>110</v>
      </c>
      <c r="L23" s="10">
        <v>33.89</v>
      </c>
      <c r="M23" s="30">
        <v>0.30393939393939395</v>
      </c>
      <c r="N23" s="31">
        <v>6.6</v>
      </c>
      <c r="O23" s="30">
        <v>5.000000000000001E-2</v>
      </c>
      <c r="P23" s="43">
        <f t="shared" si="0"/>
        <v>-0.4</v>
      </c>
      <c r="Q23" s="45">
        <f t="shared" ref="Q23" si="9">P23+Q22</f>
        <v>17.899999999999999</v>
      </c>
      <c r="R23" s="10">
        <f t="shared" si="3"/>
        <v>33.89</v>
      </c>
      <c r="S23" s="30">
        <f t="shared" si="4"/>
        <v>2</v>
      </c>
      <c r="T23" s="31">
        <f t="shared" si="5"/>
        <v>6.6</v>
      </c>
      <c r="U23" s="30">
        <f t="shared" si="4"/>
        <v>1</v>
      </c>
      <c r="V23" s="43">
        <f t="shared" si="6"/>
        <v>-3</v>
      </c>
      <c r="W23" s="45">
        <f t="shared" si="7"/>
        <v>6.4399999999999995</v>
      </c>
      <c r="X23" s="85"/>
    </row>
    <row r="24" spans="1:24" customFormat="1" outlineLevel="1" x14ac:dyDescent="0.2">
      <c r="A24" s="91"/>
      <c r="B24" s="37">
        <f t="shared" si="1"/>
        <v>20</v>
      </c>
      <c r="C24" s="28" t="s">
        <v>547</v>
      </c>
      <c r="D24" s="64">
        <v>44360</v>
      </c>
      <c r="E24" s="28" t="s">
        <v>33</v>
      </c>
      <c r="F24" s="54" t="s">
        <v>36</v>
      </c>
      <c r="G24" s="54" t="s">
        <v>67</v>
      </c>
      <c r="H24" s="54">
        <v>1200</v>
      </c>
      <c r="I24" s="57" t="s">
        <v>131</v>
      </c>
      <c r="J24" s="54" t="s">
        <v>120</v>
      </c>
      <c r="K24" s="36" t="s">
        <v>9</v>
      </c>
      <c r="L24" s="10">
        <v>6.3</v>
      </c>
      <c r="M24" s="30">
        <v>1.8909523809523809</v>
      </c>
      <c r="N24" s="31">
        <v>2.12</v>
      </c>
      <c r="O24" s="30">
        <v>1.6844444444444442</v>
      </c>
      <c r="P24" s="43">
        <f t="shared" si="0"/>
        <v>11.9</v>
      </c>
      <c r="Q24" s="45">
        <f t="shared" ref="Q24" si="10">P24+Q23</f>
        <v>29.799999999999997</v>
      </c>
      <c r="R24" s="10">
        <f t="shared" si="3"/>
        <v>6.3</v>
      </c>
      <c r="S24" s="30">
        <f t="shared" si="4"/>
        <v>2</v>
      </c>
      <c r="T24" s="31">
        <f t="shared" si="5"/>
        <v>2.12</v>
      </c>
      <c r="U24" s="30">
        <f t="shared" si="4"/>
        <v>1</v>
      </c>
      <c r="V24" s="43">
        <f t="shared" si="6"/>
        <v>11.72</v>
      </c>
      <c r="W24" s="45">
        <f t="shared" si="7"/>
        <v>18.16</v>
      </c>
      <c r="X24" s="85"/>
    </row>
    <row r="25" spans="1:24" customFormat="1" outlineLevel="1" x14ac:dyDescent="0.2">
      <c r="A25" s="91"/>
      <c r="B25" s="37">
        <f t="shared" si="1"/>
        <v>21</v>
      </c>
      <c r="C25" s="28" t="s">
        <v>548</v>
      </c>
      <c r="D25" s="64">
        <v>44360</v>
      </c>
      <c r="E25" s="28" t="s">
        <v>549</v>
      </c>
      <c r="F25" s="54" t="s">
        <v>10</v>
      </c>
      <c r="G25" s="54" t="s">
        <v>67</v>
      </c>
      <c r="H25" s="54">
        <v>1000</v>
      </c>
      <c r="I25" s="57" t="s">
        <v>130</v>
      </c>
      <c r="J25" s="54" t="s">
        <v>120</v>
      </c>
      <c r="K25" s="36" t="s">
        <v>9</v>
      </c>
      <c r="L25" s="10">
        <v>10.8</v>
      </c>
      <c r="M25" s="30">
        <v>1.0203448275862068</v>
      </c>
      <c r="N25" s="31">
        <v>2.8</v>
      </c>
      <c r="O25" s="30">
        <v>0.58000000000000007</v>
      </c>
      <c r="P25" s="43">
        <f t="shared" si="0"/>
        <v>11</v>
      </c>
      <c r="Q25" s="45">
        <f t="shared" ref="Q25" si="11">P25+Q24</f>
        <v>40.799999999999997</v>
      </c>
      <c r="R25" s="10">
        <f t="shared" si="3"/>
        <v>10.8</v>
      </c>
      <c r="S25" s="30">
        <f t="shared" si="4"/>
        <v>2</v>
      </c>
      <c r="T25" s="31">
        <f t="shared" si="5"/>
        <v>2.8</v>
      </c>
      <c r="U25" s="30">
        <f t="shared" si="4"/>
        <v>1</v>
      </c>
      <c r="V25" s="43">
        <f t="shared" si="6"/>
        <v>21.4</v>
      </c>
      <c r="W25" s="45">
        <f t="shared" si="7"/>
        <v>39.56</v>
      </c>
      <c r="X25" s="85"/>
    </row>
    <row r="26" spans="1:24" outlineLevel="1" x14ac:dyDescent="0.2">
      <c r="A26" s="91"/>
      <c r="B26" s="37">
        <f t="shared" si="1"/>
        <v>22</v>
      </c>
      <c r="C26" s="28" t="s">
        <v>550</v>
      </c>
      <c r="D26" s="64">
        <v>44362</v>
      </c>
      <c r="E26" s="28" t="s">
        <v>32</v>
      </c>
      <c r="F26" s="54" t="s">
        <v>34</v>
      </c>
      <c r="G26" s="54" t="s">
        <v>67</v>
      </c>
      <c r="H26" s="54">
        <v>1000</v>
      </c>
      <c r="I26" s="57" t="s">
        <v>128</v>
      </c>
      <c r="J26" s="54" t="s">
        <v>120</v>
      </c>
      <c r="K26" s="36" t="s">
        <v>74</v>
      </c>
      <c r="L26" s="10">
        <v>15.5</v>
      </c>
      <c r="M26" s="30">
        <v>0.68931034482758624</v>
      </c>
      <c r="N26" s="31">
        <v>3</v>
      </c>
      <c r="O26" s="30">
        <v>0.33200000000000007</v>
      </c>
      <c r="P26" s="43">
        <f t="shared" si="0"/>
        <v>-1</v>
      </c>
      <c r="Q26" s="45">
        <f t="shared" ref="Q26" si="12">P26+Q25</f>
        <v>39.799999999999997</v>
      </c>
      <c r="R26" s="10">
        <f t="shared" si="3"/>
        <v>15.5</v>
      </c>
      <c r="S26" s="30">
        <f t="shared" si="4"/>
        <v>2</v>
      </c>
      <c r="T26" s="31">
        <f t="shared" si="5"/>
        <v>3</v>
      </c>
      <c r="U26" s="30">
        <f t="shared" si="4"/>
        <v>1</v>
      </c>
      <c r="V26" s="43">
        <f t="shared" si="6"/>
        <v>-3</v>
      </c>
      <c r="W26" s="45">
        <f t="shared" si="7"/>
        <v>36.56</v>
      </c>
      <c r="X26" s="85"/>
    </row>
    <row r="27" spans="1:24" outlineLevel="1" x14ac:dyDescent="0.2">
      <c r="A27" s="91"/>
      <c r="B27" s="37">
        <f t="shared" si="1"/>
        <v>23</v>
      </c>
      <c r="C27" s="28" t="s">
        <v>551</v>
      </c>
      <c r="D27" s="64">
        <v>44362</v>
      </c>
      <c r="E27" s="28" t="s">
        <v>32</v>
      </c>
      <c r="F27" s="54" t="s">
        <v>41</v>
      </c>
      <c r="G27" s="54" t="s">
        <v>70</v>
      </c>
      <c r="H27" s="54">
        <v>1000</v>
      </c>
      <c r="I27" s="57" t="s">
        <v>128</v>
      </c>
      <c r="J27" s="54" t="s">
        <v>120</v>
      </c>
      <c r="K27" s="36" t="s">
        <v>86</v>
      </c>
      <c r="L27" s="10">
        <v>15.49</v>
      </c>
      <c r="M27" s="30">
        <v>0.68931034482758624</v>
      </c>
      <c r="N27" s="31">
        <v>4.0999999999999996</v>
      </c>
      <c r="O27" s="30">
        <v>0.23</v>
      </c>
      <c r="P27" s="43">
        <f t="shared" si="0"/>
        <v>-0.9</v>
      </c>
      <c r="Q27" s="45">
        <f t="shared" ref="Q27" si="13">P27+Q26</f>
        <v>38.9</v>
      </c>
      <c r="R27" s="10">
        <f t="shared" si="3"/>
        <v>15.49</v>
      </c>
      <c r="S27" s="30">
        <f t="shared" si="4"/>
        <v>2</v>
      </c>
      <c r="T27" s="31">
        <f t="shared" si="5"/>
        <v>4.0999999999999996</v>
      </c>
      <c r="U27" s="30">
        <f t="shared" si="4"/>
        <v>1</v>
      </c>
      <c r="V27" s="43">
        <f t="shared" si="6"/>
        <v>-3</v>
      </c>
      <c r="W27" s="45">
        <f t="shared" si="7"/>
        <v>33.56</v>
      </c>
      <c r="X27" s="85"/>
    </row>
    <row r="28" spans="1:24" outlineLevel="1" x14ac:dyDescent="0.2">
      <c r="A28" s="91"/>
      <c r="B28" s="37">
        <f t="shared" si="1"/>
        <v>24</v>
      </c>
      <c r="C28" s="28" t="s">
        <v>552</v>
      </c>
      <c r="D28" s="64">
        <v>44363</v>
      </c>
      <c r="E28" s="28" t="s">
        <v>43</v>
      </c>
      <c r="F28" s="54" t="s">
        <v>36</v>
      </c>
      <c r="G28" s="54" t="s">
        <v>245</v>
      </c>
      <c r="H28" s="54">
        <v>1300</v>
      </c>
      <c r="I28" s="57" t="s">
        <v>130</v>
      </c>
      <c r="J28" s="54" t="s">
        <v>120</v>
      </c>
      <c r="K28" s="36" t="s">
        <v>74</v>
      </c>
      <c r="L28" s="10">
        <v>2.4700000000000002</v>
      </c>
      <c r="M28" s="30">
        <v>6.7889361702127662</v>
      </c>
      <c r="N28" s="31">
        <v>1.3</v>
      </c>
      <c r="O28" s="30">
        <v>0</v>
      </c>
      <c r="P28" s="43">
        <f t="shared" si="0"/>
        <v>-6.8</v>
      </c>
      <c r="Q28" s="45">
        <f t="shared" ref="Q28" si="14">P28+Q27</f>
        <v>32.1</v>
      </c>
      <c r="R28" s="10">
        <f t="shared" si="3"/>
        <v>2.4700000000000002</v>
      </c>
      <c r="S28" s="30">
        <f t="shared" si="4"/>
        <v>2</v>
      </c>
      <c r="T28" s="31">
        <f t="shared" si="5"/>
        <v>1.3</v>
      </c>
      <c r="U28" s="30">
        <f t="shared" si="4"/>
        <v>1</v>
      </c>
      <c r="V28" s="43">
        <f t="shared" si="6"/>
        <v>-3</v>
      </c>
      <c r="W28" s="45">
        <f t="shared" si="7"/>
        <v>30.560000000000002</v>
      </c>
      <c r="X28" s="85"/>
    </row>
    <row r="29" spans="1:24" outlineLevel="1" x14ac:dyDescent="0.2">
      <c r="A29" s="91"/>
      <c r="B29" s="37">
        <f t="shared" si="1"/>
        <v>25</v>
      </c>
      <c r="C29" s="28" t="s">
        <v>423</v>
      </c>
      <c r="D29" s="64">
        <v>44363</v>
      </c>
      <c r="E29" s="28" t="s">
        <v>43</v>
      </c>
      <c r="F29" s="54" t="s">
        <v>10</v>
      </c>
      <c r="G29" s="54" t="s">
        <v>147</v>
      </c>
      <c r="H29" s="54">
        <v>1300</v>
      </c>
      <c r="I29" s="57" t="s">
        <v>130</v>
      </c>
      <c r="J29" s="54" t="s">
        <v>120</v>
      </c>
      <c r="K29" s="36" t="s">
        <v>9</v>
      </c>
      <c r="L29" s="10">
        <v>5.96</v>
      </c>
      <c r="M29" s="30">
        <v>2.0155334987593054</v>
      </c>
      <c r="N29" s="31">
        <v>2.5299999999999998</v>
      </c>
      <c r="O29" s="30">
        <v>1.3466666666666667</v>
      </c>
      <c r="P29" s="43">
        <f t="shared" si="0"/>
        <v>12.1</v>
      </c>
      <c r="Q29" s="45">
        <f t="shared" ref="Q29" si="15">P29+Q28</f>
        <v>44.2</v>
      </c>
      <c r="R29" s="10">
        <f t="shared" si="3"/>
        <v>5.96</v>
      </c>
      <c r="S29" s="30">
        <f t="shared" si="4"/>
        <v>2</v>
      </c>
      <c r="T29" s="31">
        <f t="shared" si="5"/>
        <v>2.5299999999999998</v>
      </c>
      <c r="U29" s="30">
        <f t="shared" si="4"/>
        <v>1</v>
      </c>
      <c r="V29" s="43">
        <f t="shared" si="6"/>
        <v>11.45</v>
      </c>
      <c r="W29" s="45">
        <f t="shared" si="7"/>
        <v>42.010000000000005</v>
      </c>
      <c r="X29" s="85"/>
    </row>
    <row r="30" spans="1:24" outlineLevel="1" x14ac:dyDescent="0.2">
      <c r="A30" s="91"/>
      <c r="B30" s="37">
        <f t="shared" si="1"/>
        <v>26</v>
      </c>
      <c r="C30" s="28" t="s">
        <v>519</v>
      </c>
      <c r="D30" s="64">
        <v>44363</v>
      </c>
      <c r="E30" s="28" t="s">
        <v>43</v>
      </c>
      <c r="F30" s="54" t="s">
        <v>10</v>
      </c>
      <c r="G30" s="54" t="s">
        <v>147</v>
      </c>
      <c r="H30" s="54">
        <v>1300</v>
      </c>
      <c r="I30" s="57" t="s">
        <v>130</v>
      </c>
      <c r="J30" s="54" t="s">
        <v>120</v>
      </c>
      <c r="K30" s="36" t="s">
        <v>12</v>
      </c>
      <c r="L30" s="10">
        <v>5.31</v>
      </c>
      <c r="M30" s="30">
        <v>2.3147058823529414</v>
      </c>
      <c r="N30" s="31">
        <v>1.98</v>
      </c>
      <c r="O30" s="30">
        <v>2.3800000000000003</v>
      </c>
      <c r="P30" s="43">
        <f t="shared" si="0"/>
        <v>0</v>
      </c>
      <c r="Q30" s="45">
        <f t="shared" ref="Q30:Q31" si="16">P30+Q29</f>
        <v>44.2</v>
      </c>
      <c r="R30" s="10">
        <f t="shared" si="3"/>
        <v>5.31</v>
      </c>
      <c r="S30" s="30">
        <f t="shared" si="4"/>
        <v>2</v>
      </c>
      <c r="T30" s="31">
        <f t="shared" si="5"/>
        <v>1.98</v>
      </c>
      <c r="U30" s="30">
        <f t="shared" si="4"/>
        <v>1</v>
      </c>
      <c r="V30" s="43">
        <f t="shared" si="6"/>
        <v>-1.02</v>
      </c>
      <c r="W30" s="45">
        <f t="shared" si="7"/>
        <v>40.99</v>
      </c>
      <c r="X30" s="85"/>
    </row>
    <row r="31" spans="1:24" outlineLevel="1" x14ac:dyDescent="0.2">
      <c r="A31" s="91"/>
      <c r="B31" s="37">
        <f t="shared" si="1"/>
        <v>27</v>
      </c>
      <c r="C31" s="28" t="s">
        <v>553</v>
      </c>
      <c r="D31" s="64">
        <v>44364</v>
      </c>
      <c r="E31" s="28" t="s">
        <v>42</v>
      </c>
      <c r="F31" s="54" t="s">
        <v>36</v>
      </c>
      <c r="G31" s="54" t="s">
        <v>67</v>
      </c>
      <c r="H31" s="54">
        <v>2000</v>
      </c>
      <c r="I31" s="57" t="s">
        <v>132</v>
      </c>
      <c r="J31" s="54" t="s">
        <v>120</v>
      </c>
      <c r="K31" s="36" t="s">
        <v>12</v>
      </c>
      <c r="L31" s="10">
        <v>2.36</v>
      </c>
      <c r="M31" s="30">
        <v>7.3795348837209307</v>
      </c>
      <c r="N31" s="31">
        <v>1.26</v>
      </c>
      <c r="O31" s="30">
        <v>0</v>
      </c>
      <c r="P31" s="43">
        <f t="shared" si="0"/>
        <v>-7.4</v>
      </c>
      <c r="Q31" s="45">
        <f t="shared" si="16"/>
        <v>36.800000000000004</v>
      </c>
      <c r="R31" s="10">
        <f t="shared" si="3"/>
        <v>2.36</v>
      </c>
      <c r="S31" s="30">
        <f t="shared" si="4"/>
        <v>2</v>
      </c>
      <c r="T31" s="31">
        <f t="shared" si="5"/>
        <v>1.26</v>
      </c>
      <c r="U31" s="30">
        <f t="shared" si="4"/>
        <v>1</v>
      </c>
      <c r="V31" s="43">
        <f t="shared" si="6"/>
        <v>-1.74</v>
      </c>
      <c r="W31" s="45">
        <f t="shared" si="7"/>
        <v>39.25</v>
      </c>
      <c r="X31" s="85"/>
    </row>
    <row r="32" spans="1:24" outlineLevel="1" x14ac:dyDescent="0.2">
      <c r="A32" s="91"/>
      <c r="B32" s="37">
        <f t="shared" si="1"/>
        <v>28</v>
      </c>
      <c r="C32" s="28" t="s">
        <v>556</v>
      </c>
      <c r="D32" s="64">
        <v>44365</v>
      </c>
      <c r="E32" s="28" t="s">
        <v>51</v>
      </c>
      <c r="F32" s="54" t="s">
        <v>36</v>
      </c>
      <c r="G32" s="54" t="s">
        <v>245</v>
      </c>
      <c r="H32" s="54">
        <v>1112</v>
      </c>
      <c r="I32" s="57" t="s">
        <v>130</v>
      </c>
      <c r="J32" s="54" t="s">
        <v>120</v>
      </c>
      <c r="K32" s="36" t="s">
        <v>204</v>
      </c>
      <c r="L32" s="10">
        <v>13.47</v>
      </c>
      <c r="M32" s="30">
        <v>0.79799999999999993</v>
      </c>
      <c r="N32" s="31">
        <v>4.03</v>
      </c>
      <c r="O32" s="30">
        <v>0.26499999999999979</v>
      </c>
      <c r="P32" s="43">
        <f t="shared" si="0"/>
        <v>-1.1000000000000001</v>
      </c>
      <c r="Q32" s="45">
        <f t="shared" ref="Q32" si="17">P32+Q31</f>
        <v>35.700000000000003</v>
      </c>
      <c r="R32" s="10">
        <f t="shared" si="3"/>
        <v>13.47</v>
      </c>
      <c r="S32" s="30">
        <f t="shared" si="4"/>
        <v>2</v>
      </c>
      <c r="T32" s="31">
        <f t="shared" si="5"/>
        <v>4.03</v>
      </c>
      <c r="U32" s="30">
        <f t="shared" si="4"/>
        <v>1</v>
      </c>
      <c r="V32" s="43">
        <f t="shared" si="6"/>
        <v>-3</v>
      </c>
      <c r="W32" s="45">
        <f t="shared" si="7"/>
        <v>36.25</v>
      </c>
      <c r="X32" s="85"/>
    </row>
    <row r="33" spans="1:24" outlineLevel="1" x14ac:dyDescent="0.2">
      <c r="A33" s="91"/>
      <c r="B33" s="37">
        <f t="shared" si="1"/>
        <v>29</v>
      </c>
      <c r="C33" s="28" t="s">
        <v>557</v>
      </c>
      <c r="D33" s="64">
        <v>44366</v>
      </c>
      <c r="E33" s="28" t="s">
        <v>53</v>
      </c>
      <c r="F33" s="54" t="s">
        <v>25</v>
      </c>
      <c r="G33" s="54" t="s">
        <v>245</v>
      </c>
      <c r="H33" s="54">
        <v>1204</v>
      </c>
      <c r="I33" s="57" t="s">
        <v>130</v>
      </c>
      <c r="J33" s="54" t="s">
        <v>120</v>
      </c>
      <c r="K33" s="36" t="s">
        <v>9</v>
      </c>
      <c r="L33" s="10">
        <v>2.06</v>
      </c>
      <c r="M33" s="30">
        <v>9.4447058823529417</v>
      </c>
      <c r="N33" s="31">
        <v>1.31</v>
      </c>
      <c r="O33" s="30">
        <v>0</v>
      </c>
      <c r="P33" s="43">
        <f t="shared" si="0"/>
        <v>10</v>
      </c>
      <c r="Q33" s="45">
        <f t="shared" ref="Q33" si="18">P33+Q32</f>
        <v>45.7</v>
      </c>
      <c r="R33" s="10">
        <f t="shared" si="3"/>
        <v>2.06</v>
      </c>
      <c r="S33" s="30">
        <f t="shared" si="4"/>
        <v>2</v>
      </c>
      <c r="T33" s="31">
        <f t="shared" si="5"/>
        <v>1.31</v>
      </c>
      <c r="U33" s="30">
        <f t="shared" si="4"/>
        <v>1</v>
      </c>
      <c r="V33" s="43">
        <f t="shared" si="6"/>
        <v>2.4300000000000002</v>
      </c>
      <c r="W33" s="45">
        <f t="shared" si="7"/>
        <v>38.68</v>
      </c>
      <c r="X33" s="85"/>
    </row>
    <row r="34" spans="1:24" outlineLevel="1" x14ac:dyDescent="0.2">
      <c r="A34" s="91"/>
      <c r="B34" s="37">
        <f t="shared" si="1"/>
        <v>30</v>
      </c>
      <c r="C34" s="28" t="s">
        <v>558</v>
      </c>
      <c r="D34" s="64">
        <v>44366</v>
      </c>
      <c r="E34" s="28" t="s">
        <v>53</v>
      </c>
      <c r="F34" s="54" t="s">
        <v>25</v>
      </c>
      <c r="G34" s="54" t="s">
        <v>245</v>
      </c>
      <c r="H34" s="54">
        <v>1204</v>
      </c>
      <c r="I34" s="57" t="s">
        <v>130</v>
      </c>
      <c r="J34" s="54" t="s">
        <v>120</v>
      </c>
      <c r="K34" s="36" t="s">
        <v>12</v>
      </c>
      <c r="L34" s="10">
        <v>13.73</v>
      </c>
      <c r="M34" s="30">
        <v>0.78843137254901952</v>
      </c>
      <c r="N34" s="31">
        <v>3.35</v>
      </c>
      <c r="O34" s="30">
        <v>0.34666666666666646</v>
      </c>
      <c r="P34" s="43">
        <f t="shared" si="0"/>
        <v>0</v>
      </c>
      <c r="Q34" s="45">
        <f t="shared" ref="Q34" si="19">P34+Q33</f>
        <v>45.7</v>
      </c>
      <c r="R34" s="10">
        <f t="shared" si="3"/>
        <v>13.73</v>
      </c>
      <c r="S34" s="30">
        <f t="shared" si="4"/>
        <v>2</v>
      </c>
      <c r="T34" s="31">
        <f t="shared" si="5"/>
        <v>3.35</v>
      </c>
      <c r="U34" s="30">
        <f t="shared" si="4"/>
        <v>1</v>
      </c>
      <c r="V34" s="43">
        <f t="shared" si="6"/>
        <v>0.35</v>
      </c>
      <c r="W34" s="45">
        <f t="shared" si="7"/>
        <v>39.03</v>
      </c>
      <c r="X34" s="85"/>
    </row>
    <row r="35" spans="1:24" outlineLevel="1" x14ac:dyDescent="0.2">
      <c r="A35" s="91"/>
      <c r="B35" s="37">
        <f t="shared" si="1"/>
        <v>31</v>
      </c>
      <c r="C35" s="28" t="s">
        <v>559</v>
      </c>
      <c r="D35" s="64">
        <v>44366</v>
      </c>
      <c r="E35" s="28" t="s">
        <v>560</v>
      </c>
      <c r="F35" s="54" t="s">
        <v>10</v>
      </c>
      <c r="G35" s="54" t="s">
        <v>67</v>
      </c>
      <c r="H35" s="54">
        <v>1000</v>
      </c>
      <c r="I35" s="57" t="s">
        <v>130</v>
      </c>
      <c r="J35" s="54" t="s">
        <v>438</v>
      </c>
      <c r="K35" s="36" t="s">
        <v>86</v>
      </c>
      <c r="L35" s="10">
        <v>2.72</v>
      </c>
      <c r="M35" s="30">
        <v>5.8125714285714274</v>
      </c>
      <c r="N35" s="31">
        <v>1.51</v>
      </c>
      <c r="O35" s="30">
        <v>0</v>
      </c>
      <c r="P35" s="43">
        <f t="shared" si="0"/>
        <v>-5.8</v>
      </c>
      <c r="Q35" s="45">
        <f t="shared" ref="Q35" si="20">P35+Q34</f>
        <v>39.900000000000006</v>
      </c>
      <c r="R35" s="10">
        <f t="shared" si="3"/>
        <v>2.72</v>
      </c>
      <c r="S35" s="30">
        <f t="shared" si="4"/>
        <v>2</v>
      </c>
      <c r="T35" s="31">
        <f t="shared" si="5"/>
        <v>1.51</v>
      </c>
      <c r="U35" s="30">
        <f t="shared" si="4"/>
        <v>1</v>
      </c>
      <c r="V35" s="43">
        <f t="shared" si="6"/>
        <v>-3</v>
      </c>
      <c r="W35" s="45">
        <f t="shared" si="7"/>
        <v>36.03</v>
      </c>
      <c r="X35" s="85"/>
    </row>
    <row r="36" spans="1:24" outlineLevel="1" x14ac:dyDescent="0.2">
      <c r="A36" s="91"/>
      <c r="B36" s="37">
        <f t="shared" si="1"/>
        <v>32</v>
      </c>
      <c r="C36" s="28" t="s">
        <v>561</v>
      </c>
      <c r="D36" s="64">
        <v>44366</v>
      </c>
      <c r="E36" s="28" t="s">
        <v>31</v>
      </c>
      <c r="F36" s="54" t="s">
        <v>13</v>
      </c>
      <c r="G36" s="54" t="s">
        <v>177</v>
      </c>
      <c r="H36" s="54">
        <v>1200</v>
      </c>
      <c r="I36" s="57" t="s">
        <v>130</v>
      </c>
      <c r="J36" s="54" t="s">
        <v>120</v>
      </c>
      <c r="K36" s="36" t="s">
        <v>62</v>
      </c>
      <c r="L36" s="10">
        <v>8</v>
      </c>
      <c r="M36" s="30">
        <v>1.4242857142857144</v>
      </c>
      <c r="N36" s="31">
        <v>2.7</v>
      </c>
      <c r="O36" s="30">
        <v>0.82285714285714284</v>
      </c>
      <c r="P36" s="43">
        <f t="shared" si="0"/>
        <v>-2.2000000000000002</v>
      </c>
      <c r="Q36" s="45">
        <f t="shared" ref="Q36" si="21">P36+Q35</f>
        <v>37.700000000000003</v>
      </c>
      <c r="R36" s="10">
        <f t="shared" si="3"/>
        <v>8</v>
      </c>
      <c r="S36" s="30">
        <f t="shared" si="4"/>
        <v>2</v>
      </c>
      <c r="T36" s="31">
        <f t="shared" si="5"/>
        <v>2.7</v>
      </c>
      <c r="U36" s="30">
        <f t="shared" si="4"/>
        <v>1</v>
      </c>
      <c r="V36" s="43">
        <f t="shared" si="6"/>
        <v>-3</v>
      </c>
      <c r="W36" s="45">
        <f t="shared" si="7"/>
        <v>33.03</v>
      </c>
      <c r="X36" s="85"/>
    </row>
    <row r="37" spans="1:24" outlineLevel="1" x14ac:dyDescent="0.2">
      <c r="A37" s="91"/>
      <c r="B37" s="37">
        <f t="shared" si="1"/>
        <v>33</v>
      </c>
      <c r="C37" s="28" t="s">
        <v>563</v>
      </c>
      <c r="D37" s="64">
        <v>44367</v>
      </c>
      <c r="E37" s="28" t="s">
        <v>40</v>
      </c>
      <c r="F37" s="54" t="s">
        <v>10</v>
      </c>
      <c r="G37" s="54" t="s">
        <v>67</v>
      </c>
      <c r="H37" s="54">
        <v>1500</v>
      </c>
      <c r="I37" s="57" t="s">
        <v>130</v>
      </c>
      <c r="J37" s="54" t="s">
        <v>120</v>
      </c>
      <c r="K37" s="36" t="s">
        <v>9</v>
      </c>
      <c r="L37" s="10">
        <v>14</v>
      </c>
      <c r="M37" s="30">
        <v>0.77153846153846173</v>
      </c>
      <c r="N37" s="31">
        <v>3</v>
      </c>
      <c r="O37" s="30">
        <v>0.39333333333333298</v>
      </c>
      <c r="P37" s="43">
        <f t="shared" si="0"/>
        <v>10.8</v>
      </c>
      <c r="Q37" s="45">
        <f t="shared" ref="Q37" si="22">P37+Q36</f>
        <v>48.5</v>
      </c>
      <c r="R37" s="10">
        <f t="shared" si="3"/>
        <v>14</v>
      </c>
      <c r="S37" s="30">
        <f t="shared" si="4"/>
        <v>2</v>
      </c>
      <c r="T37" s="31">
        <f t="shared" si="5"/>
        <v>3</v>
      </c>
      <c r="U37" s="30">
        <f t="shared" si="4"/>
        <v>1</v>
      </c>
      <c r="V37" s="43">
        <f t="shared" si="6"/>
        <v>28</v>
      </c>
      <c r="W37" s="45">
        <f t="shared" si="7"/>
        <v>61.03</v>
      </c>
      <c r="X37" s="85"/>
    </row>
    <row r="38" spans="1:24" outlineLevel="1" x14ac:dyDescent="0.2">
      <c r="A38" s="91"/>
      <c r="B38" s="37">
        <f t="shared" si="1"/>
        <v>34</v>
      </c>
      <c r="C38" s="28" t="s">
        <v>564</v>
      </c>
      <c r="D38" s="64">
        <v>44368</v>
      </c>
      <c r="E38" s="28" t="s">
        <v>37</v>
      </c>
      <c r="F38" s="54" t="s">
        <v>36</v>
      </c>
      <c r="G38" s="54" t="s">
        <v>67</v>
      </c>
      <c r="H38" s="54">
        <v>1170</v>
      </c>
      <c r="I38" s="57" t="s">
        <v>132</v>
      </c>
      <c r="J38" s="54" t="s">
        <v>120</v>
      </c>
      <c r="K38" s="36" t="s">
        <v>9</v>
      </c>
      <c r="L38" s="10">
        <v>4.24</v>
      </c>
      <c r="M38" s="30">
        <v>3.0815384615384609</v>
      </c>
      <c r="N38" s="31">
        <v>1.74</v>
      </c>
      <c r="O38" s="30">
        <v>0</v>
      </c>
      <c r="P38" s="43">
        <f t="shared" si="0"/>
        <v>10</v>
      </c>
      <c r="Q38" s="45">
        <f t="shared" ref="Q38" si="23">P38+Q37</f>
        <v>58.5</v>
      </c>
      <c r="R38" s="10">
        <f t="shared" si="3"/>
        <v>4.24</v>
      </c>
      <c r="S38" s="30">
        <f t="shared" si="4"/>
        <v>2</v>
      </c>
      <c r="T38" s="31">
        <f t="shared" si="5"/>
        <v>1.74</v>
      </c>
      <c r="U38" s="30">
        <f t="shared" si="4"/>
        <v>1</v>
      </c>
      <c r="V38" s="43">
        <f t="shared" si="6"/>
        <v>7.22</v>
      </c>
      <c r="W38" s="45">
        <f t="shared" si="7"/>
        <v>68.25</v>
      </c>
      <c r="X38" s="85"/>
    </row>
    <row r="39" spans="1:24" outlineLevel="1" x14ac:dyDescent="0.2">
      <c r="A39" s="91"/>
      <c r="B39" s="37">
        <f t="shared" si="1"/>
        <v>35</v>
      </c>
      <c r="C39" s="28" t="s">
        <v>566</v>
      </c>
      <c r="D39" s="64">
        <v>44369</v>
      </c>
      <c r="E39" s="28" t="s">
        <v>44</v>
      </c>
      <c r="F39" s="54" t="s">
        <v>10</v>
      </c>
      <c r="G39" s="54" t="s">
        <v>67</v>
      </c>
      <c r="H39" s="54">
        <v>1400</v>
      </c>
      <c r="I39" s="57" t="s">
        <v>128</v>
      </c>
      <c r="J39" s="54" t="s">
        <v>120</v>
      </c>
      <c r="K39" s="36" t="s">
        <v>9</v>
      </c>
      <c r="L39" s="10">
        <v>3.55</v>
      </c>
      <c r="M39" s="30">
        <v>3.9175609756097565</v>
      </c>
      <c r="N39" s="31">
        <v>1.46</v>
      </c>
      <c r="O39" s="30">
        <v>0</v>
      </c>
      <c r="P39" s="43">
        <f t="shared" si="0"/>
        <v>10</v>
      </c>
      <c r="Q39" s="45">
        <f t="shared" ref="Q39" si="24">P39+Q38</f>
        <v>68.5</v>
      </c>
      <c r="R39" s="10">
        <f t="shared" si="3"/>
        <v>3.55</v>
      </c>
      <c r="S39" s="30">
        <f t="shared" si="4"/>
        <v>2</v>
      </c>
      <c r="T39" s="31">
        <f t="shared" si="5"/>
        <v>1.46</v>
      </c>
      <c r="U39" s="30">
        <f t="shared" si="4"/>
        <v>1</v>
      </c>
      <c r="V39" s="43">
        <f t="shared" si="6"/>
        <v>5.56</v>
      </c>
      <c r="W39" s="45">
        <f t="shared" si="7"/>
        <v>73.81</v>
      </c>
      <c r="X39" s="85"/>
    </row>
    <row r="40" spans="1:24" outlineLevel="1" x14ac:dyDescent="0.2">
      <c r="A40" s="91"/>
      <c r="B40" s="37">
        <f t="shared" si="1"/>
        <v>36</v>
      </c>
      <c r="C40" s="28" t="s">
        <v>568</v>
      </c>
      <c r="D40" s="64">
        <v>44370</v>
      </c>
      <c r="E40" s="28" t="s">
        <v>15</v>
      </c>
      <c r="F40" s="54" t="s">
        <v>25</v>
      </c>
      <c r="G40" s="54" t="s">
        <v>245</v>
      </c>
      <c r="H40" s="54">
        <v>1200</v>
      </c>
      <c r="I40" s="57" t="s">
        <v>130</v>
      </c>
      <c r="J40" s="54" t="s">
        <v>120</v>
      </c>
      <c r="K40" s="36" t="s">
        <v>74</v>
      </c>
      <c r="L40" s="10">
        <v>18.920000000000002</v>
      </c>
      <c r="M40" s="30">
        <v>0.56012919896640834</v>
      </c>
      <c r="N40" s="31">
        <v>5</v>
      </c>
      <c r="O40" s="30">
        <v>0.13500000000000001</v>
      </c>
      <c r="P40" s="43">
        <f t="shared" si="0"/>
        <v>-0.7</v>
      </c>
      <c r="Q40" s="45">
        <f t="shared" ref="Q40" si="25">P40+Q39</f>
        <v>67.8</v>
      </c>
      <c r="R40" s="10">
        <f t="shared" si="3"/>
        <v>18.920000000000002</v>
      </c>
      <c r="S40" s="30">
        <f t="shared" si="4"/>
        <v>2</v>
      </c>
      <c r="T40" s="31">
        <f t="shared" si="5"/>
        <v>5</v>
      </c>
      <c r="U40" s="30">
        <f t="shared" si="4"/>
        <v>1</v>
      </c>
      <c r="V40" s="43">
        <f t="shared" si="6"/>
        <v>-3</v>
      </c>
      <c r="W40" s="45">
        <f t="shared" si="7"/>
        <v>70.81</v>
      </c>
      <c r="X40" s="85"/>
    </row>
    <row r="41" spans="1:24" outlineLevel="1" x14ac:dyDescent="0.2">
      <c r="A41" s="91"/>
      <c r="B41" s="37">
        <f t="shared" si="1"/>
        <v>37</v>
      </c>
      <c r="C41" s="28" t="s">
        <v>569</v>
      </c>
      <c r="D41" s="64">
        <v>44370</v>
      </c>
      <c r="E41" s="28" t="s">
        <v>15</v>
      </c>
      <c r="F41" s="54" t="s">
        <v>41</v>
      </c>
      <c r="G41" s="54" t="s">
        <v>71</v>
      </c>
      <c r="H41" s="54">
        <v>1000</v>
      </c>
      <c r="I41" s="57" t="s">
        <v>130</v>
      </c>
      <c r="J41" s="54" t="s">
        <v>120</v>
      </c>
      <c r="K41" s="36" t="s">
        <v>65</v>
      </c>
      <c r="L41" s="10">
        <v>29.05</v>
      </c>
      <c r="M41" s="30">
        <v>0.35642857142857143</v>
      </c>
      <c r="N41" s="31">
        <v>5.8</v>
      </c>
      <c r="O41" s="30">
        <v>7.999999999999996E-2</v>
      </c>
      <c r="P41" s="43">
        <f t="shared" si="0"/>
        <v>-0.4</v>
      </c>
      <c r="Q41" s="45">
        <f t="shared" ref="Q41" si="26">P41+Q40</f>
        <v>67.399999999999991</v>
      </c>
      <c r="R41" s="10">
        <f t="shared" si="3"/>
        <v>29.05</v>
      </c>
      <c r="S41" s="30">
        <f t="shared" si="4"/>
        <v>2</v>
      </c>
      <c r="T41" s="31">
        <f t="shared" si="5"/>
        <v>5.8</v>
      </c>
      <c r="U41" s="30">
        <f t="shared" si="4"/>
        <v>1</v>
      </c>
      <c r="V41" s="43">
        <f t="shared" si="6"/>
        <v>-3</v>
      </c>
      <c r="W41" s="45">
        <f t="shared" si="7"/>
        <v>67.81</v>
      </c>
      <c r="X41" s="85"/>
    </row>
    <row r="42" spans="1:24" outlineLevel="1" x14ac:dyDescent="0.2">
      <c r="A42" s="91"/>
      <c r="B42" s="37">
        <f t="shared" si="1"/>
        <v>38</v>
      </c>
      <c r="C42" s="28" t="s">
        <v>571</v>
      </c>
      <c r="D42" s="64">
        <v>44371</v>
      </c>
      <c r="E42" s="28" t="s">
        <v>14</v>
      </c>
      <c r="F42" s="54" t="s">
        <v>25</v>
      </c>
      <c r="G42" s="54" t="s">
        <v>245</v>
      </c>
      <c r="H42" s="54">
        <v>1000</v>
      </c>
      <c r="I42" s="57" t="s">
        <v>130</v>
      </c>
      <c r="J42" s="54" t="s">
        <v>120</v>
      </c>
      <c r="K42" s="36" t="s">
        <v>66</v>
      </c>
      <c r="L42" s="10">
        <v>2.2599999999999998</v>
      </c>
      <c r="M42" s="30">
        <v>7.9600000000000009</v>
      </c>
      <c r="N42" s="31">
        <v>1.37</v>
      </c>
      <c r="O42" s="30">
        <v>0</v>
      </c>
      <c r="P42" s="43">
        <f t="shared" si="0"/>
        <v>-8</v>
      </c>
      <c r="Q42" s="45">
        <f t="shared" ref="Q42" si="27">P42+Q41</f>
        <v>59.399999999999991</v>
      </c>
      <c r="R42" s="10">
        <f t="shared" si="3"/>
        <v>2.2599999999999998</v>
      </c>
      <c r="S42" s="30">
        <f t="shared" si="4"/>
        <v>2</v>
      </c>
      <c r="T42" s="31">
        <f t="shared" si="5"/>
        <v>1.37</v>
      </c>
      <c r="U42" s="30">
        <f t="shared" si="4"/>
        <v>1</v>
      </c>
      <c r="V42" s="43">
        <f t="shared" si="6"/>
        <v>-3</v>
      </c>
      <c r="W42" s="45">
        <f t="shared" si="7"/>
        <v>64.81</v>
      </c>
      <c r="X42" s="85"/>
    </row>
    <row r="43" spans="1:24" outlineLevel="1" x14ac:dyDescent="0.2">
      <c r="A43" s="91"/>
      <c r="B43" s="37">
        <f t="shared" si="1"/>
        <v>39</v>
      </c>
      <c r="C43" s="28" t="s">
        <v>472</v>
      </c>
      <c r="D43" s="64">
        <v>44371</v>
      </c>
      <c r="E43" s="28" t="s">
        <v>14</v>
      </c>
      <c r="F43" s="54" t="s">
        <v>13</v>
      </c>
      <c r="G43" s="54" t="s">
        <v>69</v>
      </c>
      <c r="H43" s="54">
        <v>1200</v>
      </c>
      <c r="I43" s="57" t="s">
        <v>130</v>
      </c>
      <c r="J43" s="54" t="s">
        <v>120</v>
      </c>
      <c r="K43" s="36" t="s">
        <v>110</v>
      </c>
      <c r="L43" s="10">
        <v>16.29</v>
      </c>
      <c r="M43" s="30">
        <v>0.65679012345679011</v>
      </c>
      <c r="N43" s="31">
        <v>4.5999999999999996</v>
      </c>
      <c r="O43" s="30">
        <v>0.19000000000000003</v>
      </c>
      <c r="P43" s="43">
        <f t="shared" si="0"/>
        <v>-0.8</v>
      </c>
      <c r="Q43" s="45">
        <f t="shared" ref="Q43" si="28">P43+Q42</f>
        <v>58.599999999999994</v>
      </c>
      <c r="R43" s="10">
        <f t="shared" si="3"/>
        <v>16.29</v>
      </c>
      <c r="S43" s="30">
        <f t="shared" si="4"/>
        <v>2</v>
      </c>
      <c r="T43" s="31">
        <f t="shared" si="5"/>
        <v>4.5999999999999996</v>
      </c>
      <c r="U43" s="30">
        <f t="shared" si="4"/>
        <v>1</v>
      </c>
      <c r="V43" s="43">
        <f t="shared" si="6"/>
        <v>-3</v>
      </c>
      <c r="W43" s="45">
        <f t="shared" si="7"/>
        <v>61.81</v>
      </c>
      <c r="X43" s="85"/>
    </row>
    <row r="44" spans="1:24" outlineLevel="1" x14ac:dyDescent="0.2">
      <c r="A44" s="91"/>
      <c r="B44" s="37">
        <f t="shared" si="1"/>
        <v>40</v>
      </c>
      <c r="C44" s="28" t="s">
        <v>303</v>
      </c>
      <c r="D44" s="64">
        <v>44371</v>
      </c>
      <c r="E44" s="28" t="s">
        <v>14</v>
      </c>
      <c r="F44" s="54" t="s">
        <v>48</v>
      </c>
      <c r="G44" s="54" t="s">
        <v>69</v>
      </c>
      <c r="H44" s="54">
        <v>1200</v>
      </c>
      <c r="I44" s="57" t="s">
        <v>130</v>
      </c>
      <c r="J44" s="54" t="s">
        <v>120</v>
      </c>
      <c r="K44" s="36" t="s">
        <v>86</v>
      </c>
      <c r="L44" s="10">
        <v>1.95</v>
      </c>
      <c r="M44" s="30">
        <v>10.4822695035461</v>
      </c>
      <c r="N44" s="31">
        <v>1.29</v>
      </c>
      <c r="O44" s="30">
        <v>0</v>
      </c>
      <c r="P44" s="43">
        <f t="shared" si="0"/>
        <v>-10.5</v>
      </c>
      <c r="Q44" s="45">
        <f t="shared" ref="Q44" si="29">P44+Q43</f>
        <v>48.099999999999994</v>
      </c>
      <c r="R44" s="10">
        <f t="shared" si="3"/>
        <v>1.95</v>
      </c>
      <c r="S44" s="30">
        <f t="shared" si="4"/>
        <v>2</v>
      </c>
      <c r="T44" s="31">
        <f t="shared" si="5"/>
        <v>1.29</v>
      </c>
      <c r="U44" s="30">
        <f t="shared" si="4"/>
        <v>1</v>
      </c>
      <c r="V44" s="43">
        <f t="shared" si="6"/>
        <v>-3</v>
      </c>
      <c r="W44" s="45">
        <f t="shared" si="7"/>
        <v>58.81</v>
      </c>
      <c r="X44" s="85"/>
    </row>
    <row r="45" spans="1:24" outlineLevel="1" x14ac:dyDescent="0.2">
      <c r="A45" s="91"/>
      <c r="B45" s="37">
        <f t="shared" si="1"/>
        <v>41</v>
      </c>
      <c r="C45" s="28" t="s">
        <v>248</v>
      </c>
      <c r="D45" s="64">
        <v>44372</v>
      </c>
      <c r="E45" s="28" t="s">
        <v>32</v>
      </c>
      <c r="F45" s="54" t="s">
        <v>36</v>
      </c>
      <c r="G45" s="54" t="s">
        <v>67</v>
      </c>
      <c r="H45" s="54">
        <v>1200</v>
      </c>
      <c r="I45" s="57" t="s">
        <v>128</v>
      </c>
      <c r="J45" s="54" t="s">
        <v>120</v>
      </c>
      <c r="K45" s="36" t="s">
        <v>9</v>
      </c>
      <c r="L45" s="10">
        <v>2.0499999999999998</v>
      </c>
      <c r="M45" s="30">
        <v>9.5412368024132732</v>
      </c>
      <c r="N45" s="31">
        <v>1.22</v>
      </c>
      <c r="O45" s="30">
        <v>0</v>
      </c>
      <c r="P45" s="43">
        <f t="shared" si="0"/>
        <v>10</v>
      </c>
      <c r="Q45" s="45">
        <f t="shared" ref="Q45" si="30">P45+Q44</f>
        <v>58.099999999999994</v>
      </c>
      <c r="R45" s="10">
        <f t="shared" si="3"/>
        <v>2.0499999999999998</v>
      </c>
      <c r="S45" s="30">
        <f t="shared" si="4"/>
        <v>2</v>
      </c>
      <c r="T45" s="31">
        <f t="shared" si="5"/>
        <v>1.22</v>
      </c>
      <c r="U45" s="30">
        <f t="shared" si="4"/>
        <v>1</v>
      </c>
      <c r="V45" s="43">
        <f t="shared" si="6"/>
        <v>2.3199999999999998</v>
      </c>
      <c r="W45" s="45">
        <f t="shared" si="7"/>
        <v>61.13</v>
      </c>
      <c r="X45" s="85"/>
    </row>
    <row r="46" spans="1:24" outlineLevel="1" x14ac:dyDescent="0.2">
      <c r="A46" s="91"/>
      <c r="B46" s="37">
        <f t="shared" si="1"/>
        <v>42</v>
      </c>
      <c r="C46" s="28" t="s">
        <v>573</v>
      </c>
      <c r="D46" s="64">
        <v>44372</v>
      </c>
      <c r="E46" s="28" t="s">
        <v>32</v>
      </c>
      <c r="F46" s="54" t="s">
        <v>36</v>
      </c>
      <c r="G46" s="54" t="s">
        <v>67</v>
      </c>
      <c r="H46" s="54">
        <v>1200</v>
      </c>
      <c r="I46" s="57" t="s">
        <v>128</v>
      </c>
      <c r="J46" s="54" t="s">
        <v>120</v>
      </c>
      <c r="K46" s="36" t="s">
        <v>8</v>
      </c>
      <c r="L46" s="10">
        <v>7.33</v>
      </c>
      <c r="M46" s="30">
        <v>1.5727450980392157</v>
      </c>
      <c r="N46" s="31">
        <v>2.02</v>
      </c>
      <c r="O46" s="30">
        <v>1.54</v>
      </c>
      <c r="P46" s="43">
        <f t="shared" si="0"/>
        <v>0</v>
      </c>
      <c r="Q46" s="45">
        <f t="shared" ref="Q46" si="31">P46+Q45</f>
        <v>58.099999999999994</v>
      </c>
      <c r="R46" s="10">
        <f t="shared" si="3"/>
        <v>7.33</v>
      </c>
      <c r="S46" s="30">
        <f t="shared" si="4"/>
        <v>2</v>
      </c>
      <c r="T46" s="31">
        <f t="shared" si="5"/>
        <v>2.02</v>
      </c>
      <c r="U46" s="30">
        <f t="shared" si="4"/>
        <v>1</v>
      </c>
      <c r="V46" s="43">
        <f t="shared" si="6"/>
        <v>-0.98</v>
      </c>
      <c r="W46" s="45">
        <f t="shared" si="7"/>
        <v>60.150000000000006</v>
      </c>
      <c r="X46" s="85"/>
    </row>
    <row r="47" spans="1:24" outlineLevel="1" x14ac:dyDescent="0.2">
      <c r="A47" s="91"/>
      <c r="B47" s="37">
        <f t="shared" si="1"/>
        <v>43</v>
      </c>
      <c r="C47" s="28" t="s">
        <v>574</v>
      </c>
      <c r="D47" s="64">
        <v>44372</v>
      </c>
      <c r="E47" s="28" t="s">
        <v>32</v>
      </c>
      <c r="F47" s="54" t="s">
        <v>10</v>
      </c>
      <c r="G47" s="54" t="s">
        <v>67</v>
      </c>
      <c r="H47" s="54">
        <v>1500</v>
      </c>
      <c r="I47" s="57" t="s">
        <v>128</v>
      </c>
      <c r="J47" s="54" t="s">
        <v>120</v>
      </c>
      <c r="K47" s="36" t="s">
        <v>62</v>
      </c>
      <c r="L47" s="10">
        <v>35.44</v>
      </c>
      <c r="M47" s="30">
        <v>0.29004683840749412</v>
      </c>
      <c r="N47" s="31">
        <v>6.66</v>
      </c>
      <c r="O47" s="30">
        <v>5.000000000000001E-2</v>
      </c>
      <c r="P47" s="43">
        <f t="shared" si="0"/>
        <v>-0.3</v>
      </c>
      <c r="Q47" s="45">
        <f t="shared" ref="Q47" si="32">P47+Q46</f>
        <v>57.8</v>
      </c>
      <c r="R47" s="10">
        <f t="shared" si="3"/>
        <v>35.44</v>
      </c>
      <c r="S47" s="30">
        <f t="shared" si="4"/>
        <v>2</v>
      </c>
      <c r="T47" s="31">
        <f t="shared" si="5"/>
        <v>6.66</v>
      </c>
      <c r="U47" s="30">
        <f t="shared" si="4"/>
        <v>1</v>
      </c>
      <c r="V47" s="43">
        <f t="shared" si="6"/>
        <v>-3</v>
      </c>
      <c r="W47" s="45">
        <f t="shared" si="7"/>
        <v>57.150000000000006</v>
      </c>
      <c r="X47" s="85"/>
    </row>
    <row r="48" spans="1:24" outlineLevel="1" x14ac:dyDescent="0.2">
      <c r="A48" s="91"/>
      <c r="B48" s="37">
        <f t="shared" si="1"/>
        <v>44</v>
      </c>
      <c r="C48" s="28" t="s">
        <v>575</v>
      </c>
      <c r="D48" s="64">
        <v>44372</v>
      </c>
      <c r="E48" s="28" t="s">
        <v>32</v>
      </c>
      <c r="F48" s="54" t="s">
        <v>46</v>
      </c>
      <c r="G48" s="54" t="s">
        <v>69</v>
      </c>
      <c r="H48" s="54">
        <v>1000</v>
      </c>
      <c r="I48" s="57" t="s">
        <v>128</v>
      </c>
      <c r="J48" s="54" t="s">
        <v>120</v>
      </c>
      <c r="K48" s="36" t="s">
        <v>66</v>
      </c>
      <c r="L48" s="10">
        <v>10.96</v>
      </c>
      <c r="M48" s="30">
        <v>1</v>
      </c>
      <c r="N48" s="31">
        <v>3.25</v>
      </c>
      <c r="O48" s="30">
        <v>0.44500000000000006</v>
      </c>
      <c r="P48" s="43">
        <f t="shared" si="0"/>
        <v>-1.4</v>
      </c>
      <c r="Q48" s="45">
        <f t="shared" ref="Q48" si="33">P48+Q47</f>
        <v>56.4</v>
      </c>
      <c r="R48" s="10">
        <f t="shared" si="3"/>
        <v>10.96</v>
      </c>
      <c r="S48" s="30">
        <f t="shared" si="4"/>
        <v>2</v>
      </c>
      <c r="T48" s="31">
        <f t="shared" si="5"/>
        <v>3.25</v>
      </c>
      <c r="U48" s="30">
        <f t="shared" si="4"/>
        <v>1</v>
      </c>
      <c r="V48" s="43">
        <f t="shared" si="6"/>
        <v>-3</v>
      </c>
      <c r="W48" s="45">
        <f t="shared" si="7"/>
        <v>54.150000000000006</v>
      </c>
      <c r="X48" s="85"/>
    </row>
    <row r="49" spans="1:24" outlineLevel="1" x14ac:dyDescent="0.2">
      <c r="A49" s="91"/>
      <c r="B49" s="37">
        <f t="shared" si="1"/>
        <v>45</v>
      </c>
      <c r="C49" s="28" t="s">
        <v>105</v>
      </c>
      <c r="D49" s="64">
        <v>44372</v>
      </c>
      <c r="E49" s="28" t="s">
        <v>32</v>
      </c>
      <c r="F49" s="54" t="s">
        <v>46</v>
      </c>
      <c r="G49" s="54" t="s">
        <v>69</v>
      </c>
      <c r="H49" s="54">
        <v>1000</v>
      </c>
      <c r="I49" s="57" t="s">
        <v>128</v>
      </c>
      <c r="J49" s="54" t="s">
        <v>120</v>
      </c>
      <c r="K49" s="36" t="s">
        <v>9</v>
      </c>
      <c r="L49" s="10">
        <v>6</v>
      </c>
      <c r="M49" s="30">
        <v>1.9900000000000002</v>
      </c>
      <c r="N49" s="31">
        <v>2.34</v>
      </c>
      <c r="O49" s="30">
        <v>1.4581818181818182</v>
      </c>
      <c r="P49" s="43">
        <f t="shared" si="0"/>
        <v>11.9</v>
      </c>
      <c r="Q49" s="45">
        <f t="shared" ref="Q49" si="34">P49+Q48</f>
        <v>68.3</v>
      </c>
      <c r="R49" s="10">
        <f t="shared" si="3"/>
        <v>6</v>
      </c>
      <c r="S49" s="30">
        <f t="shared" si="4"/>
        <v>2</v>
      </c>
      <c r="T49" s="31">
        <f t="shared" si="5"/>
        <v>2.34</v>
      </c>
      <c r="U49" s="30">
        <f t="shared" si="4"/>
        <v>1</v>
      </c>
      <c r="V49" s="43">
        <f t="shared" si="6"/>
        <v>11.34</v>
      </c>
      <c r="W49" s="45">
        <f t="shared" si="7"/>
        <v>65.490000000000009</v>
      </c>
      <c r="X49" s="85"/>
    </row>
    <row r="50" spans="1:24" outlineLevel="1" x14ac:dyDescent="0.2">
      <c r="A50" s="91"/>
      <c r="B50" s="37">
        <f t="shared" si="1"/>
        <v>46</v>
      </c>
      <c r="C50" s="28" t="s">
        <v>320</v>
      </c>
      <c r="D50" s="64">
        <v>44373</v>
      </c>
      <c r="E50" s="28" t="s">
        <v>49</v>
      </c>
      <c r="F50" s="54" t="s">
        <v>25</v>
      </c>
      <c r="G50" s="54" t="s">
        <v>245</v>
      </c>
      <c r="H50" s="54">
        <v>1100</v>
      </c>
      <c r="I50" s="57" t="s">
        <v>130</v>
      </c>
      <c r="J50" s="54" t="s">
        <v>120</v>
      </c>
      <c r="K50" s="36" t="s">
        <v>9</v>
      </c>
      <c r="L50" s="10">
        <v>1.89</v>
      </c>
      <c r="M50" s="30">
        <v>11.199540229885057</v>
      </c>
      <c r="N50" s="31">
        <v>1.19</v>
      </c>
      <c r="O50" s="30">
        <v>0</v>
      </c>
      <c r="P50" s="43">
        <f t="shared" si="0"/>
        <v>10</v>
      </c>
      <c r="Q50" s="45">
        <f t="shared" ref="Q50" si="35">P50+Q49</f>
        <v>78.3</v>
      </c>
      <c r="R50" s="10">
        <f t="shared" si="3"/>
        <v>1.89</v>
      </c>
      <c r="S50" s="30">
        <f t="shared" si="4"/>
        <v>2</v>
      </c>
      <c r="T50" s="31">
        <f t="shared" si="5"/>
        <v>1.19</v>
      </c>
      <c r="U50" s="30">
        <f t="shared" si="4"/>
        <v>1</v>
      </c>
      <c r="V50" s="43">
        <f t="shared" si="6"/>
        <v>1.97</v>
      </c>
      <c r="W50" s="45">
        <f t="shared" si="7"/>
        <v>67.460000000000008</v>
      </c>
      <c r="X50" s="85"/>
    </row>
    <row r="51" spans="1:24" outlineLevel="1" x14ac:dyDescent="0.2">
      <c r="A51" s="91"/>
      <c r="B51" s="37">
        <f t="shared" si="1"/>
        <v>47</v>
      </c>
      <c r="C51" s="28" t="s">
        <v>277</v>
      </c>
      <c r="D51" s="64">
        <v>44373</v>
      </c>
      <c r="E51" s="28" t="s">
        <v>49</v>
      </c>
      <c r="F51" s="54" t="s">
        <v>36</v>
      </c>
      <c r="G51" s="54" t="s">
        <v>112</v>
      </c>
      <c r="H51" s="54">
        <v>1200</v>
      </c>
      <c r="I51" s="57" t="s">
        <v>130</v>
      </c>
      <c r="J51" s="54" t="s">
        <v>120</v>
      </c>
      <c r="K51" s="36" t="s">
        <v>86</v>
      </c>
      <c r="L51" s="10">
        <v>2.09</v>
      </c>
      <c r="M51" s="30">
        <v>9.154285714285713</v>
      </c>
      <c r="N51" s="31">
        <v>1.33</v>
      </c>
      <c r="O51" s="30">
        <v>0</v>
      </c>
      <c r="P51" s="43">
        <f t="shared" si="0"/>
        <v>-9.1999999999999993</v>
      </c>
      <c r="Q51" s="45">
        <f t="shared" ref="Q51" si="36">P51+Q50</f>
        <v>69.099999999999994</v>
      </c>
      <c r="R51" s="10">
        <f t="shared" si="3"/>
        <v>2.09</v>
      </c>
      <c r="S51" s="30">
        <f t="shared" si="4"/>
        <v>2</v>
      </c>
      <c r="T51" s="31">
        <f t="shared" si="5"/>
        <v>1.33</v>
      </c>
      <c r="U51" s="30">
        <f t="shared" si="4"/>
        <v>1</v>
      </c>
      <c r="V51" s="43">
        <f t="shared" si="6"/>
        <v>-3</v>
      </c>
      <c r="W51" s="45">
        <f t="shared" si="7"/>
        <v>64.460000000000008</v>
      </c>
      <c r="X51" s="85"/>
    </row>
    <row r="52" spans="1:24" outlineLevel="1" collapsed="1" x14ac:dyDescent="0.2">
      <c r="A52" s="91"/>
      <c r="B52" s="37">
        <f t="shared" si="1"/>
        <v>48</v>
      </c>
      <c r="C52" s="28" t="s">
        <v>531</v>
      </c>
      <c r="D52" s="64">
        <v>44373</v>
      </c>
      <c r="E52" s="28" t="s">
        <v>28</v>
      </c>
      <c r="F52" s="54" t="s">
        <v>10</v>
      </c>
      <c r="G52" s="54" t="s">
        <v>67</v>
      </c>
      <c r="H52" s="54">
        <v>1100</v>
      </c>
      <c r="I52" s="57" t="s">
        <v>132</v>
      </c>
      <c r="J52" s="54" t="s">
        <v>120</v>
      </c>
      <c r="K52" s="36" t="s">
        <v>66</v>
      </c>
      <c r="L52" s="10">
        <v>10.91</v>
      </c>
      <c r="M52" s="30">
        <v>1.0077667493796527</v>
      </c>
      <c r="N52" s="31">
        <v>2.58</v>
      </c>
      <c r="O52" s="30">
        <v>0.63040000000000018</v>
      </c>
      <c r="P52" s="43">
        <f t="shared" si="0"/>
        <v>-1.6</v>
      </c>
      <c r="Q52" s="45">
        <f t="shared" ref="Q52" si="37">P52+Q51</f>
        <v>67.5</v>
      </c>
      <c r="R52" s="10">
        <f t="shared" si="3"/>
        <v>10.91</v>
      </c>
      <c r="S52" s="30">
        <f t="shared" si="4"/>
        <v>2</v>
      </c>
      <c r="T52" s="31">
        <f t="shared" si="5"/>
        <v>2.58</v>
      </c>
      <c r="U52" s="30">
        <f t="shared" si="4"/>
        <v>1</v>
      </c>
      <c r="V52" s="43">
        <f t="shared" si="6"/>
        <v>-3</v>
      </c>
      <c r="W52" s="45">
        <f t="shared" si="7"/>
        <v>61.460000000000008</v>
      </c>
      <c r="X52" s="85"/>
    </row>
    <row r="53" spans="1:24" outlineLevel="1" x14ac:dyDescent="0.2">
      <c r="A53" s="91"/>
      <c r="B53" s="37">
        <f t="shared" si="1"/>
        <v>49</v>
      </c>
      <c r="C53" s="28" t="s">
        <v>577</v>
      </c>
      <c r="D53" s="64">
        <v>44373</v>
      </c>
      <c r="E53" s="28" t="s">
        <v>28</v>
      </c>
      <c r="F53" s="54" t="s">
        <v>13</v>
      </c>
      <c r="G53" s="54" t="s">
        <v>70</v>
      </c>
      <c r="H53" s="54">
        <v>1300</v>
      </c>
      <c r="I53" s="57" t="s">
        <v>132</v>
      </c>
      <c r="J53" s="54" t="s">
        <v>120</v>
      </c>
      <c r="K53" s="36" t="s">
        <v>74</v>
      </c>
      <c r="L53" s="10">
        <v>6.6</v>
      </c>
      <c r="M53" s="30">
        <v>1.7861904761904766</v>
      </c>
      <c r="N53" s="31">
        <v>2.56</v>
      </c>
      <c r="O53" s="30">
        <v>1.1733333333333333</v>
      </c>
      <c r="P53" s="43">
        <f t="shared" si="0"/>
        <v>-3</v>
      </c>
      <c r="Q53" s="45">
        <f t="shared" ref="Q53" si="38">P53+Q52</f>
        <v>64.5</v>
      </c>
      <c r="R53" s="10">
        <f t="shared" si="3"/>
        <v>6.6</v>
      </c>
      <c r="S53" s="30">
        <f t="shared" si="4"/>
        <v>2</v>
      </c>
      <c r="T53" s="31">
        <f t="shared" si="5"/>
        <v>2.56</v>
      </c>
      <c r="U53" s="30">
        <f t="shared" si="4"/>
        <v>1</v>
      </c>
      <c r="V53" s="43">
        <f t="shared" si="6"/>
        <v>-3</v>
      </c>
      <c r="W53" s="45">
        <f t="shared" si="7"/>
        <v>58.460000000000008</v>
      </c>
      <c r="X53" s="85"/>
    </row>
    <row r="54" spans="1:24" outlineLevel="1" x14ac:dyDescent="0.2">
      <c r="A54" s="91"/>
      <c r="B54" s="37">
        <f t="shared" si="1"/>
        <v>50</v>
      </c>
      <c r="C54" s="28" t="s">
        <v>579</v>
      </c>
      <c r="D54" s="64">
        <v>44374</v>
      </c>
      <c r="E54" s="28" t="s">
        <v>54</v>
      </c>
      <c r="F54" s="54" t="s">
        <v>25</v>
      </c>
      <c r="G54" s="54" t="s">
        <v>245</v>
      </c>
      <c r="H54" s="54">
        <v>1100</v>
      </c>
      <c r="I54" s="57" t="s">
        <v>130</v>
      </c>
      <c r="J54" s="54" t="s">
        <v>120</v>
      </c>
      <c r="K54" s="36" t="s">
        <v>9</v>
      </c>
      <c r="L54" s="10">
        <v>9.1999999999999993</v>
      </c>
      <c r="M54" s="30">
        <v>1.2190909090909092</v>
      </c>
      <c r="N54" s="31">
        <v>2.74</v>
      </c>
      <c r="O54" s="30">
        <v>0.71777777777777763</v>
      </c>
      <c r="P54" s="43">
        <f t="shared" si="0"/>
        <v>11.2</v>
      </c>
      <c r="Q54" s="45">
        <f t="shared" ref="Q54" si="39">P54+Q53</f>
        <v>75.7</v>
      </c>
      <c r="R54" s="10">
        <f t="shared" si="3"/>
        <v>9.1999999999999993</v>
      </c>
      <c r="S54" s="30">
        <f t="shared" si="4"/>
        <v>2</v>
      </c>
      <c r="T54" s="31">
        <f t="shared" si="5"/>
        <v>2.74</v>
      </c>
      <c r="U54" s="30">
        <f t="shared" si="4"/>
        <v>1</v>
      </c>
      <c r="V54" s="43">
        <f t="shared" si="6"/>
        <v>18.14</v>
      </c>
      <c r="W54" s="45">
        <f t="shared" si="7"/>
        <v>76.600000000000009</v>
      </c>
      <c r="X54" s="85"/>
    </row>
    <row r="55" spans="1:24" outlineLevel="1" x14ac:dyDescent="0.2">
      <c r="A55" s="91"/>
      <c r="B55" s="37">
        <f t="shared" si="1"/>
        <v>51</v>
      </c>
      <c r="C55" s="28" t="s">
        <v>580</v>
      </c>
      <c r="D55" s="64">
        <v>44374</v>
      </c>
      <c r="E55" s="28" t="s">
        <v>54</v>
      </c>
      <c r="F55" s="54" t="s">
        <v>36</v>
      </c>
      <c r="G55" s="54" t="s">
        <v>67</v>
      </c>
      <c r="H55" s="54">
        <v>1600</v>
      </c>
      <c r="I55" s="57" t="s">
        <v>130</v>
      </c>
      <c r="J55" s="54" t="s">
        <v>120</v>
      </c>
      <c r="K55" s="36" t="s">
        <v>12</v>
      </c>
      <c r="L55" s="10">
        <v>2.92</v>
      </c>
      <c r="M55" s="30">
        <v>5.2153665689149555</v>
      </c>
      <c r="N55" s="31">
        <v>1.33</v>
      </c>
      <c r="O55" s="30">
        <v>0</v>
      </c>
      <c r="P55" s="43">
        <f t="shared" si="0"/>
        <v>-5.2</v>
      </c>
      <c r="Q55" s="45">
        <f t="shared" ref="Q55" si="40">P55+Q54</f>
        <v>70.5</v>
      </c>
      <c r="R55" s="10">
        <f t="shared" si="3"/>
        <v>2.92</v>
      </c>
      <c r="S55" s="30">
        <f t="shared" si="4"/>
        <v>2</v>
      </c>
      <c r="T55" s="31">
        <f t="shared" si="5"/>
        <v>1.33</v>
      </c>
      <c r="U55" s="30">
        <f t="shared" si="4"/>
        <v>1</v>
      </c>
      <c r="V55" s="43">
        <f t="shared" si="6"/>
        <v>-1.67</v>
      </c>
      <c r="W55" s="45">
        <f t="shared" si="7"/>
        <v>74.930000000000007</v>
      </c>
      <c r="X55" s="85"/>
    </row>
    <row r="56" spans="1:24" outlineLevel="1" collapsed="1" x14ac:dyDescent="0.2">
      <c r="A56" s="91"/>
      <c r="B56" s="37">
        <f t="shared" si="1"/>
        <v>52</v>
      </c>
      <c r="C56" s="28" t="s">
        <v>581</v>
      </c>
      <c r="D56" s="64">
        <v>44375</v>
      </c>
      <c r="E56" s="28" t="s">
        <v>44</v>
      </c>
      <c r="F56" s="54" t="s">
        <v>25</v>
      </c>
      <c r="G56" s="54" t="s">
        <v>67</v>
      </c>
      <c r="H56" s="54">
        <v>1200</v>
      </c>
      <c r="I56" s="57" t="s">
        <v>128</v>
      </c>
      <c r="J56" s="54" t="s">
        <v>120</v>
      </c>
      <c r="K56" s="36" t="s">
        <v>9</v>
      </c>
      <c r="L56" s="10">
        <v>1.8</v>
      </c>
      <c r="M56" s="30">
        <v>12.44923076923077</v>
      </c>
      <c r="N56" s="31">
        <v>1.22</v>
      </c>
      <c r="O56" s="30">
        <v>0</v>
      </c>
      <c r="P56" s="43">
        <f t="shared" si="0"/>
        <v>10</v>
      </c>
      <c r="Q56" s="45">
        <f t="shared" ref="Q56" si="41">P56+Q55</f>
        <v>80.5</v>
      </c>
      <c r="R56" s="10">
        <f t="shared" si="3"/>
        <v>1.8</v>
      </c>
      <c r="S56" s="30">
        <f t="shared" si="4"/>
        <v>2</v>
      </c>
      <c r="T56" s="31">
        <f t="shared" si="5"/>
        <v>1.22</v>
      </c>
      <c r="U56" s="30">
        <f t="shared" si="4"/>
        <v>1</v>
      </c>
      <c r="V56" s="43">
        <f t="shared" si="6"/>
        <v>1.82</v>
      </c>
      <c r="W56" s="45">
        <f t="shared" si="7"/>
        <v>76.75</v>
      </c>
      <c r="X56" s="85"/>
    </row>
    <row r="57" spans="1:24" outlineLevel="1" x14ac:dyDescent="0.2">
      <c r="A57" s="91"/>
      <c r="B57" s="37">
        <f t="shared" si="1"/>
        <v>53</v>
      </c>
      <c r="C57" s="28" t="s">
        <v>582</v>
      </c>
      <c r="D57" s="64">
        <v>44375</v>
      </c>
      <c r="E57" s="28" t="s">
        <v>44</v>
      </c>
      <c r="F57" s="54" t="s">
        <v>25</v>
      </c>
      <c r="G57" s="54" t="s">
        <v>67</v>
      </c>
      <c r="H57" s="54">
        <v>1200</v>
      </c>
      <c r="I57" s="57" t="s">
        <v>128</v>
      </c>
      <c r="J57" s="54" t="s">
        <v>120</v>
      </c>
      <c r="K57" s="36" t="s">
        <v>74</v>
      </c>
      <c r="L57" s="10">
        <v>8.8000000000000007</v>
      </c>
      <c r="M57" s="30">
        <v>1.2780224403927067</v>
      </c>
      <c r="N57" s="31">
        <v>2.1</v>
      </c>
      <c r="O57" s="30">
        <v>1.1511111111111112</v>
      </c>
      <c r="P57" s="43">
        <f t="shared" si="0"/>
        <v>-2.4</v>
      </c>
      <c r="Q57" s="45">
        <f t="shared" ref="Q57" si="42">P57+Q56</f>
        <v>78.099999999999994</v>
      </c>
      <c r="R57" s="10">
        <f t="shared" si="3"/>
        <v>8.8000000000000007</v>
      </c>
      <c r="S57" s="30">
        <f t="shared" si="4"/>
        <v>2</v>
      </c>
      <c r="T57" s="31">
        <f t="shared" si="5"/>
        <v>2.1</v>
      </c>
      <c r="U57" s="30">
        <f t="shared" si="4"/>
        <v>1</v>
      </c>
      <c r="V57" s="43">
        <f t="shared" si="6"/>
        <v>-3</v>
      </c>
      <c r="W57" s="45">
        <f t="shared" si="7"/>
        <v>73.75</v>
      </c>
      <c r="X57" s="85"/>
    </row>
    <row r="58" spans="1:24" outlineLevel="1" x14ac:dyDescent="0.2">
      <c r="A58" s="91"/>
      <c r="B58" s="37">
        <f t="shared" si="1"/>
        <v>54</v>
      </c>
      <c r="C58" s="28" t="s">
        <v>583</v>
      </c>
      <c r="D58" s="64">
        <v>44375</v>
      </c>
      <c r="E58" s="28" t="s">
        <v>44</v>
      </c>
      <c r="F58" s="54" t="s">
        <v>29</v>
      </c>
      <c r="G58" s="54" t="s">
        <v>70</v>
      </c>
      <c r="H58" s="54">
        <v>1000</v>
      </c>
      <c r="I58" s="57" t="s">
        <v>128</v>
      </c>
      <c r="J58" s="54" t="s">
        <v>120</v>
      </c>
      <c r="K58" s="36" t="s">
        <v>8</v>
      </c>
      <c r="L58" s="10">
        <v>4.51</v>
      </c>
      <c r="M58" s="30">
        <v>2.8485714285714288</v>
      </c>
      <c r="N58" s="31">
        <v>1.89</v>
      </c>
      <c r="O58" s="30">
        <v>3.2457142857142856</v>
      </c>
      <c r="P58" s="43">
        <f t="shared" si="0"/>
        <v>0</v>
      </c>
      <c r="Q58" s="45">
        <f t="shared" ref="Q58" si="43">P58+Q57</f>
        <v>78.099999999999994</v>
      </c>
      <c r="R58" s="10">
        <f t="shared" si="3"/>
        <v>4.51</v>
      </c>
      <c r="S58" s="30">
        <f t="shared" si="4"/>
        <v>2</v>
      </c>
      <c r="T58" s="31">
        <f t="shared" si="5"/>
        <v>1.89</v>
      </c>
      <c r="U58" s="30">
        <f t="shared" si="4"/>
        <v>1</v>
      </c>
      <c r="V58" s="43">
        <f t="shared" si="6"/>
        <v>-1.1100000000000001</v>
      </c>
      <c r="W58" s="45">
        <f t="shared" si="7"/>
        <v>72.64</v>
      </c>
      <c r="X58" s="85"/>
    </row>
    <row r="59" spans="1:24" outlineLevel="1" x14ac:dyDescent="0.2">
      <c r="A59" s="91"/>
      <c r="B59" s="37">
        <f t="shared" si="1"/>
        <v>55</v>
      </c>
      <c r="C59" s="28" t="s">
        <v>114</v>
      </c>
      <c r="D59" s="64">
        <v>44375</v>
      </c>
      <c r="E59" s="28" t="s">
        <v>44</v>
      </c>
      <c r="F59" s="54" t="s">
        <v>29</v>
      </c>
      <c r="G59" s="54" t="s">
        <v>70</v>
      </c>
      <c r="H59" s="54">
        <v>1000</v>
      </c>
      <c r="I59" s="57" t="s">
        <v>128</v>
      </c>
      <c r="J59" s="54" t="s">
        <v>120</v>
      </c>
      <c r="K59" s="36" t="s">
        <v>12</v>
      </c>
      <c r="L59" s="10">
        <v>3.9</v>
      </c>
      <c r="M59" s="30">
        <v>3.4470793036750482</v>
      </c>
      <c r="N59" s="31">
        <v>1.83</v>
      </c>
      <c r="O59" s="30">
        <v>4.1043223443223447</v>
      </c>
      <c r="P59" s="43">
        <f t="shared" si="0"/>
        <v>0</v>
      </c>
      <c r="Q59" s="45">
        <f t="shared" ref="Q59" si="44">P59+Q58</f>
        <v>78.099999999999994</v>
      </c>
      <c r="R59" s="10">
        <f t="shared" si="3"/>
        <v>3.9</v>
      </c>
      <c r="S59" s="30">
        <f t="shared" si="4"/>
        <v>2</v>
      </c>
      <c r="T59" s="31">
        <f t="shared" si="5"/>
        <v>1.83</v>
      </c>
      <c r="U59" s="30">
        <f t="shared" si="4"/>
        <v>1</v>
      </c>
      <c r="V59" s="43">
        <f t="shared" si="6"/>
        <v>-1.17</v>
      </c>
      <c r="W59" s="45">
        <f t="shared" si="7"/>
        <v>71.47</v>
      </c>
      <c r="X59" s="85"/>
    </row>
    <row r="60" spans="1:24" outlineLevel="1" x14ac:dyDescent="0.2">
      <c r="A60" s="91"/>
      <c r="B60" s="37">
        <f t="shared" si="1"/>
        <v>56</v>
      </c>
      <c r="C60" s="28" t="s">
        <v>585</v>
      </c>
      <c r="D60" s="64">
        <v>44376</v>
      </c>
      <c r="E60" s="28" t="s">
        <v>32</v>
      </c>
      <c r="F60" s="54" t="s">
        <v>36</v>
      </c>
      <c r="G60" s="54" t="s">
        <v>67</v>
      </c>
      <c r="H60" s="54">
        <v>1200</v>
      </c>
      <c r="I60" s="57" t="s">
        <v>128</v>
      </c>
      <c r="J60" s="54" t="s">
        <v>120</v>
      </c>
      <c r="K60" s="36" t="s">
        <v>8</v>
      </c>
      <c r="L60" s="10">
        <v>14.8</v>
      </c>
      <c r="M60" s="30">
        <v>0.72454545454545449</v>
      </c>
      <c r="N60" s="31">
        <v>3.55</v>
      </c>
      <c r="O60" s="30">
        <v>0.28000000000000003</v>
      </c>
      <c r="P60" s="43">
        <f t="shared" si="0"/>
        <v>0</v>
      </c>
      <c r="Q60" s="45">
        <f t="shared" ref="Q60" si="45">P60+Q59</f>
        <v>78.099999999999994</v>
      </c>
      <c r="R60" s="10">
        <f t="shared" si="3"/>
        <v>14.8</v>
      </c>
      <c r="S60" s="30">
        <f t="shared" si="4"/>
        <v>2</v>
      </c>
      <c r="T60" s="31">
        <f t="shared" si="5"/>
        <v>3.55</v>
      </c>
      <c r="U60" s="30">
        <f t="shared" si="4"/>
        <v>1</v>
      </c>
      <c r="V60" s="43">
        <f t="shared" si="6"/>
        <v>0.55000000000000004</v>
      </c>
      <c r="W60" s="45">
        <f t="shared" si="7"/>
        <v>72.02</v>
      </c>
      <c r="X60" s="85"/>
    </row>
    <row r="61" spans="1:24" outlineLevel="1" collapsed="1" x14ac:dyDescent="0.2">
      <c r="A61" s="91"/>
      <c r="B61" s="37">
        <f t="shared" si="1"/>
        <v>57</v>
      </c>
      <c r="C61" s="28" t="s">
        <v>586</v>
      </c>
      <c r="D61" s="64">
        <v>44376</v>
      </c>
      <c r="E61" s="28" t="s">
        <v>32</v>
      </c>
      <c r="F61" s="54" t="s">
        <v>41</v>
      </c>
      <c r="G61" s="54" t="s">
        <v>70</v>
      </c>
      <c r="H61" s="54">
        <v>1100</v>
      </c>
      <c r="I61" s="57" t="s">
        <v>128</v>
      </c>
      <c r="J61" s="54" t="s">
        <v>120</v>
      </c>
      <c r="K61" s="36" t="s">
        <v>12</v>
      </c>
      <c r="L61" s="10">
        <v>7.61</v>
      </c>
      <c r="M61" s="30">
        <v>1.5102849002849001</v>
      </c>
      <c r="N61" s="31">
        <v>2.42</v>
      </c>
      <c r="O61" s="30">
        <v>1.0981818181818181</v>
      </c>
      <c r="P61" s="43">
        <f t="shared" si="0"/>
        <v>0</v>
      </c>
      <c r="Q61" s="45">
        <f t="shared" ref="Q61" si="46">P61+Q60</f>
        <v>78.099999999999994</v>
      </c>
      <c r="R61" s="10">
        <f t="shared" si="3"/>
        <v>7.61</v>
      </c>
      <c r="S61" s="30">
        <f t="shared" si="4"/>
        <v>2</v>
      </c>
      <c r="T61" s="31">
        <f t="shared" si="5"/>
        <v>2.42</v>
      </c>
      <c r="U61" s="30">
        <f t="shared" si="4"/>
        <v>1</v>
      </c>
      <c r="V61" s="43">
        <f t="shared" si="6"/>
        <v>-0.57999999999999996</v>
      </c>
      <c r="W61" s="45">
        <f t="shared" si="7"/>
        <v>71.44</v>
      </c>
      <c r="X61" s="85"/>
    </row>
    <row r="62" spans="1:24" outlineLevel="1" x14ac:dyDescent="0.2">
      <c r="A62" s="91"/>
      <c r="B62" s="37">
        <f t="shared" si="1"/>
        <v>58</v>
      </c>
      <c r="C62" s="28" t="s">
        <v>587</v>
      </c>
      <c r="D62" s="64">
        <v>44376</v>
      </c>
      <c r="E62" s="28" t="s">
        <v>589</v>
      </c>
      <c r="F62" s="54" t="s">
        <v>36</v>
      </c>
      <c r="G62" s="54" t="s">
        <v>67</v>
      </c>
      <c r="H62" s="54">
        <v>1000</v>
      </c>
      <c r="I62" s="57" t="s">
        <v>130</v>
      </c>
      <c r="J62" s="54" t="s">
        <v>178</v>
      </c>
      <c r="K62" s="36" t="s">
        <v>12</v>
      </c>
      <c r="L62" s="10">
        <v>2.08</v>
      </c>
      <c r="M62" s="30">
        <v>9.2588235294117656</v>
      </c>
      <c r="N62" s="31">
        <v>1.46</v>
      </c>
      <c r="O62" s="30">
        <v>0</v>
      </c>
      <c r="P62" s="43">
        <f t="shared" si="0"/>
        <v>-9.3000000000000007</v>
      </c>
      <c r="Q62" s="45">
        <f t="shared" ref="Q62" si="47">P62+Q61</f>
        <v>68.8</v>
      </c>
      <c r="R62" s="10">
        <f t="shared" si="3"/>
        <v>2.08</v>
      </c>
      <c r="S62" s="30">
        <f t="shared" si="4"/>
        <v>2</v>
      </c>
      <c r="T62" s="31">
        <f t="shared" si="5"/>
        <v>1.46</v>
      </c>
      <c r="U62" s="30">
        <f t="shared" si="4"/>
        <v>1</v>
      </c>
      <c r="V62" s="43">
        <f t="shared" si="6"/>
        <v>-1.54</v>
      </c>
      <c r="W62" s="45">
        <f t="shared" si="7"/>
        <v>69.899999999999991</v>
      </c>
      <c r="X62" s="85"/>
    </row>
    <row r="63" spans="1:24" outlineLevel="1" x14ac:dyDescent="0.2">
      <c r="A63" s="91"/>
      <c r="B63" s="37">
        <f t="shared" si="1"/>
        <v>59</v>
      </c>
      <c r="C63" s="28" t="s">
        <v>588</v>
      </c>
      <c r="D63" s="64">
        <v>44376</v>
      </c>
      <c r="E63" s="28" t="s">
        <v>589</v>
      </c>
      <c r="F63" s="54" t="s">
        <v>10</v>
      </c>
      <c r="G63" s="54" t="s">
        <v>245</v>
      </c>
      <c r="H63" s="54">
        <v>1100</v>
      </c>
      <c r="I63" s="57" t="s">
        <v>130</v>
      </c>
      <c r="J63" s="54" t="s">
        <v>178</v>
      </c>
      <c r="K63" s="36" t="s">
        <v>110</v>
      </c>
      <c r="L63" s="10">
        <v>23</v>
      </c>
      <c r="M63" s="30">
        <v>0.45545454545454545</v>
      </c>
      <c r="N63" s="31">
        <v>4.5</v>
      </c>
      <c r="O63" s="30">
        <v>0.13000000000000003</v>
      </c>
      <c r="P63" s="43">
        <f t="shared" si="0"/>
        <v>-0.6</v>
      </c>
      <c r="Q63" s="45">
        <f t="shared" ref="Q63:Q64" si="48">P63+Q62</f>
        <v>68.2</v>
      </c>
      <c r="R63" s="10">
        <f t="shared" si="3"/>
        <v>23</v>
      </c>
      <c r="S63" s="30">
        <f t="shared" si="4"/>
        <v>2</v>
      </c>
      <c r="T63" s="31">
        <f t="shared" si="5"/>
        <v>4.5</v>
      </c>
      <c r="U63" s="30">
        <f t="shared" si="4"/>
        <v>1</v>
      </c>
      <c r="V63" s="43">
        <f t="shared" si="6"/>
        <v>-3</v>
      </c>
      <c r="W63" s="45">
        <f t="shared" si="7"/>
        <v>66.899999999999991</v>
      </c>
      <c r="X63" s="85"/>
    </row>
    <row r="64" spans="1:24" outlineLevel="1" x14ac:dyDescent="0.2">
      <c r="A64" s="91"/>
      <c r="B64" s="37">
        <f t="shared" si="1"/>
        <v>60</v>
      </c>
      <c r="C64" s="28" t="s">
        <v>590</v>
      </c>
      <c r="D64" s="64">
        <v>44377</v>
      </c>
      <c r="E64" s="28" t="s">
        <v>43</v>
      </c>
      <c r="F64" s="54" t="s">
        <v>25</v>
      </c>
      <c r="G64" s="54" t="s">
        <v>147</v>
      </c>
      <c r="H64" s="54">
        <v>1300</v>
      </c>
      <c r="I64" s="57" t="s">
        <v>130</v>
      </c>
      <c r="J64" s="54" t="s">
        <v>120</v>
      </c>
      <c r="K64" s="36" t="s">
        <v>74</v>
      </c>
      <c r="L64" s="10">
        <v>10.62</v>
      </c>
      <c r="M64" s="30">
        <v>1.0366347687400319</v>
      </c>
      <c r="N64" s="31">
        <v>2.95</v>
      </c>
      <c r="O64" s="30">
        <v>0.54285714285714293</v>
      </c>
      <c r="P64" s="43">
        <f t="shared" si="0"/>
        <v>-1.6</v>
      </c>
      <c r="Q64" s="45">
        <f t="shared" si="48"/>
        <v>66.600000000000009</v>
      </c>
      <c r="R64" s="10">
        <f t="shared" si="3"/>
        <v>10.62</v>
      </c>
      <c r="S64" s="30">
        <f t="shared" si="4"/>
        <v>2</v>
      </c>
      <c r="T64" s="31">
        <f t="shared" si="5"/>
        <v>2.95</v>
      </c>
      <c r="U64" s="30">
        <f t="shared" si="4"/>
        <v>1</v>
      </c>
      <c r="V64" s="43">
        <f t="shared" si="6"/>
        <v>-3</v>
      </c>
      <c r="W64" s="45">
        <f t="shared" si="7"/>
        <v>63.899999999999991</v>
      </c>
      <c r="X64" s="85"/>
    </row>
    <row r="65" spans="1:24" outlineLevel="1" x14ac:dyDescent="0.2">
      <c r="A65" s="91"/>
      <c r="B65" s="52">
        <f t="shared" si="1"/>
        <v>61</v>
      </c>
      <c r="C65" s="9" t="s">
        <v>591</v>
      </c>
      <c r="D65" s="42">
        <v>44377</v>
      </c>
      <c r="E65" s="9" t="s">
        <v>43</v>
      </c>
      <c r="F65" s="55" t="s">
        <v>48</v>
      </c>
      <c r="G65" s="55" t="s">
        <v>71</v>
      </c>
      <c r="H65" s="55">
        <v>1400</v>
      </c>
      <c r="I65" s="60" t="s">
        <v>130</v>
      </c>
      <c r="J65" s="55" t="s">
        <v>120</v>
      </c>
      <c r="K65" s="38" t="s">
        <v>9</v>
      </c>
      <c r="L65" s="39">
        <v>19.5</v>
      </c>
      <c r="M65" s="40">
        <v>0.54243243243243244</v>
      </c>
      <c r="N65" s="41">
        <v>4.5999999999999996</v>
      </c>
      <c r="O65" s="40">
        <v>0.1466666666666667</v>
      </c>
      <c r="P65" s="44">
        <f t="shared" si="0"/>
        <v>10.6</v>
      </c>
      <c r="Q65" s="48">
        <f t="shared" ref="Q65" si="49">P65+Q64</f>
        <v>77.2</v>
      </c>
      <c r="R65" s="39">
        <f t="shared" si="3"/>
        <v>19.5</v>
      </c>
      <c r="S65" s="40">
        <f t="shared" si="4"/>
        <v>2</v>
      </c>
      <c r="T65" s="41">
        <f t="shared" si="5"/>
        <v>4.5999999999999996</v>
      </c>
      <c r="U65" s="40">
        <f t="shared" si="4"/>
        <v>1</v>
      </c>
      <c r="V65" s="44">
        <f t="shared" si="6"/>
        <v>40.6</v>
      </c>
      <c r="W65" s="48">
        <f t="shared" si="7"/>
        <v>104.5</v>
      </c>
      <c r="X65" s="85"/>
    </row>
    <row r="66" spans="1:24" outlineLevel="1" collapsed="1" x14ac:dyDescent="0.2">
      <c r="A66" s="91"/>
      <c r="B66" s="37">
        <f t="shared" si="1"/>
        <v>62</v>
      </c>
      <c r="C66" s="28" t="s">
        <v>593</v>
      </c>
      <c r="D66" s="64">
        <v>44378</v>
      </c>
      <c r="E66" s="28" t="s">
        <v>40</v>
      </c>
      <c r="F66" s="54" t="s">
        <v>25</v>
      </c>
      <c r="G66" s="54" t="s">
        <v>245</v>
      </c>
      <c r="H66" s="54">
        <v>1000</v>
      </c>
      <c r="I66" s="57" t="s">
        <v>130</v>
      </c>
      <c r="J66" s="54" t="s">
        <v>120</v>
      </c>
      <c r="K66" s="36" t="s">
        <v>66</v>
      </c>
      <c r="L66" s="10">
        <v>9.84</v>
      </c>
      <c r="M66" s="30">
        <v>1.1325308641975309</v>
      </c>
      <c r="N66" s="31">
        <v>2.52</v>
      </c>
      <c r="O66" s="30">
        <v>0.74666666666666603</v>
      </c>
      <c r="P66" s="43">
        <f t="shared" si="0"/>
        <v>-1.9</v>
      </c>
      <c r="Q66" s="45">
        <f t="shared" ref="Q66" si="50">P66+Q65</f>
        <v>75.3</v>
      </c>
      <c r="R66" s="10">
        <f t="shared" si="3"/>
        <v>9.84</v>
      </c>
      <c r="S66" s="30">
        <f t="shared" si="4"/>
        <v>2</v>
      </c>
      <c r="T66" s="31">
        <f t="shared" si="5"/>
        <v>2.52</v>
      </c>
      <c r="U66" s="30">
        <f t="shared" si="4"/>
        <v>1</v>
      </c>
      <c r="V66" s="43">
        <f t="shared" si="6"/>
        <v>-3</v>
      </c>
      <c r="W66" s="45">
        <f t="shared" si="7"/>
        <v>101.5</v>
      </c>
      <c r="X66" s="85"/>
    </row>
    <row r="67" spans="1:24" outlineLevel="1" x14ac:dyDescent="0.2">
      <c r="A67" s="91"/>
      <c r="B67" s="37">
        <f t="shared" si="1"/>
        <v>63</v>
      </c>
      <c r="C67" s="28" t="s">
        <v>594</v>
      </c>
      <c r="D67" s="64">
        <v>44378</v>
      </c>
      <c r="E67" s="28" t="s">
        <v>40</v>
      </c>
      <c r="F67" s="54" t="s">
        <v>25</v>
      </c>
      <c r="G67" s="54" t="s">
        <v>245</v>
      </c>
      <c r="H67" s="54">
        <v>1000</v>
      </c>
      <c r="I67" s="57" t="s">
        <v>130</v>
      </c>
      <c r="J67" s="54" t="s">
        <v>120</v>
      </c>
      <c r="K67" s="36" t="s">
        <v>8</v>
      </c>
      <c r="L67" s="10">
        <v>25</v>
      </c>
      <c r="M67" s="30">
        <v>0.41833333333333333</v>
      </c>
      <c r="N67" s="31">
        <v>4.75</v>
      </c>
      <c r="O67" s="30">
        <v>0.10999999999999996</v>
      </c>
      <c r="P67" s="43">
        <f t="shared" si="0"/>
        <v>0</v>
      </c>
      <c r="Q67" s="45">
        <f t="shared" ref="Q67" si="51">P67+Q66</f>
        <v>75.3</v>
      </c>
      <c r="R67" s="10">
        <f t="shared" si="3"/>
        <v>25</v>
      </c>
      <c r="S67" s="30">
        <f t="shared" si="4"/>
        <v>2</v>
      </c>
      <c r="T67" s="31">
        <f t="shared" si="5"/>
        <v>4.75</v>
      </c>
      <c r="U67" s="30">
        <f t="shared" si="4"/>
        <v>1</v>
      </c>
      <c r="V67" s="43">
        <f t="shared" si="6"/>
        <v>1.75</v>
      </c>
      <c r="W67" s="45">
        <f t="shared" si="7"/>
        <v>103.25</v>
      </c>
      <c r="X67" s="85"/>
    </row>
    <row r="68" spans="1:24" outlineLevel="1" x14ac:dyDescent="0.2">
      <c r="A68" s="91"/>
      <c r="B68" s="37">
        <f t="shared" si="1"/>
        <v>64</v>
      </c>
      <c r="C68" s="28" t="s">
        <v>595</v>
      </c>
      <c r="D68" s="64">
        <v>44378</v>
      </c>
      <c r="E68" s="28" t="s">
        <v>40</v>
      </c>
      <c r="F68" s="54" t="s">
        <v>25</v>
      </c>
      <c r="G68" s="54" t="s">
        <v>245</v>
      </c>
      <c r="H68" s="54">
        <v>1000</v>
      </c>
      <c r="I68" s="57" t="s">
        <v>130</v>
      </c>
      <c r="J68" s="54" t="s">
        <v>120</v>
      </c>
      <c r="K68" s="36" t="s">
        <v>86</v>
      </c>
      <c r="L68" s="10">
        <v>3.38</v>
      </c>
      <c r="M68" s="30">
        <v>4.1873684210526312</v>
      </c>
      <c r="N68" s="31">
        <v>1.5</v>
      </c>
      <c r="O68" s="30">
        <v>0</v>
      </c>
      <c r="P68" s="43">
        <f t="shared" si="0"/>
        <v>-4.2</v>
      </c>
      <c r="Q68" s="45">
        <f t="shared" ref="Q68" si="52">P68+Q67</f>
        <v>71.099999999999994</v>
      </c>
      <c r="R68" s="10">
        <f t="shared" si="3"/>
        <v>3.38</v>
      </c>
      <c r="S68" s="30">
        <f t="shared" si="4"/>
        <v>2</v>
      </c>
      <c r="T68" s="31">
        <f t="shared" si="5"/>
        <v>1.5</v>
      </c>
      <c r="U68" s="30">
        <f t="shared" si="4"/>
        <v>1</v>
      </c>
      <c r="V68" s="43">
        <f t="shared" si="6"/>
        <v>-3</v>
      </c>
      <c r="W68" s="45">
        <f t="shared" si="7"/>
        <v>100.25</v>
      </c>
      <c r="X68" s="85"/>
    </row>
    <row r="69" spans="1:24" outlineLevel="1" x14ac:dyDescent="0.2">
      <c r="A69" s="91"/>
      <c r="B69" s="37">
        <f t="shared" si="1"/>
        <v>65</v>
      </c>
      <c r="C69" s="28" t="s">
        <v>596</v>
      </c>
      <c r="D69" s="64">
        <v>44378</v>
      </c>
      <c r="E69" s="28" t="s">
        <v>40</v>
      </c>
      <c r="F69" s="54" t="s">
        <v>10</v>
      </c>
      <c r="G69" s="54" t="s">
        <v>67</v>
      </c>
      <c r="H69" s="54">
        <v>1400</v>
      </c>
      <c r="I69" s="57" t="s">
        <v>130</v>
      </c>
      <c r="J69" s="54" t="s">
        <v>120</v>
      </c>
      <c r="K69" s="36" t="s">
        <v>12</v>
      </c>
      <c r="L69" s="10">
        <v>3.5</v>
      </c>
      <c r="M69" s="30">
        <v>3.9800000000000004</v>
      </c>
      <c r="N69" s="31">
        <v>1.66</v>
      </c>
      <c r="O69" s="30">
        <v>0</v>
      </c>
      <c r="P69" s="43">
        <f t="shared" si="0"/>
        <v>-4</v>
      </c>
      <c r="Q69" s="45">
        <f t="shared" ref="Q69" si="53">P69+Q68</f>
        <v>67.099999999999994</v>
      </c>
      <c r="R69" s="10">
        <f t="shared" si="3"/>
        <v>3.5</v>
      </c>
      <c r="S69" s="30">
        <f t="shared" si="4"/>
        <v>2</v>
      </c>
      <c r="T69" s="31">
        <f t="shared" si="5"/>
        <v>1.66</v>
      </c>
      <c r="U69" s="30">
        <f t="shared" si="4"/>
        <v>1</v>
      </c>
      <c r="V69" s="43">
        <f t="shared" si="6"/>
        <v>-1.34</v>
      </c>
      <c r="W69" s="45">
        <f t="shared" si="7"/>
        <v>98.91</v>
      </c>
      <c r="X69" s="85"/>
    </row>
    <row r="70" spans="1:24" outlineLevel="1" x14ac:dyDescent="0.2">
      <c r="A70" s="91"/>
      <c r="B70" s="37">
        <f t="shared" si="1"/>
        <v>66</v>
      </c>
      <c r="C70" s="28" t="s">
        <v>597</v>
      </c>
      <c r="D70" s="64">
        <v>44378</v>
      </c>
      <c r="E70" s="28" t="s">
        <v>40</v>
      </c>
      <c r="F70" s="54" t="s">
        <v>13</v>
      </c>
      <c r="G70" s="54" t="s">
        <v>69</v>
      </c>
      <c r="H70" s="54">
        <v>1100</v>
      </c>
      <c r="I70" s="57" t="s">
        <v>130</v>
      </c>
      <c r="J70" s="54" t="s">
        <v>120</v>
      </c>
      <c r="K70" s="36" t="s">
        <v>86</v>
      </c>
      <c r="L70" s="10">
        <v>6</v>
      </c>
      <c r="M70" s="30">
        <v>1.9900000000000002</v>
      </c>
      <c r="N70" s="31">
        <v>2.5099999999999998</v>
      </c>
      <c r="O70" s="30">
        <v>1.3066666666666669</v>
      </c>
      <c r="P70" s="43">
        <f t="shared" si="0"/>
        <v>-3.3</v>
      </c>
      <c r="Q70" s="45">
        <f t="shared" ref="Q70" si="54">P70+Q69</f>
        <v>63.8</v>
      </c>
      <c r="R70" s="10">
        <f t="shared" ref="R70:R127" si="55">L70</f>
        <v>6</v>
      </c>
      <c r="S70" s="30">
        <f t="shared" ref="S70:U133" si="56">IF(R70&gt;0,S$3,0)</f>
        <v>2</v>
      </c>
      <c r="T70" s="31">
        <f t="shared" ref="T70:T127" si="57">N70</f>
        <v>2.5099999999999998</v>
      </c>
      <c r="U70" s="30">
        <f t="shared" si="56"/>
        <v>1</v>
      </c>
      <c r="V70" s="43">
        <f t="shared" ref="V70:V343" si="58">ROUND(IF(OR($K70="1st",$K70="WON"),($R70*$S70)+($T70*$U70),IF(OR($K70="2nd",$K70="3rd"),IF($T70="NTD",0,($T70*$U70))))-($S70+$U70),2)</f>
        <v>-3</v>
      </c>
      <c r="W70" s="45">
        <f t="shared" ref="W70:W128" si="59">V70+W69</f>
        <v>95.91</v>
      </c>
      <c r="X70" s="85"/>
    </row>
    <row r="71" spans="1:24" outlineLevel="1" x14ac:dyDescent="0.2">
      <c r="A71" s="91"/>
      <c r="B71" s="37">
        <f t="shared" si="1"/>
        <v>67</v>
      </c>
      <c r="C71" s="28" t="s">
        <v>598</v>
      </c>
      <c r="D71" s="64">
        <v>44378</v>
      </c>
      <c r="E71" s="28" t="s">
        <v>40</v>
      </c>
      <c r="F71" s="54" t="s">
        <v>13</v>
      </c>
      <c r="G71" s="54" t="s">
        <v>69</v>
      </c>
      <c r="H71" s="54">
        <v>1100</v>
      </c>
      <c r="I71" s="57" t="s">
        <v>130</v>
      </c>
      <c r="J71" s="54" t="s">
        <v>120</v>
      </c>
      <c r="K71" s="36" t="s">
        <v>110</v>
      </c>
      <c r="L71" s="10">
        <v>5.0999999999999996</v>
      </c>
      <c r="M71" s="30">
        <v>2.4381818181818184</v>
      </c>
      <c r="N71" s="31">
        <v>2.08</v>
      </c>
      <c r="O71" s="30">
        <v>2.2599999999999998</v>
      </c>
      <c r="P71" s="43">
        <f t="shared" si="0"/>
        <v>-4.7</v>
      </c>
      <c r="Q71" s="45">
        <f t="shared" ref="Q71" si="60">P71+Q70</f>
        <v>59.099999999999994</v>
      </c>
      <c r="R71" s="10">
        <f t="shared" si="55"/>
        <v>5.0999999999999996</v>
      </c>
      <c r="S71" s="30">
        <f t="shared" si="56"/>
        <v>2</v>
      </c>
      <c r="T71" s="31">
        <f t="shared" si="57"/>
        <v>2.08</v>
      </c>
      <c r="U71" s="30">
        <f t="shared" si="56"/>
        <v>1</v>
      </c>
      <c r="V71" s="43">
        <f t="shared" si="58"/>
        <v>-3</v>
      </c>
      <c r="W71" s="45">
        <f t="shared" si="59"/>
        <v>92.91</v>
      </c>
      <c r="X71" s="85"/>
    </row>
    <row r="72" spans="1:24" outlineLevel="1" x14ac:dyDescent="0.2">
      <c r="A72" s="91"/>
      <c r="B72" s="37">
        <f t="shared" si="1"/>
        <v>68</v>
      </c>
      <c r="C72" s="28" t="s">
        <v>155</v>
      </c>
      <c r="D72" s="64">
        <v>44378</v>
      </c>
      <c r="E72" s="28" t="s">
        <v>40</v>
      </c>
      <c r="F72" s="54" t="s">
        <v>13</v>
      </c>
      <c r="G72" s="54" t="s">
        <v>69</v>
      </c>
      <c r="H72" s="54">
        <v>1100</v>
      </c>
      <c r="I72" s="57" t="s">
        <v>130</v>
      </c>
      <c r="J72" s="54" t="s">
        <v>120</v>
      </c>
      <c r="K72" s="36" t="s">
        <v>62</v>
      </c>
      <c r="L72" s="10">
        <v>7.5</v>
      </c>
      <c r="M72" s="30">
        <v>1.5407692307692304</v>
      </c>
      <c r="N72" s="31">
        <v>3.15</v>
      </c>
      <c r="O72" s="30">
        <v>0.70222222222222219</v>
      </c>
      <c r="P72" s="43">
        <f t="shared" si="0"/>
        <v>-2.2000000000000002</v>
      </c>
      <c r="Q72" s="45">
        <f t="shared" ref="Q72" si="61">P72+Q71</f>
        <v>56.899999999999991</v>
      </c>
      <c r="R72" s="10">
        <f t="shared" si="55"/>
        <v>7.5</v>
      </c>
      <c r="S72" s="30">
        <f t="shared" si="56"/>
        <v>2</v>
      </c>
      <c r="T72" s="31">
        <f t="shared" si="57"/>
        <v>3.15</v>
      </c>
      <c r="U72" s="30">
        <f t="shared" si="56"/>
        <v>1</v>
      </c>
      <c r="V72" s="43">
        <f t="shared" si="58"/>
        <v>-3</v>
      </c>
      <c r="W72" s="45">
        <f t="shared" si="59"/>
        <v>89.91</v>
      </c>
      <c r="X72" s="85"/>
    </row>
    <row r="73" spans="1:24" outlineLevel="1" x14ac:dyDescent="0.2">
      <c r="A73" s="91"/>
      <c r="B73" s="37">
        <f t="shared" si="1"/>
        <v>69</v>
      </c>
      <c r="C73" s="28" t="s">
        <v>599</v>
      </c>
      <c r="D73" s="64">
        <v>44378</v>
      </c>
      <c r="E73" s="28" t="s">
        <v>603</v>
      </c>
      <c r="F73" s="54" t="s">
        <v>10</v>
      </c>
      <c r="G73" s="54" t="s">
        <v>245</v>
      </c>
      <c r="H73" s="54">
        <v>1000</v>
      </c>
      <c r="I73" s="57" t="s">
        <v>130</v>
      </c>
      <c r="J73" s="54" t="s">
        <v>178</v>
      </c>
      <c r="K73" s="36" t="s">
        <v>12</v>
      </c>
      <c r="L73" s="10">
        <v>3.15</v>
      </c>
      <c r="M73" s="30">
        <v>4.6294117647058828</v>
      </c>
      <c r="N73" s="31">
        <v>1.48</v>
      </c>
      <c r="O73" s="30">
        <v>0</v>
      </c>
      <c r="P73" s="43">
        <f t="shared" si="0"/>
        <v>-4.5999999999999996</v>
      </c>
      <c r="Q73" s="45">
        <f t="shared" ref="Q73" si="62">P73+Q72</f>
        <v>52.29999999999999</v>
      </c>
      <c r="R73" s="10">
        <f t="shared" si="55"/>
        <v>3.15</v>
      </c>
      <c r="S73" s="30">
        <f t="shared" si="56"/>
        <v>2</v>
      </c>
      <c r="T73" s="31">
        <f t="shared" si="57"/>
        <v>1.48</v>
      </c>
      <c r="U73" s="30">
        <f t="shared" si="56"/>
        <v>1</v>
      </c>
      <c r="V73" s="43">
        <f t="shared" si="58"/>
        <v>-1.52</v>
      </c>
      <c r="W73" s="45">
        <f t="shared" si="59"/>
        <v>88.39</v>
      </c>
      <c r="X73" s="85"/>
    </row>
    <row r="74" spans="1:24" outlineLevel="1" x14ac:dyDescent="0.2">
      <c r="A74" s="91"/>
      <c r="B74" s="37">
        <f t="shared" si="1"/>
        <v>70</v>
      </c>
      <c r="C74" s="28" t="s">
        <v>600</v>
      </c>
      <c r="D74" s="64">
        <v>44378</v>
      </c>
      <c r="E74" s="28" t="s">
        <v>603</v>
      </c>
      <c r="F74" s="54" t="s">
        <v>10</v>
      </c>
      <c r="G74" s="54" t="s">
        <v>245</v>
      </c>
      <c r="H74" s="54">
        <v>1000</v>
      </c>
      <c r="I74" s="57" t="s">
        <v>130</v>
      </c>
      <c r="J74" s="54" t="s">
        <v>178</v>
      </c>
      <c r="K74" s="36" t="s">
        <v>9</v>
      </c>
      <c r="L74" s="10">
        <v>3.65</v>
      </c>
      <c r="M74" s="30">
        <v>3.7819047619047619</v>
      </c>
      <c r="N74" s="31">
        <v>1.61</v>
      </c>
      <c r="O74" s="30">
        <v>0</v>
      </c>
      <c r="P74" s="43">
        <f t="shared" si="0"/>
        <v>10</v>
      </c>
      <c r="Q74" s="45">
        <f t="shared" ref="Q74" si="63">P74+Q73</f>
        <v>62.29999999999999</v>
      </c>
      <c r="R74" s="10">
        <f t="shared" si="55"/>
        <v>3.65</v>
      </c>
      <c r="S74" s="30">
        <f t="shared" si="56"/>
        <v>2</v>
      </c>
      <c r="T74" s="31">
        <f t="shared" si="57"/>
        <v>1.61</v>
      </c>
      <c r="U74" s="30">
        <f t="shared" si="56"/>
        <v>1</v>
      </c>
      <c r="V74" s="43">
        <f t="shared" si="58"/>
        <v>5.91</v>
      </c>
      <c r="W74" s="45">
        <f t="shared" si="59"/>
        <v>94.3</v>
      </c>
      <c r="X74" s="85"/>
    </row>
    <row r="75" spans="1:24" outlineLevel="1" x14ac:dyDescent="0.2">
      <c r="A75" s="91"/>
      <c r="B75" s="37">
        <f t="shared" si="1"/>
        <v>71</v>
      </c>
      <c r="C75" s="28" t="s">
        <v>601</v>
      </c>
      <c r="D75" s="64">
        <v>44378</v>
      </c>
      <c r="E75" s="28" t="s">
        <v>603</v>
      </c>
      <c r="F75" s="54" t="s">
        <v>41</v>
      </c>
      <c r="G75" s="54" t="s">
        <v>69</v>
      </c>
      <c r="H75" s="54">
        <v>1000</v>
      </c>
      <c r="I75" s="57" t="s">
        <v>130</v>
      </c>
      <c r="J75" s="54" t="s">
        <v>178</v>
      </c>
      <c r="K75" s="36" t="s">
        <v>86</v>
      </c>
      <c r="L75" s="10">
        <v>11.28</v>
      </c>
      <c r="M75" s="30">
        <v>0.97341463414634144</v>
      </c>
      <c r="N75" s="31">
        <v>3.25</v>
      </c>
      <c r="O75" s="30">
        <v>0.42500000000000004</v>
      </c>
      <c r="P75" s="43">
        <f t="shared" si="0"/>
        <v>-1.4</v>
      </c>
      <c r="Q75" s="45">
        <f t="shared" ref="Q75" si="64">P75+Q74</f>
        <v>60.899999999999991</v>
      </c>
      <c r="R75" s="10">
        <f t="shared" si="55"/>
        <v>11.28</v>
      </c>
      <c r="S75" s="30">
        <f t="shared" si="56"/>
        <v>2</v>
      </c>
      <c r="T75" s="31">
        <f t="shared" si="57"/>
        <v>3.25</v>
      </c>
      <c r="U75" s="30">
        <f t="shared" si="56"/>
        <v>1</v>
      </c>
      <c r="V75" s="43">
        <f t="shared" si="58"/>
        <v>-3</v>
      </c>
      <c r="W75" s="45">
        <f t="shared" si="59"/>
        <v>91.3</v>
      </c>
      <c r="X75" s="85"/>
    </row>
    <row r="76" spans="1:24" outlineLevel="1" x14ac:dyDescent="0.2">
      <c r="A76" s="91"/>
      <c r="B76" s="37">
        <f t="shared" si="1"/>
        <v>72</v>
      </c>
      <c r="C76" s="28" t="s">
        <v>602</v>
      </c>
      <c r="D76" s="64">
        <v>44378</v>
      </c>
      <c r="E76" s="28" t="s">
        <v>603</v>
      </c>
      <c r="F76" s="54" t="s">
        <v>13</v>
      </c>
      <c r="G76" s="54" t="s">
        <v>69</v>
      </c>
      <c r="H76" s="54">
        <v>1300</v>
      </c>
      <c r="I76" s="57" t="s">
        <v>130</v>
      </c>
      <c r="J76" s="54" t="s">
        <v>178</v>
      </c>
      <c r="K76" s="36" t="s">
        <v>66</v>
      </c>
      <c r="L76" s="10">
        <v>4.0999999999999996</v>
      </c>
      <c r="M76" s="30">
        <v>3.2120000000000006</v>
      </c>
      <c r="N76" s="31">
        <v>1.94</v>
      </c>
      <c r="O76" s="30">
        <v>3.44</v>
      </c>
      <c r="P76" s="43">
        <f t="shared" si="0"/>
        <v>-6.7</v>
      </c>
      <c r="Q76" s="45">
        <f t="shared" ref="Q76" si="65">P76+Q75</f>
        <v>54.199999999999989</v>
      </c>
      <c r="R76" s="10">
        <f t="shared" si="55"/>
        <v>4.0999999999999996</v>
      </c>
      <c r="S76" s="30">
        <f t="shared" si="56"/>
        <v>2</v>
      </c>
      <c r="T76" s="31">
        <f t="shared" si="57"/>
        <v>1.94</v>
      </c>
      <c r="U76" s="30">
        <f t="shared" si="56"/>
        <v>1</v>
      </c>
      <c r="V76" s="43">
        <f t="shared" si="58"/>
        <v>-3</v>
      </c>
      <c r="W76" s="45">
        <f t="shared" si="59"/>
        <v>88.3</v>
      </c>
      <c r="X76" s="85"/>
    </row>
    <row r="77" spans="1:24" outlineLevel="1" x14ac:dyDescent="0.2">
      <c r="A77" s="91"/>
      <c r="B77" s="37">
        <f t="shared" si="1"/>
        <v>73</v>
      </c>
      <c r="C77" s="28" t="s">
        <v>605</v>
      </c>
      <c r="D77" s="64">
        <v>44379</v>
      </c>
      <c r="E77" s="28" t="s">
        <v>51</v>
      </c>
      <c r="F77" s="54" t="s">
        <v>25</v>
      </c>
      <c r="G77" s="54" t="s">
        <v>245</v>
      </c>
      <c r="H77" s="54">
        <v>1330</v>
      </c>
      <c r="I77" s="57" t="s">
        <v>130</v>
      </c>
      <c r="J77" s="54" t="s">
        <v>120</v>
      </c>
      <c r="K77" s="36" t="s">
        <v>74</v>
      </c>
      <c r="L77" s="10">
        <v>49.15</v>
      </c>
      <c r="M77" s="30">
        <v>0.20791666666666669</v>
      </c>
      <c r="N77" s="31">
        <v>7.8</v>
      </c>
      <c r="O77" s="30">
        <v>0.03</v>
      </c>
      <c r="P77" s="43">
        <f t="shared" si="0"/>
        <v>-0.2</v>
      </c>
      <c r="Q77" s="45">
        <f t="shared" ref="Q77" si="66">P77+Q76</f>
        <v>53.999999999999986</v>
      </c>
      <c r="R77" s="10">
        <f t="shared" si="55"/>
        <v>49.15</v>
      </c>
      <c r="S77" s="30">
        <f t="shared" si="56"/>
        <v>2</v>
      </c>
      <c r="T77" s="31">
        <f t="shared" si="57"/>
        <v>7.8</v>
      </c>
      <c r="U77" s="30">
        <f t="shared" si="56"/>
        <v>1</v>
      </c>
      <c r="V77" s="43">
        <f t="shared" si="58"/>
        <v>-3</v>
      </c>
      <c r="W77" s="45">
        <f t="shared" si="59"/>
        <v>85.3</v>
      </c>
      <c r="X77" s="85"/>
    </row>
    <row r="78" spans="1:24" outlineLevel="1" x14ac:dyDescent="0.2">
      <c r="A78" s="91"/>
      <c r="B78" s="37">
        <f t="shared" si="1"/>
        <v>74</v>
      </c>
      <c r="C78" s="28" t="s">
        <v>606</v>
      </c>
      <c r="D78" s="64">
        <v>44380</v>
      </c>
      <c r="E78" s="28" t="s">
        <v>560</v>
      </c>
      <c r="F78" s="54" t="s">
        <v>10</v>
      </c>
      <c r="G78" s="54" t="s">
        <v>72</v>
      </c>
      <c r="H78" s="54">
        <v>1200</v>
      </c>
      <c r="I78" s="57" t="s">
        <v>130</v>
      </c>
      <c r="J78" s="54" t="s">
        <v>438</v>
      </c>
      <c r="K78" s="36" t="s">
        <v>66</v>
      </c>
      <c r="L78" s="10">
        <v>14.81</v>
      </c>
      <c r="M78" s="30">
        <v>0.72454545454545449</v>
      </c>
      <c r="N78" s="31">
        <v>3.96</v>
      </c>
      <c r="O78" s="30">
        <v>0.24571428571428572</v>
      </c>
      <c r="P78" s="43">
        <f t="shared" si="0"/>
        <v>-1</v>
      </c>
      <c r="Q78" s="45">
        <f t="shared" ref="Q78" si="67">P78+Q77</f>
        <v>52.999999999999986</v>
      </c>
      <c r="R78" s="10">
        <f t="shared" si="55"/>
        <v>14.81</v>
      </c>
      <c r="S78" s="30">
        <f t="shared" si="56"/>
        <v>2</v>
      </c>
      <c r="T78" s="31">
        <f t="shared" si="57"/>
        <v>3.96</v>
      </c>
      <c r="U78" s="30">
        <f t="shared" si="56"/>
        <v>1</v>
      </c>
      <c r="V78" s="43">
        <f t="shared" si="58"/>
        <v>-3</v>
      </c>
      <c r="W78" s="45">
        <f t="shared" si="59"/>
        <v>82.3</v>
      </c>
      <c r="X78" s="85"/>
    </row>
    <row r="79" spans="1:24" outlineLevel="1" x14ac:dyDescent="0.2">
      <c r="A79" s="91"/>
      <c r="B79" s="37">
        <f t="shared" si="1"/>
        <v>75</v>
      </c>
      <c r="C79" s="28" t="s">
        <v>607</v>
      </c>
      <c r="D79" s="64">
        <v>44380</v>
      </c>
      <c r="E79" s="28" t="s">
        <v>560</v>
      </c>
      <c r="F79" s="54" t="s">
        <v>46</v>
      </c>
      <c r="G79" s="54" t="s">
        <v>69</v>
      </c>
      <c r="H79" s="54">
        <v>1000</v>
      </c>
      <c r="I79" s="57" t="s">
        <v>130</v>
      </c>
      <c r="J79" s="54" t="s">
        <v>438</v>
      </c>
      <c r="K79" s="36" t="s">
        <v>92</v>
      </c>
      <c r="L79" s="10">
        <v>12.19</v>
      </c>
      <c r="M79" s="30">
        <v>0.89223140495867759</v>
      </c>
      <c r="N79" s="31">
        <v>3.3</v>
      </c>
      <c r="O79" s="30">
        <v>0.4022222222222222</v>
      </c>
      <c r="P79" s="43">
        <f t="shared" si="0"/>
        <v>-1.3</v>
      </c>
      <c r="Q79" s="45">
        <f t="shared" ref="Q79" si="68">P79+Q78</f>
        <v>51.699999999999989</v>
      </c>
      <c r="R79" s="10">
        <f t="shared" si="55"/>
        <v>12.19</v>
      </c>
      <c r="S79" s="30">
        <f t="shared" si="56"/>
        <v>2</v>
      </c>
      <c r="T79" s="31">
        <f t="shared" si="57"/>
        <v>3.3</v>
      </c>
      <c r="U79" s="30">
        <f t="shared" si="56"/>
        <v>1</v>
      </c>
      <c r="V79" s="43">
        <f t="shared" si="58"/>
        <v>-3</v>
      </c>
      <c r="W79" s="45">
        <f t="shared" si="59"/>
        <v>79.3</v>
      </c>
      <c r="X79" s="85"/>
    </row>
    <row r="80" spans="1:24" outlineLevel="1" x14ac:dyDescent="0.2">
      <c r="A80" s="91"/>
      <c r="B80" s="37">
        <f t="shared" si="1"/>
        <v>76</v>
      </c>
      <c r="C80" s="28" t="s">
        <v>608</v>
      </c>
      <c r="D80" s="64">
        <v>44382</v>
      </c>
      <c r="E80" s="28" t="s">
        <v>447</v>
      </c>
      <c r="F80" s="54" t="s">
        <v>36</v>
      </c>
      <c r="G80" s="54" t="s">
        <v>67</v>
      </c>
      <c r="H80" s="54">
        <v>1200</v>
      </c>
      <c r="I80" s="57" t="s">
        <v>130</v>
      </c>
      <c r="J80" s="54" t="s">
        <v>120</v>
      </c>
      <c r="K80" s="36" t="s">
        <v>56</v>
      </c>
      <c r="L80" s="10">
        <v>7.2</v>
      </c>
      <c r="M80" s="30">
        <v>1.6060000000000003</v>
      </c>
      <c r="N80" s="31">
        <v>2.16</v>
      </c>
      <c r="O80" s="30">
        <v>1.4133333333333333</v>
      </c>
      <c r="P80" s="43">
        <f t="shared" si="0"/>
        <v>-3</v>
      </c>
      <c r="Q80" s="45">
        <f t="shared" ref="Q80" si="69">P80+Q79</f>
        <v>48.699999999999989</v>
      </c>
      <c r="R80" s="10">
        <f t="shared" si="55"/>
        <v>7.2</v>
      </c>
      <c r="S80" s="30">
        <f t="shared" si="56"/>
        <v>2</v>
      </c>
      <c r="T80" s="31">
        <f t="shared" si="57"/>
        <v>2.16</v>
      </c>
      <c r="U80" s="30">
        <f t="shared" si="56"/>
        <v>1</v>
      </c>
      <c r="V80" s="43">
        <f t="shared" si="58"/>
        <v>-3</v>
      </c>
      <c r="W80" s="45">
        <f t="shared" si="59"/>
        <v>76.3</v>
      </c>
      <c r="X80" s="85"/>
    </row>
    <row r="81" spans="1:24" outlineLevel="1" x14ac:dyDescent="0.2">
      <c r="A81" s="91"/>
      <c r="B81" s="37">
        <f t="shared" si="1"/>
        <v>77</v>
      </c>
      <c r="C81" s="28" t="s">
        <v>609</v>
      </c>
      <c r="D81" s="64">
        <v>44382</v>
      </c>
      <c r="E81" s="28" t="s">
        <v>447</v>
      </c>
      <c r="F81" s="54" t="s">
        <v>10</v>
      </c>
      <c r="G81" s="54" t="s">
        <v>67</v>
      </c>
      <c r="H81" s="54">
        <v>1000</v>
      </c>
      <c r="I81" s="57" t="s">
        <v>130</v>
      </c>
      <c r="J81" s="54" t="s">
        <v>120</v>
      </c>
      <c r="K81" s="36" t="s">
        <v>8</v>
      </c>
      <c r="L81" s="10">
        <v>5.8</v>
      </c>
      <c r="M81" s="30">
        <v>2.0936842105263156</v>
      </c>
      <c r="N81" s="31">
        <v>2</v>
      </c>
      <c r="O81" s="30">
        <v>2.08</v>
      </c>
      <c r="P81" s="43">
        <f t="shared" si="0"/>
        <v>0</v>
      </c>
      <c r="Q81" s="45">
        <f t="shared" ref="Q81" si="70">P81+Q80</f>
        <v>48.699999999999989</v>
      </c>
      <c r="R81" s="10">
        <f t="shared" si="55"/>
        <v>5.8</v>
      </c>
      <c r="S81" s="30">
        <f t="shared" si="56"/>
        <v>2</v>
      </c>
      <c r="T81" s="31">
        <f t="shared" si="57"/>
        <v>2</v>
      </c>
      <c r="U81" s="30">
        <f t="shared" si="56"/>
        <v>1</v>
      </c>
      <c r="V81" s="43">
        <f t="shared" si="58"/>
        <v>-1</v>
      </c>
      <c r="W81" s="45">
        <f t="shared" si="59"/>
        <v>75.3</v>
      </c>
      <c r="X81" s="85"/>
    </row>
    <row r="82" spans="1:24" outlineLevel="1" x14ac:dyDescent="0.2">
      <c r="A82" s="91"/>
      <c r="B82" s="37">
        <f t="shared" si="1"/>
        <v>78</v>
      </c>
      <c r="C82" s="28" t="s">
        <v>610</v>
      </c>
      <c r="D82" s="64">
        <v>44382</v>
      </c>
      <c r="E82" s="28" t="s">
        <v>447</v>
      </c>
      <c r="F82" s="54" t="s">
        <v>13</v>
      </c>
      <c r="G82" s="54" t="s">
        <v>70</v>
      </c>
      <c r="H82" s="54">
        <v>1000</v>
      </c>
      <c r="I82" s="57" t="s">
        <v>130</v>
      </c>
      <c r="J82" s="54" t="s">
        <v>120</v>
      </c>
      <c r="K82" s="36" t="s">
        <v>92</v>
      </c>
      <c r="L82" s="10">
        <v>43.3</v>
      </c>
      <c r="M82" s="30">
        <v>0.23562611806797853</v>
      </c>
      <c r="N82" s="31">
        <v>7.2</v>
      </c>
      <c r="O82" s="30">
        <v>0.04</v>
      </c>
      <c r="P82" s="43">
        <f t="shared" si="0"/>
        <v>-0.3</v>
      </c>
      <c r="Q82" s="45">
        <f t="shared" ref="Q82" si="71">P82+Q81</f>
        <v>48.399999999999991</v>
      </c>
      <c r="R82" s="10">
        <f t="shared" si="55"/>
        <v>43.3</v>
      </c>
      <c r="S82" s="30">
        <f t="shared" si="56"/>
        <v>2</v>
      </c>
      <c r="T82" s="31">
        <f t="shared" si="57"/>
        <v>7.2</v>
      </c>
      <c r="U82" s="30">
        <f t="shared" si="56"/>
        <v>1</v>
      </c>
      <c r="V82" s="43">
        <f t="shared" si="58"/>
        <v>-3</v>
      </c>
      <c r="W82" s="45">
        <f t="shared" si="59"/>
        <v>72.3</v>
      </c>
      <c r="X82" s="85"/>
    </row>
    <row r="83" spans="1:24" outlineLevel="1" x14ac:dyDescent="0.2">
      <c r="A83" s="91"/>
      <c r="B83" s="37">
        <f t="shared" si="1"/>
        <v>79</v>
      </c>
      <c r="C83" s="28" t="s">
        <v>611</v>
      </c>
      <c r="D83" s="64">
        <v>44382</v>
      </c>
      <c r="E83" s="28" t="s">
        <v>447</v>
      </c>
      <c r="F83" s="54" t="s">
        <v>48</v>
      </c>
      <c r="G83" s="54" t="s">
        <v>70</v>
      </c>
      <c r="H83" s="54">
        <v>1200</v>
      </c>
      <c r="I83" s="57" t="s">
        <v>130</v>
      </c>
      <c r="J83" s="54" t="s">
        <v>120</v>
      </c>
      <c r="K83" s="36" t="s">
        <v>9</v>
      </c>
      <c r="L83" s="10">
        <v>3.06</v>
      </c>
      <c r="M83" s="30">
        <v>4.877575757575757</v>
      </c>
      <c r="N83" s="31">
        <v>1.56</v>
      </c>
      <c r="O83" s="30">
        <v>0</v>
      </c>
      <c r="P83" s="43">
        <f t="shared" si="0"/>
        <v>10</v>
      </c>
      <c r="Q83" s="45">
        <f t="shared" ref="Q83" si="72">P83+Q82</f>
        <v>58.399999999999991</v>
      </c>
      <c r="R83" s="10">
        <f t="shared" si="55"/>
        <v>3.06</v>
      </c>
      <c r="S83" s="30">
        <f t="shared" si="56"/>
        <v>2</v>
      </c>
      <c r="T83" s="31">
        <f t="shared" si="57"/>
        <v>1.56</v>
      </c>
      <c r="U83" s="30">
        <f t="shared" si="56"/>
        <v>1</v>
      </c>
      <c r="V83" s="43">
        <f t="shared" si="58"/>
        <v>4.68</v>
      </c>
      <c r="W83" s="45">
        <f t="shared" si="59"/>
        <v>76.97999999999999</v>
      </c>
      <c r="X83" s="85"/>
    </row>
    <row r="84" spans="1:24" outlineLevel="1" x14ac:dyDescent="0.2">
      <c r="A84" s="91"/>
      <c r="B84" s="37">
        <f t="shared" si="1"/>
        <v>80</v>
      </c>
      <c r="C84" s="28" t="s">
        <v>195</v>
      </c>
      <c r="D84" s="64">
        <v>44383</v>
      </c>
      <c r="E84" s="28" t="s">
        <v>32</v>
      </c>
      <c r="F84" s="54" t="s">
        <v>48</v>
      </c>
      <c r="G84" s="54" t="s">
        <v>70</v>
      </c>
      <c r="H84" s="54">
        <v>1000</v>
      </c>
      <c r="I84" s="57" t="s">
        <v>128</v>
      </c>
      <c r="J84" s="54" t="s">
        <v>120</v>
      </c>
      <c r="K84" s="36" t="s">
        <v>12</v>
      </c>
      <c r="L84" s="10">
        <v>4.3</v>
      </c>
      <c r="M84" s="30">
        <v>3.0205698005698003</v>
      </c>
      <c r="N84" s="31">
        <v>1.68</v>
      </c>
      <c r="O84" s="30">
        <v>0</v>
      </c>
      <c r="P84" s="43">
        <f t="shared" si="0"/>
        <v>-3</v>
      </c>
      <c r="Q84" s="45">
        <f t="shared" ref="Q84" si="73">P84+Q83</f>
        <v>55.399999999999991</v>
      </c>
      <c r="R84" s="10">
        <f t="shared" si="55"/>
        <v>4.3</v>
      </c>
      <c r="S84" s="30">
        <f t="shared" si="56"/>
        <v>2</v>
      </c>
      <c r="T84" s="31">
        <f t="shared" si="57"/>
        <v>1.68</v>
      </c>
      <c r="U84" s="30">
        <f t="shared" si="56"/>
        <v>1</v>
      </c>
      <c r="V84" s="43">
        <f t="shared" si="58"/>
        <v>-1.32</v>
      </c>
      <c r="W84" s="45">
        <f t="shared" si="59"/>
        <v>75.66</v>
      </c>
      <c r="X84" s="85"/>
    </row>
    <row r="85" spans="1:24" outlineLevel="1" x14ac:dyDescent="0.2">
      <c r="A85" s="91"/>
      <c r="B85" s="37">
        <f t="shared" si="1"/>
        <v>81</v>
      </c>
      <c r="C85" s="28" t="s">
        <v>614</v>
      </c>
      <c r="D85" s="64">
        <v>44384</v>
      </c>
      <c r="E85" s="28" t="s">
        <v>616</v>
      </c>
      <c r="F85" s="54" t="s">
        <v>36</v>
      </c>
      <c r="G85" s="54" t="s">
        <v>245</v>
      </c>
      <c r="H85" s="54">
        <v>1150</v>
      </c>
      <c r="I85" s="57" t="s">
        <v>130</v>
      </c>
      <c r="J85" s="54" t="s">
        <v>178</v>
      </c>
      <c r="K85" s="36" t="s">
        <v>9</v>
      </c>
      <c r="L85" s="10">
        <v>3.28</v>
      </c>
      <c r="M85" s="30">
        <v>4.3980286168521454</v>
      </c>
      <c r="N85" s="31">
        <v>1.47</v>
      </c>
      <c r="O85" s="30">
        <v>0</v>
      </c>
      <c r="P85" s="43">
        <f t="shared" si="0"/>
        <v>10</v>
      </c>
      <c r="Q85" s="45">
        <f t="shared" ref="Q85" si="74">P85+Q84</f>
        <v>65.399999999999991</v>
      </c>
      <c r="R85" s="10">
        <f t="shared" si="55"/>
        <v>3.28</v>
      </c>
      <c r="S85" s="30">
        <f t="shared" si="56"/>
        <v>2</v>
      </c>
      <c r="T85" s="31">
        <f t="shared" si="57"/>
        <v>1.47</v>
      </c>
      <c r="U85" s="30">
        <f t="shared" si="56"/>
        <v>1</v>
      </c>
      <c r="V85" s="43">
        <f t="shared" si="58"/>
        <v>5.03</v>
      </c>
      <c r="W85" s="45">
        <f t="shared" si="59"/>
        <v>80.69</v>
      </c>
      <c r="X85" s="85"/>
    </row>
    <row r="86" spans="1:24" outlineLevel="1" x14ac:dyDescent="0.2">
      <c r="A86" s="91"/>
      <c r="B86" s="37">
        <f t="shared" si="1"/>
        <v>82</v>
      </c>
      <c r="C86" s="28" t="s">
        <v>615</v>
      </c>
      <c r="D86" s="64">
        <v>44384</v>
      </c>
      <c r="E86" s="28" t="s">
        <v>616</v>
      </c>
      <c r="F86" s="54" t="s">
        <v>36</v>
      </c>
      <c r="G86" s="54" t="s">
        <v>245</v>
      </c>
      <c r="H86" s="54">
        <v>1150</v>
      </c>
      <c r="I86" s="57" t="s">
        <v>130</v>
      </c>
      <c r="J86" s="54" t="s">
        <v>178</v>
      </c>
      <c r="K86" s="36" t="s">
        <v>12</v>
      </c>
      <c r="L86" s="10">
        <v>3.05</v>
      </c>
      <c r="M86" s="30">
        <v>4.8763636363636369</v>
      </c>
      <c r="N86" s="31">
        <v>1.51</v>
      </c>
      <c r="O86" s="30">
        <v>0</v>
      </c>
      <c r="P86" s="43">
        <f t="shared" si="0"/>
        <v>-4.9000000000000004</v>
      </c>
      <c r="Q86" s="45">
        <f t="shared" ref="Q86" si="75">P86+Q85</f>
        <v>60.499999999999993</v>
      </c>
      <c r="R86" s="10">
        <f t="shared" si="55"/>
        <v>3.05</v>
      </c>
      <c r="S86" s="30">
        <f t="shared" si="56"/>
        <v>2</v>
      </c>
      <c r="T86" s="31">
        <f t="shared" si="57"/>
        <v>1.51</v>
      </c>
      <c r="U86" s="30">
        <f t="shared" si="56"/>
        <v>1</v>
      </c>
      <c r="V86" s="43">
        <f t="shared" si="58"/>
        <v>-1.49</v>
      </c>
      <c r="W86" s="45">
        <f t="shared" si="59"/>
        <v>79.2</v>
      </c>
      <c r="X86" s="85"/>
    </row>
    <row r="87" spans="1:24" outlineLevel="1" x14ac:dyDescent="0.2">
      <c r="A87" s="91"/>
      <c r="B87" s="37">
        <f t="shared" si="1"/>
        <v>83</v>
      </c>
      <c r="C87" s="28" t="s">
        <v>571</v>
      </c>
      <c r="D87" s="64">
        <v>44385</v>
      </c>
      <c r="E87" s="28" t="s">
        <v>15</v>
      </c>
      <c r="F87" s="54" t="s">
        <v>25</v>
      </c>
      <c r="G87" s="54" t="s">
        <v>245</v>
      </c>
      <c r="H87" s="54">
        <v>1200</v>
      </c>
      <c r="I87" s="57" t="s">
        <v>130</v>
      </c>
      <c r="J87" s="54" t="s">
        <v>120</v>
      </c>
      <c r="K87" s="36" t="s">
        <v>74</v>
      </c>
      <c r="L87" s="10">
        <v>10.58</v>
      </c>
      <c r="M87" s="30">
        <v>1.0468421052631578</v>
      </c>
      <c r="N87" s="31">
        <v>3.25</v>
      </c>
      <c r="O87" s="30">
        <v>0.46117647058823535</v>
      </c>
      <c r="P87" s="43">
        <f t="shared" si="0"/>
        <v>-1.5</v>
      </c>
      <c r="Q87" s="45">
        <f t="shared" ref="Q87" si="76">P87+Q86</f>
        <v>58.999999999999993</v>
      </c>
      <c r="R87" s="10">
        <f t="shared" si="55"/>
        <v>10.58</v>
      </c>
      <c r="S87" s="30">
        <f t="shared" si="56"/>
        <v>2</v>
      </c>
      <c r="T87" s="31">
        <f t="shared" si="57"/>
        <v>3.25</v>
      </c>
      <c r="U87" s="30">
        <f t="shared" si="56"/>
        <v>1</v>
      </c>
      <c r="V87" s="43">
        <f t="shared" si="58"/>
        <v>-3</v>
      </c>
      <c r="W87" s="45">
        <f t="shared" si="59"/>
        <v>76.2</v>
      </c>
      <c r="X87" s="85"/>
    </row>
    <row r="88" spans="1:24" outlineLevel="1" x14ac:dyDescent="0.2">
      <c r="A88" s="91"/>
      <c r="B88" s="37">
        <f t="shared" si="1"/>
        <v>84</v>
      </c>
      <c r="C88" s="28" t="s">
        <v>617</v>
      </c>
      <c r="D88" s="64">
        <v>44385</v>
      </c>
      <c r="E88" s="28" t="s">
        <v>15</v>
      </c>
      <c r="F88" s="54" t="s">
        <v>25</v>
      </c>
      <c r="G88" s="54" t="s">
        <v>245</v>
      </c>
      <c r="H88" s="54">
        <v>1200</v>
      </c>
      <c r="I88" s="57" t="s">
        <v>130</v>
      </c>
      <c r="J88" s="54" t="s">
        <v>120</v>
      </c>
      <c r="K88" s="36" t="s">
        <v>62</v>
      </c>
      <c r="L88" s="10">
        <v>3.63</v>
      </c>
      <c r="M88" s="30">
        <v>3.82</v>
      </c>
      <c r="N88" s="31">
        <v>1.78</v>
      </c>
      <c r="O88" s="30">
        <v>0</v>
      </c>
      <c r="P88" s="43">
        <f t="shared" si="0"/>
        <v>-3.8</v>
      </c>
      <c r="Q88" s="45">
        <f t="shared" ref="Q88" si="77">P88+Q87</f>
        <v>55.199999999999996</v>
      </c>
      <c r="R88" s="10">
        <f t="shared" si="55"/>
        <v>3.63</v>
      </c>
      <c r="S88" s="30">
        <f t="shared" si="56"/>
        <v>2</v>
      </c>
      <c r="T88" s="31">
        <f t="shared" si="57"/>
        <v>1.78</v>
      </c>
      <c r="U88" s="30">
        <f t="shared" si="56"/>
        <v>1</v>
      </c>
      <c r="V88" s="43">
        <f t="shared" si="58"/>
        <v>-3</v>
      </c>
      <c r="W88" s="45">
        <f t="shared" si="59"/>
        <v>73.2</v>
      </c>
      <c r="X88" s="85"/>
    </row>
    <row r="89" spans="1:24" outlineLevel="1" x14ac:dyDescent="0.2">
      <c r="A89" s="91"/>
      <c r="B89" s="37">
        <f t="shared" si="1"/>
        <v>85</v>
      </c>
      <c r="C89" s="28" t="s">
        <v>618</v>
      </c>
      <c r="D89" s="64">
        <v>44385</v>
      </c>
      <c r="E89" s="28" t="s">
        <v>15</v>
      </c>
      <c r="F89" s="54" t="s">
        <v>25</v>
      </c>
      <c r="G89" s="54" t="s">
        <v>245</v>
      </c>
      <c r="H89" s="54">
        <v>1200</v>
      </c>
      <c r="I89" s="57" t="s">
        <v>130</v>
      </c>
      <c r="J89" s="54" t="s">
        <v>120</v>
      </c>
      <c r="K89" s="36" t="s">
        <v>86</v>
      </c>
      <c r="L89" s="10">
        <v>14.03</v>
      </c>
      <c r="M89" s="30">
        <v>0.76723270440251579</v>
      </c>
      <c r="N89" s="31">
        <v>3.92</v>
      </c>
      <c r="O89" s="30">
        <v>0.25499999999999978</v>
      </c>
      <c r="P89" s="43">
        <f t="shared" si="0"/>
        <v>-1</v>
      </c>
      <c r="Q89" s="45">
        <f t="shared" ref="Q89" si="78">P89+Q88</f>
        <v>54.199999999999996</v>
      </c>
      <c r="R89" s="10">
        <f t="shared" si="55"/>
        <v>14.03</v>
      </c>
      <c r="S89" s="30">
        <f t="shared" si="56"/>
        <v>2</v>
      </c>
      <c r="T89" s="31">
        <f t="shared" si="57"/>
        <v>3.92</v>
      </c>
      <c r="U89" s="30">
        <f t="shared" si="56"/>
        <v>1</v>
      </c>
      <c r="V89" s="43">
        <f t="shared" si="58"/>
        <v>-3</v>
      </c>
      <c r="W89" s="45">
        <f t="shared" si="59"/>
        <v>70.2</v>
      </c>
      <c r="X89" s="85"/>
    </row>
    <row r="90" spans="1:24" outlineLevel="1" x14ac:dyDescent="0.2">
      <c r="A90" s="91"/>
      <c r="B90" s="37">
        <f t="shared" si="1"/>
        <v>86</v>
      </c>
      <c r="C90" s="28" t="s">
        <v>619</v>
      </c>
      <c r="D90" s="64">
        <v>44385</v>
      </c>
      <c r="E90" s="28" t="s">
        <v>15</v>
      </c>
      <c r="F90" s="54" t="s">
        <v>48</v>
      </c>
      <c r="G90" s="54" t="s">
        <v>69</v>
      </c>
      <c r="H90" s="54">
        <v>1000</v>
      </c>
      <c r="I90" s="57" t="s">
        <v>130</v>
      </c>
      <c r="J90" s="54" t="s">
        <v>120</v>
      </c>
      <c r="K90" s="36" t="s">
        <v>8</v>
      </c>
      <c r="L90" s="10">
        <v>4.1900000000000004</v>
      </c>
      <c r="M90" s="30">
        <v>3.1454901960784314</v>
      </c>
      <c r="N90" s="31">
        <v>1.73</v>
      </c>
      <c r="O90" s="30">
        <v>0</v>
      </c>
      <c r="P90" s="43">
        <f t="shared" si="0"/>
        <v>-3.1</v>
      </c>
      <c r="Q90" s="45">
        <f t="shared" ref="Q90" si="79">P90+Q89</f>
        <v>51.099999999999994</v>
      </c>
      <c r="R90" s="10">
        <f t="shared" si="55"/>
        <v>4.1900000000000004</v>
      </c>
      <c r="S90" s="30">
        <f t="shared" si="56"/>
        <v>2</v>
      </c>
      <c r="T90" s="31">
        <f t="shared" si="57"/>
        <v>1.73</v>
      </c>
      <c r="U90" s="30">
        <f t="shared" si="56"/>
        <v>1</v>
      </c>
      <c r="V90" s="43">
        <f t="shared" si="58"/>
        <v>-1.27</v>
      </c>
      <c r="W90" s="45">
        <f t="shared" si="59"/>
        <v>68.930000000000007</v>
      </c>
      <c r="X90" s="85"/>
    </row>
    <row r="91" spans="1:24" outlineLevel="1" x14ac:dyDescent="0.2">
      <c r="A91" s="91"/>
      <c r="B91" s="37">
        <f t="shared" si="1"/>
        <v>87</v>
      </c>
      <c r="C91" s="28" t="s">
        <v>620</v>
      </c>
      <c r="D91" s="64">
        <v>44385</v>
      </c>
      <c r="E91" s="28" t="s">
        <v>240</v>
      </c>
      <c r="F91" s="54" t="s">
        <v>10</v>
      </c>
      <c r="G91" s="54" t="s">
        <v>67</v>
      </c>
      <c r="H91" s="54">
        <v>1000</v>
      </c>
      <c r="I91" s="57" t="s">
        <v>130</v>
      </c>
      <c r="J91" s="54" t="s">
        <v>178</v>
      </c>
      <c r="K91" s="36" t="s">
        <v>9</v>
      </c>
      <c r="L91" s="10">
        <v>2.64</v>
      </c>
      <c r="M91" s="30">
        <v>6.1039070442992003</v>
      </c>
      <c r="N91" s="31">
        <v>1.41</v>
      </c>
      <c r="O91" s="30">
        <v>0</v>
      </c>
      <c r="P91" s="43">
        <f t="shared" si="0"/>
        <v>10</v>
      </c>
      <c r="Q91" s="45">
        <f t="shared" ref="Q91" si="80">P91+Q90</f>
        <v>61.099999999999994</v>
      </c>
      <c r="R91" s="10">
        <f t="shared" si="55"/>
        <v>2.64</v>
      </c>
      <c r="S91" s="30">
        <f t="shared" si="56"/>
        <v>2</v>
      </c>
      <c r="T91" s="31">
        <f t="shared" si="57"/>
        <v>1.41</v>
      </c>
      <c r="U91" s="30">
        <f t="shared" si="56"/>
        <v>1</v>
      </c>
      <c r="V91" s="43">
        <f t="shared" si="58"/>
        <v>3.69</v>
      </c>
      <c r="W91" s="45">
        <f t="shared" si="59"/>
        <v>72.62</v>
      </c>
      <c r="X91" s="85"/>
    </row>
    <row r="92" spans="1:24" outlineLevel="1" x14ac:dyDescent="0.2">
      <c r="A92" s="91"/>
      <c r="B92" s="37">
        <f t="shared" si="1"/>
        <v>88</v>
      </c>
      <c r="C92" s="28" t="s">
        <v>621</v>
      </c>
      <c r="D92" s="64">
        <v>44386</v>
      </c>
      <c r="E92" s="28" t="s">
        <v>26</v>
      </c>
      <c r="F92" s="54" t="s">
        <v>25</v>
      </c>
      <c r="G92" s="54" t="s">
        <v>245</v>
      </c>
      <c r="H92" s="54">
        <v>1100</v>
      </c>
      <c r="I92" s="57" t="s">
        <v>130</v>
      </c>
      <c r="J92" s="54" t="s">
        <v>120</v>
      </c>
      <c r="K92" s="36" t="s">
        <v>9</v>
      </c>
      <c r="L92" s="10">
        <v>2.41</v>
      </c>
      <c r="M92" s="30">
        <v>7.1066666666666682</v>
      </c>
      <c r="N92" s="31">
        <v>1.53</v>
      </c>
      <c r="O92" s="30">
        <v>0</v>
      </c>
      <c r="P92" s="43">
        <f t="shared" si="0"/>
        <v>10</v>
      </c>
      <c r="Q92" s="45">
        <f t="shared" ref="Q92" si="81">P92+Q91</f>
        <v>71.099999999999994</v>
      </c>
      <c r="R92" s="10">
        <f t="shared" si="55"/>
        <v>2.41</v>
      </c>
      <c r="S92" s="30">
        <f t="shared" si="56"/>
        <v>2</v>
      </c>
      <c r="T92" s="31">
        <f t="shared" si="57"/>
        <v>1.53</v>
      </c>
      <c r="U92" s="30">
        <f t="shared" si="56"/>
        <v>1</v>
      </c>
      <c r="V92" s="43">
        <f t="shared" si="58"/>
        <v>3.35</v>
      </c>
      <c r="W92" s="45">
        <f t="shared" si="59"/>
        <v>75.97</v>
      </c>
      <c r="X92" s="85"/>
    </row>
    <row r="93" spans="1:24" outlineLevel="1" x14ac:dyDescent="0.2">
      <c r="A93" s="91"/>
      <c r="B93" s="37">
        <f t="shared" si="1"/>
        <v>89</v>
      </c>
      <c r="C93" s="28" t="s">
        <v>622</v>
      </c>
      <c r="D93" s="64">
        <v>44386</v>
      </c>
      <c r="E93" s="28" t="s">
        <v>26</v>
      </c>
      <c r="F93" s="54" t="s">
        <v>25</v>
      </c>
      <c r="G93" s="54" t="s">
        <v>245</v>
      </c>
      <c r="H93" s="54">
        <v>1100</v>
      </c>
      <c r="I93" s="57" t="s">
        <v>130</v>
      </c>
      <c r="J93" s="54" t="s">
        <v>120</v>
      </c>
      <c r="K93" s="36" t="s">
        <v>62</v>
      </c>
      <c r="L93" s="10">
        <v>13.5</v>
      </c>
      <c r="M93" s="30">
        <v>0.79799999999999993</v>
      </c>
      <c r="N93" s="31">
        <v>3.6</v>
      </c>
      <c r="O93" s="30">
        <v>0.30933333333333313</v>
      </c>
      <c r="P93" s="43">
        <f t="shared" si="0"/>
        <v>-1.1000000000000001</v>
      </c>
      <c r="Q93" s="45">
        <f t="shared" ref="Q93" si="82">P93+Q92</f>
        <v>70</v>
      </c>
      <c r="R93" s="10">
        <f t="shared" si="55"/>
        <v>13.5</v>
      </c>
      <c r="S93" s="30">
        <f t="shared" si="56"/>
        <v>2</v>
      </c>
      <c r="T93" s="31">
        <f t="shared" si="57"/>
        <v>3.6</v>
      </c>
      <c r="U93" s="30">
        <f t="shared" si="56"/>
        <v>1</v>
      </c>
      <c r="V93" s="43">
        <f t="shared" si="58"/>
        <v>-3</v>
      </c>
      <c r="W93" s="45">
        <f t="shared" si="59"/>
        <v>72.97</v>
      </c>
      <c r="X93" s="85"/>
    </row>
    <row r="94" spans="1:24" outlineLevel="1" x14ac:dyDescent="0.2">
      <c r="A94" s="91"/>
      <c r="B94" s="37">
        <f t="shared" si="1"/>
        <v>90</v>
      </c>
      <c r="C94" s="28" t="s">
        <v>295</v>
      </c>
      <c r="D94" s="64">
        <v>44386</v>
      </c>
      <c r="E94" s="28" t="s">
        <v>26</v>
      </c>
      <c r="F94" s="54" t="s">
        <v>46</v>
      </c>
      <c r="G94" s="54" t="s">
        <v>147</v>
      </c>
      <c r="H94" s="54">
        <v>1200</v>
      </c>
      <c r="I94" s="57" t="s">
        <v>130</v>
      </c>
      <c r="J94" s="54" t="s">
        <v>120</v>
      </c>
      <c r="K94" s="36" t="s">
        <v>66</v>
      </c>
      <c r="L94" s="10">
        <v>4.5999999999999996</v>
      </c>
      <c r="M94" s="30">
        <v>2.7717241379310344</v>
      </c>
      <c r="N94" s="31">
        <v>1.82</v>
      </c>
      <c r="O94" s="30">
        <v>3.3733333333333331</v>
      </c>
      <c r="P94" s="43">
        <f t="shared" si="0"/>
        <v>-6.1</v>
      </c>
      <c r="Q94" s="45">
        <f t="shared" ref="Q94" si="83">P94+Q93</f>
        <v>63.9</v>
      </c>
      <c r="R94" s="10">
        <f t="shared" si="55"/>
        <v>4.5999999999999996</v>
      </c>
      <c r="S94" s="30">
        <f t="shared" si="56"/>
        <v>2</v>
      </c>
      <c r="T94" s="31">
        <f t="shared" si="57"/>
        <v>1.82</v>
      </c>
      <c r="U94" s="30">
        <f t="shared" si="56"/>
        <v>1</v>
      </c>
      <c r="V94" s="43">
        <f t="shared" si="58"/>
        <v>-3</v>
      </c>
      <c r="W94" s="45">
        <f t="shared" si="59"/>
        <v>69.97</v>
      </c>
      <c r="X94" s="85"/>
    </row>
    <row r="95" spans="1:24" outlineLevel="1" x14ac:dyDescent="0.2">
      <c r="A95" s="91"/>
      <c r="B95" s="37">
        <f t="shared" si="1"/>
        <v>91</v>
      </c>
      <c r="C95" s="28" t="s">
        <v>584</v>
      </c>
      <c r="D95" s="64">
        <v>44387</v>
      </c>
      <c r="E95" s="28" t="s">
        <v>44</v>
      </c>
      <c r="F95" s="54" t="s">
        <v>10</v>
      </c>
      <c r="G95" s="54" t="s">
        <v>67</v>
      </c>
      <c r="H95" s="54">
        <v>1000</v>
      </c>
      <c r="I95" s="57" t="s">
        <v>128</v>
      </c>
      <c r="J95" s="54" t="s">
        <v>120</v>
      </c>
      <c r="K95" s="36" t="s">
        <v>9</v>
      </c>
      <c r="L95" s="10">
        <v>3.7</v>
      </c>
      <c r="M95" s="30">
        <v>3.7130481283422463</v>
      </c>
      <c r="N95" s="31">
        <v>1.6</v>
      </c>
      <c r="O95" s="30">
        <v>0</v>
      </c>
      <c r="P95" s="43">
        <f t="shared" si="0"/>
        <v>10</v>
      </c>
      <c r="Q95" s="45">
        <f t="shared" ref="Q95" si="84">P95+Q94</f>
        <v>73.900000000000006</v>
      </c>
      <c r="R95" s="10">
        <f t="shared" si="55"/>
        <v>3.7</v>
      </c>
      <c r="S95" s="30">
        <f t="shared" si="56"/>
        <v>2</v>
      </c>
      <c r="T95" s="31">
        <f t="shared" si="57"/>
        <v>1.6</v>
      </c>
      <c r="U95" s="30">
        <f t="shared" si="56"/>
        <v>1</v>
      </c>
      <c r="V95" s="43">
        <f t="shared" si="58"/>
        <v>6</v>
      </c>
      <c r="W95" s="45">
        <f t="shared" si="59"/>
        <v>75.97</v>
      </c>
      <c r="X95" s="85"/>
    </row>
    <row r="96" spans="1:24" outlineLevel="1" x14ac:dyDescent="0.2">
      <c r="A96" s="91"/>
      <c r="B96" s="37">
        <f t="shared" si="1"/>
        <v>92</v>
      </c>
      <c r="C96" s="28" t="s">
        <v>523</v>
      </c>
      <c r="D96" s="64">
        <v>44387</v>
      </c>
      <c r="E96" s="28" t="s">
        <v>44</v>
      </c>
      <c r="F96" s="54" t="s">
        <v>10</v>
      </c>
      <c r="G96" s="54" t="s">
        <v>67</v>
      </c>
      <c r="H96" s="54">
        <v>1000</v>
      </c>
      <c r="I96" s="57" t="s">
        <v>128</v>
      </c>
      <c r="J96" s="54" t="s">
        <v>120</v>
      </c>
      <c r="K96" s="36" t="s">
        <v>74</v>
      </c>
      <c r="L96" s="10">
        <v>4.46</v>
      </c>
      <c r="M96" s="30">
        <v>2.8771428571428568</v>
      </c>
      <c r="N96" s="31">
        <v>1.86</v>
      </c>
      <c r="O96" s="30">
        <v>3.2971428571428572</v>
      </c>
      <c r="P96" s="43">
        <f t="shared" si="0"/>
        <v>-6.2</v>
      </c>
      <c r="Q96" s="45">
        <f t="shared" ref="Q96" si="85">P96+Q95</f>
        <v>67.7</v>
      </c>
      <c r="R96" s="10">
        <f t="shared" si="55"/>
        <v>4.46</v>
      </c>
      <c r="S96" s="30">
        <f t="shared" si="56"/>
        <v>2</v>
      </c>
      <c r="T96" s="31">
        <f t="shared" si="57"/>
        <v>1.86</v>
      </c>
      <c r="U96" s="30">
        <f t="shared" si="56"/>
        <v>1</v>
      </c>
      <c r="V96" s="43">
        <f t="shared" si="58"/>
        <v>-3</v>
      </c>
      <c r="W96" s="45">
        <f t="shared" si="59"/>
        <v>72.97</v>
      </c>
      <c r="X96" s="85"/>
    </row>
    <row r="97" spans="1:24" outlineLevel="1" x14ac:dyDescent="0.2">
      <c r="A97" s="91"/>
      <c r="B97" s="37">
        <f t="shared" si="1"/>
        <v>93</v>
      </c>
      <c r="C97" s="28" t="s">
        <v>624</v>
      </c>
      <c r="D97" s="64">
        <v>44387</v>
      </c>
      <c r="E97" s="28" t="s">
        <v>49</v>
      </c>
      <c r="F97" s="54" t="s">
        <v>10</v>
      </c>
      <c r="G97" s="54" t="s">
        <v>72</v>
      </c>
      <c r="H97" s="54">
        <v>1100</v>
      </c>
      <c r="I97" s="57" t="s">
        <v>131</v>
      </c>
      <c r="J97" s="54" t="s">
        <v>120</v>
      </c>
      <c r="K97" s="36" t="s">
        <v>66</v>
      </c>
      <c r="L97" s="10">
        <v>55</v>
      </c>
      <c r="M97" s="30">
        <v>0.18592592592592594</v>
      </c>
      <c r="N97" s="31">
        <v>11</v>
      </c>
      <c r="O97" s="30">
        <v>0.02</v>
      </c>
      <c r="P97" s="43">
        <f t="shared" si="0"/>
        <v>-0.2</v>
      </c>
      <c r="Q97" s="45">
        <f t="shared" ref="Q97" si="86">P97+Q96</f>
        <v>67.5</v>
      </c>
      <c r="R97" s="10">
        <f t="shared" si="55"/>
        <v>55</v>
      </c>
      <c r="S97" s="30">
        <f t="shared" si="56"/>
        <v>2</v>
      </c>
      <c r="T97" s="31">
        <f t="shared" si="57"/>
        <v>11</v>
      </c>
      <c r="U97" s="30">
        <f t="shared" si="56"/>
        <v>1</v>
      </c>
      <c r="V97" s="43">
        <f t="shared" si="58"/>
        <v>-3</v>
      </c>
      <c r="W97" s="45">
        <f t="shared" si="59"/>
        <v>69.97</v>
      </c>
      <c r="X97" s="85"/>
    </row>
    <row r="98" spans="1:24" outlineLevel="1" x14ac:dyDescent="0.2">
      <c r="A98" s="91"/>
      <c r="B98" s="37">
        <f t="shared" si="1"/>
        <v>94</v>
      </c>
      <c r="C98" s="28" t="s">
        <v>625</v>
      </c>
      <c r="D98" s="64">
        <v>44387</v>
      </c>
      <c r="E98" s="28" t="s">
        <v>49</v>
      </c>
      <c r="F98" s="54" t="s">
        <v>29</v>
      </c>
      <c r="G98" s="54" t="s">
        <v>189</v>
      </c>
      <c r="H98" s="54">
        <v>1400</v>
      </c>
      <c r="I98" s="57" t="s">
        <v>131</v>
      </c>
      <c r="J98" s="54" t="s">
        <v>120</v>
      </c>
      <c r="K98" s="36" t="s">
        <v>92</v>
      </c>
      <c r="L98" s="10">
        <v>16.12</v>
      </c>
      <c r="M98" s="30">
        <v>0.66333333333333333</v>
      </c>
      <c r="N98" s="31">
        <v>4.76</v>
      </c>
      <c r="O98" s="30">
        <v>0.16600000000000004</v>
      </c>
      <c r="P98" s="43">
        <f t="shared" si="0"/>
        <v>-0.8</v>
      </c>
      <c r="Q98" s="45">
        <f t="shared" ref="Q98" si="87">P98+Q97</f>
        <v>66.7</v>
      </c>
      <c r="R98" s="10">
        <f t="shared" si="55"/>
        <v>16.12</v>
      </c>
      <c r="S98" s="30">
        <f t="shared" si="56"/>
        <v>2</v>
      </c>
      <c r="T98" s="31">
        <f t="shared" si="57"/>
        <v>4.76</v>
      </c>
      <c r="U98" s="30">
        <f t="shared" si="56"/>
        <v>1</v>
      </c>
      <c r="V98" s="43">
        <f t="shared" si="58"/>
        <v>-3</v>
      </c>
      <c r="W98" s="45">
        <f t="shared" si="59"/>
        <v>66.97</v>
      </c>
      <c r="X98" s="85"/>
    </row>
    <row r="99" spans="1:24" outlineLevel="1" x14ac:dyDescent="0.2">
      <c r="A99" s="91"/>
      <c r="B99" s="37">
        <f t="shared" si="1"/>
        <v>95</v>
      </c>
      <c r="C99" s="28" t="s">
        <v>626</v>
      </c>
      <c r="D99" s="64">
        <v>44387</v>
      </c>
      <c r="E99" s="28" t="s">
        <v>616</v>
      </c>
      <c r="F99" s="54" t="s">
        <v>25</v>
      </c>
      <c r="G99" s="54" t="s">
        <v>245</v>
      </c>
      <c r="H99" s="54">
        <v>1100</v>
      </c>
      <c r="I99" s="57" t="s">
        <v>132</v>
      </c>
      <c r="J99" s="54" t="s">
        <v>178</v>
      </c>
      <c r="K99" s="36" t="s">
        <v>62</v>
      </c>
      <c r="L99" s="10">
        <v>4.21</v>
      </c>
      <c r="M99" s="30">
        <v>3.1141176470588232</v>
      </c>
      <c r="N99" s="31">
        <v>2.12</v>
      </c>
      <c r="O99" s="30">
        <v>2.7466666666666666</v>
      </c>
      <c r="P99" s="43">
        <f t="shared" si="0"/>
        <v>-5.9</v>
      </c>
      <c r="Q99" s="45">
        <f t="shared" ref="Q99" si="88">P99+Q98</f>
        <v>60.800000000000004</v>
      </c>
      <c r="R99" s="10">
        <f t="shared" si="55"/>
        <v>4.21</v>
      </c>
      <c r="S99" s="30">
        <f t="shared" si="56"/>
        <v>2</v>
      </c>
      <c r="T99" s="31">
        <f t="shared" si="57"/>
        <v>2.12</v>
      </c>
      <c r="U99" s="30">
        <f t="shared" si="56"/>
        <v>1</v>
      </c>
      <c r="V99" s="43">
        <f t="shared" si="58"/>
        <v>-3</v>
      </c>
      <c r="W99" s="45">
        <f t="shared" si="59"/>
        <v>63.97</v>
      </c>
      <c r="X99" s="85"/>
    </row>
    <row r="100" spans="1:24" outlineLevel="1" x14ac:dyDescent="0.2">
      <c r="A100" s="91"/>
      <c r="B100" s="37">
        <f t="shared" si="1"/>
        <v>96</v>
      </c>
      <c r="C100" s="28" t="s">
        <v>570</v>
      </c>
      <c r="D100" s="64">
        <v>44388</v>
      </c>
      <c r="E100" s="28" t="s">
        <v>32</v>
      </c>
      <c r="F100" s="54" t="s">
        <v>25</v>
      </c>
      <c r="G100" s="54" t="s">
        <v>245</v>
      </c>
      <c r="H100" s="54">
        <v>1200</v>
      </c>
      <c r="I100" s="57" t="s">
        <v>132</v>
      </c>
      <c r="J100" s="54" t="s">
        <v>120</v>
      </c>
      <c r="K100" s="36" t="s">
        <v>66</v>
      </c>
      <c r="L100" s="10">
        <v>14.26</v>
      </c>
      <c r="M100" s="30">
        <v>0.75528301886792448</v>
      </c>
      <c r="N100" s="31">
        <v>4</v>
      </c>
      <c r="O100" s="30">
        <v>0.25499999999999978</v>
      </c>
      <c r="P100" s="43">
        <f t="shared" si="0"/>
        <v>-1</v>
      </c>
      <c r="Q100" s="45">
        <f t="shared" ref="Q100" si="89">P100+Q99</f>
        <v>59.800000000000004</v>
      </c>
      <c r="R100" s="10">
        <f t="shared" si="55"/>
        <v>14.26</v>
      </c>
      <c r="S100" s="30">
        <f t="shared" si="56"/>
        <v>2</v>
      </c>
      <c r="T100" s="31">
        <f t="shared" si="57"/>
        <v>4</v>
      </c>
      <c r="U100" s="30">
        <f t="shared" si="56"/>
        <v>1</v>
      </c>
      <c r="V100" s="43">
        <f t="shared" si="58"/>
        <v>-3</v>
      </c>
      <c r="W100" s="45">
        <f t="shared" si="59"/>
        <v>60.97</v>
      </c>
      <c r="X100" s="85"/>
    </row>
    <row r="101" spans="1:24" outlineLevel="1" x14ac:dyDescent="0.2">
      <c r="A101" s="91"/>
      <c r="B101" s="37">
        <f t="shared" si="1"/>
        <v>97</v>
      </c>
      <c r="C101" s="28" t="s">
        <v>627</v>
      </c>
      <c r="D101" s="64">
        <v>44388</v>
      </c>
      <c r="E101" s="28" t="s">
        <v>32</v>
      </c>
      <c r="F101" s="54" t="s">
        <v>46</v>
      </c>
      <c r="G101" s="54" t="s">
        <v>147</v>
      </c>
      <c r="H101" s="54">
        <v>1200</v>
      </c>
      <c r="I101" s="57" t="s">
        <v>132</v>
      </c>
      <c r="J101" s="54" t="s">
        <v>120</v>
      </c>
      <c r="K101" s="36" t="s">
        <v>12</v>
      </c>
      <c r="L101" s="10">
        <v>3.41</v>
      </c>
      <c r="M101" s="30">
        <v>4.1465390749601276</v>
      </c>
      <c r="N101" s="31">
        <v>1.58</v>
      </c>
      <c r="O101" s="30">
        <v>0</v>
      </c>
      <c r="P101" s="43">
        <f t="shared" si="0"/>
        <v>-4.0999999999999996</v>
      </c>
      <c r="Q101" s="45">
        <f t="shared" ref="Q101" si="90">P101+Q100</f>
        <v>55.7</v>
      </c>
      <c r="R101" s="10">
        <f t="shared" si="55"/>
        <v>3.41</v>
      </c>
      <c r="S101" s="30">
        <f t="shared" si="56"/>
        <v>2</v>
      </c>
      <c r="T101" s="31">
        <f t="shared" si="57"/>
        <v>1.58</v>
      </c>
      <c r="U101" s="30">
        <f t="shared" si="56"/>
        <v>1</v>
      </c>
      <c r="V101" s="43">
        <f t="shared" si="58"/>
        <v>-1.42</v>
      </c>
      <c r="W101" s="45">
        <f t="shared" si="59"/>
        <v>59.55</v>
      </c>
      <c r="X101" s="85"/>
    </row>
    <row r="102" spans="1:24" outlineLevel="1" x14ac:dyDescent="0.2">
      <c r="A102" s="91"/>
      <c r="B102" s="37">
        <f t="shared" si="1"/>
        <v>98</v>
      </c>
      <c r="C102" s="28" t="s">
        <v>628</v>
      </c>
      <c r="D102" s="64">
        <v>44390</v>
      </c>
      <c r="E102" s="28" t="s">
        <v>32</v>
      </c>
      <c r="F102" s="54" t="s">
        <v>46</v>
      </c>
      <c r="G102" s="54" t="s">
        <v>70</v>
      </c>
      <c r="H102" s="54">
        <v>1400</v>
      </c>
      <c r="I102" s="57" t="s">
        <v>128</v>
      </c>
      <c r="J102" s="54" t="s">
        <v>120</v>
      </c>
      <c r="K102" s="36" t="s">
        <v>9</v>
      </c>
      <c r="L102" s="10">
        <v>3.65</v>
      </c>
      <c r="M102" s="30">
        <v>3.7819047619047619</v>
      </c>
      <c r="N102" s="31">
        <v>1.77</v>
      </c>
      <c r="O102" s="30">
        <v>0</v>
      </c>
      <c r="P102" s="43">
        <f t="shared" si="0"/>
        <v>10</v>
      </c>
      <c r="Q102" s="45">
        <f t="shared" ref="Q102" si="91">P102+Q101</f>
        <v>65.7</v>
      </c>
      <c r="R102" s="10">
        <f t="shared" si="55"/>
        <v>3.65</v>
      </c>
      <c r="S102" s="30">
        <f t="shared" si="56"/>
        <v>2</v>
      </c>
      <c r="T102" s="31">
        <f t="shared" si="57"/>
        <v>1.77</v>
      </c>
      <c r="U102" s="30">
        <f t="shared" si="56"/>
        <v>1</v>
      </c>
      <c r="V102" s="43">
        <f t="shared" si="58"/>
        <v>6.07</v>
      </c>
      <c r="W102" s="45">
        <f t="shared" si="59"/>
        <v>65.62</v>
      </c>
      <c r="X102" s="85"/>
    </row>
    <row r="103" spans="1:24" outlineLevel="1" x14ac:dyDescent="0.2">
      <c r="A103" s="91"/>
      <c r="B103" s="37">
        <f t="shared" si="1"/>
        <v>99</v>
      </c>
      <c r="C103" s="28" t="s">
        <v>629</v>
      </c>
      <c r="D103" s="64">
        <v>44390</v>
      </c>
      <c r="E103" s="28" t="s">
        <v>32</v>
      </c>
      <c r="F103" s="54" t="s">
        <v>48</v>
      </c>
      <c r="G103" s="54" t="s">
        <v>70</v>
      </c>
      <c r="H103" s="54">
        <v>1100</v>
      </c>
      <c r="I103" s="57" t="s">
        <v>128</v>
      </c>
      <c r="J103" s="54" t="s">
        <v>120</v>
      </c>
      <c r="K103" s="36" t="s">
        <v>86</v>
      </c>
      <c r="L103" s="10">
        <v>10.87</v>
      </c>
      <c r="M103" s="30">
        <v>1.0176923076923077</v>
      </c>
      <c r="N103" s="31">
        <v>3.2</v>
      </c>
      <c r="O103" s="30">
        <v>0.44500000000000006</v>
      </c>
      <c r="P103" s="43">
        <f t="shared" si="0"/>
        <v>-1.5</v>
      </c>
      <c r="Q103" s="45">
        <f t="shared" ref="Q103" si="92">P103+Q102</f>
        <v>64.2</v>
      </c>
      <c r="R103" s="10">
        <f t="shared" si="55"/>
        <v>10.87</v>
      </c>
      <c r="S103" s="30">
        <f t="shared" si="56"/>
        <v>2</v>
      </c>
      <c r="T103" s="31">
        <f t="shared" si="57"/>
        <v>3.2</v>
      </c>
      <c r="U103" s="30">
        <f t="shared" si="56"/>
        <v>1</v>
      </c>
      <c r="V103" s="43">
        <f t="shared" si="58"/>
        <v>-3</v>
      </c>
      <c r="W103" s="45">
        <f t="shared" si="59"/>
        <v>62.620000000000005</v>
      </c>
      <c r="X103" s="85"/>
    </row>
    <row r="104" spans="1:24" outlineLevel="1" x14ac:dyDescent="0.2">
      <c r="A104" s="91"/>
      <c r="B104" s="37">
        <f t="shared" si="1"/>
        <v>100</v>
      </c>
      <c r="C104" s="28" t="s">
        <v>631</v>
      </c>
      <c r="D104" s="64">
        <v>44391</v>
      </c>
      <c r="E104" s="28" t="s">
        <v>43</v>
      </c>
      <c r="F104" s="54" t="s">
        <v>25</v>
      </c>
      <c r="G104" s="54" t="s">
        <v>245</v>
      </c>
      <c r="H104" s="54">
        <v>1000</v>
      </c>
      <c r="I104" s="57" t="s">
        <v>130</v>
      </c>
      <c r="J104" s="54" t="s">
        <v>120</v>
      </c>
      <c r="K104" s="36" t="s">
        <v>62</v>
      </c>
      <c r="L104" s="10">
        <v>9.4</v>
      </c>
      <c r="M104" s="30">
        <v>1.1926546003016592</v>
      </c>
      <c r="N104" s="31">
        <v>2.75</v>
      </c>
      <c r="O104" s="30">
        <v>0.66857142857142859</v>
      </c>
      <c r="P104" s="43">
        <f t="shared" si="0"/>
        <v>-1.9</v>
      </c>
      <c r="Q104" s="45">
        <f t="shared" ref="Q104" si="93">P104+Q103</f>
        <v>62.300000000000004</v>
      </c>
      <c r="R104" s="10">
        <f t="shared" si="55"/>
        <v>9.4</v>
      </c>
      <c r="S104" s="30">
        <f t="shared" si="56"/>
        <v>2</v>
      </c>
      <c r="T104" s="31">
        <f t="shared" si="57"/>
        <v>2.75</v>
      </c>
      <c r="U104" s="30">
        <f t="shared" si="56"/>
        <v>1</v>
      </c>
      <c r="V104" s="43">
        <f t="shared" si="58"/>
        <v>-3</v>
      </c>
      <c r="W104" s="45">
        <f t="shared" si="59"/>
        <v>59.620000000000005</v>
      </c>
      <c r="X104" s="85"/>
    </row>
    <row r="105" spans="1:24" outlineLevel="1" x14ac:dyDescent="0.2">
      <c r="A105" s="91"/>
      <c r="B105" s="37">
        <f t="shared" si="1"/>
        <v>101</v>
      </c>
      <c r="C105" s="28" t="s">
        <v>632</v>
      </c>
      <c r="D105" s="64">
        <v>44391</v>
      </c>
      <c r="E105" s="28" t="s">
        <v>43</v>
      </c>
      <c r="F105" s="54" t="s">
        <v>25</v>
      </c>
      <c r="G105" s="54" t="s">
        <v>245</v>
      </c>
      <c r="H105" s="54">
        <v>1000</v>
      </c>
      <c r="I105" s="57" t="s">
        <v>130</v>
      </c>
      <c r="J105" s="54" t="s">
        <v>120</v>
      </c>
      <c r="K105" s="36" t="s">
        <v>110</v>
      </c>
      <c r="L105" s="10">
        <v>12.5</v>
      </c>
      <c r="M105" s="30">
        <v>0.86652173913043484</v>
      </c>
      <c r="N105" s="31">
        <v>3.2</v>
      </c>
      <c r="O105" s="30">
        <v>0.40000000000000013</v>
      </c>
      <c r="P105" s="43">
        <f t="shared" si="0"/>
        <v>-1.3</v>
      </c>
      <c r="Q105" s="45">
        <f t="shared" ref="Q105" si="94">P105+Q104</f>
        <v>61.000000000000007</v>
      </c>
      <c r="R105" s="10">
        <f t="shared" si="55"/>
        <v>12.5</v>
      </c>
      <c r="S105" s="30">
        <f t="shared" si="56"/>
        <v>2</v>
      </c>
      <c r="T105" s="31">
        <f t="shared" si="57"/>
        <v>3.2</v>
      </c>
      <c r="U105" s="30">
        <f t="shared" si="56"/>
        <v>1</v>
      </c>
      <c r="V105" s="43">
        <f t="shared" si="58"/>
        <v>-3</v>
      </c>
      <c r="W105" s="45">
        <f t="shared" si="59"/>
        <v>56.620000000000005</v>
      </c>
      <c r="X105" s="85"/>
    </row>
    <row r="106" spans="1:24" outlineLevel="1" x14ac:dyDescent="0.2">
      <c r="A106" s="91"/>
      <c r="B106" s="37">
        <f t="shared" si="1"/>
        <v>102</v>
      </c>
      <c r="C106" s="28" t="s">
        <v>633</v>
      </c>
      <c r="D106" s="64">
        <v>44391</v>
      </c>
      <c r="E106" s="28" t="s">
        <v>43</v>
      </c>
      <c r="F106" s="54" t="s">
        <v>10</v>
      </c>
      <c r="G106" s="54" t="s">
        <v>69</v>
      </c>
      <c r="H106" s="54">
        <v>1400</v>
      </c>
      <c r="I106" s="57" t="s">
        <v>130</v>
      </c>
      <c r="J106" s="54" t="s">
        <v>120</v>
      </c>
      <c r="K106" s="36" t="s">
        <v>12</v>
      </c>
      <c r="L106" s="10">
        <v>13.43</v>
      </c>
      <c r="M106" s="30">
        <v>0.80795918367346931</v>
      </c>
      <c r="N106" s="31">
        <v>4.18</v>
      </c>
      <c r="O106" s="30">
        <v>0.26499999999999979</v>
      </c>
      <c r="P106" s="43">
        <f t="shared" si="0"/>
        <v>0</v>
      </c>
      <c r="Q106" s="45">
        <f t="shared" ref="Q106" si="95">P106+Q105</f>
        <v>61.000000000000007</v>
      </c>
      <c r="R106" s="10">
        <f t="shared" si="55"/>
        <v>13.43</v>
      </c>
      <c r="S106" s="30">
        <f t="shared" si="56"/>
        <v>2</v>
      </c>
      <c r="T106" s="31">
        <f t="shared" si="57"/>
        <v>4.18</v>
      </c>
      <c r="U106" s="30">
        <f t="shared" si="56"/>
        <v>1</v>
      </c>
      <c r="V106" s="43">
        <f t="shared" si="58"/>
        <v>1.18</v>
      </c>
      <c r="W106" s="45">
        <f t="shared" si="59"/>
        <v>57.800000000000004</v>
      </c>
      <c r="X106" s="85"/>
    </row>
    <row r="107" spans="1:24" outlineLevel="1" x14ac:dyDescent="0.2">
      <c r="A107" s="91"/>
      <c r="B107" s="37">
        <f t="shared" si="1"/>
        <v>103</v>
      </c>
      <c r="C107" s="28" t="s">
        <v>569</v>
      </c>
      <c r="D107" s="64">
        <v>44391</v>
      </c>
      <c r="E107" s="28" t="s">
        <v>43</v>
      </c>
      <c r="F107" s="54" t="s">
        <v>48</v>
      </c>
      <c r="G107" s="54" t="s">
        <v>69</v>
      </c>
      <c r="H107" s="54">
        <v>1000</v>
      </c>
      <c r="I107" s="57" t="s">
        <v>130</v>
      </c>
      <c r="J107" s="54" t="s">
        <v>120</v>
      </c>
      <c r="K107" s="36" t="s">
        <v>74</v>
      </c>
      <c r="L107" s="10">
        <v>91.45</v>
      </c>
      <c r="M107" s="30">
        <v>0.11055555555555555</v>
      </c>
      <c r="N107" s="31">
        <v>14.62</v>
      </c>
      <c r="O107" s="30">
        <v>0.01</v>
      </c>
      <c r="P107" s="43">
        <f t="shared" si="0"/>
        <v>-0.1</v>
      </c>
      <c r="Q107" s="45">
        <f t="shared" ref="Q107" si="96">P107+Q106</f>
        <v>60.900000000000006</v>
      </c>
      <c r="R107" s="10">
        <f t="shared" si="55"/>
        <v>91.45</v>
      </c>
      <c r="S107" s="30">
        <f t="shared" si="56"/>
        <v>2</v>
      </c>
      <c r="T107" s="31">
        <f t="shared" si="57"/>
        <v>14.62</v>
      </c>
      <c r="U107" s="30">
        <f t="shared" si="56"/>
        <v>1</v>
      </c>
      <c r="V107" s="43">
        <f t="shared" si="58"/>
        <v>-3</v>
      </c>
      <c r="W107" s="45">
        <f t="shared" si="59"/>
        <v>54.800000000000004</v>
      </c>
      <c r="X107" s="85"/>
    </row>
    <row r="108" spans="1:24" outlineLevel="1" x14ac:dyDescent="0.2">
      <c r="A108" s="91"/>
      <c r="B108" s="37">
        <f t="shared" si="1"/>
        <v>104</v>
      </c>
      <c r="C108" s="28" t="s">
        <v>634</v>
      </c>
      <c r="D108" s="64">
        <v>44391</v>
      </c>
      <c r="E108" s="28" t="s">
        <v>635</v>
      </c>
      <c r="F108" s="54" t="s">
        <v>25</v>
      </c>
      <c r="G108" s="54" t="s">
        <v>245</v>
      </c>
      <c r="H108" s="54">
        <v>1250</v>
      </c>
      <c r="I108" s="57" t="s">
        <v>132</v>
      </c>
      <c r="J108" s="54" t="s">
        <v>178</v>
      </c>
      <c r="K108" s="36" t="s">
        <v>9</v>
      </c>
      <c r="L108" s="10">
        <v>3.48</v>
      </c>
      <c r="M108" s="30">
        <v>4.0310669975186109</v>
      </c>
      <c r="N108" s="31">
        <v>2.1800000000000002</v>
      </c>
      <c r="O108" s="30">
        <v>0</v>
      </c>
      <c r="P108" s="43">
        <f t="shared" si="0"/>
        <v>10</v>
      </c>
      <c r="Q108" s="45">
        <f t="shared" ref="Q108" si="97">P108+Q107</f>
        <v>70.900000000000006</v>
      </c>
      <c r="R108" s="10">
        <f t="shared" si="55"/>
        <v>3.48</v>
      </c>
      <c r="S108" s="30">
        <f t="shared" si="56"/>
        <v>2</v>
      </c>
      <c r="T108" s="31">
        <f t="shared" si="57"/>
        <v>2.1800000000000002</v>
      </c>
      <c r="U108" s="30">
        <f t="shared" si="56"/>
        <v>1</v>
      </c>
      <c r="V108" s="43">
        <f t="shared" si="58"/>
        <v>6.14</v>
      </c>
      <c r="W108" s="45">
        <f t="shared" si="59"/>
        <v>60.940000000000005</v>
      </c>
      <c r="X108" s="85"/>
    </row>
    <row r="109" spans="1:24" outlineLevel="1" x14ac:dyDescent="0.2">
      <c r="A109" s="91"/>
      <c r="B109" s="37">
        <f t="shared" si="1"/>
        <v>105</v>
      </c>
      <c r="C109" s="28" t="s">
        <v>636</v>
      </c>
      <c r="D109" s="64">
        <v>44392</v>
      </c>
      <c r="E109" s="28" t="s">
        <v>589</v>
      </c>
      <c r="F109" s="54" t="s">
        <v>10</v>
      </c>
      <c r="G109" s="54" t="s">
        <v>67</v>
      </c>
      <c r="H109" s="54">
        <v>1200</v>
      </c>
      <c r="I109" s="57" t="s">
        <v>132</v>
      </c>
      <c r="J109" s="54" t="s">
        <v>178</v>
      </c>
      <c r="K109" s="36" t="s">
        <v>56</v>
      </c>
      <c r="L109" s="10">
        <v>3.01</v>
      </c>
      <c r="M109" s="30">
        <v>4.9899999999999993</v>
      </c>
      <c r="N109" s="31">
        <v>1.43</v>
      </c>
      <c r="O109" s="30">
        <v>0</v>
      </c>
      <c r="P109" s="43">
        <f t="shared" si="0"/>
        <v>-5</v>
      </c>
      <c r="Q109" s="45">
        <f t="shared" ref="Q109" si="98">P109+Q108</f>
        <v>65.900000000000006</v>
      </c>
      <c r="R109" s="10">
        <f t="shared" si="55"/>
        <v>3.01</v>
      </c>
      <c r="S109" s="30">
        <f t="shared" si="56"/>
        <v>2</v>
      </c>
      <c r="T109" s="31">
        <f t="shared" si="57"/>
        <v>1.43</v>
      </c>
      <c r="U109" s="30">
        <f t="shared" si="56"/>
        <v>1</v>
      </c>
      <c r="V109" s="43">
        <f t="shared" si="58"/>
        <v>-3</v>
      </c>
      <c r="W109" s="45">
        <f t="shared" si="59"/>
        <v>57.940000000000005</v>
      </c>
      <c r="X109" s="85"/>
    </row>
    <row r="110" spans="1:24" outlineLevel="1" x14ac:dyDescent="0.2">
      <c r="A110" s="91"/>
      <c r="B110" s="37">
        <f t="shared" si="1"/>
        <v>106</v>
      </c>
      <c r="C110" s="28" t="s">
        <v>637</v>
      </c>
      <c r="D110" s="64">
        <v>44392</v>
      </c>
      <c r="E110" s="28" t="s">
        <v>589</v>
      </c>
      <c r="F110" s="54" t="s">
        <v>10</v>
      </c>
      <c r="G110" s="54" t="s">
        <v>67</v>
      </c>
      <c r="H110" s="54">
        <v>1200</v>
      </c>
      <c r="I110" s="57" t="s">
        <v>132</v>
      </c>
      <c r="J110" s="54" t="s">
        <v>178</v>
      </c>
      <c r="K110" s="36" t="s">
        <v>74</v>
      </c>
      <c r="L110" s="10">
        <v>3.61</v>
      </c>
      <c r="M110" s="30">
        <v>3.82</v>
      </c>
      <c r="N110" s="31">
        <v>1.55</v>
      </c>
      <c r="O110" s="30">
        <v>0</v>
      </c>
      <c r="P110" s="43">
        <f t="shared" si="0"/>
        <v>-3.8</v>
      </c>
      <c r="Q110" s="45">
        <f t="shared" ref="Q110" si="99">P110+Q109</f>
        <v>62.100000000000009</v>
      </c>
      <c r="R110" s="10">
        <f t="shared" si="55"/>
        <v>3.61</v>
      </c>
      <c r="S110" s="30">
        <f t="shared" si="56"/>
        <v>2</v>
      </c>
      <c r="T110" s="31">
        <f t="shared" si="57"/>
        <v>1.55</v>
      </c>
      <c r="U110" s="30">
        <f t="shared" si="56"/>
        <v>1</v>
      </c>
      <c r="V110" s="43">
        <f t="shared" si="58"/>
        <v>-3</v>
      </c>
      <c r="W110" s="45">
        <f t="shared" si="59"/>
        <v>54.940000000000005</v>
      </c>
      <c r="X110" s="85"/>
    </row>
    <row r="111" spans="1:24" outlineLevel="1" x14ac:dyDescent="0.2">
      <c r="A111" s="91"/>
      <c r="B111" s="37">
        <f t="shared" si="1"/>
        <v>107</v>
      </c>
      <c r="C111" s="28" t="s">
        <v>640</v>
      </c>
      <c r="D111" s="64">
        <v>44393</v>
      </c>
      <c r="E111" s="28" t="s">
        <v>51</v>
      </c>
      <c r="F111" s="54" t="s">
        <v>34</v>
      </c>
      <c r="G111" s="54" t="s">
        <v>67</v>
      </c>
      <c r="H111" s="54">
        <v>1447</v>
      </c>
      <c r="I111" s="57" t="s">
        <v>130</v>
      </c>
      <c r="J111" s="54" t="s">
        <v>120</v>
      </c>
      <c r="K111" s="36" t="s">
        <v>56</v>
      </c>
      <c r="L111" s="10">
        <v>81.13</v>
      </c>
      <c r="M111" s="30">
        <v>0.12499999999999999</v>
      </c>
      <c r="N111" s="31">
        <v>8</v>
      </c>
      <c r="O111" s="30">
        <v>0.02</v>
      </c>
      <c r="P111" s="43">
        <f t="shared" si="0"/>
        <v>-0.1</v>
      </c>
      <c r="Q111" s="45">
        <f t="shared" ref="Q111" si="100">P111+Q110</f>
        <v>62.000000000000007</v>
      </c>
      <c r="R111" s="10">
        <f t="shared" si="55"/>
        <v>81.13</v>
      </c>
      <c r="S111" s="30">
        <f t="shared" si="56"/>
        <v>2</v>
      </c>
      <c r="T111" s="31">
        <f t="shared" si="57"/>
        <v>8</v>
      </c>
      <c r="U111" s="30">
        <f t="shared" si="56"/>
        <v>1</v>
      </c>
      <c r="V111" s="43">
        <f t="shared" si="58"/>
        <v>-3</v>
      </c>
      <c r="W111" s="45">
        <f t="shared" si="59"/>
        <v>51.940000000000005</v>
      </c>
      <c r="X111" s="85"/>
    </row>
    <row r="112" spans="1:24" outlineLevel="1" x14ac:dyDescent="0.2">
      <c r="A112" s="91"/>
      <c r="B112" s="37">
        <f t="shared" si="1"/>
        <v>108</v>
      </c>
      <c r="C112" s="28" t="s">
        <v>642</v>
      </c>
      <c r="D112" s="64">
        <v>44394</v>
      </c>
      <c r="E112" s="28" t="s">
        <v>31</v>
      </c>
      <c r="F112" s="54" t="s">
        <v>25</v>
      </c>
      <c r="G112" s="54" t="s">
        <v>112</v>
      </c>
      <c r="H112" s="54">
        <v>1400</v>
      </c>
      <c r="I112" s="57" t="s">
        <v>130</v>
      </c>
      <c r="J112" s="54" t="s">
        <v>120</v>
      </c>
      <c r="K112" s="36" t="s">
        <v>110</v>
      </c>
      <c r="L112" s="10">
        <v>6.81</v>
      </c>
      <c r="M112" s="30">
        <v>1.7142553191489363</v>
      </c>
      <c r="N112" s="31">
        <v>2.38</v>
      </c>
      <c r="O112" s="30">
        <v>1.2436363636363637</v>
      </c>
      <c r="P112" s="43">
        <f t="shared" si="0"/>
        <v>-3</v>
      </c>
      <c r="Q112" s="45">
        <f t="shared" ref="Q112" si="101">P112+Q111</f>
        <v>59.000000000000007</v>
      </c>
      <c r="R112" s="10">
        <f t="shared" si="55"/>
        <v>6.81</v>
      </c>
      <c r="S112" s="30">
        <f t="shared" si="56"/>
        <v>2</v>
      </c>
      <c r="T112" s="31">
        <f t="shared" si="57"/>
        <v>2.38</v>
      </c>
      <c r="U112" s="30">
        <f t="shared" si="56"/>
        <v>1</v>
      </c>
      <c r="V112" s="43">
        <f t="shared" si="58"/>
        <v>-3</v>
      </c>
      <c r="W112" s="45">
        <f t="shared" si="59"/>
        <v>48.940000000000005</v>
      </c>
      <c r="X112" s="85"/>
    </row>
    <row r="113" spans="1:24" outlineLevel="1" collapsed="1" x14ac:dyDescent="0.2">
      <c r="A113" s="91"/>
      <c r="B113" s="37">
        <f t="shared" si="1"/>
        <v>109</v>
      </c>
      <c r="C113" s="28" t="s">
        <v>423</v>
      </c>
      <c r="D113" s="64">
        <v>44394</v>
      </c>
      <c r="E113" s="28" t="s">
        <v>31</v>
      </c>
      <c r="F113" s="54" t="s">
        <v>29</v>
      </c>
      <c r="G113" s="54" t="s">
        <v>112</v>
      </c>
      <c r="H113" s="54">
        <v>1700</v>
      </c>
      <c r="I113" s="57" t="s">
        <v>130</v>
      </c>
      <c r="J113" s="54" t="s">
        <v>120</v>
      </c>
      <c r="K113" s="36" t="s">
        <v>66</v>
      </c>
      <c r="L113" s="10">
        <v>4.7300000000000004</v>
      </c>
      <c r="M113" s="30">
        <v>2.6733333333333329</v>
      </c>
      <c r="N113" s="31">
        <v>2.23</v>
      </c>
      <c r="O113" s="30">
        <v>2.1399999999999997</v>
      </c>
      <c r="P113" s="43">
        <f t="shared" si="0"/>
        <v>-4.8</v>
      </c>
      <c r="Q113" s="45">
        <f t="shared" ref="Q113" si="102">P113+Q112</f>
        <v>54.20000000000001</v>
      </c>
      <c r="R113" s="10">
        <f t="shared" si="55"/>
        <v>4.7300000000000004</v>
      </c>
      <c r="S113" s="30">
        <f t="shared" si="56"/>
        <v>2</v>
      </c>
      <c r="T113" s="31">
        <f t="shared" si="57"/>
        <v>2.23</v>
      </c>
      <c r="U113" s="30">
        <f t="shared" si="56"/>
        <v>1</v>
      </c>
      <c r="V113" s="43">
        <f t="shared" si="58"/>
        <v>-3</v>
      </c>
      <c r="W113" s="45">
        <f t="shared" si="59"/>
        <v>45.940000000000005</v>
      </c>
      <c r="X113" s="85"/>
    </row>
    <row r="114" spans="1:24" outlineLevel="1" x14ac:dyDescent="0.2">
      <c r="A114" s="91"/>
      <c r="B114" s="37">
        <f t="shared" si="1"/>
        <v>110</v>
      </c>
      <c r="C114" s="28" t="s">
        <v>643</v>
      </c>
      <c r="D114" s="64">
        <v>44394</v>
      </c>
      <c r="E114" s="28" t="s">
        <v>647</v>
      </c>
      <c r="F114" s="54" t="s">
        <v>34</v>
      </c>
      <c r="G114" s="54" t="s">
        <v>67</v>
      </c>
      <c r="H114" s="54">
        <v>1200</v>
      </c>
      <c r="I114" s="57" t="s">
        <v>132</v>
      </c>
      <c r="J114" s="54" t="s">
        <v>178</v>
      </c>
      <c r="K114" s="36" t="s">
        <v>66</v>
      </c>
      <c r="L114" s="10">
        <v>3.28</v>
      </c>
      <c r="M114" s="30">
        <v>4.3980286168521454</v>
      </c>
      <c r="N114" s="31">
        <v>1.37</v>
      </c>
      <c r="O114" s="30">
        <v>0</v>
      </c>
      <c r="P114" s="43">
        <f t="shared" si="0"/>
        <v>-4.4000000000000004</v>
      </c>
      <c r="Q114" s="45">
        <f t="shared" ref="Q114" si="103">P114+Q113</f>
        <v>49.800000000000011</v>
      </c>
      <c r="R114" s="10">
        <f t="shared" si="55"/>
        <v>3.28</v>
      </c>
      <c r="S114" s="30">
        <f t="shared" si="56"/>
        <v>2</v>
      </c>
      <c r="T114" s="31">
        <f t="shared" si="57"/>
        <v>1.37</v>
      </c>
      <c r="U114" s="30">
        <f t="shared" si="56"/>
        <v>1</v>
      </c>
      <c r="V114" s="43">
        <f t="shared" si="58"/>
        <v>-3</v>
      </c>
      <c r="W114" s="45">
        <f t="shared" si="59"/>
        <v>42.940000000000005</v>
      </c>
      <c r="X114" s="85"/>
    </row>
    <row r="115" spans="1:24" outlineLevel="1" x14ac:dyDescent="0.2">
      <c r="A115" s="91"/>
      <c r="B115" s="37">
        <f t="shared" si="1"/>
        <v>111</v>
      </c>
      <c r="C115" s="28" t="s">
        <v>644</v>
      </c>
      <c r="D115" s="64">
        <v>44394</v>
      </c>
      <c r="E115" s="28" t="s">
        <v>647</v>
      </c>
      <c r="F115" s="54" t="s">
        <v>48</v>
      </c>
      <c r="G115" s="54" t="s">
        <v>147</v>
      </c>
      <c r="H115" s="54">
        <v>1200</v>
      </c>
      <c r="I115" s="57" t="s">
        <v>132</v>
      </c>
      <c r="J115" s="54" t="s">
        <v>178</v>
      </c>
      <c r="K115" s="36" t="s">
        <v>56</v>
      </c>
      <c r="L115" s="10">
        <v>4.45</v>
      </c>
      <c r="M115" s="30">
        <v>2.9062857142857137</v>
      </c>
      <c r="N115" s="31">
        <v>1.85</v>
      </c>
      <c r="O115" s="30">
        <v>3.3942857142857141</v>
      </c>
      <c r="P115" s="43">
        <f t="shared" si="0"/>
        <v>-6.3</v>
      </c>
      <c r="Q115" s="45">
        <f t="shared" ref="Q115" si="104">P115+Q114</f>
        <v>43.500000000000014</v>
      </c>
      <c r="R115" s="10">
        <f t="shared" si="55"/>
        <v>4.45</v>
      </c>
      <c r="S115" s="30">
        <f t="shared" si="56"/>
        <v>2</v>
      </c>
      <c r="T115" s="31">
        <f t="shared" si="57"/>
        <v>1.85</v>
      </c>
      <c r="U115" s="30">
        <f t="shared" si="56"/>
        <v>1</v>
      </c>
      <c r="V115" s="43">
        <f t="shared" si="58"/>
        <v>-3</v>
      </c>
      <c r="W115" s="45">
        <f t="shared" si="59"/>
        <v>39.940000000000005</v>
      </c>
      <c r="X115" s="85"/>
    </row>
    <row r="116" spans="1:24" outlineLevel="1" x14ac:dyDescent="0.2">
      <c r="A116" s="91"/>
      <c r="B116" s="37">
        <f t="shared" si="1"/>
        <v>112</v>
      </c>
      <c r="C116" s="28" t="s">
        <v>645</v>
      </c>
      <c r="D116" s="64">
        <v>44394</v>
      </c>
      <c r="E116" s="28" t="s">
        <v>616</v>
      </c>
      <c r="F116" s="54" t="s">
        <v>646</v>
      </c>
      <c r="G116" s="54" t="s">
        <v>72</v>
      </c>
      <c r="H116" s="54">
        <v>1000</v>
      </c>
      <c r="I116" s="57" t="s">
        <v>132</v>
      </c>
      <c r="J116" s="54" t="s">
        <v>178</v>
      </c>
      <c r="K116" s="36" t="s">
        <v>12</v>
      </c>
      <c r="L116" s="10">
        <v>8</v>
      </c>
      <c r="M116" s="30">
        <v>1.4242857142857144</v>
      </c>
      <c r="N116" s="31">
        <v>2.52</v>
      </c>
      <c r="O116" s="30">
        <v>0.94666666666666666</v>
      </c>
      <c r="P116" s="43">
        <f t="shared" si="0"/>
        <v>0</v>
      </c>
      <c r="Q116" s="45">
        <f t="shared" ref="Q116" si="105">P116+Q115</f>
        <v>43.500000000000014</v>
      </c>
      <c r="R116" s="10">
        <f t="shared" si="55"/>
        <v>8</v>
      </c>
      <c r="S116" s="30">
        <f t="shared" si="56"/>
        <v>2</v>
      </c>
      <c r="T116" s="31">
        <f t="shared" si="57"/>
        <v>2.52</v>
      </c>
      <c r="U116" s="30">
        <f t="shared" si="56"/>
        <v>1</v>
      </c>
      <c r="V116" s="43">
        <f t="shared" si="58"/>
        <v>-0.48</v>
      </c>
      <c r="W116" s="45">
        <f t="shared" si="59"/>
        <v>39.460000000000008</v>
      </c>
      <c r="X116" s="85"/>
    </row>
    <row r="117" spans="1:24" outlineLevel="1" x14ac:dyDescent="0.2">
      <c r="A117" s="91"/>
      <c r="B117" s="37">
        <f t="shared" si="1"/>
        <v>113</v>
      </c>
      <c r="C117" s="28" t="s">
        <v>256</v>
      </c>
      <c r="D117" s="64">
        <v>44395</v>
      </c>
      <c r="E117" s="28" t="s">
        <v>447</v>
      </c>
      <c r="F117" s="54" t="s">
        <v>36</v>
      </c>
      <c r="G117" s="54" t="s">
        <v>67</v>
      </c>
      <c r="H117" s="54">
        <v>1200</v>
      </c>
      <c r="I117" s="57" t="s">
        <v>130</v>
      </c>
      <c r="J117" s="54" t="s">
        <v>120</v>
      </c>
      <c r="K117" s="36" t="s">
        <v>9</v>
      </c>
      <c r="L117" s="10">
        <v>2.08</v>
      </c>
      <c r="M117" s="30">
        <v>9.2588235294117656</v>
      </c>
      <c r="N117" s="31">
        <v>1.28</v>
      </c>
      <c r="O117" s="30">
        <v>0</v>
      </c>
      <c r="P117" s="43">
        <f t="shared" si="0"/>
        <v>10</v>
      </c>
      <c r="Q117" s="45">
        <f t="shared" ref="Q117" si="106">P117+Q116</f>
        <v>53.500000000000014</v>
      </c>
      <c r="R117" s="10">
        <f t="shared" si="55"/>
        <v>2.08</v>
      </c>
      <c r="S117" s="30">
        <f t="shared" si="56"/>
        <v>2</v>
      </c>
      <c r="T117" s="31">
        <f t="shared" si="57"/>
        <v>1.28</v>
      </c>
      <c r="U117" s="30">
        <f t="shared" si="56"/>
        <v>1</v>
      </c>
      <c r="V117" s="43">
        <f t="shared" si="58"/>
        <v>2.44</v>
      </c>
      <c r="W117" s="45">
        <f t="shared" si="59"/>
        <v>41.900000000000006</v>
      </c>
      <c r="X117" s="85"/>
    </row>
    <row r="118" spans="1:24" outlineLevel="1" x14ac:dyDescent="0.2">
      <c r="A118" s="91"/>
      <c r="B118" s="37">
        <f t="shared" si="1"/>
        <v>114</v>
      </c>
      <c r="C118" s="28" t="s">
        <v>648</v>
      </c>
      <c r="D118" s="64">
        <v>44396</v>
      </c>
      <c r="E118" s="28" t="s">
        <v>650</v>
      </c>
      <c r="F118" s="54" t="s">
        <v>36</v>
      </c>
      <c r="G118" s="54" t="s">
        <v>67</v>
      </c>
      <c r="H118" s="54">
        <v>1100</v>
      </c>
      <c r="I118" s="57" t="s">
        <v>130</v>
      </c>
      <c r="J118" s="54" t="s">
        <v>120</v>
      </c>
      <c r="K118" s="36" t="s">
        <v>9</v>
      </c>
      <c r="L118" s="10">
        <v>1.89</v>
      </c>
      <c r="M118" s="30">
        <v>11.199540229885057</v>
      </c>
      <c r="N118" s="31">
        <v>1.1299999999999999</v>
      </c>
      <c r="O118" s="30">
        <v>0</v>
      </c>
      <c r="P118" s="43">
        <f t="shared" si="0"/>
        <v>10</v>
      </c>
      <c r="Q118" s="45">
        <f t="shared" ref="Q118" si="107">P118+Q117</f>
        <v>63.500000000000014</v>
      </c>
      <c r="R118" s="10">
        <f t="shared" si="55"/>
        <v>1.89</v>
      </c>
      <c r="S118" s="30">
        <f t="shared" si="56"/>
        <v>2</v>
      </c>
      <c r="T118" s="31">
        <f t="shared" si="57"/>
        <v>1.1299999999999999</v>
      </c>
      <c r="U118" s="30">
        <f t="shared" si="56"/>
        <v>1</v>
      </c>
      <c r="V118" s="43">
        <f t="shared" si="58"/>
        <v>1.91</v>
      </c>
      <c r="W118" s="45">
        <f t="shared" si="59"/>
        <v>43.81</v>
      </c>
      <c r="X118" s="85"/>
    </row>
    <row r="119" spans="1:24" outlineLevel="1" x14ac:dyDescent="0.2">
      <c r="A119" s="91"/>
      <c r="B119" s="37">
        <f t="shared" si="1"/>
        <v>115</v>
      </c>
      <c r="C119" s="28" t="s">
        <v>649</v>
      </c>
      <c r="D119" s="64">
        <v>44396</v>
      </c>
      <c r="E119" s="28" t="s">
        <v>650</v>
      </c>
      <c r="F119" s="54" t="s">
        <v>10</v>
      </c>
      <c r="G119" s="54" t="s">
        <v>67</v>
      </c>
      <c r="H119" s="54">
        <v>1200</v>
      </c>
      <c r="I119" s="57" t="s">
        <v>130</v>
      </c>
      <c r="J119" s="54" t="s">
        <v>120</v>
      </c>
      <c r="K119" s="36" t="s">
        <v>9</v>
      </c>
      <c r="L119" s="10">
        <v>4.51</v>
      </c>
      <c r="M119" s="30">
        <v>2.8485714285714288</v>
      </c>
      <c r="N119" s="31">
        <v>1.87</v>
      </c>
      <c r="O119" s="30">
        <v>3.2457142857142856</v>
      </c>
      <c r="P119" s="43">
        <f t="shared" si="0"/>
        <v>12.8</v>
      </c>
      <c r="Q119" s="45">
        <f t="shared" ref="Q119" si="108">P119+Q118</f>
        <v>76.300000000000011</v>
      </c>
      <c r="R119" s="10">
        <f t="shared" si="55"/>
        <v>4.51</v>
      </c>
      <c r="S119" s="30">
        <f t="shared" si="56"/>
        <v>2</v>
      </c>
      <c r="T119" s="31">
        <f t="shared" si="57"/>
        <v>1.87</v>
      </c>
      <c r="U119" s="30">
        <f t="shared" si="56"/>
        <v>1</v>
      </c>
      <c r="V119" s="43">
        <f t="shared" si="58"/>
        <v>7.89</v>
      </c>
      <c r="W119" s="45">
        <f t="shared" si="59"/>
        <v>51.7</v>
      </c>
      <c r="X119" s="85"/>
    </row>
    <row r="120" spans="1:24" outlineLevel="1" x14ac:dyDescent="0.2">
      <c r="A120" s="91"/>
      <c r="B120" s="37">
        <f t="shared" si="1"/>
        <v>116</v>
      </c>
      <c r="C120" s="28" t="s">
        <v>576</v>
      </c>
      <c r="D120" s="64">
        <v>44396</v>
      </c>
      <c r="E120" s="28" t="s">
        <v>650</v>
      </c>
      <c r="F120" s="54" t="s">
        <v>10</v>
      </c>
      <c r="G120" s="54" t="s">
        <v>67</v>
      </c>
      <c r="H120" s="54">
        <v>1200</v>
      </c>
      <c r="I120" s="57" t="s">
        <v>130</v>
      </c>
      <c r="J120" s="54" t="s">
        <v>120</v>
      </c>
      <c r="K120" s="36" t="s">
        <v>56</v>
      </c>
      <c r="L120" s="10">
        <v>4.8099999999999996</v>
      </c>
      <c r="M120" s="30">
        <v>2.6205673758865249</v>
      </c>
      <c r="N120" s="31">
        <v>1.86</v>
      </c>
      <c r="O120" s="30">
        <v>3.0171428571428573</v>
      </c>
      <c r="P120" s="43">
        <f t="shared" si="0"/>
        <v>-5.6</v>
      </c>
      <c r="Q120" s="45">
        <f t="shared" ref="Q120" si="109">P120+Q119</f>
        <v>70.700000000000017</v>
      </c>
      <c r="R120" s="10">
        <f t="shared" si="55"/>
        <v>4.8099999999999996</v>
      </c>
      <c r="S120" s="30">
        <f t="shared" si="56"/>
        <v>2</v>
      </c>
      <c r="T120" s="31">
        <f t="shared" si="57"/>
        <v>1.86</v>
      </c>
      <c r="U120" s="30">
        <f t="shared" si="56"/>
        <v>1</v>
      </c>
      <c r="V120" s="43">
        <f t="shared" si="58"/>
        <v>-3</v>
      </c>
      <c r="W120" s="45">
        <f t="shared" si="59"/>
        <v>48.7</v>
      </c>
      <c r="X120" s="85"/>
    </row>
    <row r="121" spans="1:24" outlineLevel="1" x14ac:dyDescent="0.2">
      <c r="A121" s="91"/>
      <c r="B121" s="37">
        <f t="shared" si="1"/>
        <v>117</v>
      </c>
      <c r="C121" s="28" t="s">
        <v>652</v>
      </c>
      <c r="D121" s="64">
        <v>44397</v>
      </c>
      <c r="E121" s="28" t="s">
        <v>32</v>
      </c>
      <c r="F121" s="54" t="s">
        <v>36</v>
      </c>
      <c r="G121" s="54" t="s">
        <v>67</v>
      </c>
      <c r="H121" s="54">
        <v>1200</v>
      </c>
      <c r="I121" s="57" t="s">
        <v>128</v>
      </c>
      <c r="J121" s="54" t="s">
        <v>120</v>
      </c>
      <c r="K121" s="36" t="s">
        <v>8</v>
      </c>
      <c r="L121" s="10">
        <v>12.87</v>
      </c>
      <c r="M121" s="30">
        <v>0.84617021276595739</v>
      </c>
      <c r="N121" s="31">
        <v>3.5</v>
      </c>
      <c r="O121" s="30">
        <v>0.31999999999999973</v>
      </c>
      <c r="P121" s="43">
        <f t="shared" si="0"/>
        <v>0</v>
      </c>
      <c r="Q121" s="45">
        <f t="shared" ref="Q121" si="110">P121+Q120</f>
        <v>70.700000000000017</v>
      </c>
      <c r="R121" s="10">
        <f t="shared" si="55"/>
        <v>12.87</v>
      </c>
      <c r="S121" s="30">
        <f t="shared" si="56"/>
        <v>2</v>
      </c>
      <c r="T121" s="31">
        <f t="shared" si="57"/>
        <v>3.5</v>
      </c>
      <c r="U121" s="30">
        <f t="shared" si="56"/>
        <v>1</v>
      </c>
      <c r="V121" s="43">
        <f t="shared" si="58"/>
        <v>0.5</v>
      </c>
      <c r="W121" s="45">
        <f t="shared" si="59"/>
        <v>49.2</v>
      </c>
      <c r="X121" s="85"/>
    </row>
    <row r="122" spans="1:24" outlineLevel="1" x14ac:dyDescent="0.2">
      <c r="A122" s="91"/>
      <c r="B122" s="37">
        <f t="shared" si="1"/>
        <v>118</v>
      </c>
      <c r="C122" s="28" t="s">
        <v>653</v>
      </c>
      <c r="D122" s="64">
        <v>44397</v>
      </c>
      <c r="E122" s="28" t="s">
        <v>32</v>
      </c>
      <c r="F122" s="54" t="s">
        <v>36</v>
      </c>
      <c r="G122" s="54" t="s">
        <v>67</v>
      </c>
      <c r="H122" s="54">
        <v>1200</v>
      </c>
      <c r="I122" s="57" t="s">
        <v>128</v>
      </c>
      <c r="J122" s="54" t="s">
        <v>120</v>
      </c>
      <c r="K122" s="36" t="s">
        <v>56</v>
      </c>
      <c r="L122" s="10">
        <v>5.71</v>
      </c>
      <c r="M122" s="30">
        <v>2.114736842105263</v>
      </c>
      <c r="N122" s="31">
        <v>1.95</v>
      </c>
      <c r="O122" s="30">
        <v>2.2595918367346943</v>
      </c>
      <c r="P122" s="43">
        <f t="shared" si="0"/>
        <v>-4.4000000000000004</v>
      </c>
      <c r="Q122" s="45">
        <f t="shared" ref="Q122" si="111">P122+Q121</f>
        <v>66.300000000000011</v>
      </c>
      <c r="R122" s="10">
        <f t="shared" si="55"/>
        <v>5.71</v>
      </c>
      <c r="S122" s="30">
        <f t="shared" si="56"/>
        <v>2</v>
      </c>
      <c r="T122" s="31">
        <f t="shared" si="57"/>
        <v>1.95</v>
      </c>
      <c r="U122" s="30">
        <f t="shared" si="56"/>
        <v>1</v>
      </c>
      <c r="V122" s="43">
        <f t="shared" si="58"/>
        <v>-3</v>
      </c>
      <c r="W122" s="45">
        <f t="shared" si="59"/>
        <v>46.2</v>
      </c>
      <c r="X122" s="85"/>
    </row>
    <row r="123" spans="1:24" outlineLevel="1" x14ac:dyDescent="0.2">
      <c r="A123" s="91"/>
      <c r="B123" s="37">
        <f t="shared" si="1"/>
        <v>119</v>
      </c>
      <c r="C123" s="28" t="s">
        <v>654</v>
      </c>
      <c r="D123" s="64">
        <v>44397</v>
      </c>
      <c r="E123" s="28" t="s">
        <v>32</v>
      </c>
      <c r="F123" s="54" t="s">
        <v>13</v>
      </c>
      <c r="G123" s="54" t="s">
        <v>70</v>
      </c>
      <c r="H123" s="54">
        <v>1400</v>
      </c>
      <c r="I123" s="57" t="s">
        <v>128</v>
      </c>
      <c r="J123" s="54" t="s">
        <v>120</v>
      </c>
      <c r="K123" s="36" t="s">
        <v>110</v>
      </c>
      <c r="L123" s="10">
        <v>5.5</v>
      </c>
      <c r="M123" s="30">
        <v>2.2199999999999998</v>
      </c>
      <c r="N123" s="31">
        <v>2.31</v>
      </c>
      <c r="O123" s="30">
        <v>1.686666666666667</v>
      </c>
      <c r="P123" s="43">
        <f t="shared" si="0"/>
        <v>-3.9</v>
      </c>
      <c r="Q123" s="45">
        <f t="shared" ref="Q123" si="112">P123+Q122</f>
        <v>62.400000000000013</v>
      </c>
      <c r="R123" s="10">
        <f t="shared" si="55"/>
        <v>5.5</v>
      </c>
      <c r="S123" s="30">
        <f t="shared" si="56"/>
        <v>2</v>
      </c>
      <c r="T123" s="31">
        <f t="shared" si="57"/>
        <v>2.31</v>
      </c>
      <c r="U123" s="30">
        <f t="shared" si="56"/>
        <v>1</v>
      </c>
      <c r="V123" s="43">
        <f t="shared" si="58"/>
        <v>-3</v>
      </c>
      <c r="W123" s="45">
        <f t="shared" si="59"/>
        <v>43.2</v>
      </c>
      <c r="X123" s="85"/>
    </row>
    <row r="124" spans="1:24" outlineLevel="1" x14ac:dyDescent="0.2">
      <c r="A124" s="91"/>
      <c r="B124" s="37">
        <f t="shared" si="1"/>
        <v>120</v>
      </c>
      <c r="C124" s="28" t="s">
        <v>239</v>
      </c>
      <c r="D124" s="64">
        <v>44397</v>
      </c>
      <c r="E124" s="28" t="s">
        <v>32</v>
      </c>
      <c r="F124" s="54" t="s">
        <v>29</v>
      </c>
      <c r="G124" s="54" t="s">
        <v>69</v>
      </c>
      <c r="H124" s="54">
        <v>1100</v>
      </c>
      <c r="I124" s="57" t="s">
        <v>128</v>
      </c>
      <c r="J124" s="54" t="s">
        <v>120</v>
      </c>
      <c r="K124" s="36" t="s">
        <v>56</v>
      </c>
      <c r="L124" s="10">
        <v>6.88</v>
      </c>
      <c r="M124" s="30">
        <v>1.6972340425531915</v>
      </c>
      <c r="N124" s="31">
        <v>2.62</v>
      </c>
      <c r="O124" s="30">
        <v>1.0460606060606059</v>
      </c>
      <c r="P124" s="43">
        <f t="shared" si="0"/>
        <v>-2.7</v>
      </c>
      <c r="Q124" s="45">
        <f t="shared" ref="Q124" si="113">P124+Q123</f>
        <v>59.70000000000001</v>
      </c>
      <c r="R124" s="10">
        <f t="shared" si="55"/>
        <v>6.88</v>
      </c>
      <c r="S124" s="30">
        <f t="shared" si="56"/>
        <v>2</v>
      </c>
      <c r="T124" s="31">
        <f t="shared" si="57"/>
        <v>2.62</v>
      </c>
      <c r="U124" s="30">
        <f t="shared" si="56"/>
        <v>1</v>
      </c>
      <c r="V124" s="43">
        <f t="shared" si="58"/>
        <v>-3</v>
      </c>
      <c r="W124" s="45">
        <f t="shared" si="59"/>
        <v>40.200000000000003</v>
      </c>
      <c r="X124" s="85"/>
    </row>
    <row r="125" spans="1:24" outlineLevel="1" x14ac:dyDescent="0.2">
      <c r="A125" s="91"/>
      <c r="B125" s="37">
        <f t="shared" si="1"/>
        <v>121</v>
      </c>
      <c r="C125" s="28" t="s">
        <v>655</v>
      </c>
      <c r="D125" s="64">
        <v>44398</v>
      </c>
      <c r="E125" s="28" t="s">
        <v>616</v>
      </c>
      <c r="F125" s="54" t="s">
        <v>25</v>
      </c>
      <c r="G125" s="54" t="s">
        <v>245</v>
      </c>
      <c r="H125" s="54">
        <v>1100</v>
      </c>
      <c r="I125" s="57" t="s">
        <v>130</v>
      </c>
      <c r="J125" s="54" t="s">
        <v>178</v>
      </c>
      <c r="K125" s="36" t="s">
        <v>9</v>
      </c>
      <c r="L125" s="10">
        <v>2.97</v>
      </c>
      <c r="M125" s="30">
        <v>5.0911627906976742</v>
      </c>
      <c r="N125" s="31">
        <v>1.54</v>
      </c>
      <c r="O125" s="30">
        <v>0</v>
      </c>
      <c r="P125" s="43">
        <f t="shared" si="0"/>
        <v>10</v>
      </c>
      <c r="Q125" s="45">
        <f t="shared" ref="Q125" si="114">P125+Q124</f>
        <v>69.700000000000017</v>
      </c>
      <c r="R125" s="10">
        <f t="shared" si="55"/>
        <v>2.97</v>
      </c>
      <c r="S125" s="30">
        <f t="shared" si="56"/>
        <v>2</v>
      </c>
      <c r="T125" s="31">
        <f t="shared" si="57"/>
        <v>1.54</v>
      </c>
      <c r="U125" s="30">
        <f t="shared" si="56"/>
        <v>1</v>
      </c>
      <c r="V125" s="43">
        <f t="shared" si="58"/>
        <v>4.4800000000000004</v>
      </c>
      <c r="W125" s="45">
        <f t="shared" si="59"/>
        <v>44.680000000000007</v>
      </c>
      <c r="X125" s="85"/>
    </row>
    <row r="126" spans="1:24" outlineLevel="1" x14ac:dyDescent="0.2">
      <c r="A126" s="91"/>
      <c r="B126" s="37">
        <f t="shared" si="1"/>
        <v>122</v>
      </c>
      <c r="C126" s="28" t="s">
        <v>656</v>
      </c>
      <c r="D126" s="64">
        <v>44398</v>
      </c>
      <c r="E126" s="28" t="s">
        <v>616</v>
      </c>
      <c r="F126" s="54" t="s">
        <v>36</v>
      </c>
      <c r="G126" s="54" t="s">
        <v>245</v>
      </c>
      <c r="H126" s="54">
        <v>1100</v>
      </c>
      <c r="I126" s="57" t="s">
        <v>130</v>
      </c>
      <c r="J126" s="54" t="s">
        <v>178</v>
      </c>
      <c r="K126" s="36" t="s">
        <v>9</v>
      </c>
      <c r="L126" s="10">
        <v>4.7</v>
      </c>
      <c r="M126" s="30">
        <v>2.7005797101449271</v>
      </c>
      <c r="N126" s="31">
        <v>2.0499999999999998</v>
      </c>
      <c r="O126" s="30">
        <v>2.5741176470588236</v>
      </c>
      <c r="P126" s="43">
        <f t="shared" si="0"/>
        <v>12.7</v>
      </c>
      <c r="Q126" s="45">
        <f t="shared" ref="Q126" si="115">P126+Q125</f>
        <v>82.40000000000002</v>
      </c>
      <c r="R126" s="10">
        <f t="shared" si="55"/>
        <v>4.7</v>
      </c>
      <c r="S126" s="30">
        <f t="shared" si="56"/>
        <v>2</v>
      </c>
      <c r="T126" s="31">
        <f t="shared" si="57"/>
        <v>2.0499999999999998</v>
      </c>
      <c r="U126" s="30">
        <f t="shared" si="56"/>
        <v>1</v>
      </c>
      <c r="V126" s="43">
        <f t="shared" si="58"/>
        <v>8.4499999999999993</v>
      </c>
      <c r="W126" s="45">
        <f t="shared" si="59"/>
        <v>53.13000000000001</v>
      </c>
      <c r="X126" s="85"/>
    </row>
    <row r="127" spans="1:24" outlineLevel="1" x14ac:dyDescent="0.2">
      <c r="A127" s="91"/>
      <c r="B127" s="37">
        <f t="shared" si="1"/>
        <v>123</v>
      </c>
      <c r="C127" s="28" t="s">
        <v>657</v>
      </c>
      <c r="D127" s="64">
        <v>44398</v>
      </c>
      <c r="E127" s="28" t="s">
        <v>616</v>
      </c>
      <c r="F127" s="54" t="s">
        <v>36</v>
      </c>
      <c r="G127" s="54" t="s">
        <v>245</v>
      </c>
      <c r="H127" s="54">
        <v>1100</v>
      </c>
      <c r="I127" s="57" t="s">
        <v>130</v>
      </c>
      <c r="J127" s="54" t="s">
        <v>178</v>
      </c>
      <c r="K127" s="36" t="s">
        <v>204</v>
      </c>
      <c r="L127" s="10">
        <v>21.61</v>
      </c>
      <c r="M127" s="30">
        <v>0.48560975609756096</v>
      </c>
      <c r="N127" s="31">
        <v>6.4</v>
      </c>
      <c r="O127" s="30">
        <v>9.0000000000000024E-2</v>
      </c>
      <c r="P127" s="43">
        <f t="shared" si="0"/>
        <v>-0.6</v>
      </c>
      <c r="Q127" s="45">
        <f t="shared" ref="Q127" si="116">P127+Q126</f>
        <v>81.800000000000026</v>
      </c>
      <c r="R127" s="10">
        <f t="shared" si="55"/>
        <v>21.61</v>
      </c>
      <c r="S127" s="30">
        <f t="shared" si="56"/>
        <v>2</v>
      </c>
      <c r="T127" s="31">
        <f t="shared" si="57"/>
        <v>6.4</v>
      </c>
      <c r="U127" s="30">
        <f t="shared" si="56"/>
        <v>1</v>
      </c>
      <c r="V127" s="43">
        <f>ROUND(IF(OR($K127="1st",$K127="WON"),($R127*$S127)+($T127*$U127),IF(OR($K127="2nd",$K127="3rd"),IF($T127="NTD",0,($T127*$U127))))-($S127+$U127),2)</f>
        <v>-3</v>
      </c>
      <c r="W127" s="45">
        <f t="shared" si="59"/>
        <v>50.13000000000001</v>
      </c>
      <c r="X127" s="85"/>
    </row>
    <row r="128" spans="1:24" outlineLevel="1" x14ac:dyDescent="0.2">
      <c r="A128" s="91"/>
      <c r="B128" s="37">
        <f t="shared" si="1"/>
        <v>124</v>
      </c>
      <c r="C128" s="28" t="s">
        <v>662</v>
      </c>
      <c r="D128" s="64">
        <v>44399</v>
      </c>
      <c r="E128" s="28" t="s">
        <v>15</v>
      </c>
      <c r="F128" s="54" t="s">
        <v>25</v>
      </c>
      <c r="G128" s="54" t="s">
        <v>245</v>
      </c>
      <c r="H128" s="54">
        <v>1000</v>
      </c>
      <c r="I128" s="57" t="s">
        <v>132</v>
      </c>
      <c r="J128" s="54" t="s">
        <v>120</v>
      </c>
      <c r="K128" s="36" t="s">
        <v>74</v>
      </c>
      <c r="L128" s="10">
        <v>6.82</v>
      </c>
      <c r="M128" s="30">
        <v>1.7142553191489363</v>
      </c>
      <c r="N128" s="31">
        <v>2.64</v>
      </c>
      <c r="O128" s="30">
        <v>1.0460606060606059</v>
      </c>
      <c r="P128" s="43">
        <f t="shared" si="0"/>
        <v>-2.8</v>
      </c>
      <c r="Q128" s="45">
        <f t="shared" ref="Q128" si="117">P128+Q127</f>
        <v>79.000000000000028</v>
      </c>
      <c r="R128" s="10">
        <f t="shared" ref="R128:R133" si="118">L128</f>
        <v>6.82</v>
      </c>
      <c r="S128" s="30">
        <f t="shared" si="56"/>
        <v>2</v>
      </c>
      <c r="T128" s="31">
        <f t="shared" ref="T128:T133" si="119">N128</f>
        <v>2.64</v>
      </c>
      <c r="U128" s="30">
        <f t="shared" si="56"/>
        <v>1</v>
      </c>
      <c r="V128" s="43">
        <f t="shared" ref="V128:V145" si="120">ROUND(IF(OR($K128="1st",$K128="WON"),($R128*$S128)+($T128*$U128),IF(OR($K128="2nd",$K128="3rd"),IF($T128="NTD",0,($T128*$U128))))-($S128+$U128),2)</f>
        <v>-3</v>
      </c>
      <c r="W128" s="45">
        <f t="shared" si="59"/>
        <v>47.13000000000001</v>
      </c>
      <c r="X128" s="85"/>
    </row>
    <row r="129" spans="1:24" outlineLevel="1" x14ac:dyDescent="0.2">
      <c r="A129" s="91"/>
      <c r="B129" s="37">
        <f t="shared" si="1"/>
        <v>125</v>
      </c>
      <c r="C129" s="28" t="s">
        <v>663</v>
      </c>
      <c r="D129" s="64">
        <v>44399</v>
      </c>
      <c r="E129" s="28" t="s">
        <v>15</v>
      </c>
      <c r="F129" s="54" t="s">
        <v>25</v>
      </c>
      <c r="G129" s="54" t="s">
        <v>245</v>
      </c>
      <c r="H129" s="54">
        <v>1000</v>
      </c>
      <c r="I129" s="57" t="s">
        <v>132</v>
      </c>
      <c r="J129" s="54" t="s">
        <v>120</v>
      </c>
      <c r="K129" s="36" t="s">
        <v>12</v>
      </c>
      <c r="L129" s="10">
        <v>18.71</v>
      </c>
      <c r="M129" s="30">
        <v>0.56568181818181829</v>
      </c>
      <c r="N129" s="31">
        <v>4.5</v>
      </c>
      <c r="O129" s="30">
        <v>0.16000000000000003</v>
      </c>
      <c r="P129" s="43">
        <f t="shared" si="0"/>
        <v>0</v>
      </c>
      <c r="Q129" s="45">
        <f t="shared" ref="Q129" si="121">P129+Q128</f>
        <v>79.000000000000028</v>
      </c>
      <c r="R129" s="10">
        <f t="shared" si="118"/>
        <v>18.71</v>
      </c>
      <c r="S129" s="30">
        <f t="shared" si="56"/>
        <v>2</v>
      </c>
      <c r="T129" s="31">
        <f t="shared" si="119"/>
        <v>4.5</v>
      </c>
      <c r="U129" s="30">
        <f t="shared" si="56"/>
        <v>1</v>
      </c>
      <c r="V129" s="43">
        <f t="shared" si="120"/>
        <v>1.5</v>
      </c>
      <c r="W129" s="45">
        <f t="shared" ref="W129" si="122">V129+W128</f>
        <v>48.63000000000001</v>
      </c>
      <c r="X129" s="85"/>
    </row>
    <row r="130" spans="1:24" outlineLevel="1" x14ac:dyDescent="0.2">
      <c r="A130" s="91"/>
      <c r="B130" s="37">
        <f t="shared" si="1"/>
        <v>126</v>
      </c>
      <c r="C130" s="28" t="s">
        <v>612</v>
      </c>
      <c r="D130" s="64">
        <v>44399</v>
      </c>
      <c r="E130" s="28" t="s">
        <v>15</v>
      </c>
      <c r="F130" s="54" t="s">
        <v>41</v>
      </c>
      <c r="G130" s="54" t="s">
        <v>67</v>
      </c>
      <c r="H130" s="54">
        <v>1300</v>
      </c>
      <c r="I130" s="57" t="s">
        <v>132</v>
      </c>
      <c r="J130" s="54" t="s">
        <v>120</v>
      </c>
      <c r="K130" s="36" t="s">
        <v>227</v>
      </c>
      <c r="L130" s="10">
        <v>20.75</v>
      </c>
      <c r="M130" s="30">
        <v>0.505</v>
      </c>
      <c r="N130" s="31">
        <v>4.8</v>
      </c>
      <c r="O130" s="30">
        <v>0.12666666666666668</v>
      </c>
      <c r="P130" s="43">
        <f t="shared" si="0"/>
        <v>-0.6</v>
      </c>
      <c r="Q130" s="45">
        <f t="shared" ref="Q130" si="123">P130+Q129</f>
        <v>78.400000000000034</v>
      </c>
      <c r="R130" s="10">
        <f t="shared" si="118"/>
        <v>20.75</v>
      </c>
      <c r="S130" s="30">
        <f t="shared" si="56"/>
        <v>2</v>
      </c>
      <c r="T130" s="31">
        <f t="shared" si="119"/>
        <v>4.8</v>
      </c>
      <c r="U130" s="30">
        <f t="shared" si="56"/>
        <v>1</v>
      </c>
      <c r="V130" s="43">
        <f t="shared" si="120"/>
        <v>-3</v>
      </c>
      <c r="W130" s="45">
        <f t="shared" ref="W130" si="124">V130+W129</f>
        <v>45.63000000000001</v>
      </c>
      <c r="X130" s="85"/>
    </row>
    <row r="131" spans="1:24" outlineLevel="1" x14ac:dyDescent="0.2">
      <c r="A131" s="91"/>
      <c r="B131" s="37">
        <f t="shared" si="1"/>
        <v>127</v>
      </c>
      <c r="C131" s="28" t="s">
        <v>665</v>
      </c>
      <c r="D131" s="64">
        <v>44399</v>
      </c>
      <c r="E131" s="28" t="s">
        <v>15</v>
      </c>
      <c r="F131" s="54" t="s">
        <v>48</v>
      </c>
      <c r="G131" s="54" t="s">
        <v>69</v>
      </c>
      <c r="H131" s="54">
        <v>1000</v>
      </c>
      <c r="I131" s="57" t="s">
        <v>132</v>
      </c>
      <c r="J131" s="54" t="s">
        <v>120</v>
      </c>
      <c r="K131" s="36" t="s">
        <v>56</v>
      </c>
      <c r="L131" s="10">
        <v>3.64</v>
      </c>
      <c r="M131" s="30">
        <v>3.8033537331701344</v>
      </c>
      <c r="N131" s="31">
        <v>1.81</v>
      </c>
      <c r="O131" s="30">
        <v>4.695384615384615</v>
      </c>
      <c r="P131" s="43">
        <f t="shared" si="0"/>
        <v>-8.5</v>
      </c>
      <c r="Q131" s="45">
        <f t="shared" ref="Q131" si="125">P131+Q130</f>
        <v>69.900000000000034</v>
      </c>
      <c r="R131" s="10">
        <f t="shared" si="118"/>
        <v>3.64</v>
      </c>
      <c r="S131" s="30">
        <f t="shared" si="56"/>
        <v>2</v>
      </c>
      <c r="T131" s="31">
        <f t="shared" si="119"/>
        <v>1.81</v>
      </c>
      <c r="U131" s="30">
        <f t="shared" si="56"/>
        <v>1</v>
      </c>
      <c r="V131" s="43">
        <f t="shared" si="120"/>
        <v>-3</v>
      </c>
      <c r="W131" s="45">
        <f t="shared" ref="W131" si="126">V131+W130</f>
        <v>42.63000000000001</v>
      </c>
      <c r="X131" s="85"/>
    </row>
    <row r="132" spans="1:24" outlineLevel="1" x14ac:dyDescent="0.2">
      <c r="A132" s="91"/>
      <c r="B132" s="37">
        <f t="shared" si="1"/>
        <v>128</v>
      </c>
      <c r="C132" s="28" t="s">
        <v>667</v>
      </c>
      <c r="D132" s="64">
        <v>44399</v>
      </c>
      <c r="E132" s="28" t="s">
        <v>240</v>
      </c>
      <c r="F132" s="54" t="s">
        <v>36</v>
      </c>
      <c r="G132" s="54" t="s">
        <v>67</v>
      </c>
      <c r="H132" s="54">
        <v>1200</v>
      </c>
      <c r="I132" s="57" t="s">
        <v>131</v>
      </c>
      <c r="J132" s="54" t="s">
        <v>178</v>
      </c>
      <c r="K132" s="36" t="s">
        <v>66</v>
      </c>
      <c r="L132" s="10">
        <v>3.9</v>
      </c>
      <c r="M132" s="30">
        <v>3.4470793036750482</v>
      </c>
      <c r="N132" s="31">
        <v>1.9</v>
      </c>
      <c r="O132" s="30">
        <v>3.8228571428571434</v>
      </c>
      <c r="P132" s="43">
        <f t="shared" si="0"/>
        <v>-7.3</v>
      </c>
      <c r="Q132" s="45">
        <f t="shared" ref="Q132" si="127">P132+Q131</f>
        <v>62.600000000000037</v>
      </c>
      <c r="R132" s="10">
        <f t="shared" si="118"/>
        <v>3.9</v>
      </c>
      <c r="S132" s="30">
        <f t="shared" si="56"/>
        <v>2</v>
      </c>
      <c r="T132" s="31">
        <f t="shared" si="119"/>
        <v>1.9</v>
      </c>
      <c r="U132" s="30">
        <f t="shared" si="56"/>
        <v>1</v>
      </c>
      <c r="V132" s="43">
        <f t="shared" si="120"/>
        <v>-3</v>
      </c>
      <c r="W132" s="45">
        <f t="shared" ref="W132" si="128">V132+W131</f>
        <v>39.63000000000001</v>
      </c>
      <c r="X132" s="85"/>
    </row>
    <row r="133" spans="1:24" outlineLevel="1" x14ac:dyDescent="0.2">
      <c r="A133" s="91"/>
      <c r="B133" s="37">
        <f t="shared" si="1"/>
        <v>129</v>
      </c>
      <c r="C133" s="28" t="s">
        <v>666</v>
      </c>
      <c r="D133" s="64">
        <v>44399</v>
      </c>
      <c r="E133" s="28" t="s">
        <v>240</v>
      </c>
      <c r="F133" s="54" t="s">
        <v>34</v>
      </c>
      <c r="G133" s="54" t="s">
        <v>245</v>
      </c>
      <c r="H133" s="54">
        <v>1000</v>
      </c>
      <c r="I133" s="57" t="s">
        <v>131</v>
      </c>
      <c r="J133" s="54" t="s">
        <v>178</v>
      </c>
      <c r="K133" s="36" t="s">
        <v>12</v>
      </c>
      <c r="L133" s="10">
        <v>17.5</v>
      </c>
      <c r="M133" s="30">
        <v>0.60696969696969705</v>
      </c>
      <c r="N133" s="31">
        <v>4.53</v>
      </c>
      <c r="O133" s="30">
        <v>0.16444444444444448</v>
      </c>
      <c r="P133" s="43">
        <f t="shared" si="0"/>
        <v>0</v>
      </c>
      <c r="Q133" s="45">
        <f t="shared" ref="Q133:Q134" si="129">P133+Q132</f>
        <v>62.600000000000037</v>
      </c>
      <c r="R133" s="10">
        <f t="shared" si="118"/>
        <v>17.5</v>
      </c>
      <c r="S133" s="30">
        <f t="shared" si="56"/>
        <v>2</v>
      </c>
      <c r="T133" s="31">
        <f t="shared" si="119"/>
        <v>4.53</v>
      </c>
      <c r="U133" s="30">
        <f t="shared" si="56"/>
        <v>1</v>
      </c>
      <c r="V133" s="43">
        <f t="shared" si="120"/>
        <v>1.53</v>
      </c>
      <c r="W133" s="45">
        <f t="shared" ref="W133:W134" si="130">V133+W132</f>
        <v>41.160000000000011</v>
      </c>
      <c r="X133" s="85"/>
    </row>
    <row r="134" spans="1:24" outlineLevel="1" x14ac:dyDescent="0.2">
      <c r="A134" s="91"/>
      <c r="B134" s="37">
        <f t="shared" si="1"/>
        <v>130</v>
      </c>
      <c r="C134" s="28" t="s">
        <v>676</v>
      </c>
      <c r="D134" s="64">
        <v>44400</v>
      </c>
      <c r="E134" s="28" t="s">
        <v>457</v>
      </c>
      <c r="F134" s="54" t="s">
        <v>36</v>
      </c>
      <c r="G134" s="54" t="s">
        <v>67</v>
      </c>
      <c r="H134" s="54">
        <v>1200</v>
      </c>
      <c r="I134" s="57" t="s">
        <v>130</v>
      </c>
      <c r="J134" s="54" t="s">
        <v>120</v>
      </c>
      <c r="K134" s="36" t="s">
        <v>56</v>
      </c>
      <c r="L134" s="10">
        <v>5.12</v>
      </c>
      <c r="M134" s="30">
        <v>2.4387878787878785</v>
      </c>
      <c r="N134" s="31">
        <v>1.83</v>
      </c>
      <c r="O134" s="30">
        <v>2.9907692307692306</v>
      </c>
      <c r="P134" s="43">
        <f t="shared" si="0"/>
        <v>-5.4</v>
      </c>
      <c r="Q134" s="45">
        <f t="shared" si="129"/>
        <v>57.200000000000038</v>
      </c>
      <c r="R134" s="10">
        <f t="shared" ref="R134" si="131">L134</f>
        <v>5.12</v>
      </c>
      <c r="S134" s="30">
        <f t="shared" ref="S134:U197" si="132">IF(R134&gt;0,S$3,0)</f>
        <v>2</v>
      </c>
      <c r="T134" s="31">
        <f t="shared" ref="T134" si="133">N134</f>
        <v>1.83</v>
      </c>
      <c r="U134" s="30">
        <f t="shared" si="132"/>
        <v>1</v>
      </c>
      <c r="V134" s="43">
        <f t="shared" si="120"/>
        <v>-3</v>
      </c>
      <c r="W134" s="45">
        <f t="shared" si="130"/>
        <v>38.160000000000011</v>
      </c>
      <c r="X134" s="85"/>
    </row>
    <row r="135" spans="1:24" outlineLevel="1" x14ac:dyDescent="0.2">
      <c r="A135" s="91"/>
      <c r="B135" s="37">
        <f t="shared" si="1"/>
        <v>131</v>
      </c>
      <c r="C135" s="28" t="s">
        <v>585</v>
      </c>
      <c r="D135" s="64">
        <v>44400</v>
      </c>
      <c r="E135" s="28" t="s">
        <v>457</v>
      </c>
      <c r="F135" s="54" t="s">
        <v>10</v>
      </c>
      <c r="G135" s="54" t="s">
        <v>67</v>
      </c>
      <c r="H135" s="54">
        <v>1300</v>
      </c>
      <c r="I135" s="57" t="s">
        <v>130</v>
      </c>
      <c r="J135" s="54" t="s">
        <v>120</v>
      </c>
      <c r="K135" s="36" t="s">
        <v>66</v>
      </c>
      <c r="L135" s="10">
        <v>3.62</v>
      </c>
      <c r="M135" s="30">
        <v>3.82</v>
      </c>
      <c r="N135" s="31">
        <v>1.6</v>
      </c>
      <c r="O135" s="30">
        <v>0</v>
      </c>
      <c r="P135" s="43">
        <f t="shared" si="0"/>
        <v>-3.8</v>
      </c>
      <c r="Q135" s="45">
        <f t="shared" ref="Q135" si="134">P135+Q134</f>
        <v>53.400000000000041</v>
      </c>
      <c r="R135" s="10">
        <f t="shared" ref="R135" si="135">L135</f>
        <v>3.62</v>
      </c>
      <c r="S135" s="30">
        <f t="shared" si="132"/>
        <v>2</v>
      </c>
      <c r="T135" s="31">
        <f t="shared" ref="T135" si="136">N135</f>
        <v>1.6</v>
      </c>
      <c r="U135" s="30">
        <f t="shared" si="132"/>
        <v>1</v>
      </c>
      <c r="V135" s="43">
        <f t="shared" si="120"/>
        <v>-3</v>
      </c>
      <c r="W135" s="45">
        <f t="shared" ref="W135" si="137">V135+W134</f>
        <v>35.160000000000011</v>
      </c>
      <c r="X135" s="85"/>
    </row>
    <row r="136" spans="1:24" outlineLevel="1" x14ac:dyDescent="0.2">
      <c r="A136" s="91"/>
      <c r="B136" s="37">
        <f t="shared" si="1"/>
        <v>132</v>
      </c>
      <c r="C136" s="28" t="s">
        <v>678</v>
      </c>
      <c r="D136" s="64">
        <v>44401</v>
      </c>
      <c r="E136" s="28" t="s">
        <v>457</v>
      </c>
      <c r="F136" s="54" t="s">
        <v>36</v>
      </c>
      <c r="G136" s="54" t="s">
        <v>67</v>
      </c>
      <c r="H136" s="54">
        <v>1000</v>
      </c>
      <c r="I136" s="57" t="s">
        <v>130</v>
      </c>
      <c r="J136" s="54" t="s">
        <v>120</v>
      </c>
      <c r="K136" s="36" t="s">
        <v>66</v>
      </c>
      <c r="L136" s="10">
        <v>17.64</v>
      </c>
      <c r="M136" s="30">
        <v>0.59836045056320397</v>
      </c>
      <c r="N136" s="31">
        <v>3.28</v>
      </c>
      <c r="O136" s="30">
        <v>0.26500000000000001</v>
      </c>
      <c r="P136" s="43">
        <f t="shared" si="0"/>
        <v>-0.9</v>
      </c>
      <c r="Q136" s="45">
        <f t="shared" ref="Q136" si="138">P136+Q135</f>
        <v>52.500000000000043</v>
      </c>
      <c r="R136" s="10">
        <f t="shared" ref="R136" si="139">L136</f>
        <v>17.64</v>
      </c>
      <c r="S136" s="30">
        <f t="shared" si="132"/>
        <v>2</v>
      </c>
      <c r="T136" s="31">
        <f t="shared" ref="T136" si="140">N136</f>
        <v>3.28</v>
      </c>
      <c r="U136" s="30">
        <f t="shared" si="132"/>
        <v>1</v>
      </c>
      <c r="V136" s="43">
        <f t="shared" si="120"/>
        <v>-3</v>
      </c>
      <c r="W136" s="45">
        <f t="shared" ref="W136" si="141">V136+W135</f>
        <v>32.160000000000011</v>
      </c>
      <c r="X136" s="85"/>
    </row>
    <row r="137" spans="1:24" outlineLevel="1" collapsed="1" x14ac:dyDescent="0.2">
      <c r="A137" s="91"/>
      <c r="B137" s="37">
        <f t="shared" si="1"/>
        <v>133</v>
      </c>
      <c r="C137" s="28" t="s">
        <v>207</v>
      </c>
      <c r="D137" s="64">
        <v>44401</v>
      </c>
      <c r="E137" s="28" t="s">
        <v>49</v>
      </c>
      <c r="F137" s="54" t="s">
        <v>34</v>
      </c>
      <c r="G137" s="54" t="s">
        <v>661</v>
      </c>
      <c r="H137" s="54">
        <v>1100</v>
      </c>
      <c r="I137" s="57" t="s">
        <v>130</v>
      </c>
      <c r="J137" s="54" t="s">
        <v>120</v>
      </c>
      <c r="K137" s="36" t="s">
        <v>8</v>
      </c>
      <c r="L137" s="10">
        <v>2.25</v>
      </c>
      <c r="M137" s="30">
        <v>7.9600000000000009</v>
      </c>
      <c r="N137" s="31">
        <v>1.21</v>
      </c>
      <c r="O137" s="30">
        <v>0</v>
      </c>
      <c r="P137" s="43">
        <f t="shared" si="0"/>
        <v>-8</v>
      </c>
      <c r="Q137" s="45">
        <f t="shared" ref="Q137" si="142">P137+Q136</f>
        <v>44.500000000000043</v>
      </c>
      <c r="R137" s="10">
        <f t="shared" ref="R137" si="143">L137</f>
        <v>2.25</v>
      </c>
      <c r="S137" s="30">
        <f t="shared" si="132"/>
        <v>2</v>
      </c>
      <c r="T137" s="31">
        <f t="shared" ref="T137" si="144">N137</f>
        <v>1.21</v>
      </c>
      <c r="U137" s="30">
        <f t="shared" si="132"/>
        <v>1</v>
      </c>
      <c r="V137" s="43">
        <f t="shared" si="120"/>
        <v>-1.79</v>
      </c>
      <c r="W137" s="45">
        <f t="shared" ref="W137" si="145">V137+W136</f>
        <v>30.370000000000012</v>
      </c>
      <c r="X137" s="85"/>
    </row>
    <row r="138" spans="1:24" outlineLevel="1" x14ac:dyDescent="0.2">
      <c r="A138" s="91"/>
      <c r="B138" s="37">
        <f t="shared" si="1"/>
        <v>134</v>
      </c>
      <c r="C138" s="28" t="s">
        <v>681</v>
      </c>
      <c r="D138" s="64">
        <v>44402</v>
      </c>
      <c r="E138" s="28" t="s">
        <v>26</v>
      </c>
      <c r="F138" s="54" t="s">
        <v>41</v>
      </c>
      <c r="G138" s="54" t="s">
        <v>245</v>
      </c>
      <c r="H138" s="54">
        <v>1206</v>
      </c>
      <c r="I138" s="57" t="s">
        <v>130</v>
      </c>
      <c r="J138" s="54" t="s">
        <v>120</v>
      </c>
      <c r="K138" s="36" t="s">
        <v>66</v>
      </c>
      <c r="L138" s="10">
        <v>85</v>
      </c>
      <c r="M138" s="30">
        <v>0.11952380952380953</v>
      </c>
      <c r="N138" s="31">
        <v>13.42</v>
      </c>
      <c r="O138" s="30">
        <v>0.01</v>
      </c>
      <c r="P138" s="43">
        <f t="shared" si="0"/>
        <v>-0.1</v>
      </c>
      <c r="Q138" s="45">
        <f t="shared" ref="Q138" si="146">P138+Q137</f>
        <v>44.400000000000041</v>
      </c>
      <c r="R138" s="10">
        <f t="shared" ref="R138" si="147">L138</f>
        <v>85</v>
      </c>
      <c r="S138" s="30">
        <f t="shared" si="132"/>
        <v>2</v>
      </c>
      <c r="T138" s="31">
        <f t="shared" ref="T138" si="148">N138</f>
        <v>13.42</v>
      </c>
      <c r="U138" s="30">
        <f t="shared" si="132"/>
        <v>1</v>
      </c>
      <c r="V138" s="43">
        <f t="shared" si="120"/>
        <v>-3</v>
      </c>
      <c r="W138" s="45">
        <f t="shared" ref="W138" si="149">V138+W137</f>
        <v>27.370000000000012</v>
      </c>
      <c r="X138" s="85"/>
    </row>
    <row r="139" spans="1:24" outlineLevel="1" x14ac:dyDescent="0.2">
      <c r="A139" s="91"/>
      <c r="B139" s="37">
        <f t="shared" si="1"/>
        <v>135</v>
      </c>
      <c r="C139" s="28" t="s">
        <v>682</v>
      </c>
      <c r="D139" s="64">
        <v>44402</v>
      </c>
      <c r="E139" s="28" t="s">
        <v>26</v>
      </c>
      <c r="F139" s="54" t="s">
        <v>29</v>
      </c>
      <c r="G139" s="54" t="s">
        <v>69</v>
      </c>
      <c r="H139" s="54">
        <v>1206</v>
      </c>
      <c r="I139" s="57" t="s">
        <v>130</v>
      </c>
      <c r="J139" s="54" t="s">
        <v>120</v>
      </c>
      <c r="K139" s="36" t="s">
        <v>92</v>
      </c>
      <c r="L139" s="10">
        <v>106.5</v>
      </c>
      <c r="M139" s="30">
        <v>9.4716577540106955E-2</v>
      </c>
      <c r="N139" s="31">
        <v>16.5</v>
      </c>
      <c r="O139" s="30">
        <v>5.0000000000000001E-3</v>
      </c>
      <c r="P139" s="43">
        <f t="shared" si="0"/>
        <v>-0.1</v>
      </c>
      <c r="Q139" s="45">
        <f t="shared" ref="Q139:Q140" si="150">P139+Q138</f>
        <v>44.30000000000004</v>
      </c>
      <c r="R139" s="10">
        <f t="shared" ref="R139" si="151">L139</f>
        <v>106.5</v>
      </c>
      <c r="S139" s="30">
        <f t="shared" si="132"/>
        <v>2</v>
      </c>
      <c r="T139" s="31">
        <f t="shared" ref="T139" si="152">N139</f>
        <v>16.5</v>
      </c>
      <c r="U139" s="30">
        <f t="shared" si="132"/>
        <v>1</v>
      </c>
      <c r="V139" s="43">
        <f t="shared" si="120"/>
        <v>-3</v>
      </c>
      <c r="W139" s="45">
        <f t="shared" ref="W139:W140" si="153">V139+W138</f>
        <v>24.370000000000012</v>
      </c>
      <c r="X139" s="85"/>
    </row>
    <row r="140" spans="1:24" outlineLevel="1" x14ac:dyDescent="0.2">
      <c r="A140" s="91"/>
      <c r="B140" s="37">
        <f t="shared" si="1"/>
        <v>136</v>
      </c>
      <c r="C140" s="28" t="s">
        <v>572</v>
      </c>
      <c r="D140" s="64">
        <v>44402</v>
      </c>
      <c r="E140" s="28" t="s">
        <v>447</v>
      </c>
      <c r="F140" s="54" t="s">
        <v>36</v>
      </c>
      <c r="G140" s="54" t="s">
        <v>67</v>
      </c>
      <c r="H140" s="54">
        <v>1205</v>
      </c>
      <c r="I140" s="57" t="s">
        <v>130</v>
      </c>
      <c r="J140" s="54" t="s">
        <v>120</v>
      </c>
      <c r="K140" s="36" t="s">
        <v>12</v>
      </c>
      <c r="L140" s="10">
        <v>4.9000000000000004</v>
      </c>
      <c r="M140" s="30">
        <v>2.5560448807854135</v>
      </c>
      <c r="N140" s="31">
        <v>1.98</v>
      </c>
      <c r="O140" s="30">
        <v>2.6100000000000003</v>
      </c>
      <c r="P140" s="43">
        <f t="shared" si="0"/>
        <v>0</v>
      </c>
      <c r="Q140" s="45">
        <f t="shared" si="150"/>
        <v>44.30000000000004</v>
      </c>
      <c r="R140" s="10">
        <f t="shared" ref="R140:R145" si="154">L140</f>
        <v>4.9000000000000004</v>
      </c>
      <c r="S140" s="30">
        <f t="shared" si="132"/>
        <v>2</v>
      </c>
      <c r="T140" s="31">
        <f t="shared" ref="T140:T145" si="155">N140</f>
        <v>1.98</v>
      </c>
      <c r="U140" s="30">
        <f t="shared" si="132"/>
        <v>1</v>
      </c>
      <c r="V140" s="43">
        <f t="shared" si="120"/>
        <v>-1.02</v>
      </c>
      <c r="W140" s="45">
        <f t="shared" si="153"/>
        <v>23.350000000000012</v>
      </c>
      <c r="X140" s="85"/>
    </row>
    <row r="141" spans="1:24" outlineLevel="1" x14ac:dyDescent="0.2">
      <c r="A141" s="91"/>
      <c r="B141" s="37">
        <f t="shared" si="1"/>
        <v>137</v>
      </c>
      <c r="C141" s="28" t="s">
        <v>683</v>
      </c>
      <c r="D141" s="64">
        <v>44402</v>
      </c>
      <c r="E141" s="28" t="s">
        <v>447</v>
      </c>
      <c r="F141" s="54" t="s">
        <v>36</v>
      </c>
      <c r="G141" s="54" t="s">
        <v>67</v>
      </c>
      <c r="H141" s="54">
        <v>1205</v>
      </c>
      <c r="I141" s="57" t="s">
        <v>130</v>
      </c>
      <c r="J141" s="54" t="s">
        <v>120</v>
      </c>
      <c r="K141" s="36" t="s">
        <v>9</v>
      </c>
      <c r="L141" s="10">
        <v>18.5</v>
      </c>
      <c r="M141" s="30">
        <v>0.57285714285714295</v>
      </c>
      <c r="N141" s="31">
        <v>4.32</v>
      </c>
      <c r="O141" s="30">
        <v>0.16000000000000003</v>
      </c>
      <c r="P141" s="43">
        <f t="shared" si="0"/>
        <v>10.6</v>
      </c>
      <c r="Q141" s="45">
        <f t="shared" ref="Q141" si="156">P141+Q140</f>
        <v>54.900000000000041</v>
      </c>
      <c r="R141" s="10">
        <f t="shared" si="154"/>
        <v>18.5</v>
      </c>
      <c r="S141" s="30">
        <f t="shared" si="132"/>
        <v>2</v>
      </c>
      <c r="T141" s="31">
        <f t="shared" si="155"/>
        <v>4.32</v>
      </c>
      <c r="U141" s="30">
        <f t="shared" si="132"/>
        <v>1</v>
      </c>
      <c r="V141" s="43">
        <f t="shared" si="120"/>
        <v>38.32</v>
      </c>
      <c r="W141" s="45">
        <f t="shared" ref="W141" si="157">V141+W140</f>
        <v>61.670000000000016</v>
      </c>
      <c r="X141" s="85"/>
    </row>
    <row r="142" spans="1:24" outlineLevel="1" x14ac:dyDescent="0.2">
      <c r="A142" s="91"/>
      <c r="B142" s="37">
        <f t="shared" si="1"/>
        <v>138</v>
      </c>
      <c r="C142" s="28" t="s">
        <v>684</v>
      </c>
      <c r="D142" s="64">
        <v>44402</v>
      </c>
      <c r="E142" s="28" t="s">
        <v>447</v>
      </c>
      <c r="F142" s="54" t="s">
        <v>10</v>
      </c>
      <c r="G142" s="54" t="s">
        <v>67</v>
      </c>
      <c r="H142" s="54">
        <v>1205</v>
      </c>
      <c r="I142" s="57" t="s">
        <v>130</v>
      </c>
      <c r="J142" s="54" t="s">
        <v>120</v>
      </c>
      <c r="K142" s="36" t="s">
        <v>86</v>
      </c>
      <c r="L142" s="10">
        <v>41.28</v>
      </c>
      <c r="M142" s="30">
        <v>0.24754385964912282</v>
      </c>
      <c r="N142" s="31">
        <v>9.15</v>
      </c>
      <c r="O142" s="30">
        <v>0.03</v>
      </c>
      <c r="P142" s="43">
        <f t="shared" si="0"/>
        <v>-0.3</v>
      </c>
      <c r="Q142" s="45">
        <f t="shared" ref="Q142" si="158">P142+Q141</f>
        <v>54.600000000000044</v>
      </c>
      <c r="R142" s="10">
        <f t="shared" si="154"/>
        <v>41.28</v>
      </c>
      <c r="S142" s="30">
        <f t="shared" si="132"/>
        <v>2</v>
      </c>
      <c r="T142" s="31">
        <f t="shared" si="155"/>
        <v>9.15</v>
      </c>
      <c r="U142" s="30">
        <f t="shared" si="132"/>
        <v>1</v>
      </c>
      <c r="V142" s="43">
        <f t="shared" si="120"/>
        <v>-3</v>
      </c>
      <c r="W142" s="45">
        <f t="shared" ref="W142" si="159">V142+W141</f>
        <v>58.670000000000016</v>
      </c>
      <c r="X142" s="85"/>
    </row>
    <row r="143" spans="1:24" outlineLevel="1" x14ac:dyDescent="0.2">
      <c r="A143" s="91"/>
      <c r="B143" s="37">
        <f t="shared" si="1"/>
        <v>139</v>
      </c>
      <c r="C143" s="28" t="s">
        <v>685</v>
      </c>
      <c r="D143" s="64">
        <v>44402</v>
      </c>
      <c r="E143" s="28" t="s">
        <v>447</v>
      </c>
      <c r="F143" s="54" t="s">
        <v>29</v>
      </c>
      <c r="G143" s="54" t="s">
        <v>69</v>
      </c>
      <c r="H143" s="54">
        <v>1205</v>
      </c>
      <c r="I143" s="57" t="s">
        <v>130</v>
      </c>
      <c r="J143" s="54" t="s">
        <v>120</v>
      </c>
      <c r="K143" s="36" t="s">
        <v>110</v>
      </c>
      <c r="L143" s="10">
        <v>20</v>
      </c>
      <c r="M143" s="30">
        <v>0.52578947368421047</v>
      </c>
      <c r="N143" s="31">
        <v>5.4</v>
      </c>
      <c r="O143" s="30">
        <v>0.12666666666666668</v>
      </c>
      <c r="P143" s="43">
        <f t="shared" si="0"/>
        <v>-0.7</v>
      </c>
      <c r="Q143" s="45">
        <f t="shared" ref="Q143" si="160">P143+Q142</f>
        <v>53.900000000000041</v>
      </c>
      <c r="R143" s="10">
        <f t="shared" si="154"/>
        <v>20</v>
      </c>
      <c r="S143" s="30">
        <f t="shared" si="132"/>
        <v>2</v>
      </c>
      <c r="T143" s="31">
        <f t="shared" si="155"/>
        <v>5.4</v>
      </c>
      <c r="U143" s="30">
        <f t="shared" si="132"/>
        <v>1</v>
      </c>
      <c r="V143" s="43">
        <f t="shared" si="120"/>
        <v>-3</v>
      </c>
      <c r="W143" s="45">
        <f t="shared" ref="W143" si="161">V143+W142</f>
        <v>55.670000000000016</v>
      </c>
      <c r="X143" s="85"/>
    </row>
    <row r="144" spans="1:24" outlineLevel="1" x14ac:dyDescent="0.2">
      <c r="A144" s="91"/>
      <c r="B144" s="37">
        <f t="shared" si="1"/>
        <v>140</v>
      </c>
      <c r="C144" s="28" t="s">
        <v>587</v>
      </c>
      <c r="D144" s="64">
        <v>44402</v>
      </c>
      <c r="E144" s="28" t="s">
        <v>589</v>
      </c>
      <c r="F144" s="54" t="s">
        <v>36</v>
      </c>
      <c r="G144" s="54" t="s">
        <v>67</v>
      </c>
      <c r="H144" s="54">
        <v>1100</v>
      </c>
      <c r="I144" s="57" t="s">
        <v>130</v>
      </c>
      <c r="J144" s="54" t="s">
        <v>178</v>
      </c>
      <c r="K144" s="36" t="s">
        <v>9</v>
      </c>
      <c r="L144" s="10">
        <v>2.54</v>
      </c>
      <c r="M144" s="30">
        <v>6.4971428571428573</v>
      </c>
      <c r="N144" s="31">
        <v>1.33</v>
      </c>
      <c r="O144" s="30">
        <v>0</v>
      </c>
      <c r="P144" s="43">
        <f t="shared" si="0"/>
        <v>10</v>
      </c>
      <c r="Q144" s="45">
        <f t="shared" ref="Q144" si="162">P144+Q143</f>
        <v>63.900000000000041</v>
      </c>
      <c r="R144" s="10">
        <f t="shared" si="154"/>
        <v>2.54</v>
      </c>
      <c r="S144" s="30">
        <f t="shared" si="132"/>
        <v>2</v>
      </c>
      <c r="T144" s="31">
        <f t="shared" si="155"/>
        <v>1.33</v>
      </c>
      <c r="U144" s="30">
        <f t="shared" si="132"/>
        <v>1</v>
      </c>
      <c r="V144" s="43">
        <f t="shared" si="120"/>
        <v>3.41</v>
      </c>
      <c r="W144" s="45">
        <f t="shared" ref="W144" si="163">V144+W143</f>
        <v>59.080000000000013</v>
      </c>
      <c r="X144" s="85"/>
    </row>
    <row r="145" spans="1:24" outlineLevel="1" x14ac:dyDescent="0.2">
      <c r="A145" s="91"/>
      <c r="B145" s="37">
        <f t="shared" si="1"/>
        <v>141</v>
      </c>
      <c r="C145" s="28" t="s">
        <v>686</v>
      </c>
      <c r="D145" s="64">
        <v>44402</v>
      </c>
      <c r="E145" s="28" t="s">
        <v>589</v>
      </c>
      <c r="F145" s="54" t="s">
        <v>10</v>
      </c>
      <c r="G145" s="54" t="s">
        <v>67</v>
      </c>
      <c r="H145" s="54">
        <v>1000</v>
      </c>
      <c r="I145" s="57" t="s">
        <v>130</v>
      </c>
      <c r="J145" s="54" t="s">
        <v>178</v>
      </c>
      <c r="K145" s="36" t="s">
        <v>12</v>
      </c>
      <c r="L145" s="10">
        <v>2.33</v>
      </c>
      <c r="M145" s="30">
        <v>7.4912471655328803</v>
      </c>
      <c r="N145" s="31">
        <v>1.36</v>
      </c>
      <c r="O145" s="30">
        <v>0</v>
      </c>
      <c r="P145" s="43">
        <f t="shared" si="0"/>
        <v>-7.5</v>
      </c>
      <c r="Q145" s="45">
        <f t="shared" ref="Q145" si="164">P145+Q144</f>
        <v>56.400000000000041</v>
      </c>
      <c r="R145" s="10">
        <f t="shared" si="154"/>
        <v>2.33</v>
      </c>
      <c r="S145" s="30">
        <f t="shared" si="132"/>
        <v>2</v>
      </c>
      <c r="T145" s="31">
        <f t="shared" si="155"/>
        <v>1.36</v>
      </c>
      <c r="U145" s="30">
        <f t="shared" si="132"/>
        <v>1</v>
      </c>
      <c r="V145" s="43">
        <f t="shared" si="120"/>
        <v>-1.64</v>
      </c>
      <c r="W145" s="45">
        <f t="shared" ref="W145" si="165">V145+W144</f>
        <v>57.440000000000012</v>
      </c>
      <c r="X145" s="85"/>
    </row>
    <row r="146" spans="1:24" outlineLevel="1" x14ac:dyDescent="0.2">
      <c r="A146" s="91"/>
      <c r="B146" s="37">
        <f t="shared" si="1"/>
        <v>142</v>
      </c>
      <c r="C146" s="28" t="s">
        <v>689</v>
      </c>
      <c r="D146" s="64">
        <v>44403</v>
      </c>
      <c r="E146" s="28" t="s">
        <v>292</v>
      </c>
      <c r="F146" s="54" t="s">
        <v>13</v>
      </c>
      <c r="G146" s="54" t="s">
        <v>70</v>
      </c>
      <c r="H146" s="54">
        <v>1000</v>
      </c>
      <c r="I146" s="57" t="s">
        <v>132</v>
      </c>
      <c r="J146" s="54" t="s">
        <v>178</v>
      </c>
      <c r="K146" s="36" t="s">
        <v>204</v>
      </c>
      <c r="L146" s="10">
        <v>4.1900000000000004</v>
      </c>
      <c r="M146" s="30">
        <v>3.1454901960784314</v>
      </c>
      <c r="N146" s="31">
        <v>2.2200000000000002</v>
      </c>
      <c r="O146" s="30">
        <v>2.56</v>
      </c>
      <c r="P146" s="43">
        <f t="shared" si="0"/>
        <v>-5.7</v>
      </c>
      <c r="Q146" s="45">
        <f t="shared" ref="Q146" si="166">P146+Q145</f>
        <v>50.700000000000038</v>
      </c>
      <c r="R146" s="10">
        <f t="shared" ref="R146:R148" si="167">L146</f>
        <v>4.1900000000000004</v>
      </c>
      <c r="S146" s="30">
        <f t="shared" si="132"/>
        <v>2</v>
      </c>
      <c r="T146" s="31">
        <f t="shared" ref="T146:T148" si="168">N146</f>
        <v>2.2200000000000002</v>
      </c>
      <c r="U146" s="30">
        <f t="shared" si="132"/>
        <v>1</v>
      </c>
      <c r="V146" s="43">
        <f t="shared" si="58"/>
        <v>-3</v>
      </c>
      <c r="W146" s="45">
        <f t="shared" ref="W146" si="169">V146+W145</f>
        <v>54.440000000000012</v>
      </c>
      <c r="X146" s="85"/>
    </row>
    <row r="147" spans="1:24" outlineLevel="1" x14ac:dyDescent="0.2">
      <c r="A147" s="91"/>
      <c r="B147" s="37">
        <f t="shared" si="1"/>
        <v>143</v>
      </c>
      <c r="C147" s="28" t="s">
        <v>690</v>
      </c>
      <c r="D147" s="64">
        <v>44405</v>
      </c>
      <c r="E147" s="28" t="s">
        <v>616</v>
      </c>
      <c r="F147" s="54" t="s">
        <v>25</v>
      </c>
      <c r="G147" s="54" t="s">
        <v>245</v>
      </c>
      <c r="H147" s="54">
        <v>1100</v>
      </c>
      <c r="I147" s="57" t="s">
        <v>131</v>
      </c>
      <c r="J147" s="54" t="s">
        <v>178</v>
      </c>
      <c r="K147" s="36" t="s">
        <v>86</v>
      </c>
      <c r="L147" s="10">
        <v>3.35</v>
      </c>
      <c r="M147" s="30">
        <v>4.2728947368421046</v>
      </c>
      <c r="N147" s="31">
        <v>1.75</v>
      </c>
      <c r="O147" s="30">
        <v>0</v>
      </c>
      <c r="P147" s="43">
        <f t="shared" si="0"/>
        <v>-4.3</v>
      </c>
      <c r="Q147" s="45">
        <f t="shared" ref="Q147" si="170">P147+Q146</f>
        <v>46.400000000000041</v>
      </c>
      <c r="R147" s="10">
        <f t="shared" si="167"/>
        <v>3.35</v>
      </c>
      <c r="S147" s="30">
        <f t="shared" si="132"/>
        <v>2</v>
      </c>
      <c r="T147" s="31">
        <f t="shared" si="168"/>
        <v>1.75</v>
      </c>
      <c r="U147" s="30">
        <f t="shared" si="132"/>
        <v>1</v>
      </c>
      <c r="V147" s="43">
        <f t="shared" si="58"/>
        <v>-3</v>
      </c>
      <c r="W147" s="45">
        <f t="shared" ref="W147" si="171">V147+W146</f>
        <v>51.440000000000012</v>
      </c>
      <c r="X147" s="85"/>
    </row>
    <row r="148" spans="1:24" outlineLevel="1" x14ac:dyDescent="0.2">
      <c r="A148" s="91"/>
      <c r="B148" s="37">
        <f t="shared" si="1"/>
        <v>144</v>
      </c>
      <c r="C148" s="28" t="s">
        <v>583</v>
      </c>
      <c r="D148" s="64">
        <v>44407</v>
      </c>
      <c r="E148" s="28" t="s">
        <v>47</v>
      </c>
      <c r="F148" s="54" t="s">
        <v>34</v>
      </c>
      <c r="G148" s="54" t="s">
        <v>693</v>
      </c>
      <c r="H148" s="54">
        <v>1000</v>
      </c>
      <c r="I148" s="57" t="s">
        <v>130</v>
      </c>
      <c r="J148" s="54" t="s">
        <v>438</v>
      </c>
      <c r="K148" s="36" t="s">
        <v>86</v>
      </c>
      <c r="L148" s="10">
        <v>6.8</v>
      </c>
      <c r="M148" s="30">
        <v>1.7235396518375241</v>
      </c>
      <c r="N148" s="31">
        <v>2.6</v>
      </c>
      <c r="O148" s="30">
        <v>1.0646153846153845</v>
      </c>
      <c r="P148" s="43">
        <f t="shared" si="0"/>
        <v>-2.8</v>
      </c>
      <c r="Q148" s="45">
        <f t="shared" ref="Q148" si="172">P148+Q147</f>
        <v>43.600000000000044</v>
      </c>
      <c r="R148" s="10">
        <f t="shared" si="167"/>
        <v>6.8</v>
      </c>
      <c r="S148" s="30">
        <f t="shared" si="132"/>
        <v>2</v>
      </c>
      <c r="T148" s="31">
        <f t="shared" si="168"/>
        <v>2.6</v>
      </c>
      <c r="U148" s="30">
        <f t="shared" si="132"/>
        <v>1</v>
      </c>
      <c r="V148" s="43">
        <f t="shared" si="58"/>
        <v>-3</v>
      </c>
      <c r="W148" s="45">
        <f t="shared" ref="W148" si="173">V148+W147</f>
        <v>48.440000000000012</v>
      </c>
      <c r="X148" s="85"/>
    </row>
    <row r="149" spans="1:24" outlineLevel="1" x14ac:dyDescent="0.2">
      <c r="A149" s="91"/>
      <c r="B149" s="37">
        <f t="shared" si="1"/>
        <v>145</v>
      </c>
      <c r="C149" s="28" t="s">
        <v>320</v>
      </c>
      <c r="D149" s="64">
        <v>44408</v>
      </c>
      <c r="E149" s="28" t="s">
        <v>27</v>
      </c>
      <c r="F149" s="54" t="s">
        <v>25</v>
      </c>
      <c r="G149" s="54" t="s">
        <v>245</v>
      </c>
      <c r="H149" s="54">
        <v>1000</v>
      </c>
      <c r="I149" s="57" t="s">
        <v>130</v>
      </c>
      <c r="J149" s="54" t="s">
        <v>120</v>
      </c>
      <c r="K149" s="36" t="s">
        <v>8</v>
      </c>
      <c r="L149" s="10">
        <v>1.86</v>
      </c>
      <c r="M149" s="30">
        <v>11.625142857142855</v>
      </c>
      <c r="N149" s="31">
        <v>1.25</v>
      </c>
      <c r="O149" s="30">
        <v>0</v>
      </c>
      <c r="P149" s="43">
        <f t="shared" si="0"/>
        <v>-11.6</v>
      </c>
      <c r="Q149" s="45">
        <f t="shared" ref="Q149" si="174">P149+Q148</f>
        <v>32.000000000000043</v>
      </c>
      <c r="R149" s="10">
        <f t="shared" ref="R149:R153" si="175">L149</f>
        <v>1.86</v>
      </c>
      <c r="S149" s="30">
        <f t="shared" si="132"/>
        <v>2</v>
      </c>
      <c r="T149" s="31">
        <f t="shared" ref="T149:T153" si="176">N149</f>
        <v>1.25</v>
      </c>
      <c r="U149" s="30">
        <f t="shared" si="132"/>
        <v>1</v>
      </c>
      <c r="V149" s="43">
        <f t="shared" si="58"/>
        <v>-1.75</v>
      </c>
      <c r="W149" s="45">
        <f t="shared" ref="W149" si="177">V149+W148</f>
        <v>46.690000000000012</v>
      </c>
      <c r="X149" s="85"/>
    </row>
    <row r="150" spans="1:24" outlineLevel="1" x14ac:dyDescent="0.2">
      <c r="A150" s="91"/>
      <c r="B150" s="37">
        <f t="shared" si="1"/>
        <v>146</v>
      </c>
      <c r="C150" s="28" t="s">
        <v>695</v>
      </c>
      <c r="D150" s="64">
        <v>44408</v>
      </c>
      <c r="E150" s="28" t="s">
        <v>44</v>
      </c>
      <c r="F150" s="54" t="s">
        <v>36</v>
      </c>
      <c r="G150" s="54" t="s">
        <v>67</v>
      </c>
      <c r="H150" s="54">
        <v>1200</v>
      </c>
      <c r="I150" s="57" t="s">
        <v>128</v>
      </c>
      <c r="J150" s="54" t="s">
        <v>120</v>
      </c>
      <c r="K150" s="36" t="s">
        <v>65</v>
      </c>
      <c r="L150" s="10">
        <v>10</v>
      </c>
      <c r="M150" s="30">
        <v>1.1099999999999999</v>
      </c>
      <c r="N150" s="31">
        <v>3.18</v>
      </c>
      <c r="O150" s="30">
        <v>0.50666666666666627</v>
      </c>
      <c r="P150" s="43">
        <f t="shared" si="0"/>
        <v>-1.6</v>
      </c>
      <c r="Q150" s="45">
        <f t="shared" ref="Q150" si="178">P150+Q149</f>
        <v>30.400000000000041</v>
      </c>
      <c r="R150" s="10">
        <f t="shared" si="175"/>
        <v>10</v>
      </c>
      <c r="S150" s="30">
        <f t="shared" si="132"/>
        <v>2</v>
      </c>
      <c r="T150" s="31">
        <f t="shared" si="176"/>
        <v>3.18</v>
      </c>
      <c r="U150" s="30">
        <f t="shared" si="132"/>
        <v>1</v>
      </c>
      <c r="V150" s="43">
        <f t="shared" si="58"/>
        <v>-3</v>
      </c>
      <c r="W150" s="45">
        <f t="shared" ref="W150" si="179">V150+W149</f>
        <v>43.690000000000012</v>
      </c>
      <c r="X150" s="85"/>
    </row>
    <row r="151" spans="1:24" outlineLevel="1" x14ac:dyDescent="0.2">
      <c r="A151" s="91"/>
      <c r="B151" s="37">
        <f t="shared" si="1"/>
        <v>147</v>
      </c>
      <c r="C151" s="28" t="s">
        <v>696</v>
      </c>
      <c r="D151" s="64">
        <v>44408</v>
      </c>
      <c r="E151" s="28" t="s">
        <v>44</v>
      </c>
      <c r="F151" s="54" t="s">
        <v>10</v>
      </c>
      <c r="G151" s="54" t="s">
        <v>67</v>
      </c>
      <c r="H151" s="54">
        <v>1200</v>
      </c>
      <c r="I151" s="57" t="s">
        <v>128</v>
      </c>
      <c r="J151" s="54" t="s">
        <v>120</v>
      </c>
      <c r="K151" s="36" t="s">
        <v>110</v>
      </c>
      <c r="L151" s="10">
        <v>8.65</v>
      </c>
      <c r="M151" s="30">
        <v>1.3102836879432624</v>
      </c>
      <c r="N151" s="31">
        <v>2.94</v>
      </c>
      <c r="O151" s="30">
        <v>0.67809523809523808</v>
      </c>
      <c r="P151" s="43">
        <f t="shared" si="0"/>
        <v>-2</v>
      </c>
      <c r="Q151" s="45">
        <f t="shared" ref="Q151" si="180">P151+Q150</f>
        <v>28.400000000000041</v>
      </c>
      <c r="R151" s="10">
        <f t="shared" si="175"/>
        <v>8.65</v>
      </c>
      <c r="S151" s="30">
        <f t="shared" si="132"/>
        <v>2</v>
      </c>
      <c r="T151" s="31">
        <f t="shared" si="176"/>
        <v>2.94</v>
      </c>
      <c r="U151" s="30">
        <f t="shared" si="132"/>
        <v>1</v>
      </c>
      <c r="V151" s="43">
        <f t="shared" si="58"/>
        <v>-3</v>
      </c>
      <c r="W151" s="45">
        <f t="shared" ref="W151" si="181">V151+W150</f>
        <v>40.690000000000012</v>
      </c>
      <c r="X151" s="85"/>
    </row>
    <row r="152" spans="1:24" outlineLevel="1" x14ac:dyDescent="0.2">
      <c r="A152" s="91"/>
      <c r="B152" s="37">
        <f t="shared" si="1"/>
        <v>148</v>
      </c>
      <c r="C152" s="28" t="s">
        <v>697</v>
      </c>
      <c r="D152" s="64">
        <v>44408</v>
      </c>
      <c r="E152" s="28" t="s">
        <v>44</v>
      </c>
      <c r="F152" s="54" t="s">
        <v>34</v>
      </c>
      <c r="G152" s="54" t="s">
        <v>67</v>
      </c>
      <c r="H152" s="54">
        <v>1400</v>
      </c>
      <c r="I152" s="57" t="s">
        <v>128</v>
      </c>
      <c r="J152" s="54" t="s">
        <v>120</v>
      </c>
      <c r="K152" s="36" t="s">
        <v>56</v>
      </c>
      <c r="L152" s="10">
        <v>4.8499999999999996</v>
      </c>
      <c r="M152" s="30">
        <v>2.6076832844574778</v>
      </c>
      <c r="N152" s="31">
        <v>2.08</v>
      </c>
      <c r="O152" s="30">
        <v>2.391111111111111</v>
      </c>
      <c r="P152" s="43">
        <f t="shared" si="0"/>
        <v>-5</v>
      </c>
      <c r="Q152" s="45">
        <f t="shared" ref="Q152:Q153" si="182">P152+Q151</f>
        <v>23.400000000000041</v>
      </c>
      <c r="R152" s="10">
        <f t="shared" si="175"/>
        <v>4.8499999999999996</v>
      </c>
      <c r="S152" s="30">
        <f t="shared" si="132"/>
        <v>2</v>
      </c>
      <c r="T152" s="31">
        <f t="shared" si="176"/>
        <v>2.08</v>
      </c>
      <c r="U152" s="30">
        <f t="shared" si="132"/>
        <v>1</v>
      </c>
      <c r="V152" s="43">
        <f t="shared" si="58"/>
        <v>-3</v>
      </c>
      <c r="W152" s="45">
        <f t="shared" ref="W152:W153" si="183">V152+W151</f>
        <v>37.690000000000012</v>
      </c>
      <c r="X152" s="85"/>
    </row>
    <row r="153" spans="1:24" outlineLevel="1" x14ac:dyDescent="0.2">
      <c r="A153" s="91"/>
      <c r="B153" s="52">
        <f t="shared" si="1"/>
        <v>149</v>
      </c>
      <c r="C153" s="9" t="s">
        <v>698</v>
      </c>
      <c r="D153" s="42">
        <v>44408</v>
      </c>
      <c r="E153" s="9" t="s">
        <v>47</v>
      </c>
      <c r="F153" s="55" t="s">
        <v>34</v>
      </c>
      <c r="G153" s="55" t="s">
        <v>699</v>
      </c>
      <c r="H153" s="55">
        <v>1100</v>
      </c>
      <c r="I153" s="60" t="s">
        <v>132</v>
      </c>
      <c r="J153" s="55" t="s">
        <v>438</v>
      </c>
      <c r="K153" s="38" t="s">
        <v>86</v>
      </c>
      <c r="L153" s="39">
        <v>3.95</v>
      </c>
      <c r="M153" s="40">
        <v>3.3944680851063831</v>
      </c>
      <c r="N153" s="41">
        <v>1.86</v>
      </c>
      <c r="O153" s="40">
        <v>3.9657142857142866</v>
      </c>
      <c r="P153" s="44">
        <f t="shared" si="0"/>
        <v>-7.4</v>
      </c>
      <c r="Q153" s="48">
        <f t="shared" si="182"/>
        <v>16.000000000000043</v>
      </c>
      <c r="R153" s="39">
        <f t="shared" si="175"/>
        <v>3.95</v>
      </c>
      <c r="S153" s="40">
        <f t="shared" si="132"/>
        <v>2</v>
      </c>
      <c r="T153" s="41">
        <f t="shared" si="176"/>
        <v>1.86</v>
      </c>
      <c r="U153" s="40">
        <f t="shared" si="132"/>
        <v>1</v>
      </c>
      <c r="V153" s="44">
        <f t="shared" si="58"/>
        <v>-3</v>
      </c>
      <c r="W153" s="48">
        <f t="shared" si="183"/>
        <v>34.690000000000012</v>
      </c>
      <c r="X153" s="85"/>
    </row>
    <row r="154" spans="1:24" outlineLevel="1" collapsed="1" x14ac:dyDescent="0.2">
      <c r="A154" s="91"/>
      <c r="B154" s="37">
        <f t="shared" si="1"/>
        <v>150</v>
      </c>
      <c r="C154" s="28" t="s">
        <v>701</v>
      </c>
      <c r="D154" s="64">
        <v>44409</v>
      </c>
      <c r="E154" s="28" t="s">
        <v>43</v>
      </c>
      <c r="F154" s="54" t="s">
        <v>10</v>
      </c>
      <c r="G154" s="54" t="s">
        <v>147</v>
      </c>
      <c r="H154" s="54">
        <v>1200</v>
      </c>
      <c r="I154" s="57" t="s">
        <v>130</v>
      </c>
      <c r="J154" s="54" t="s">
        <v>120</v>
      </c>
      <c r="K154" s="36" t="s">
        <v>9</v>
      </c>
      <c r="L154" s="10">
        <v>3.4</v>
      </c>
      <c r="M154" s="30">
        <v>4.1873684210526312</v>
      </c>
      <c r="N154" s="31">
        <v>1.76</v>
      </c>
      <c r="O154" s="30">
        <v>0</v>
      </c>
      <c r="P154" s="43">
        <f t="shared" si="0"/>
        <v>10</v>
      </c>
      <c r="Q154" s="45">
        <f t="shared" ref="Q154" si="184">P154+Q153</f>
        <v>26.000000000000043</v>
      </c>
      <c r="R154" s="10">
        <f t="shared" ref="R154" si="185">L154</f>
        <v>3.4</v>
      </c>
      <c r="S154" s="30">
        <f t="shared" si="132"/>
        <v>2</v>
      </c>
      <c r="T154" s="31">
        <f t="shared" ref="T154" si="186">N154</f>
        <v>1.76</v>
      </c>
      <c r="U154" s="30">
        <f t="shared" si="132"/>
        <v>1</v>
      </c>
      <c r="V154" s="43">
        <f t="shared" si="58"/>
        <v>5.56</v>
      </c>
      <c r="W154" s="45">
        <f t="shared" ref="W154" si="187">V154+W153</f>
        <v>40.250000000000014</v>
      </c>
      <c r="X154" s="85"/>
    </row>
    <row r="155" spans="1:24" outlineLevel="1" x14ac:dyDescent="0.2">
      <c r="A155" s="91"/>
      <c r="B155" s="37">
        <f t="shared" si="1"/>
        <v>151</v>
      </c>
      <c r="C155" s="28" t="s">
        <v>702</v>
      </c>
      <c r="D155" s="64">
        <v>44409</v>
      </c>
      <c r="E155" s="28" t="s">
        <v>240</v>
      </c>
      <c r="F155" s="54" t="s">
        <v>10</v>
      </c>
      <c r="G155" s="54" t="s">
        <v>67</v>
      </c>
      <c r="H155" s="54">
        <v>1400</v>
      </c>
      <c r="I155" s="57" t="s">
        <v>131</v>
      </c>
      <c r="J155" s="54" t="s">
        <v>178</v>
      </c>
      <c r="K155" s="36" t="s">
        <v>8</v>
      </c>
      <c r="L155" s="10">
        <v>8.8000000000000007</v>
      </c>
      <c r="M155" s="30">
        <v>1.2780224403927067</v>
      </c>
      <c r="N155" s="31">
        <v>3.6</v>
      </c>
      <c r="O155" s="30">
        <v>0.5</v>
      </c>
      <c r="P155" s="43">
        <f t="shared" si="0"/>
        <v>0</v>
      </c>
      <c r="Q155" s="45">
        <f t="shared" ref="Q155" si="188">P155+Q154</f>
        <v>26.000000000000043</v>
      </c>
      <c r="R155" s="10">
        <f t="shared" ref="R155:R159" si="189">L155</f>
        <v>8.8000000000000007</v>
      </c>
      <c r="S155" s="30">
        <f t="shared" si="132"/>
        <v>2</v>
      </c>
      <c r="T155" s="31">
        <f t="shared" ref="T155:T156" si="190">N155</f>
        <v>3.6</v>
      </c>
      <c r="U155" s="30">
        <f t="shared" si="132"/>
        <v>1</v>
      </c>
      <c r="V155" s="43">
        <f t="shared" si="58"/>
        <v>0.6</v>
      </c>
      <c r="W155" s="45">
        <f t="shared" ref="W155" si="191">V155+W154</f>
        <v>40.850000000000016</v>
      </c>
      <c r="X155" s="85"/>
    </row>
    <row r="156" spans="1:24" outlineLevel="1" x14ac:dyDescent="0.2">
      <c r="A156" s="91"/>
      <c r="B156" s="37">
        <f t="shared" si="1"/>
        <v>152</v>
      </c>
      <c r="C156" s="28" t="s">
        <v>703</v>
      </c>
      <c r="D156" s="64">
        <v>44409</v>
      </c>
      <c r="E156" s="28" t="s">
        <v>240</v>
      </c>
      <c r="F156" s="54" t="s">
        <v>41</v>
      </c>
      <c r="G156" s="54" t="s">
        <v>67</v>
      </c>
      <c r="H156" s="54">
        <v>1200</v>
      </c>
      <c r="I156" s="57" t="s">
        <v>131</v>
      </c>
      <c r="J156" s="54" t="s">
        <v>178</v>
      </c>
      <c r="K156" s="36" t="s">
        <v>86</v>
      </c>
      <c r="L156" s="10">
        <v>32</v>
      </c>
      <c r="M156" s="30">
        <v>0.32290322580645164</v>
      </c>
      <c r="N156" s="31">
        <v>5.5</v>
      </c>
      <c r="O156" s="30">
        <v>8.0000000000000016E-2</v>
      </c>
      <c r="P156" s="43">
        <f t="shared" si="0"/>
        <v>-0.4</v>
      </c>
      <c r="Q156" s="45">
        <f t="shared" ref="Q156" si="192">P156+Q155</f>
        <v>25.600000000000044</v>
      </c>
      <c r="R156" s="10">
        <f t="shared" si="189"/>
        <v>32</v>
      </c>
      <c r="S156" s="30">
        <f t="shared" si="132"/>
        <v>2</v>
      </c>
      <c r="T156" s="31">
        <f t="shared" si="190"/>
        <v>5.5</v>
      </c>
      <c r="U156" s="30">
        <f t="shared" si="132"/>
        <v>1</v>
      </c>
      <c r="V156" s="43">
        <f t="shared" si="58"/>
        <v>-3</v>
      </c>
      <c r="W156" s="45">
        <f t="shared" ref="W156" si="193">V156+W155</f>
        <v>37.850000000000016</v>
      </c>
      <c r="X156" s="85"/>
    </row>
    <row r="157" spans="1:24" outlineLevel="1" x14ac:dyDescent="0.2">
      <c r="A157" s="91"/>
      <c r="B157" s="37">
        <f t="shared" si="1"/>
        <v>153</v>
      </c>
      <c r="C157" s="28" t="s">
        <v>707</v>
      </c>
      <c r="D157" s="64">
        <v>44412</v>
      </c>
      <c r="E157" s="28" t="s">
        <v>616</v>
      </c>
      <c r="F157" s="54" t="s">
        <v>36</v>
      </c>
      <c r="G157" s="54" t="s">
        <v>67</v>
      </c>
      <c r="H157" s="54">
        <v>1100</v>
      </c>
      <c r="I157" s="57" t="s">
        <v>131</v>
      </c>
      <c r="J157" s="54" t="s">
        <v>178</v>
      </c>
      <c r="K157" s="36" t="s">
        <v>66</v>
      </c>
      <c r="L157" s="10">
        <v>12.02</v>
      </c>
      <c r="M157" s="30">
        <v>0.90999999999999992</v>
      </c>
      <c r="N157" s="31">
        <v>3.5</v>
      </c>
      <c r="O157" s="30">
        <v>0.36000000000000004</v>
      </c>
      <c r="P157" s="43">
        <f t="shared" si="0"/>
        <v>-1.3</v>
      </c>
      <c r="Q157" s="45">
        <f t="shared" ref="Q157" si="194">P157+Q156</f>
        <v>24.300000000000043</v>
      </c>
      <c r="R157" s="10">
        <f t="shared" si="189"/>
        <v>12.02</v>
      </c>
      <c r="S157" s="30">
        <f t="shared" si="132"/>
        <v>2</v>
      </c>
      <c r="T157" s="31">
        <f t="shared" ref="T157:T159" si="195">N157</f>
        <v>3.5</v>
      </c>
      <c r="U157" s="30">
        <f t="shared" si="132"/>
        <v>1</v>
      </c>
      <c r="V157" s="43">
        <f t="shared" si="58"/>
        <v>-3</v>
      </c>
      <c r="W157" s="45">
        <f t="shared" ref="W157" si="196">V157+W156</f>
        <v>34.850000000000016</v>
      </c>
      <c r="X157" s="85"/>
    </row>
    <row r="158" spans="1:24" outlineLevel="1" x14ac:dyDescent="0.2">
      <c r="A158" s="91"/>
      <c r="B158" s="37">
        <f t="shared" si="1"/>
        <v>154</v>
      </c>
      <c r="C158" s="28" t="s">
        <v>708</v>
      </c>
      <c r="D158" s="64">
        <v>44412</v>
      </c>
      <c r="E158" s="28" t="s">
        <v>616</v>
      </c>
      <c r="F158" s="54" t="s">
        <v>10</v>
      </c>
      <c r="G158" s="54" t="s">
        <v>67</v>
      </c>
      <c r="H158" s="54">
        <v>1100</v>
      </c>
      <c r="I158" s="57" t="s">
        <v>131</v>
      </c>
      <c r="J158" s="54" t="s">
        <v>178</v>
      </c>
      <c r="K158" s="36" t="s">
        <v>12</v>
      </c>
      <c r="L158" s="10">
        <v>2.2599999999999998</v>
      </c>
      <c r="M158" s="30">
        <v>7.9600000000000009</v>
      </c>
      <c r="N158" s="31">
        <v>1.28</v>
      </c>
      <c r="O158" s="30">
        <v>0</v>
      </c>
      <c r="P158" s="43">
        <f t="shared" si="0"/>
        <v>-8</v>
      </c>
      <c r="Q158" s="45">
        <f t="shared" ref="Q158" si="197">P158+Q157</f>
        <v>16.300000000000043</v>
      </c>
      <c r="R158" s="10">
        <f t="shared" si="189"/>
        <v>2.2599999999999998</v>
      </c>
      <c r="S158" s="30">
        <f t="shared" si="132"/>
        <v>2</v>
      </c>
      <c r="T158" s="31">
        <f t="shared" si="195"/>
        <v>1.28</v>
      </c>
      <c r="U158" s="30">
        <f t="shared" si="132"/>
        <v>1</v>
      </c>
      <c r="V158" s="43">
        <f t="shared" si="58"/>
        <v>-1.72</v>
      </c>
      <c r="W158" s="45">
        <f t="shared" ref="W158" si="198">V158+W157</f>
        <v>33.130000000000017</v>
      </c>
      <c r="X158" s="85"/>
    </row>
    <row r="159" spans="1:24" outlineLevel="1" x14ac:dyDescent="0.2">
      <c r="A159" s="91"/>
      <c r="B159" s="37">
        <f t="shared" si="1"/>
        <v>155</v>
      </c>
      <c r="C159" s="28" t="s">
        <v>710</v>
      </c>
      <c r="D159" s="64">
        <v>44413</v>
      </c>
      <c r="E159" s="28" t="s">
        <v>240</v>
      </c>
      <c r="F159" s="54" t="s">
        <v>34</v>
      </c>
      <c r="G159" s="54" t="s">
        <v>67</v>
      </c>
      <c r="H159" s="54">
        <v>1200</v>
      </c>
      <c r="I159" s="57" t="s">
        <v>131</v>
      </c>
      <c r="J159" s="54" t="s">
        <v>178</v>
      </c>
      <c r="K159" s="36" t="s">
        <v>8</v>
      </c>
      <c r="L159" s="10">
        <v>5.2</v>
      </c>
      <c r="M159" s="30">
        <v>2.3853092006033183</v>
      </c>
      <c r="N159" s="31">
        <v>1.98</v>
      </c>
      <c r="O159" s="30">
        <v>2.44</v>
      </c>
      <c r="P159" s="43">
        <f t="shared" si="0"/>
        <v>0</v>
      </c>
      <c r="Q159" s="45">
        <f t="shared" ref="Q159" si="199">P159+Q158</f>
        <v>16.300000000000043</v>
      </c>
      <c r="R159" s="10">
        <f t="shared" si="189"/>
        <v>5.2</v>
      </c>
      <c r="S159" s="30">
        <f t="shared" si="132"/>
        <v>2</v>
      </c>
      <c r="T159" s="31">
        <f t="shared" si="195"/>
        <v>1.98</v>
      </c>
      <c r="U159" s="30">
        <f t="shared" si="132"/>
        <v>1</v>
      </c>
      <c r="V159" s="43">
        <f t="shared" si="58"/>
        <v>-1.02</v>
      </c>
      <c r="W159" s="45">
        <f t="shared" ref="W159" si="200">V159+W158</f>
        <v>32.110000000000014</v>
      </c>
      <c r="X159" s="85"/>
    </row>
    <row r="160" spans="1:24" outlineLevel="1" x14ac:dyDescent="0.2">
      <c r="A160" s="91"/>
      <c r="B160" s="37">
        <f t="shared" si="1"/>
        <v>156</v>
      </c>
      <c r="C160" s="28" t="s">
        <v>711</v>
      </c>
      <c r="D160" s="64">
        <v>44414</v>
      </c>
      <c r="E160" s="28" t="s">
        <v>32</v>
      </c>
      <c r="F160" s="54" t="s">
        <v>25</v>
      </c>
      <c r="G160" s="54" t="s">
        <v>67</v>
      </c>
      <c r="H160" s="54">
        <v>1000</v>
      </c>
      <c r="I160" s="57" t="s">
        <v>128</v>
      </c>
      <c r="J160" s="54" t="s">
        <v>120</v>
      </c>
      <c r="K160" s="36" t="s">
        <v>9</v>
      </c>
      <c r="L160" s="10">
        <v>3.65</v>
      </c>
      <c r="M160" s="30">
        <v>3.7819047619047619</v>
      </c>
      <c r="N160" s="31">
        <v>1.62</v>
      </c>
      <c r="O160" s="30">
        <v>0</v>
      </c>
      <c r="P160" s="43">
        <f t="shared" si="0"/>
        <v>10</v>
      </c>
      <c r="Q160" s="45">
        <f t="shared" ref="Q160" si="201">P160+Q159</f>
        <v>26.300000000000043</v>
      </c>
      <c r="R160" s="10">
        <f t="shared" ref="R160:R161" si="202">L160</f>
        <v>3.65</v>
      </c>
      <c r="S160" s="30">
        <f t="shared" si="132"/>
        <v>2</v>
      </c>
      <c r="T160" s="31">
        <f t="shared" ref="T160:T161" si="203">N160</f>
        <v>1.62</v>
      </c>
      <c r="U160" s="30">
        <f t="shared" si="132"/>
        <v>1</v>
      </c>
      <c r="V160" s="43">
        <f t="shared" si="58"/>
        <v>5.92</v>
      </c>
      <c r="W160" s="45">
        <f t="shared" ref="W160" si="204">V160+W159</f>
        <v>38.030000000000015</v>
      </c>
      <c r="X160" s="85"/>
    </row>
    <row r="161" spans="1:24" outlineLevel="1" x14ac:dyDescent="0.2">
      <c r="A161" s="91"/>
      <c r="B161" s="37">
        <f t="shared" si="1"/>
        <v>157</v>
      </c>
      <c r="C161" s="28" t="s">
        <v>712</v>
      </c>
      <c r="D161" s="64">
        <v>44414</v>
      </c>
      <c r="E161" s="28" t="s">
        <v>32</v>
      </c>
      <c r="F161" s="54" t="s">
        <v>36</v>
      </c>
      <c r="G161" s="54" t="s">
        <v>67</v>
      </c>
      <c r="H161" s="54">
        <v>1000</v>
      </c>
      <c r="I161" s="57" t="s">
        <v>128</v>
      </c>
      <c r="J161" s="54" t="s">
        <v>120</v>
      </c>
      <c r="K161" s="36" t="s">
        <v>12</v>
      </c>
      <c r="L161" s="10">
        <v>6.97</v>
      </c>
      <c r="M161" s="30">
        <v>1.6766666666666667</v>
      </c>
      <c r="N161" s="31">
        <v>2.04</v>
      </c>
      <c r="O161" s="30">
        <v>1.6400000000000001</v>
      </c>
      <c r="P161" s="43">
        <f t="shared" si="0"/>
        <v>0</v>
      </c>
      <c r="Q161" s="45">
        <f t="shared" ref="Q161" si="205">P161+Q160</f>
        <v>26.300000000000043</v>
      </c>
      <c r="R161" s="10">
        <f t="shared" si="202"/>
        <v>6.97</v>
      </c>
      <c r="S161" s="30">
        <f t="shared" si="132"/>
        <v>2</v>
      </c>
      <c r="T161" s="31">
        <f t="shared" si="203"/>
        <v>2.04</v>
      </c>
      <c r="U161" s="30">
        <f t="shared" si="132"/>
        <v>1</v>
      </c>
      <c r="V161" s="43">
        <f t="shared" si="58"/>
        <v>-0.96</v>
      </c>
      <c r="W161" s="45">
        <f t="shared" ref="W161" si="206">V161+W160</f>
        <v>37.070000000000014</v>
      </c>
      <c r="X161" s="85"/>
    </row>
    <row r="162" spans="1:24" outlineLevel="1" x14ac:dyDescent="0.2">
      <c r="A162" s="91"/>
      <c r="B162" s="37">
        <f t="shared" si="1"/>
        <v>158</v>
      </c>
      <c r="C162" s="28" t="s">
        <v>337</v>
      </c>
      <c r="D162" s="64">
        <v>44414</v>
      </c>
      <c r="E162" s="28" t="s">
        <v>32</v>
      </c>
      <c r="F162" s="54" t="s">
        <v>10</v>
      </c>
      <c r="G162" s="54" t="s">
        <v>67</v>
      </c>
      <c r="H162" s="54">
        <v>1200</v>
      </c>
      <c r="I162" s="57" t="s">
        <v>128</v>
      </c>
      <c r="J162" s="54" t="s">
        <v>120</v>
      </c>
      <c r="K162" s="36" t="s">
        <v>9</v>
      </c>
      <c r="L162" s="10">
        <v>7.8</v>
      </c>
      <c r="M162" s="30">
        <v>1.4658350803633822</v>
      </c>
      <c r="N162" s="31">
        <v>2.5299999999999998</v>
      </c>
      <c r="O162" s="30">
        <v>0.95333333333333325</v>
      </c>
      <c r="P162" s="43">
        <f t="shared" si="0"/>
        <v>11.4</v>
      </c>
      <c r="Q162" s="45">
        <f t="shared" ref="Q162" si="207">P162+Q161</f>
        <v>37.700000000000045</v>
      </c>
      <c r="R162" s="10">
        <f t="shared" ref="R162:R164" si="208">L162</f>
        <v>7.8</v>
      </c>
      <c r="S162" s="30">
        <f t="shared" si="132"/>
        <v>2</v>
      </c>
      <c r="T162" s="31">
        <f t="shared" ref="T162:T164" si="209">N162</f>
        <v>2.5299999999999998</v>
      </c>
      <c r="U162" s="30">
        <f t="shared" si="132"/>
        <v>1</v>
      </c>
      <c r="V162" s="43">
        <f t="shared" si="58"/>
        <v>15.13</v>
      </c>
      <c r="W162" s="45">
        <f t="shared" ref="W162" si="210">V162+W161</f>
        <v>52.200000000000017</v>
      </c>
      <c r="X162" s="85"/>
    </row>
    <row r="163" spans="1:24" outlineLevel="1" x14ac:dyDescent="0.2">
      <c r="A163" s="91"/>
      <c r="B163" s="37">
        <f t="shared" si="1"/>
        <v>159</v>
      </c>
      <c r="C163" s="28" t="s">
        <v>716</v>
      </c>
      <c r="D163" s="64">
        <v>44414</v>
      </c>
      <c r="E163" s="28" t="s">
        <v>714</v>
      </c>
      <c r="F163" s="54" t="s">
        <v>34</v>
      </c>
      <c r="G163" s="54" t="s">
        <v>67</v>
      </c>
      <c r="H163" s="54">
        <v>1000</v>
      </c>
      <c r="I163" s="57" t="s">
        <v>130</v>
      </c>
      <c r="J163" s="54" t="s">
        <v>178</v>
      </c>
      <c r="K163" s="36" t="s">
        <v>56</v>
      </c>
      <c r="L163" s="10">
        <v>8.67</v>
      </c>
      <c r="M163" s="30">
        <v>1.3102836879432624</v>
      </c>
      <c r="N163" s="31">
        <v>2.36</v>
      </c>
      <c r="O163" s="30">
        <v>0.95272727272727276</v>
      </c>
      <c r="P163" s="43">
        <f t="shared" si="0"/>
        <v>-2.2999999999999998</v>
      </c>
      <c r="Q163" s="45">
        <f t="shared" ref="Q163" si="211">P163+Q162</f>
        <v>35.400000000000048</v>
      </c>
      <c r="R163" s="10">
        <f t="shared" si="208"/>
        <v>8.67</v>
      </c>
      <c r="S163" s="30">
        <f t="shared" si="132"/>
        <v>2</v>
      </c>
      <c r="T163" s="31">
        <f t="shared" si="209"/>
        <v>2.36</v>
      </c>
      <c r="U163" s="30">
        <f t="shared" si="132"/>
        <v>1</v>
      </c>
      <c r="V163" s="43">
        <f t="shared" si="58"/>
        <v>-3</v>
      </c>
      <c r="W163" s="45">
        <f t="shared" ref="W163" si="212">V163+W162</f>
        <v>49.200000000000017</v>
      </c>
      <c r="X163" s="85"/>
    </row>
    <row r="164" spans="1:24" outlineLevel="1" x14ac:dyDescent="0.2">
      <c r="A164" s="91"/>
      <c r="B164" s="37">
        <f t="shared" si="1"/>
        <v>160</v>
      </c>
      <c r="C164" s="28" t="s">
        <v>715</v>
      </c>
      <c r="D164" s="64">
        <v>44414</v>
      </c>
      <c r="E164" s="28" t="s">
        <v>714</v>
      </c>
      <c r="F164" s="54" t="s">
        <v>34</v>
      </c>
      <c r="G164" s="54" t="s">
        <v>67</v>
      </c>
      <c r="H164" s="54">
        <v>1000</v>
      </c>
      <c r="I164" s="57" t="s">
        <v>130</v>
      </c>
      <c r="J164" s="54" t="s">
        <v>178</v>
      </c>
      <c r="K164" s="36" t="s">
        <v>86</v>
      </c>
      <c r="L164" s="10">
        <v>5.8</v>
      </c>
      <c r="M164" s="30">
        <v>2.0936842105263156</v>
      </c>
      <c r="N164" s="31">
        <v>1.71</v>
      </c>
      <c r="O164" s="30">
        <v>0</v>
      </c>
      <c r="P164" s="43">
        <f t="shared" si="0"/>
        <v>-2.1</v>
      </c>
      <c r="Q164" s="45">
        <f t="shared" ref="Q164" si="213">P164+Q163</f>
        <v>33.300000000000047</v>
      </c>
      <c r="R164" s="10">
        <f t="shared" si="208"/>
        <v>5.8</v>
      </c>
      <c r="S164" s="30">
        <f t="shared" si="132"/>
        <v>2</v>
      </c>
      <c r="T164" s="31">
        <f t="shared" si="209"/>
        <v>1.71</v>
      </c>
      <c r="U164" s="30">
        <f t="shared" si="132"/>
        <v>1</v>
      </c>
      <c r="V164" s="43">
        <f t="shared" si="58"/>
        <v>-3</v>
      </c>
      <c r="W164" s="45">
        <f t="shared" ref="W164" si="214">V164+W163</f>
        <v>46.200000000000017</v>
      </c>
      <c r="X164" s="85"/>
    </row>
    <row r="165" spans="1:24" outlineLevel="1" x14ac:dyDescent="0.2">
      <c r="A165" s="91"/>
      <c r="B165" s="37">
        <f t="shared" si="1"/>
        <v>161</v>
      </c>
      <c r="C165" s="28" t="s">
        <v>723</v>
      </c>
      <c r="D165" s="64">
        <v>44415</v>
      </c>
      <c r="E165" s="28" t="s">
        <v>616</v>
      </c>
      <c r="F165" s="54" t="s">
        <v>48</v>
      </c>
      <c r="G165" s="54" t="s">
        <v>177</v>
      </c>
      <c r="H165" s="54">
        <v>1100</v>
      </c>
      <c r="I165" s="57" t="s">
        <v>131</v>
      </c>
      <c r="J165" s="54" t="s">
        <v>178</v>
      </c>
      <c r="K165" s="36" t="s">
        <v>66</v>
      </c>
      <c r="L165" s="10">
        <v>12.21</v>
      </c>
      <c r="M165" s="30">
        <v>0.88777777777777778</v>
      </c>
      <c r="N165" s="31">
        <v>3.4</v>
      </c>
      <c r="O165" s="30">
        <v>0.37047619047619046</v>
      </c>
      <c r="P165" s="43">
        <f t="shared" si="0"/>
        <v>-1.3</v>
      </c>
      <c r="Q165" s="45">
        <f t="shared" ref="Q165" si="215">P165+Q164</f>
        <v>32.00000000000005</v>
      </c>
      <c r="R165" s="10">
        <f t="shared" ref="R165:R168" si="216">L165</f>
        <v>12.21</v>
      </c>
      <c r="S165" s="30">
        <f t="shared" si="132"/>
        <v>2</v>
      </c>
      <c r="T165" s="31">
        <f t="shared" ref="T165:T168" si="217">N165</f>
        <v>3.4</v>
      </c>
      <c r="U165" s="30">
        <f t="shared" si="132"/>
        <v>1</v>
      </c>
      <c r="V165" s="43">
        <f t="shared" si="58"/>
        <v>-3</v>
      </c>
      <c r="W165" s="45">
        <f t="shared" ref="W165" si="218">V165+W164</f>
        <v>43.200000000000017</v>
      </c>
      <c r="X165" s="85"/>
    </row>
    <row r="166" spans="1:24" outlineLevel="1" x14ac:dyDescent="0.2">
      <c r="A166" s="91"/>
      <c r="B166" s="37">
        <f t="shared" si="1"/>
        <v>162</v>
      </c>
      <c r="C166" s="28" t="s">
        <v>722</v>
      </c>
      <c r="D166" s="64">
        <v>44415</v>
      </c>
      <c r="E166" s="28" t="s">
        <v>616</v>
      </c>
      <c r="F166" s="54" t="s">
        <v>48</v>
      </c>
      <c r="G166" s="54" t="s">
        <v>177</v>
      </c>
      <c r="H166" s="54">
        <v>1100</v>
      </c>
      <c r="I166" s="57" t="s">
        <v>131</v>
      </c>
      <c r="J166" s="54" t="s">
        <v>178</v>
      </c>
      <c r="K166" s="36" t="s">
        <v>56</v>
      </c>
      <c r="L166" s="10">
        <v>7.17</v>
      </c>
      <c r="M166" s="30">
        <v>1.6242857142857143</v>
      </c>
      <c r="N166" s="31">
        <v>2.86</v>
      </c>
      <c r="O166" s="30">
        <v>0.89714285714285724</v>
      </c>
      <c r="P166" s="43">
        <f t="shared" si="0"/>
        <v>-2.5</v>
      </c>
      <c r="Q166" s="45">
        <f t="shared" ref="Q166" si="219">P166+Q165</f>
        <v>29.50000000000005</v>
      </c>
      <c r="R166" s="10">
        <f t="shared" si="216"/>
        <v>7.17</v>
      </c>
      <c r="S166" s="30">
        <f t="shared" si="132"/>
        <v>2</v>
      </c>
      <c r="T166" s="31">
        <f t="shared" si="217"/>
        <v>2.86</v>
      </c>
      <c r="U166" s="30">
        <f t="shared" si="132"/>
        <v>1</v>
      </c>
      <c r="V166" s="43">
        <f t="shared" si="58"/>
        <v>-3</v>
      </c>
      <c r="W166" s="45">
        <f t="shared" ref="W166" si="220">V166+W165</f>
        <v>40.200000000000017</v>
      </c>
      <c r="X166" s="85"/>
    </row>
    <row r="167" spans="1:24" outlineLevel="1" x14ac:dyDescent="0.2">
      <c r="A167" s="91"/>
      <c r="B167" s="37">
        <f t="shared" si="1"/>
        <v>163</v>
      </c>
      <c r="C167" s="2" t="s">
        <v>721</v>
      </c>
      <c r="D167" s="64">
        <v>44415</v>
      </c>
      <c r="E167" s="28" t="s">
        <v>616</v>
      </c>
      <c r="F167" s="54" t="s">
        <v>48</v>
      </c>
      <c r="G167" s="54" t="s">
        <v>177</v>
      </c>
      <c r="H167" s="54">
        <v>1100</v>
      </c>
      <c r="I167" s="57" t="s">
        <v>131</v>
      </c>
      <c r="J167" s="54" t="s">
        <v>178</v>
      </c>
      <c r="K167" s="36" t="s">
        <v>62</v>
      </c>
      <c r="L167" s="10">
        <v>176.21</v>
      </c>
      <c r="M167" s="30">
        <v>5.7285513361462731E-2</v>
      </c>
      <c r="N167" s="31">
        <v>27</v>
      </c>
      <c r="O167" s="30">
        <v>3.333333333333334E-3</v>
      </c>
      <c r="P167" s="43">
        <f t="shared" si="0"/>
        <v>-0.1</v>
      </c>
      <c r="Q167" s="45">
        <f t="shared" ref="Q167" si="221">P167+Q166</f>
        <v>29.400000000000048</v>
      </c>
      <c r="R167" s="10">
        <f t="shared" si="216"/>
        <v>176.21</v>
      </c>
      <c r="S167" s="30">
        <f t="shared" si="132"/>
        <v>2</v>
      </c>
      <c r="T167" s="31">
        <f t="shared" si="217"/>
        <v>27</v>
      </c>
      <c r="U167" s="30">
        <f t="shared" si="132"/>
        <v>1</v>
      </c>
      <c r="V167" s="43">
        <f t="shared" si="58"/>
        <v>-3</v>
      </c>
      <c r="W167" s="45">
        <f t="shared" ref="W167" si="222">V167+W166</f>
        <v>37.200000000000017</v>
      </c>
      <c r="X167" s="85"/>
    </row>
    <row r="168" spans="1:24" outlineLevel="1" x14ac:dyDescent="0.2">
      <c r="A168" s="91"/>
      <c r="B168" s="37">
        <f t="shared" si="1"/>
        <v>164</v>
      </c>
      <c r="C168" s="28" t="s">
        <v>724</v>
      </c>
      <c r="D168" s="64">
        <v>44415</v>
      </c>
      <c r="E168" s="28" t="s">
        <v>720</v>
      </c>
      <c r="F168" s="54" t="s">
        <v>34</v>
      </c>
      <c r="G168" s="54" t="s">
        <v>67</v>
      </c>
      <c r="H168" s="54">
        <v>900</v>
      </c>
      <c r="I168" s="57" t="s">
        <v>131</v>
      </c>
      <c r="J168" s="54" t="s">
        <v>178</v>
      </c>
      <c r="K168" s="36" t="s">
        <v>110</v>
      </c>
      <c r="L168" s="10">
        <v>6.62</v>
      </c>
      <c r="M168" s="30">
        <v>1.7766666666666671</v>
      </c>
      <c r="N168" s="31">
        <v>2.04</v>
      </c>
      <c r="O168" s="30">
        <v>1.7399999999999998</v>
      </c>
      <c r="P168" s="43">
        <f t="shared" si="0"/>
        <v>-3.5</v>
      </c>
      <c r="Q168" s="45">
        <f t="shared" ref="Q168" si="223">P168+Q167</f>
        <v>25.900000000000048</v>
      </c>
      <c r="R168" s="10">
        <f t="shared" si="216"/>
        <v>6.62</v>
      </c>
      <c r="S168" s="30">
        <f t="shared" si="132"/>
        <v>2</v>
      </c>
      <c r="T168" s="31">
        <f t="shared" si="217"/>
        <v>2.04</v>
      </c>
      <c r="U168" s="30">
        <f t="shared" si="132"/>
        <v>1</v>
      </c>
      <c r="V168" s="43">
        <f t="shared" si="58"/>
        <v>-3</v>
      </c>
      <c r="W168" s="45">
        <f t="shared" ref="W168" si="224">V168+W167</f>
        <v>34.200000000000017</v>
      </c>
      <c r="X168" s="85"/>
    </row>
    <row r="169" spans="1:24" outlineLevel="1" x14ac:dyDescent="0.2">
      <c r="A169" s="91"/>
      <c r="B169" s="37">
        <f t="shared" si="1"/>
        <v>165</v>
      </c>
      <c r="C169" s="28" t="s">
        <v>580</v>
      </c>
      <c r="D169" s="64">
        <v>44416</v>
      </c>
      <c r="E169" s="28" t="s">
        <v>40</v>
      </c>
      <c r="F169" s="54" t="s">
        <v>25</v>
      </c>
      <c r="G169" s="54" t="s">
        <v>67</v>
      </c>
      <c r="H169" s="54">
        <v>2400</v>
      </c>
      <c r="I169" s="57" t="s">
        <v>130</v>
      </c>
      <c r="J169" s="54" t="s">
        <v>120</v>
      </c>
      <c r="K169" s="36" t="s">
        <v>8</v>
      </c>
      <c r="L169" s="10">
        <v>2.2999999999999998</v>
      </c>
      <c r="M169" s="30">
        <v>7.72</v>
      </c>
      <c r="N169" s="31">
        <v>1.26</v>
      </c>
      <c r="O169" s="30">
        <v>0</v>
      </c>
      <c r="P169" s="43">
        <f t="shared" si="0"/>
        <v>-7.7</v>
      </c>
      <c r="Q169" s="45">
        <f t="shared" ref="Q169" si="225">P169+Q168</f>
        <v>18.200000000000049</v>
      </c>
      <c r="R169" s="10">
        <f t="shared" ref="R169:R171" si="226">L169</f>
        <v>2.2999999999999998</v>
      </c>
      <c r="S169" s="30">
        <f t="shared" si="132"/>
        <v>2</v>
      </c>
      <c r="T169" s="31">
        <f t="shared" ref="T169:T171" si="227">N169</f>
        <v>1.26</v>
      </c>
      <c r="U169" s="30">
        <f t="shared" si="132"/>
        <v>1</v>
      </c>
      <c r="V169" s="43">
        <f t="shared" si="58"/>
        <v>-1.74</v>
      </c>
      <c r="W169" s="45">
        <f t="shared" ref="W169" si="228">V169+W168</f>
        <v>32.460000000000015</v>
      </c>
      <c r="X169" s="85"/>
    </row>
    <row r="170" spans="1:24" outlineLevel="1" x14ac:dyDescent="0.2">
      <c r="A170" s="91"/>
      <c r="B170" s="37">
        <f t="shared" si="1"/>
        <v>166</v>
      </c>
      <c r="C170" s="28" t="s">
        <v>727</v>
      </c>
      <c r="D170" s="64">
        <v>44416</v>
      </c>
      <c r="E170" s="28" t="s">
        <v>40</v>
      </c>
      <c r="F170" s="54" t="s">
        <v>36</v>
      </c>
      <c r="G170" s="54" t="s">
        <v>67</v>
      </c>
      <c r="H170" s="54">
        <v>1100</v>
      </c>
      <c r="I170" s="57" t="s">
        <v>130</v>
      </c>
      <c r="J170" s="54" t="s">
        <v>120</v>
      </c>
      <c r="K170" s="36" t="s">
        <v>62</v>
      </c>
      <c r="L170" s="10">
        <v>67.430000000000007</v>
      </c>
      <c r="M170" s="30">
        <v>0.15090909090909094</v>
      </c>
      <c r="N170" s="31">
        <v>12</v>
      </c>
      <c r="O170" s="30">
        <v>0.01</v>
      </c>
      <c r="P170" s="43">
        <f t="shared" si="0"/>
        <v>-0.2</v>
      </c>
      <c r="Q170" s="45">
        <f t="shared" ref="Q170" si="229">P170+Q169</f>
        <v>18.00000000000005</v>
      </c>
      <c r="R170" s="10">
        <f t="shared" si="226"/>
        <v>67.430000000000007</v>
      </c>
      <c r="S170" s="30">
        <f t="shared" si="132"/>
        <v>2</v>
      </c>
      <c r="T170" s="31">
        <f t="shared" si="227"/>
        <v>12</v>
      </c>
      <c r="U170" s="30">
        <f t="shared" si="132"/>
        <v>1</v>
      </c>
      <c r="V170" s="43">
        <f t="shared" si="58"/>
        <v>-3</v>
      </c>
      <c r="W170" s="45">
        <f t="shared" ref="W170" si="230">V170+W169</f>
        <v>29.460000000000015</v>
      </c>
      <c r="X170" s="85"/>
    </row>
    <row r="171" spans="1:24" outlineLevel="1" x14ac:dyDescent="0.2">
      <c r="A171" s="91"/>
      <c r="B171" s="37">
        <f t="shared" si="1"/>
        <v>167</v>
      </c>
      <c r="C171" s="28" t="s">
        <v>726</v>
      </c>
      <c r="D171" s="64">
        <v>44416</v>
      </c>
      <c r="E171" s="28" t="s">
        <v>40</v>
      </c>
      <c r="F171" s="54" t="s">
        <v>10</v>
      </c>
      <c r="G171" s="54" t="s">
        <v>67</v>
      </c>
      <c r="H171" s="54">
        <v>1400</v>
      </c>
      <c r="I171" s="57" t="s">
        <v>130</v>
      </c>
      <c r="J171" s="54" t="s">
        <v>120</v>
      </c>
      <c r="K171" s="36" t="s">
        <v>56</v>
      </c>
      <c r="L171" s="10">
        <v>5.7</v>
      </c>
      <c r="M171" s="30">
        <v>2.1364473684210523</v>
      </c>
      <c r="N171" s="31">
        <v>2.0299999999999998</v>
      </c>
      <c r="O171" s="30">
        <v>2.0423529411764707</v>
      </c>
      <c r="P171" s="43">
        <f t="shared" si="0"/>
        <v>-4.2</v>
      </c>
      <c r="Q171" s="45">
        <f t="shared" ref="Q171" si="231">P171+Q170</f>
        <v>13.80000000000005</v>
      </c>
      <c r="R171" s="10">
        <f t="shared" si="226"/>
        <v>5.7</v>
      </c>
      <c r="S171" s="30">
        <f t="shared" si="132"/>
        <v>2</v>
      </c>
      <c r="T171" s="31">
        <f t="shared" si="227"/>
        <v>2.0299999999999998</v>
      </c>
      <c r="U171" s="30">
        <f t="shared" si="132"/>
        <v>1</v>
      </c>
      <c r="V171" s="43">
        <f t="shared" si="58"/>
        <v>-3</v>
      </c>
      <c r="W171" s="45">
        <f t="shared" ref="W171" si="232">V171+W170</f>
        <v>26.460000000000015</v>
      </c>
      <c r="X171" s="85"/>
    </row>
    <row r="172" spans="1:24" outlineLevel="1" x14ac:dyDescent="0.2">
      <c r="A172" s="91"/>
      <c r="B172" s="37">
        <f t="shared" si="1"/>
        <v>168</v>
      </c>
      <c r="C172" s="28" t="s">
        <v>728</v>
      </c>
      <c r="D172" s="64">
        <v>44417</v>
      </c>
      <c r="E172" s="28" t="s">
        <v>457</v>
      </c>
      <c r="F172" s="54" t="s">
        <v>10</v>
      </c>
      <c r="G172" s="54" t="s">
        <v>67</v>
      </c>
      <c r="H172" s="54">
        <v>1400</v>
      </c>
      <c r="I172" s="57" t="s">
        <v>130</v>
      </c>
      <c r="J172" s="54" t="s">
        <v>120</v>
      </c>
      <c r="K172" s="36" t="s">
        <v>74</v>
      </c>
      <c r="L172" s="10">
        <v>26.56</v>
      </c>
      <c r="M172" s="30">
        <v>0.39235294117647057</v>
      </c>
      <c r="N172" s="31">
        <v>3.35</v>
      </c>
      <c r="O172" s="30">
        <v>0.15999999999999992</v>
      </c>
      <c r="P172" s="43">
        <f t="shared" si="0"/>
        <v>-0.6</v>
      </c>
      <c r="Q172" s="45">
        <f t="shared" ref="Q172" si="233">P172+Q171</f>
        <v>13.200000000000051</v>
      </c>
      <c r="R172" s="10">
        <f t="shared" ref="R172:R175" si="234">L172</f>
        <v>26.56</v>
      </c>
      <c r="S172" s="30">
        <f t="shared" si="132"/>
        <v>2</v>
      </c>
      <c r="T172" s="31">
        <f t="shared" ref="T172:T175" si="235">N172</f>
        <v>3.35</v>
      </c>
      <c r="U172" s="30">
        <f t="shared" si="132"/>
        <v>1</v>
      </c>
      <c r="V172" s="43">
        <f t="shared" si="58"/>
        <v>-3</v>
      </c>
      <c r="W172" s="45">
        <f t="shared" ref="W172" si="236">V172+W171</f>
        <v>23.460000000000015</v>
      </c>
      <c r="X172" s="85"/>
    </row>
    <row r="173" spans="1:24" outlineLevel="1" x14ac:dyDescent="0.2">
      <c r="A173" s="91"/>
      <c r="B173" s="37">
        <f t="shared" si="1"/>
        <v>169</v>
      </c>
      <c r="C173" s="28" t="s">
        <v>729</v>
      </c>
      <c r="D173" s="64">
        <v>44417</v>
      </c>
      <c r="E173" s="28" t="s">
        <v>457</v>
      </c>
      <c r="F173" s="54" t="s">
        <v>46</v>
      </c>
      <c r="G173" s="54" t="s">
        <v>70</v>
      </c>
      <c r="H173" s="54">
        <v>1000</v>
      </c>
      <c r="I173" s="57" t="s">
        <v>130</v>
      </c>
      <c r="J173" s="54" t="s">
        <v>120</v>
      </c>
      <c r="K173" s="36" t="s">
        <v>86</v>
      </c>
      <c r="L173" s="10">
        <v>19.14</v>
      </c>
      <c r="M173" s="30">
        <v>0.54901234567901247</v>
      </c>
      <c r="N173" s="31">
        <v>4.3499999999999996</v>
      </c>
      <c r="O173" s="30">
        <v>0.16800000000000004</v>
      </c>
      <c r="P173" s="43">
        <f t="shared" si="0"/>
        <v>-0.7</v>
      </c>
      <c r="Q173" s="45">
        <f t="shared" ref="Q173" si="237">P173+Q172</f>
        <v>12.500000000000052</v>
      </c>
      <c r="R173" s="10">
        <f t="shared" si="234"/>
        <v>19.14</v>
      </c>
      <c r="S173" s="30">
        <f t="shared" si="132"/>
        <v>2</v>
      </c>
      <c r="T173" s="31">
        <f t="shared" si="235"/>
        <v>4.3499999999999996</v>
      </c>
      <c r="U173" s="30">
        <f t="shared" si="132"/>
        <v>1</v>
      </c>
      <c r="V173" s="43">
        <f t="shared" si="58"/>
        <v>-3</v>
      </c>
      <c r="W173" s="45">
        <f t="shared" ref="W173" si="238">V173+W172</f>
        <v>20.460000000000015</v>
      </c>
      <c r="X173" s="85"/>
    </row>
    <row r="174" spans="1:24" outlineLevel="1" x14ac:dyDescent="0.2">
      <c r="A174" s="91"/>
      <c r="B174" s="37">
        <f t="shared" si="1"/>
        <v>170</v>
      </c>
      <c r="C174" s="28" t="s">
        <v>730</v>
      </c>
      <c r="D174" s="64">
        <v>44417</v>
      </c>
      <c r="E174" s="28" t="s">
        <v>647</v>
      </c>
      <c r="F174" s="54" t="s">
        <v>10</v>
      </c>
      <c r="G174" s="54" t="s">
        <v>67</v>
      </c>
      <c r="H174" s="54">
        <v>1000</v>
      </c>
      <c r="I174" s="57" t="s">
        <v>132</v>
      </c>
      <c r="J174" s="54" t="s">
        <v>178</v>
      </c>
      <c r="K174" s="36" t="s">
        <v>12</v>
      </c>
      <c r="L174" s="10">
        <v>3.35</v>
      </c>
      <c r="M174" s="30">
        <v>4.2728947368421046</v>
      </c>
      <c r="N174" s="31">
        <v>1.83</v>
      </c>
      <c r="O174" s="30">
        <v>5.1784615384615371</v>
      </c>
      <c r="P174" s="43">
        <f t="shared" si="0"/>
        <v>0</v>
      </c>
      <c r="Q174" s="45">
        <f t="shared" ref="Q174" si="239">P174+Q173</f>
        <v>12.500000000000052</v>
      </c>
      <c r="R174" s="10">
        <f t="shared" si="234"/>
        <v>3.35</v>
      </c>
      <c r="S174" s="30">
        <f t="shared" si="132"/>
        <v>2</v>
      </c>
      <c r="T174" s="31">
        <f t="shared" si="235"/>
        <v>1.83</v>
      </c>
      <c r="U174" s="30">
        <f t="shared" si="132"/>
        <v>1</v>
      </c>
      <c r="V174" s="43">
        <f t="shared" si="58"/>
        <v>-1.17</v>
      </c>
      <c r="W174" s="45">
        <f t="shared" ref="W174" si="240">V174+W173</f>
        <v>19.290000000000013</v>
      </c>
      <c r="X174" s="85"/>
    </row>
    <row r="175" spans="1:24" outlineLevel="1" x14ac:dyDescent="0.2">
      <c r="A175" s="91"/>
      <c r="B175" s="37">
        <f t="shared" si="1"/>
        <v>171</v>
      </c>
      <c r="C175" s="28" t="s">
        <v>731</v>
      </c>
      <c r="D175" s="64">
        <v>44417</v>
      </c>
      <c r="E175" s="28" t="s">
        <v>647</v>
      </c>
      <c r="F175" s="54" t="s">
        <v>41</v>
      </c>
      <c r="G175" s="54" t="s">
        <v>67</v>
      </c>
      <c r="H175" s="54">
        <v>1300</v>
      </c>
      <c r="I175" s="57" t="s">
        <v>132</v>
      </c>
      <c r="J175" s="54" t="s">
        <v>178</v>
      </c>
      <c r="K175" s="36" t="s">
        <v>12</v>
      </c>
      <c r="L175" s="10">
        <v>2.95</v>
      </c>
      <c r="M175" s="30">
        <v>5.112089761570827</v>
      </c>
      <c r="N175" s="31">
        <v>1.53</v>
      </c>
      <c r="O175" s="30">
        <v>0</v>
      </c>
      <c r="P175" s="43">
        <f t="shared" si="0"/>
        <v>-5.0999999999999996</v>
      </c>
      <c r="Q175" s="45">
        <f t="shared" ref="Q175" si="241">P175+Q174</f>
        <v>7.4000000000000519</v>
      </c>
      <c r="R175" s="10">
        <f t="shared" si="234"/>
        <v>2.95</v>
      </c>
      <c r="S175" s="30">
        <f t="shared" si="132"/>
        <v>2</v>
      </c>
      <c r="T175" s="31">
        <f t="shared" si="235"/>
        <v>1.53</v>
      </c>
      <c r="U175" s="30">
        <f t="shared" si="132"/>
        <v>1</v>
      </c>
      <c r="V175" s="43">
        <f t="shared" si="58"/>
        <v>-1.47</v>
      </c>
      <c r="W175" s="45">
        <f t="shared" ref="W175" si="242">V175+W174</f>
        <v>17.820000000000014</v>
      </c>
      <c r="X175" s="85"/>
    </row>
    <row r="176" spans="1:24" outlineLevel="1" collapsed="1" x14ac:dyDescent="0.2">
      <c r="A176" s="91"/>
      <c r="B176" s="37">
        <f t="shared" si="1"/>
        <v>172</v>
      </c>
      <c r="C176" s="28" t="s">
        <v>733</v>
      </c>
      <c r="D176" s="64">
        <v>44418</v>
      </c>
      <c r="E176" s="28" t="s">
        <v>32</v>
      </c>
      <c r="F176" s="54" t="s">
        <v>34</v>
      </c>
      <c r="G176" s="54" t="s">
        <v>67</v>
      </c>
      <c r="H176" s="54">
        <v>1100</v>
      </c>
      <c r="I176" s="57" t="s">
        <v>128</v>
      </c>
      <c r="J176" s="54" t="s">
        <v>120</v>
      </c>
      <c r="K176" s="36" t="s">
        <v>8</v>
      </c>
      <c r="L176" s="10">
        <v>18.600000000000001</v>
      </c>
      <c r="M176" s="30">
        <v>0.56568181818181829</v>
      </c>
      <c r="N176" s="31">
        <v>4.3</v>
      </c>
      <c r="O176" s="30">
        <v>0.16000000000000003</v>
      </c>
      <c r="P176" s="43">
        <f t="shared" si="0"/>
        <v>0</v>
      </c>
      <c r="Q176" s="45">
        <f t="shared" ref="Q176" si="243">P176+Q175</f>
        <v>7.4000000000000519</v>
      </c>
      <c r="R176" s="10">
        <f t="shared" ref="R176" si="244">L176</f>
        <v>18.600000000000001</v>
      </c>
      <c r="S176" s="30">
        <f t="shared" si="132"/>
        <v>2</v>
      </c>
      <c r="T176" s="31">
        <f t="shared" ref="T176" si="245">N176</f>
        <v>4.3</v>
      </c>
      <c r="U176" s="30">
        <f t="shared" si="132"/>
        <v>1</v>
      </c>
      <c r="V176" s="43">
        <f t="shared" si="58"/>
        <v>1.3</v>
      </c>
      <c r="W176" s="45">
        <f t="shared" ref="W176" si="246">V176+W175</f>
        <v>19.120000000000015</v>
      </c>
      <c r="X176" s="85"/>
    </row>
    <row r="177" spans="1:24" outlineLevel="1" x14ac:dyDescent="0.2">
      <c r="A177" s="91"/>
      <c r="B177" s="37">
        <f t="shared" si="1"/>
        <v>173</v>
      </c>
      <c r="C177" s="28" t="s">
        <v>734</v>
      </c>
      <c r="D177" s="64">
        <v>44418</v>
      </c>
      <c r="E177" s="28" t="s">
        <v>603</v>
      </c>
      <c r="F177" s="54" t="s">
        <v>13</v>
      </c>
      <c r="G177" s="54" t="s">
        <v>67</v>
      </c>
      <c r="H177" s="54">
        <v>1100</v>
      </c>
      <c r="I177" s="57" t="s">
        <v>131</v>
      </c>
      <c r="J177" s="54" t="s">
        <v>178</v>
      </c>
      <c r="K177" s="36" t="s">
        <v>56</v>
      </c>
      <c r="L177" s="10">
        <v>13.46</v>
      </c>
      <c r="M177" s="30">
        <v>0.80042386185243319</v>
      </c>
      <c r="N177" s="31">
        <v>3.25</v>
      </c>
      <c r="O177" s="30">
        <v>0.36666666666666636</v>
      </c>
      <c r="P177" s="43">
        <f t="shared" si="0"/>
        <v>-1.2</v>
      </c>
      <c r="Q177" s="45">
        <f t="shared" ref="Q177" si="247">P177+Q176</f>
        <v>6.2000000000000517</v>
      </c>
      <c r="R177" s="10">
        <f t="shared" ref="R177" si="248">L177</f>
        <v>13.46</v>
      </c>
      <c r="S177" s="30">
        <f t="shared" si="132"/>
        <v>2</v>
      </c>
      <c r="T177" s="31">
        <f t="shared" ref="T177" si="249">N177</f>
        <v>3.25</v>
      </c>
      <c r="U177" s="30">
        <f t="shared" si="132"/>
        <v>1</v>
      </c>
      <c r="V177" s="43">
        <f t="shared" si="58"/>
        <v>-3</v>
      </c>
      <c r="W177" s="45">
        <f t="shared" ref="W177" si="250">V177+W176</f>
        <v>16.120000000000015</v>
      </c>
      <c r="X177" s="85"/>
    </row>
    <row r="178" spans="1:24" outlineLevel="1" x14ac:dyDescent="0.2">
      <c r="A178" s="91"/>
      <c r="B178" s="37">
        <f t="shared" si="1"/>
        <v>174</v>
      </c>
      <c r="C178" s="28" t="s">
        <v>680</v>
      </c>
      <c r="D178" s="64">
        <v>44420</v>
      </c>
      <c r="E178" s="28" t="s">
        <v>26</v>
      </c>
      <c r="F178" s="54" t="s">
        <v>36</v>
      </c>
      <c r="G178" s="54" t="s">
        <v>67</v>
      </c>
      <c r="H178" s="54">
        <v>1113</v>
      </c>
      <c r="I178" s="57" t="s">
        <v>131</v>
      </c>
      <c r="J178" s="54" t="s">
        <v>120</v>
      </c>
      <c r="K178" s="36" t="s">
        <v>74</v>
      </c>
      <c r="L178" s="10">
        <v>2.93</v>
      </c>
      <c r="M178" s="30">
        <v>5.1625806451612899</v>
      </c>
      <c r="N178" s="31">
        <v>1.29</v>
      </c>
      <c r="O178" s="30">
        <v>0</v>
      </c>
      <c r="P178" s="43">
        <f t="shared" si="0"/>
        <v>-5.2</v>
      </c>
      <c r="Q178" s="45">
        <f t="shared" ref="Q178" si="251">P178+Q177</f>
        <v>1.0000000000000515</v>
      </c>
      <c r="R178" s="10">
        <f t="shared" ref="R178:R179" si="252">L178</f>
        <v>2.93</v>
      </c>
      <c r="S178" s="30">
        <f t="shared" si="132"/>
        <v>2</v>
      </c>
      <c r="T178" s="31">
        <f t="shared" ref="T178:T179" si="253">N178</f>
        <v>1.29</v>
      </c>
      <c r="U178" s="30">
        <f t="shared" si="132"/>
        <v>1</v>
      </c>
      <c r="V178" s="43">
        <f t="shared" si="58"/>
        <v>-3</v>
      </c>
      <c r="W178" s="45">
        <f t="shared" ref="W178" si="254">V178+W177</f>
        <v>13.120000000000015</v>
      </c>
      <c r="X178" s="85"/>
    </row>
    <row r="179" spans="1:24" outlineLevel="1" x14ac:dyDescent="0.2">
      <c r="A179" s="91"/>
      <c r="B179" s="37">
        <f t="shared" si="1"/>
        <v>175</v>
      </c>
      <c r="C179" s="28" t="s">
        <v>739</v>
      </c>
      <c r="D179" s="64">
        <v>44420</v>
      </c>
      <c r="E179" s="28" t="s">
        <v>509</v>
      </c>
      <c r="F179" s="54" t="s">
        <v>46</v>
      </c>
      <c r="G179" s="54" t="s">
        <v>67</v>
      </c>
      <c r="H179" s="54">
        <v>1200</v>
      </c>
      <c r="I179" s="57" t="s">
        <v>131</v>
      </c>
      <c r="J179" s="54" t="s">
        <v>178</v>
      </c>
      <c r="K179" s="36" t="s">
        <v>9</v>
      </c>
      <c r="L179" s="10">
        <v>3.75</v>
      </c>
      <c r="M179" s="30">
        <v>3.6381818181818177</v>
      </c>
      <c r="N179" s="31">
        <v>1.76</v>
      </c>
      <c r="O179" s="30">
        <v>0</v>
      </c>
      <c r="P179" s="43">
        <f t="shared" si="0"/>
        <v>10</v>
      </c>
      <c r="Q179" s="45">
        <f t="shared" ref="Q179:Q181" si="255">P179+Q178</f>
        <v>11.000000000000052</v>
      </c>
      <c r="R179" s="10">
        <f t="shared" si="252"/>
        <v>3.75</v>
      </c>
      <c r="S179" s="30">
        <f t="shared" si="132"/>
        <v>2</v>
      </c>
      <c r="T179" s="31">
        <f t="shared" si="253"/>
        <v>1.76</v>
      </c>
      <c r="U179" s="30">
        <f t="shared" si="132"/>
        <v>1</v>
      </c>
      <c r="V179" s="43">
        <f t="shared" si="58"/>
        <v>6.26</v>
      </c>
      <c r="W179" s="45">
        <f t="shared" ref="W179:W181" si="256">V179+W178</f>
        <v>19.380000000000017</v>
      </c>
      <c r="X179" s="85"/>
    </row>
    <row r="180" spans="1:24" outlineLevel="1" x14ac:dyDescent="0.2">
      <c r="A180" s="91"/>
      <c r="B180" s="37">
        <f t="shared" si="1"/>
        <v>176</v>
      </c>
      <c r="C180" s="28" t="s">
        <v>744</v>
      </c>
      <c r="D180" s="64">
        <v>44422</v>
      </c>
      <c r="E180" s="28" t="s">
        <v>240</v>
      </c>
      <c r="F180" s="54" t="s">
        <v>36</v>
      </c>
      <c r="G180" s="54" t="s">
        <v>745</v>
      </c>
      <c r="H180" s="54">
        <v>1200</v>
      </c>
      <c r="I180" s="57" t="s">
        <v>131</v>
      </c>
      <c r="J180" s="54" t="s">
        <v>178</v>
      </c>
      <c r="K180" s="36" t="s">
        <v>9</v>
      </c>
      <c r="L180" s="10">
        <v>3.37</v>
      </c>
      <c r="M180" s="30">
        <v>4.2294736842105261</v>
      </c>
      <c r="N180" s="31">
        <v>2.02</v>
      </c>
      <c r="O180" s="30">
        <v>0</v>
      </c>
      <c r="P180" s="43">
        <f t="shared" si="0"/>
        <v>10</v>
      </c>
      <c r="Q180" s="45">
        <f t="shared" si="255"/>
        <v>21.00000000000005</v>
      </c>
      <c r="R180" s="10">
        <f t="shared" ref="R180" si="257">L180</f>
        <v>3.37</v>
      </c>
      <c r="S180" s="30">
        <f t="shared" si="132"/>
        <v>2</v>
      </c>
      <c r="T180" s="31">
        <f t="shared" ref="T180" si="258">N180</f>
        <v>2.02</v>
      </c>
      <c r="U180" s="30">
        <f t="shared" si="132"/>
        <v>1</v>
      </c>
      <c r="V180" s="43">
        <f t="shared" si="58"/>
        <v>5.76</v>
      </c>
      <c r="W180" s="45">
        <f t="shared" si="256"/>
        <v>25.140000000000015</v>
      </c>
      <c r="X180" s="85"/>
    </row>
    <row r="181" spans="1:24" outlineLevel="1" x14ac:dyDescent="0.2">
      <c r="A181" s="91"/>
      <c r="B181" s="37">
        <f t="shared" si="1"/>
        <v>177</v>
      </c>
      <c r="C181" s="28" t="s">
        <v>664</v>
      </c>
      <c r="D181" s="64">
        <v>44423</v>
      </c>
      <c r="E181" s="28" t="s">
        <v>15</v>
      </c>
      <c r="F181" s="54" t="s">
        <v>36</v>
      </c>
      <c r="G181" s="54" t="s">
        <v>67</v>
      </c>
      <c r="H181" s="54">
        <v>1000</v>
      </c>
      <c r="I181" s="57" t="s">
        <v>130</v>
      </c>
      <c r="J181" s="54" t="s">
        <v>120</v>
      </c>
      <c r="K181" s="36" t="s">
        <v>56</v>
      </c>
      <c r="L181" s="10">
        <v>5.59</v>
      </c>
      <c r="M181" s="30">
        <v>2.1767567567567565</v>
      </c>
      <c r="N181" s="31">
        <v>2.2200000000000002</v>
      </c>
      <c r="O181" s="30">
        <v>1.7844444444444445</v>
      </c>
      <c r="P181" s="43">
        <f t="shared" si="0"/>
        <v>-4</v>
      </c>
      <c r="Q181" s="45">
        <f t="shared" si="255"/>
        <v>17.00000000000005</v>
      </c>
      <c r="R181" s="10">
        <f t="shared" ref="R181" si="259">L181</f>
        <v>5.59</v>
      </c>
      <c r="S181" s="30">
        <f t="shared" si="132"/>
        <v>2</v>
      </c>
      <c r="T181" s="31">
        <f t="shared" ref="T181" si="260">N181</f>
        <v>2.2200000000000002</v>
      </c>
      <c r="U181" s="30">
        <f t="shared" si="132"/>
        <v>1</v>
      </c>
      <c r="V181" s="43">
        <f t="shared" si="58"/>
        <v>-3</v>
      </c>
      <c r="W181" s="45">
        <f t="shared" si="256"/>
        <v>22.140000000000015</v>
      </c>
      <c r="X181" s="85"/>
    </row>
    <row r="182" spans="1:24" outlineLevel="1" x14ac:dyDescent="0.2">
      <c r="A182" s="91"/>
      <c r="B182" s="37">
        <f t="shared" si="1"/>
        <v>178</v>
      </c>
      <c r="C182" s="28" t="s">
        <v>718</v>
      </c>
      <c r="D182" s="64">
        <v>44424</v>
      </c>
      <c r="E182" s="28" t="s">
        <v>32</v>
      </c>
      <c r="F182" s="54" t="s">
        <v>34</v>
      </c>
      <c r="G182" s="54" t="s">
        <v>67</v>
      </c>
      <c r="H182" s="54">
        <v>1000</v>
      </c>
      <c r="I182" s="57" t="s">
        <v>128</v>
      </c>
      <c r="J182" s="54" t="s">
        <v>120</v>
      </c>
      <c r="K182" s="36" t="s">
        <v>62</v>
      </c>
      <c r="L182" s="10">
        <v>10.78</v>
      </c>
      <c r="M182" s="30">
        <v>1.0180128205128205</v>
      </c>
      <c r="N182" s="31">
        <v>2.61</v>
      </c>
      <c r="O182" s="30">
        <v>0.62000000000000011</v>
      </c>
      <c r="P182" s="43">
        <f t="shared" si="0"/>
        <v>-1.6</v>
      </c>
      <c r="Q182" s="45">
        <f t="shared" ref="Q182" si="261">P182+Q181</f>
        <v>15.40000000000005</v>
      </c>
      <c r="R182" s="10">
        <f t="shared" ref="R182:R184" si="262">L182</f>
        <v>10.78</v>
      </c>
      <c r="S182" s="30">
        <f t="shared" si="132"/>
        <v>2</v>
      </c>
      <c r="T182" s="31">
        <f t="shared" ref="T182:T184" si="263">N182</f>
        <v>2.61</v>
      </c>
      <c r="U182" s="30">
        <f t="shared" si="132"/>
        <v>1</v>
      </c>
      <c r="V182" s="43">
        <f t="shared" si="58"/>
        <v>-3</v>
      </c>
      <c r="W182" s="45">
        <f t="shared" ref="W182" si="264">V182+W181</f>
        <v>19.140000000000015</v>
      </c>
      <c r="X182" s="85"/>
    </row>
    <row r="183" spans="1:24" outlineLevel="1" x14ac:dyDescent="0.2">
      <c r="A183" s="91"/>
      <c r="B183" s="37">
        <f t="shared" si="1"/>
        <v>179</v>
      </c>
      <c r="C183" s="28" t="s">
        <v>746</v>
      </c>
      <c r="D183" s="64">
        <v>44424</v>
      </c>
      <c r="E183" s="28" t="s">
        <v>32</v>
      </c>
      <c r="F183" s="54" t="s">
        <v>34</v>
      </c>
      <c r="G183" s="54" t="s">
        <v>67</v>
      </c>
      <c r="H183" s="54">
        <v>1000</v>
      </c>
      <c r="I183" s="57" t="s">
        <v>128</v>
      </c>
      <c r="J183" s="54" t="s">
        <v>120</v>
      </c>
      <c r="K183" s="36" t="s">
        <v>9</v>
      </c>
      <c r="L183" s="10">
        <v>3.2</v>
      </c>
      <c r="M183" s="30">
        <v>4.5326007326007325</v>
      </c>
      <c r="N183" s="31">
        <v>1.69</v>
      </c>
      <c r="O183" s="30">
        <v>0</v>
      </c>
      <c r="P183" s="43">
        <f t="shared" si="0"/>
        <v>10</v>
      </c>
      <c r="Q183" s="45">
        <f t="shared" ref="Q183" si="265">P183+Q182</f>
        <v>25.400000000000048</v>
      </c>
      <c r="R183" s="10">
        <f t="shared" si="262"/>
        <v>3.2</v>
      </c>
      <c r="S183" s="30">
        <f t="shared" si="132"/>
        <v>2</v>
      </c>
      <c r="T183" s="31">
        <f t="shared" si="263"/>
        <v>1.69</v>
      </c>
      <c r="U183" s="30">
        <f t="shared" si="132"/>
        <v>1</v>
      </c>
      <c r="V183" s="43">
        <f t="shared" si="58"/>
        <v>5.09</v>
      </c>
      <c r="W183" s="45">
        <f t="shared" ref="W183" si="266">V183+W182</f>
        <v>24.230000000000015</v>
      </c>
      <c r="X183" s="85"/>
    </row>
    <row r="184" spans="1:24" outlineLevel="1" x14ac:dyDescent="0.2">
      <c r="A184" s="91"/>
      <c r="B184" s="37">
        <f t="shared" si="1"/>
        <v>180</v>
      </c>
      <c r="C184" s="28" t="s">
        <v>748</v>
      </c>
      <c r="D184" s="64">
        <v>44424</v>
      </c>
      <c r="E184" s="28" t="s">
        <v>32</v>
      </c>
      <c r="F184" s="54" t="s">
        <v>13</v>
      </c>
      <c r="G184" s="54" t="s">
        <v>70</v>
      </c>
      <c r="H184" s="54">
        <v>1100</v>
      </c>
      <c r="I184" s="57" t="s">
        <v>128</v>
      </c>
      <c r="J184" s="54" t="s">
        <v>120</v>
      </c>
      <c r="K184" s="36" t="s">
        <v>8</v>
      </c>
      <c r="L184" s="10">
        <v>3.13</v>
      </c>
      <c r="M184" s="30">
        <v>4.6764418938307033</v>
      </c>
      <c r="N184" s="31">
        <v>1.46</v>
      </c>
      <c r="O184" s="30">
        <v>0</v>
      </c>
      <c r="P184" s="43">
        <f t="shared" si="0"/>
        <v>-4.7</v>
      </c>
      <c r="Q184" s="45">
        <f t="shared" ref="Q184" si="267">P184+Q183</f>
        <v>20.700000000000049</v>
      </c>
      <c r="R184" s="10">
        <f t="shared" si="262"/>
        <v>3.13</v>
      </c>
      <c r="S184" s="30">
        <f t="shared" si="132"/>
        <v>2</v>
      </c>
      <c r="T184" s="31">
        <f t="shared" si="263"/>
        <v>1.46</v>
      </c>
      <c r="U184" s="30">
        <f t="shared" si="132"/>
        <v>1</v>
      </c>
      <c r="V184" s="43">
        <f t="shared" si="58"/>
        <v>-1.54</v>
      </c>
      <c r="W184" s="45">
        <f t="shared" ref="W184" si="268">V184+W183</f>
        <v>22.690000000000015</v>
      </c>
      <c r="X184" s="85"/>
    </row>
    <row r="185" spans="1:24" outlineLevel="1" x14ac:dyDescent="0.2">
      <c r="A185" s="91"/>
      <c r="B185" s="37">
        <f t="shared" si="1"/>
        <v>181</v>
      </c>
      <c r="C185" s="28" t="s">
        <v>752</v>
      </c>
      <c r="D185" s="64">
        <v>44425</v>
      </c>
      <c r="E185" s="28" t="s">
        <v>44</v>
      </c>
      <c r="F185" s="54" t="s">
        <v>41</v>
      </c>
      <c r="G185" s="54" t="s">
        <v>70</v>
      </c>
      <c r="H185" s="54">
        <v>1000</v>
      </c>
      <c r="I185" s="57" t="s">
        <v>128</v>
      </c>
      <c r="J185" s="54" t="s">
        <v>120</v>
      </c>
      <c r="K185" s="36" t="s">
        <v>74</v>
      </c>
      <c r="L185" s="10">
        <v>8.17</v>
      </c>
      <c r="M185" s="30">
        <v>1.3999425287356322</v>
      </c>
      <c r="N185" s="31">
        <v>2.66</v>
      </c>
      <c r="O185" s="30">
        <v>0.84833333333333316</v>
      </c>
      <c r="P185" s="43">
        <f t="shared" si="0"/>
        <v>-2.2000000000000002</v>
      </c>
      <c r="Q185" s="45">
        <f t="shared" ref="Q185" si="269">P185+Q184</f>
        <v>18.50000000000005</v>
      </c>
      <c r="R185" s="10">
        <f t="shared" ref="R185:R186" si="270">L185</f>
        <v>8.17</v>
      </c>
      <c r="S185" s="30">
        <f t="shared" si="132"/>
        <v>2</v>
      </c>
      <c r="T185" s="31">
        <f t="shared" ref="T185:T186" si="271">N185</f>
        <v>2.66</v>
      </c>
      <c r="U185" s="30">
        <f t="shared" si="132"/>
        <v>1</v>
      </c>
      <c r="V185" s="43">
        <f t="shared" si="58"/>
        <v>-3</v>
      </c>
      <c r="W185" s="45">
        <f t="shared" ref="W185" si="272">V185+W184</f>
        <v>19.690000000000015</v>
      </c>
      <c r="X185" s="85"/>
    </row>
    <row r="186" spans="1:24" outlineLevel="1" x14ac:dyDescent="0.2">
      <c r="A186" s="91"/>
      <c r="B186" s="37">
        <f t="shared" si="1"/>
        <v>182</v>
      </c>
      <c r="C186" s="28" t="s">
        <v>754</v>
      </c>
      <c r="D186" s="64">
        <v>44425</v>
      </c>
      <c r="E186" s="28" t="s">
        <v>753</v>
      </c>
      <c r="F186" s="54" t="s">
        <v>13</v>
      </c>
      <c r="G186" s="54" t="s">
        <v>70</v>
      </c>
      <c r="H186" s="54">
        <v>1007</v>
      </c>
      <c r="I186" s="57" t="s">
        <v>131</v>
      </c>
      <c r="J186" s="54" t="s">
        <v>178</v>
      </c>
      <c r="K186" s="36" t="s">
        <v>66</v>
      </c>
      <c r="L186" s="10">
        <v>2.86</v>
      </c>
      <c r="M186" s="30">
        <v>5.4011594202898543</v>
      </c>
      <c r="N186" s="31">
        <v>1.53</v>
      </c>
      <c r="O186" s="30">
        <v>0</v>
      </c>
      <c r="P186" s="43">
        <f t="shared" si="0"/>
        <v>-5.4</v>
      </c>
      <c r="Q186" s="45">
        <f t="shared" ref="Q186" si="273">P186+Q185</f>
        <v>13.100000000000049</v>
      </c>
      <c r="R186" s="10">
        <f t="shared" si="270"/>
        <v>2.86</v>
      </c>
      <c r="S186" s="30">
        <f t="shared" si="132"/>
        <v>2</v>
      </c>
      <c r="T186" s="31">
        <f t="shared" si="271"/>
        <v>1.53</v>
      </c>
      <c r="U186" s="30">
        <f t="shared" si="132"/>
        <v>1</v>
      </c>
      <c r="V186" s="43">
        <f t="shared" si="58"/>
        <v>-3</v>
      </c>
      <c r="W186" s="45">
        <f t="shared" ref="W186" si="274">V186+W185</f>
        <v>16.690000000000015</v>
      </c>
      <c r="X186" s="85"/>
    </row>
    <row r="187" spans="1:24" outlineLevel="1" x14ac:dyDescent="0.2">
      <c r="A187" s="91"/>
      <c r="B187" s="37">
        <f t="shared" si="1"/>
        <v>183</v>
      </c>
      <c r="C187" s="28" t="s">
        <v>755</v>
      </c>
      <c r="D187" s="64">
        <v>44426</v>
      </c>
      <c r="E187" s="28" t="s">
        <v>43</v>
      </c>
      <c r="F187" s="54" t="s">
        <v>10</v>
      </c>
      <c r="G187" s="54" t="s">
        <v>147</v>
      </c>
      <c r="H187" s="54">
        <v>1300</v>
      </c>
      <c r="I187" s="57" t="s">
        <v>130</v>
      </c>
      <c r="J187" s="54" t="s">
        <v>120</v>
      </c>
      <c r="K187" s="36" t="s">
        <v>62</v>
      </c>
      <c r="L187" s="10">
        <v>4.24</v>
      </c>
      <c r="M187" s="30">
        <v>3.0815384615384609</v>
      </c>
      <c r="N187" s="31">
        <v>1.86</v>
      </c>
      <c r="O187" s="30">
        <v>3.5257142857142858</v>
      </c>
      <c r="P187" s="43">
        <f t="shared" si="0"/>
        <v>-6.6</v>
      </c>
      <c r="Q187" s="45">
        <f t="shared" ref="Q187" si="275">P187+Q186</f>
        <v>6.5000000000000497</v>
      </c>
      <c r="R187" s="10">
        <f t="shared" ref="R187:R194" si="276">L187</f>
        <v>4.24</v>
      </c>
      <c r="S187" s="30">
        <f t="shared" si="132"/>
        <v>2</v>
      </c>
      <c r="T187" s="31">
        <f t="shared" ref="T187:T194" si="277">N187</f>
        <v>1.86</v>
      </c>
      <c r="U187" s="30">
        <f t="shared" si="132"/>
        <v>1</v>
      </c>
      <c r="V187" s="43">
        <f t="shared" si="58"/>
        <v>-3</v>
      </c>
      <c r="W187" s="45">
        <f t="shared" ref="W187" si="278">V187+W186</f>
        <v>13.690000000000015</v>
      </c>
      <c r="X187" s="85"/>
    </row>
    <row r="188" spans="1:24" outlineLevel="1" x14ac:dyDescent="0.2">
      <c r="A188" s="91"/>
      <c r="B188" s="37">
        <f t="shared" si="1"/>
        <v>184</v>
      </c>
      <c r="C188" s="28" t="s">
        <v>756</v>
      </c>
      <c r="D188" s="64">
        <v>44426</v>
      </c>
      <c r="E188" s="28" t="s">
        <v>43</v>
      </c>
      <c r="F188" s="54" t="s">
        <v>10</v>
      </c>
      <c r="G188" s="54" t="s">
        <v>147</v>
      </c>
      <c r="H188" s="54">
        <v>1300</v>
      </c>
      <c r="I188" s="57" t="s">
        <v>130</v>
      </c>
      <c r="J188" s="54" t="s">
        <v>120</v>
      </c>
      <c r="K188" s="36" t="s">
        <v>110</v>
      </c>
      <c r="L188" s="10">
        <v>10.01</v>
      </c>
      <c r="M188" s="30">
        <v>1.1099999999999999</v>
      </c>
      <c r="N188" s="31">
        <v>2.87</v>
      </c>
      <c r="O188" s="30">
        <v>0.61142857142857088</v>
      </c>
      <c r="P188" s="43">
        <f t="shared" si="0"/>
        <v>-1.7</v>
      </c>
      <c r="Q188" s="45">
        <f t="shared" ref="Q188" si="279">P188+Q187</f>
        <v>4.8000000000000496</v>
      </c>
      <c r="R188" s="10">
        <f t="shared" si="276"/>
        <v>10.01</v>
      </c>
      <c r="S188" s="30">
        <f t="shared" si="132"/>
        <v>2</v>
      </c>
      <c r="T188" s="31">
        <f t="shared" si="277"/>
        <v>2.87</v>
      </c>
      <c r="U188" s="30">
        <f t="shared" si="132"/>
        <v>1</v>
      </c>
      <c r="V188" s="43">
        <f t="shared" si="58"/>
        <v>-3</v>
      </c>
      <c r="W188" s="45">
        <f t="shared" ref="W188" si="280">V188+W187</f>
        <v>10.690000000000015</v>
      </c>
      <c r="X188" s="85"/>
    </row>
    <row r="189" spans="1:24" outlineLevel="1" x14ac:dyDescent="0.2">
      <c r="A189" s="91"/>
      <c r="B189" s="37">
        <f t="shared" si="1"/>
        <v>185</v>
      </c>
      <c r="C189" s="28" t="s">
        <v>757</v>
      </c>
      <c r="D189" s="64">
        <v>44426</v>
      </c>
      <c r="E189" s="28" t="s">
        <v>43</v>
      </c>
      <c r="F189" s="54" t="s">
        <v>48</v>
      </c>
      <c r="G189" s="54" t="s">
        <v>72</v>
      </c>
      <c r="H189" s="54">
        <v>1300</v>
      </c>
      <c r="I189" s="57" t="s">
        <v>130</v>
      </c>
      <c r="J189" s="54" t="s">
        <v>120</v>
      </c>
      <c r="K189" s="36" t="s">
        <v>74</v>
      </c>
      <c r="L189" s="10">
        <v>46.07</v>
      </c>
      <c r="M189" s="30">
        <v>0.22111111111111109</v>
      </c>
      <c r="N189" s="31">
        <v>9.35</v>
      </c>
      <c r="O189" s="30">
        <v>0.03</v>
      </c>
      <c r="P189" s="43">
        <f t="shared" si="0"/>
        <v>-0.3</v>
      </c>
      <c r="Q189" s="45">
        <f t="shared" ref="Q189" si="281">P189+Q188</f>
        <v>4.5000000000000497</v>
      </c>
      <c r="R189" s="10">
        <f t="shared" si="276"/>
        <v>46.07</v>
      </c>
      <c r="S189" s="30">
        <f t="shared" si="132"/>
        <v>2</v>
      </c>
      <c r="T189" s="31">
        <f t="shared" si="277"/>
        <v>9.35</v>
      </c>
      <c r="U189" s="30">
        <f t="shared" si="132"/>
        <v>1</v>
      </c>
      <c r="V189" s="43">
        <f t="shared" si="58"/>
        <v>-3</v>
      </c>
      <c r="W189" s="45">
        <f t="shared" ref="W189" si="282">V189+W188</f>
        <v>7.6900000000000155</v>
      </c>
      <c r="X189" s="85"/>
    </row>
    <row r="190" spans="1:24" outlineLevel="1" x14ac:dyDescent="0.2">
      <c r="A190" s="91"/>
      <c r="B190" s="37">
        <f t="shared" si="1"/>
        <v>186</v>
      </c>
      <c r="C190" s="28" t="s">
        <v>721</v>
      </c>
      <c r="D190" s="64">
        <v>44426</v>
      </c>
      <c r="E190" s="28" t="s">
        <v>616</v>
      </c>
      <c r="F190" s="54" t="s">
        <v>25</v>
      </c>
      <c r="G190" s="54" t="s">
        <v>67</v>
      </c>
      <c r="H190" s="54">
        <v>1250</v>
      </c>
      <c r="I190" s="57" t="s">
        <v>131</v>
      </c>
      <c r="J190" s="54" t="s">
        <v>178</v>
      </c>
      <c r="K190" s="36" t="s">
        <v>9</v>
      </c>
      <c r="L190" s="10">
        <v>13.81</v>
      </c>
      <c r="M190" s="30">
        <v>0.7805882352941178</v>
      </c>
      <c r="N190" s="31">
        <v>3.5</v>
      </c>
      <c r="O190" s="30">
        <v>0.30933333333333313</v>
      </c>
      <c r="P190" s="43">
        <f t="shared" si="0"/>
        <v>10.8</v>
      </c>
      <c r="Q190" s="45">
        <f t="shared" ref="Q190" si="283">P190+Q189</f>
        <v>15.30000000000005</v>
      </c>
      <c r="R190" s="10">
        <f t="shared" si="276"/>
        <v>13.81</v>
      </c>
      <c r="S190" s="30">
        <f t="shared" si="132"/>
        <v>2</v>
      </c>
      <c r="T190" s="31">
        <f t="shared" si="277"/>
        <v>3.5</v>
      </c>
      <c r="U190" s="30">
        <f t="shared" si="132"/>
        <v>1</v>
      </c>
      <c r="V190" s="43">
        <f t="shared" si="58"/>
        <v>28.12</v>
      </c>
      <c r="W190" s="45">
        <f t="shared" ref="W190" si="284">V190+W189</f>
        <v>35.810000000000016</v>
      </c>
      <c r="X190" s="85"/>
    </row>
    <row r="191" spans="1:24" outlineLevel="1" x14ac:dyDescent="0.2">
      <c r="A191" s="91"/>
      <c r="B191" s="37">
        <f t="shared" si="1"/>
        <v>187</v>
      </c>
      <c r="C191" s="28" t="s">
        <v>758</v>
      </c>
      <c r="D191" s="64">
        <v>44426</v>
      </c>
      <c r="E191" s="28" t="s">
        <v>616</v>
      </c>
      <c r="F191" s="54" t="s">
        <v>25</v>
      </c>
      <c r="G191" s="54" t="s">
        <v>67</v>
      </c>
      <c r="H191" s="54">
        <v>1250</v>
      </c>
      <c r="I191" s="57" t="s">
        <v>131</v>
      </c>
      <c r="J191" s="54" t="s">
        <v>178</v>
      </c>
      <c r="K191" s="36" t="s">
        <v>86</v>
      </c>
      <c r="L191" s="10">
        <v>40.229999999999997</v>
      </c>
      <c r="M191" s="30">
        <v>0.25615384615384618</v>
      </c>
      <c r="N191" s="31">
        <v>7.47</v>
      </c>
      <c r="O191" s="30">
        <v>4.0000000000000008E-2</v>
      </c>
      <c r="P191" s="43">
        <f t="shared" si="0"/>
        <v>-0.3</v>
      </c>
      <c r="Q191" s="45">
        <f t="shared" ref="Q191" si="285">P191+Q190</f>
        <v>15.00000000000005</v>
      </c>
      <c r="R191" s="10">
        <f t="shared" si="276"/>
        <v>40.229999999999997</v>
      </c>
      <c r="S191" s="30">
        <f t="shared" si="132"/>
        <v>2</v>
      </c>
      <c r="T191" s="31">
        <f t="shared" si="277"/>
        <v>7.47</v>
      </c>
      <c r="U191" s="30">
        <f t="shared" si="132"/>
        <v>1</v>
      </c>
      <c r="V191" s="43">
        <f t="shared" si="58"/>
        <v>-3</v>
      </c>
      <c r="W191" s="45">
        <f t="shared" ref="W191" si="286">V191+W190</f>
        <v>32.810000000000016</v>
      </c>
      <c r="X191" s="85"/>
    </row>
    <row r="192" spans="1:24" outlineLevel="1" x14ac:dyDescent="0.2">
      <c r="A192" s="91"/>
      <c r="B192" s="37">
        <f t="shared" si="1"/>
        <v>188</v>
      </c>
      <c r="C192" s="28" t="s">
        <v>759</v>
      </c>
      <c r="D192" s="64">
        <v>44426</v>
      </c>
      <c r="E192" s="28" t="s">
        <v>616</v>
      </c>
      <c r="F192" s="54" t="s">
        <v>36</v>
      </c>
      <c r="G192" s="54" t="s">
        <v>67</v>
      </c>
      <c r="H192" s="54">
        <v>1250</v>
      </c>
      <c r="I192" s="57" t="s">
        <v>131</v>
      </c>
      <c r="J192" s="54" t="s">
        <v>178</v>
      </c>
      <c r="K192" s="36" t="s">
        <v>12</v>
      </c>
      <c r="L192" s="10">
        <v>7.35</v>
      </c>
      <c r="M192" s="30">
        <v>1.5727450980392157</v>
      </c>
      <c r="N192" s="31">
        <v>2.72</v>
      </c>
      <c r="O192" s="30">
        <v>0.90571428571428569</v>
      </c>
      <c r="P192" s="43">
        <f t="shared" si="0"/>
        <v>0</v>
      </c>
      <c r="Q192" s="45">
        <f t="shared" ref="Q192" si="287">P192+Q191</f>
        <v>15.00000000000005</v>
      </c>
      <c r="R192" s="10">
        <f t="shared" si="276"/>
        <v>7.35</v>
      </c>
      <c r="S192" s="30">
        <f t="shared" si="132"/>
        <v>2</v>
      </c>
      <c r="T192" s="31">
        <f t="shared" si="277"/>
        <v>2.72</v>
      </c>
      <c r="U192" s="30">
        <f t="shared" si="132"/>
        <v>1</v>
      </c>
      <c r="V192" s="43">
        <f t="shared" si="58"/>
        <v>-0.28000000000000003</v>
      </c>
      <c r="W192" s="45">
        <f t="shared" ref="W192" si="288">V192+W191</f>
        <v>32.530000000000015</v>
      </c>
      <c r="X192" s="85"/>
    </row>
    <row r="193" spans="1:24" outlineLevel="1" x14ac:dyDescent="0.2">
      <c r="A193" s="91"/>
      <c r="B193" s="37">
        <f t="shared" si="1"/>
        <v>189</v>
      </c>
      <c r="C193" s="28" t="s">
        <v>760</v>
      </c>
      <c r="D193" s="64">
        <v>44426</v>
      </c>
      <c r="E193" s="28" t="s">
        <v>616</v>
      </c>
      <c r="F193" s="54" t="s">
        <v>36</v>
      </c>
      <c r="G193" s="54" t="s">
        <v>67</v>
      </c>
      <c r="H193" s="54">
        <v>1250</v>
      </c>
      <c r="I193" s="57" t="s">
        <v>131</v>
      </c>
      <c r="J193" s="54" t="s">
        <v>178</v>
      </c>
      <c r="K193" s="36" t="s">
        <v>74</v>
      </c>
      <c r="L193" s="10">
        <v>4.8499999999999996</v>
      </c>
      <c r="M193" s="30">
        <v>2.6076832844574778</v>
      </c>
      <c r="N193" s="31">
        <v>2</v>
      </c>
      <c r="O193" s="30">
        <v>2.58</v>
      </c>
      <c r="P193" s="43">
        <f t="shared" si="0"/>
        <v>-5.2</v>
      </c>
      <c r="Q193" s="45">
        <f t="shared" ref="Q193" si="289">P193+Q192</f>
        <v>9.8000000000000504</v>
      </c>
      <c r="R193" s="10">
        <f t="shared" si="276"/>
        <v>4.8499999999999996</v>
      </c>
      <c r="S193" s="30">
        <f t="shared" si="132"/>
        <v>2</v>
      </c>
      <c r="T193" s="31">
        <f t="shared" si="277"/>
        <v>2</v>
      </c>
      <c r="U193" s="30">
        <f t="shared" si="132"/>
        <v>1</v>
      </c>
      <c r="V193" s="43">
        <f t="shared" si="58"/>
        <v>-3</v>
      </c>
      <c r="W193" s="45">
        <f t="shared" ref="W193" si="290">V193+W192</f>
        <v>29.530000000000015</v>
      </c>
      <c r="X193" s="85"/>
    </row>
    <row r="194" spans="1:24" outlineLevel="1" x14ac:dyDescent="0.2">
      <c r="A194" s="91"/>
      <c r="B194" s="37">
        <f t="shared" si="1"/>
        <v>190</v>
      </c>
      <c r="C194" s="28" t="s">
        <v>761</v>
      </c>
      <c r="D194" s="64">
        <v>44426</v>
      </c>
      <c r="E194" s="28" t="s">
        <v>616</v>
      </c>
      <c r="F194" s="54" t="s">
        <v>36</v>
      </c>
      <c r="G194" s="54" t="s">
        <v>67</v>
      </c>
      <c r="H194" s="54">
        <v>1250</v>
      </c>
      <c r="I194" s="57" t="s">
        <v>131</v>
      </c>
      <c r="J194" s="54" t="s">
        <v>178</v>
      </c>
      <c r="K194" s="36" t="s">
        <v>8</v>
      </c>
      <c r="L194" s="10">
        <v>7.82</v>
      </c>
      <c r="M194" s="30">
        <v>1.4658350803633822</v>
      </c>
      <c r="N194" s="31">
        <v>2.94</v>
      </c>
      <c r="O194" s="30">
        <v>0.76</v>
      </c>
      <c r="P194" s="43">
        <f t="shared" si="0"/>
        <v>0</v>
      </c>
      <c r="Q194" s="45">
        <f t="shared" ref="Q194" si="291">P194+Q193</f>
        <v>9.8000000000000504</v>
      </c>
      <c r="R194" s="10">
        <f t="shared" si="276"/>
        <v>7.82</v>
      </c>
      <c r="S194" s="30">
        <f t="shared" si="132"/>
        <v>2</v>
      </c>
      <c r="T194" s="31">
        <f t="shared" si="277"/>
        <v>2.94</v>
      </c>
      <c r="U194" s="30">
        <f t="shared" si="132"/>
        <v>1</v>
      </c>
      <c r="V194" s="43">
        <f t="shared" si="58"/>
        <v>-0.06</v>
      </c>
      <c r="W194" s="45">
        <f t="shared" ref="W194" si="292">V194+W193</f>
        <v>29.470000000000017</v>
      </c>
      <c r="X194" s="85"/>
    </row>
    <row r="195" spans="1:24" outlineLevel="1" x14ac:dyDescent="0.2">
      <c r="A195" s="91"/>
      <c r="B195" s="37">
        <f t="shared" si="1"/>
        <v>191</v>
      </c>
      <c r="C195" s="28" t="s">
        <v>762</v>
      </c>
      <c r="D195" s="64">
        <v>44427</v>
      </c>
      <c r="E195" s="28" t="s">
        <v>42</v>
      </c>
      <c r="F195" s="54" t="s">
        <v>36</v>
      </c>
      <c r="G195" s="54" t="s">
        <v>67</v>
      </c>
      <c r="H195" s="54">
        <v>1200</v>
      </c>
      <c r="I195" s="57" t="s">
        <v>132</v>
      </c>
      <c r="J195" s="54" t="s">
        <v>120</v>
      </c>
      <c r="K195" s="36" t="s">
        <v>66</v>
      </c>
      <c r="L195" s="10">
        <v>13.21</v>
      </c>
      <c r="M195" s="30">
        <v>0.81612244897959185</v>
      </c>
      <c r="N195" s="31">
        <v>3.4</v>
      </c>
      <c r="O195" s="30">
        <v>0.31999999999999973</v>
      </c>
      <c r="P195" s="43">
        <f t="shared" si="0"/>
        <v>-1.1000000000000001</v>
      </c>
      <c r="Q195" s="45">
        <f t="shared" ref="Q195" si="293">P195+Q194</f>
        <v>8.7000000000000508</v>
      </c>
      <c r="R195" s="10">
        <f t="shared" ref="R195:R198" si="294">L195</f>
        <v>13.21</v>
      </c>
      <c r="S195" s="30">
        <f t="shared" si="132"/>
        <v>2</v>
      </c>
      <c r="T195" s="31">
        <f t="shared" ref="T195:T198" si="295">N195</f>
        <v>3.4</v>
      </c>
      <c r="U195" s="30">
        <f t="shared" si="132"/>
        <v>1</v>
      </c>
      <c r="V195" s="43">
        <f t="shared" si="58"/>
        <v>-3</v>
      </c>
      <c r="W195" s="45">
        <f t="shared" ref="W195" si="296">V195+W194</f>
        <v>26.470000000000017</v>
      </c>
      <c r="X195" s="85"/>
    </row>
    <row r="196" spans="1:24" outlineLevel="1" x14ac:dyDescent="0.2">
      <c r="A196" s="91"/>
      <c r="B196" s="37">
        <f t="shared" si="1"/>
        <v>192</v>
      </c>
      <c r="C196" s="28" t="s">
        <v>719</v>
      </c>
      <c r="D196" s="64">
        <v>44427</v>
      </c>
      <c r="E196" s="28" t="s">
        <v>42</v>
      </c>
      <c r="F196" s="54" t="s">
        <v>36</v>
      </c>
      <c r="G196" s="54" t="s">
        <v>67</v>
      </c>
      <c r="H196" s="54">
        <v>1200</v>
      </c>
      <c r="I196" s="57" t="s">
        <v>132</v>
      </c>
      <c r="J196" s="54" t="s">
        <v>120</v>
      </c>
      <c r="K196" s="36" t="s">
        <v>8</v>
      </c>
      <c r="L196" s="10">
        <v>5.78</v>
      </c>
      <c r="M196" s="30">
        <v>2.0936842105263156</v>
      </c>
      <c r="N196" s="31">
        <v>2.2000000000000002</v>
      </c>
      <c r="O196" s="30">
        <v>1.72</v>
      </c>
      <c r="P196" s="43">
        <f t="shared" si="0"/>
        <v>0</v>
      </c>
      <c r="Q196" s="45">
        <f t="shared" ref="Q196" si="297">P196+Q195</f>
        <v>8.7000000000000508</v>
      </c>
      <c r="R196" s="10">
        <f t="shared" si="294"/>
        <v>5.78</v>
      </c>
      <c r="S196" s="30">
        <f t="shared" si="132"/>
        <v>2</v>
      </c>
      <c r="T196" s="31">
        <f t="shared" si="295"/>
        <v>2.2000000000000002</v>
      </c>
      <c r="U196" s="30">
        <f t="shared" si="132"/>
        <v>1</v>
      </c>
      <c r="V196" s="43">
        <f t="shared" si="58"/>
        <v>-0.8</v>
      </c>
      <c r="W196" s="45">
        <f t="shared" ref="W196" si="298">V196+W195</f>
        <v>25.670000000000016</v>
      </c>
      <c r="X196" s="85"/>
    </row>
    <row r="197" spans="1:24" outlineLevel="1" x14ac:dyDescent="0.2">
      <c r="A197" s="91"/>
      <c r="B197" s="37">
        <f t="shared" si="1"/>
        <v>193</v>
      </c>
      <c r="C197" s="28" t="s">
        <v>717</v>
      </c>
      <c r="D197" s="64">
        <v>44427</v>
      </c>
      <c r="E197" s="28" t="s">
        <v>42</v>
      </c>
      <c r="F197" s="54" t="s">
        <v>36</v>
      </c>
      <c r="G197" s="54" t="s">
        <v>67</v>
      </c>
      <c r="H197" s="54">
        <v>1200</v>
      </c>
      <c r="I197" s="57" t="s">
        <v>132</v>
      </c>
      <c r="J197" s="54" t="s">
        <v>120</v>
      </c>
      <c r="K197" s="36" t="s">
        <v>62</v>
      </c>
      <c r="L197" s="10">
        <v>13</v>
      </c>
      <c r="M197" s="30">
        <v>0.83499999999999996</v>
      </c>
      <c r="N197" s="31">
        <v>3.85</v>
      </c>
      <c r="O197" s="30">
        <v>0.28499999999999975</v>
      </c>
      <c r="P197" s="43">
        <f t="shared" si="0"/>
        <v>-1.1000000000000001</v>
      </c>
      <c r="Q197" s="45">
        <f t="shared" ref="Q197" si="299">P197+Q196</f>
        <v>7.6000000000000512</v>
      </c>
      <c r="R197" s="10">
        <f t="shared" si="294"/>
        <v>13</v>
      </c>
      <c r="S197" s="30">
        <f t="shared" si="132"/>
        <v>2</v>
      </c>
      <c r="T197" s="31">
        <f t="shared" si="295"/>
        <v>3.85</v>
      </c>
      <c r="U197" s="30">
        <f t="shared" si="132"/>
        <v>1</v>
      </c>
      <c r="V197" s="43">
        <f t="shared" si="58"/>
        <v>-3</v>
      </c>
      <c r="W197" s="45">
        <f t="shared" ref="W197" si="300">V197+W196</f>
        <v>22.670000000000016</v>
      </c>
      <c r="X197" s="85"/>
    </row>
    <row r="198" spans="1:24" outlineLevel="1" x14ac:dyDescent="0.2">
      <c r="A198" s="91"/>
      <c r="B198" s="37">
        <f t="shared" si="1"/>
        <v>194</v>
      </c>
      <c r="C198" s="28" t="s">
        <v>763</v>
      </c>
      <c r="D198" s="64">
        <v>44427</v>
      </c>
      <c r="E198" s="28" t="s">
        <v>603</v>
      </c>
      <c r="F198" s="54" t="s">
        <v>34</v>
      </c>
      <c r="G198" s="54" t="s">
        <v>67</v>
      </c>
      <c r="H198" s="54">
        <v>1000</v>
      </c>
      <c r="I198" s="57" t="s">
        <v>131</v>
      </c>
      <c r="J198" s="54" t="s">
        <v>178</v>
      </c>
      <c r="K198" s="36" t="s">
        <v>8</v>
      </c>
      <c r="L198" s="10">
        <v>2.73</v>
      </c>
      <c r="M198" s="30">
        <v>5.7542857142857136</v>
      </c>
      <c r="N198" s="31">
        <v>1.41</v>
      </c>
      <c r="O198" s="30">
        <v>0</v>
      </c>
      <c r="P198" s="43">
        <f t="shared" si="0"/>
        <v>-5.8</v>
      </c>
      <c r="Q198" s="45">
        <f t="shared" ref="Q198" si="301">P198+Q197</f>
        <v>1.8000000000000513</v>
      </c>
      <c r="R198" s="10">
        <f t="shared" si="294"/>
        <v>2.73</v>
      </c>
      <c r="S198" s="30">
        <f t="shared" ref="S198:U207" si="302">IF(R198&gt;0,S$3,0)</f>
        <v>2</v>
      </c>
      <c r="T198" s="31">
        <f t="shared" si="295"/>
        <v>1.41</v>
      </c>
      <c r="U198" s="30">
        <f t="shared" si="302"/>
        <v>1</v>
      </c>
      <c r="V198" s="43">
        <f t="shared" si="58"/>
        <v>-1.59</v>
      </c>
      <c r="W198" s="45">
        <f t="shared" ref="W198" si="303">V198+W197</f>
        <v>21.080000000000016</v>
      </c>
      <c r="X198" s="85"/>
    </row>
    <row r="199" spans="1:24" outlineLevel="1" x14ac:dyDescent="0.2">
      <c r="A199" s="91"/>
      <c r="B199" s="37">
        <f t="shared" si="1"/>
        <v>195</v>
      </c>
      <c r="C199" s="28" t="s">
        <v>764</v>
      </c>
      <c r="D199" s="64">
        <v>44428</v>
      </c>
      <c r="E199" s="28" t="s">
        <v>40</v>
      </c>
      <c r="F199" s="54" t="s">
        <v>36</v>
      </c>
      <c r="G199" s="54" t="s">
        <v>69</v>
      </c>
      <c r="H199" s="54">
        <v>1000</v>
      </c>
      <c r="I199" s="57" t="s">
        <v>130</v>
      </c>
      <c r="J199" s="54" t="s">
        <v>120</v>
      </c>
      <c r="K199" s="36" t="s">
        <v>56</v>
      </c>
      <c r="L199" s="10">
        <v>3.4</v>
      </c>
      <c r="M199" s="30">
        <v>4.1873684210526312</v>
      </c>
      <c r="N199" s="31">
        <v>1.6</v>
      </c>
      <c r="O199" s="30">
        <v>0</v>
      </c>
      <c r="P199" s="43">
        <f t="shared" si="0"/>
        <v>-4.2</v>
      </c>
      <c r="Q199" s="45">
        <f t="shared" ref="Q199" si="304">P199+Q198</f>
        <v>-2.3999999999999488</v>
      </c>
      <c r="R199" s="10">
        <f t="shared" ref="R199" si="305">L199</f>
        <v>3.4</v>
      </c>
      <c r="S199" s="30">
        <f t="shared" si="302"/>
        <v>2</v>
      </c>
      <c r="T199" s="31">
        <f t="shared" ref="T199" si="306">N199</f>
        <v>1.6</v>
      </c>
      <c r="U199" s="30">
        <f t="shared" si="302"/>
        <v>1</v>
      </c>
      <c r="V199" s="43">
        <f t="shared" si="58"/>
        <v>-3</v>
      </c>
      <c r="W199" s="45">
        <f t="shared" ref="W199" si="307">V199+W198</f>
        <v>18.080000000000016</v>
      </c>
      <c r="X199" s="85"/>
    </row>
    <row r="200" spans="1:24" outlineLevel="1" x14ac:dyDescent="0.2">
      <c r="A200" s="91"/>
      <c r="B200" s="37">
        <f t="shared" si="1"/>
        <v>196</v>
      </c>
      <c r="C200" s="28" t="s">
        <v>705</v>
      </c>
      <c r="D200" s="64">
        <v>44429</v>
      </c>
      <c r="E200" s="28" t="s">
        <v>37</v>
      </c>
      <c r="F200" s="54" t="s">
        <v>10</v>
      </c>
      <c r="G200" s="54" t="s">
        <v>67</v>
      </c>
      <c r="H200" s="54">
        <v>1100</v>
      </c>
      <c r="I200" s="57" t="s">
        <v>130</v>
      </c>
      <c r="J200" s="54" t="s">
        <v>120</v>
      </c>
      <c r="K200" s="36" t="s">
        <v>12</v>
      </c>
      <c r="L200" s="10">
        <v>5.6</v>
      </c>
      <c r="M200" s="30">
        <v>2.1761728395061728</v>
      </c>
      <c r="N200" s="31">
        <v>1.97</v>
      </c>
      <c r="O200" s="30">
        <v>2.2789610389610395</v>
      </c>
      <c r="P200" s="43">
        <f t="shared" si="0"/>
        <v>0</v>
      </c>
      <c r="Q200" s="45">
        <f t="shared" ref="Q200" si="308">P200+Q199</f>
        <v>-2.3999999999999488</v>
      </c>
      <c r="R200" s="10">
        <f t="shared" ref="R200:R202" si="309">L200</f>
        <v>5.6</v>
      </c>
      <c r="S200" s="30">
        <f t="shared" si="302"/>
        <v>2</v>
      </c>
      <c r="T200" s="31">
        <f t="shared" ref="T200:T202" si="310">N200</f>
        <v>1.97</v>
      </c>
      <c r="U200" s="30">
        <f t="shared" si="302"/>
        <v>1</v>
      </c>
      <c r="V200" s="43">
        <f t="shared" si="58"/>
        <v>-1.03</v>
      </c>
      <c r="W200" s="45">
        <f t="shared" ref="W200" si="311">V200+W199</f>
        <v>17.050000000000015</v>
      </c>
      <c r="X200" s="85"/>
    </row>
    <row r="201" spans="1:24" outlineLevel="1" x14ac:dyDescent="0.2">
      <c r="A201" s="91"/>
      <c r="B201" s="37">
        <f t="shared" si="1"/>
        <v>197</v>
      </c>
      <c r="C201" s="28" t="s">
        <v>766</v>
      </c>
      <c r="D201" s="64">
        <v>44429</v>
      </c>
      <c r="E201" s="28" t="s">
        <v>720</v>
      </c>
      <c r="F201" s="54" t="s">
        <v>10</v>
      </c>
      <c r="G201" s="54" t="s">
        <v>67</v>
      </c>
      <c r="H201" s="54">
        <v>1400</v>
      </c>
      <c r="I201" s="57" t="s">
        <v>131</v>
      </c>
      <c r="J201" s="54" t="s">
        <v>178</v>
      </c>
      <c r="K201" s="36" t="s">
        <v>12</v>
      </c>
      <c r="L201" s="10">
        <v>3.7</v>
      </c>
      <c r="M201" s="30">
        <v>3.7130481283422463</v>
      </c>
      <c r="N201" s="31">
        <v>1.68</v>
      </c>
      <c r="O201" s="30">
        <v>0</v>
      </c>
      <c r="P201" s="43">
        <f t="shared" si="0"/>
        <v>-3.7</v>
      </c>
      <c r="Q201" s="45">
        <f t="shared" ref="Q201" si="312">P201+Q200</f>
        <v>-6.099999999999949</v>
      </c>
      <c r="R201" s="10">
        <f t="shared" si="309"/>
        <v>3.7</v>
      </c>
      <c r="S201" s="30">
        <f t="shared" si="302"/>
        <v>2</v>
      </c>
      <c r="T201" s="31">
        <f t="shared" si="310"/>
        <v>1.68</v>
      </c>
      <c r="U201" s="30">
        <f t="shared" si="302"/>
        <v>1</v>
      </c>
      <c r="V201" s="43">
        <f t="shared" si="58"/>
        <v>-1.32</v>
      </c>
      <c r="W201" s="45">
        <f t="shared" ref="W201" si="313">V201+W200</f>
        <v>15.730000000000015</v>
      </c>
      <c r="X201" s="85"/>
    </row>
    <row r="202" spans="1:24" outlineLevel="1" x14ac:dyDescent="0.2">
      <c r="A202" s="91"/>
      <c r="B202" s="37">
        <f t="shared" si="1"/>
        <v>198</v>
      </c>
      <c r="C202" s="28" t="s">
        <v>765</v>
      </c>
      <c r="D202" s="64">
        <v>44429</v>
      </c>
      <c r="E202" s="28" t="s">
        <v>720</v>
      </c>
      <c r="F202" s="54" t="s">
        <v>46</v>
      </c>
      <c r="G202" s="54" t="s">
        <v>67</v>
      </c>
      <c r="H202" s="54">
        <v>1250</v>
      </c>
      <c r="I202" s="57" t="s">
        <v>131</v>
      </c>
      <c r="J202" s="54" t="s">
        <v>178</v>
      </c>
      <c r="K202" s="36" t="s">
        <v>66</v>
      </c>
      <c r="L202" s="10">
        <v>21</v>
      </c>
      <c r="M202" s="30">
        <v>0.5</v>
      </c>
      <c r="N202" s="31">
        <v>4.16</v>
      </c>
      <c r="O202" s="30">
        <v>0.15333333333333338</v>
      </c>
      <c r="P202" s="43">
        <f t="shared" si="0"/>
        <v>-0.7</v>
      </c>
      <c r="Q202" s="45">
        <f t="shared" ref="Q202" si="314">P202+Q201</f>
        <v>-6.7999999999999492</v>
      </c>
      <c r="R202" s="10">
        <f t="shared" si="309"/>
        <v>21</v>
      </c>
      <c r="S202" s="30">
        <f t="shared" si="302"/>
        <v>2</v>
      </c>
      <c r="T202" s="31">
        <f t="shared" si="310"/>
        <v>4.16</v>
      </c>
      <c r="U202" s="30">
        <f t="shared" si="302"/>
        <v>1</v>
      </c>
      <c r="V202" s="43">
        <f t="shared" si="58"/>
        <v>-3</v>
      </c>
      <c r="W202" s="45">
        <f t="shared" ref="W202" si="315">V202+W201</f>
        <v>12.730000000000015</v>
      </c>
      <c r="X202" s="85"/>
    </row>
    <row r="203" spans="1:24" outlineLevel="1" x14ac:dyDescent="0.2">
      <c r="A203" s="91"/>
      <c r="B203" s="37">
        <f t="shared" si="1"/>
        <v>199</v>
      </c>
      <c r="C203" s="28" t="s">
        <v>769</v>
      </c>
      <c r="D203" s="64">
        <v>44430</v>
      </c>
      <c r="E203" s="28" t="s">
        <v>26</v>
      </c>
      <c r="F203" s="54" t="s">
        <v>41</v>
      </c>
      <c r="G203" s="54" t="s">
        <v>67</v>
      </c>
      <c r="H203" s="54">
        <v>1113</v>
      </c>
      <c r="I203" s="57" t="s">
        <v>131</v>
      </c>
      <c r="J203" s="54" t="s">
        <v>120</v>
      </c>
      <c r="K203" s="36" t="s">
        <v>56</v>
      </c>
      <c r="L203" s="10">
        <v>24</v>
      </c>
      <c r="M203" s="30">
        <v>0.43608695652173912</v>
      </c>
      <c r="N203" s="31">
        <v>3.56</v>
      </c>
      <c r="O203" s="30">
        <v>0.15999999999999995</v>
      </c>
      <c r="P203" s="43">
        <f t="shared" si="0"/>
        <v>-0.6</v>
      </c>
      <c r="Q203" s="45">
        <f t="shared" ref="Q203" si="316">P203+Q202</f>
        <v>-7.3999999999999488</v>
      </c>
      <c r="R203" s="10">
        <f t="shared" ref="R203:R207" si="317">L203</f>
        <v>24</v>
      </c>
      <c r="S203" s="30">
        <f t="shared" si="302"/>
        <v>2</v>
      </c>
      <c r="T203" s="31">
        <f t="shared" ref="T203:T207" si="318">N203</f>
        <v>3.56</v>
      </c>
      <c r="U203" s="30">
        <f t="shared" si="302"/>
        <v>1</v>
      </c>
      <c r="V203" s="43">
        <f t="shared" si="58"/>
        <v>-3</v>
      </c>
      <c r="W203" s="45">
        <f t="shared" ref="W203" si="319">V203+W202</f>
        <v>9.7300000000000146</v>
      </c>
      <c r="X203" s="85"/>
    </row>
    <row r="204" spans="1:24" outlineLevel="1" collapsed="1" x14ac:dyDescent="0.2">
      <c r="A204" s="91"/>
      <c r="B204" s="37">
        <f t="shared" si="1"/>
        <v>200</v>
      </c>
      <c r="C204" s="28" t="s">
        <v>770</v>
      </c>
      <c r="D204" s="64">
        <v>44430</v>
      </c>
      <c r="E204" s="28" t="s">
        <v>26</v>
      </c>
      <c r="F204" s="54" t="s">
        <v>41</v>
      </c>
      <c r="G204" s="54" t="s">
        <v>67</v>
      </c>
      <c r="H204" s="54">
        <v>1113</v>
      </c>
      <c r="I204" s="57" t="s">
        <v>131</v>
      </c>
      <c r="J204" s="54" t="s">
        <v>120</v>
      </c>
      <c r="K204" s="36" t="s">
        <v>12</v>
      </c>
      <c r="L204" s="10">
        <v>6.6</v>
      </c>
      <c r="M204" s="30">
        <v>1.7861904761904766</v>
      </c>
      <c r="N204" s="31">
        <v>1.81</v>
      </c>
      <c r="O204" s="30">
        <v>2.2244444444444444</v>
      </c>
      <c r="P204" s="43">
        <f t="shared" si="0"/>
        <v>0</v>
      </c>
      <c r="Q204" s="45">
        <f t="shared" ref="Q204" si="320">P204+Q203</f>
        <v>-7.3999999999999488</v>
      </c>
      <c r="R204" s="10">
        <f t="shared" si="317"/>
        <v>6.6</v>
      </c>
      <c r="S204" s="30">
        <f t="shared" si="302"/>
        <v>2</v>
      </c>
      <c r="T204" s="31">
        <f t="shared" si="318"/>
        <v>1.81</v>
      </c>
      <c r="U204" s="30">
        <f t="shared" si="302"/>
        <v>1</v>
      </c>
      <c r="V204" s="43">
        <f t="shared" si="58"/>
        <v>-1.19</v>
      </c>
      <c r="W204" s="45">
        <f t="shared" ref="W204" si="321">V204+W203</f>
        <v>8.5400000000000151</v>
      </c>
      <c r="X204" s="85"/>
    </row>
    <row r="205" spans="1:24" outlineLevel="1" x14ac:dyDescent="0.2">
      <c r="A205" s="91"/>
      <c r="B205" s="37">
        <f t="shared" si="1"/>
        <v>201</v>
      </c>
      <c r="C205" s="28" t="s">
        <v>435</v>
      </c>
      <c r="D205" s="64">
        <v>44430</v>
      </c>
      <c r="E205" s="28" t="s">
        <v>26</v>
      </c>
      <c r="F205" s="54" t="s">
        <v>48</v>
      </c>
      <c r="G205" s="54" t="s">
        <v>69</v>
      </c>
      <c r="H205" s="54">
        <v>1013</v>
      </c>
      <c r="I205" s="57" t="s">
        <v>131</v>
      </c>
      <c r="J205" s="54" t="s">
        <v>120</v>
      </c>
      <c r="K205" s="36" t="s">
        <v>9</v>
      </c>
      <c r="L205" s="10">
        <v>1.88</v>
      </c>
      <c r="M205" s="30">
        <v>11.394285714285715</v>
      </c>
      <c r="N205" s="31">
        <v>1.17</v>
      </c>
      <c r="O205" s="30">
        <v>0</v>
      </c>
      <c r="P205" s="43">
        <f t="shared" si="0"/>
        <v>10</v>
      </c>
      <c r="Q205" s="45">
        <f t="shared" ref="Q205" si="322">P205+Q204</f>
        <v>2.6000000000000512</v>
      </c>
      <c r="R205" s="10">
        <f t="shared" si="317"/>
        <v>1.88</v>
      </c>
      <c r="S205" s="30">
        <f t="shared" si="302"/>
        <v>2</v>
      </c>
      <c r="T205" s="31">
        <f t="shared" si="318"/>
        <v>1.17</v>
      </c>
      <c r="U205" s="30">
        <f t="shared" si="302"/>
        <v>1</v>
      </c>
      <c r="V205" s="43">
        <f t="shared" si="58"/>
        <v>1.93</v>
      </c>
      <c r="W205" s="45">
        <f t="shared" ref="W205" si="323">V205+W204</f>
        <v>10.470000000000015</v>
      </c>
      <c r="X205" s="85"/>
    </row>
    <row r="206" spans="1:24" outlineLevel="1" x14ac:dyDescent="0.2">
      <c r="A206" s="91"/>
      <c r="B206" s="37">
        <f t="shared" si="1"/>
        <v>202</v>
      </c>
      <c r="C206" s="28" t="s">
        <v>767</v>
      </c>
      <c r="D206" s="64">
        <v>44430</v>
      </c>
      <c r="E206" s="28" t="s">
        <v>768</v>
      </c>
      <c r="F206" s="54" t="s">
        <v>46</v>
      </c>
      <c r="G206" s="54" t="s">
        <v>67</v>
      </c>
      <c r="H206" s="54">
        <v>1100</v>
      </c>
      <c r="I206" s="57" t="s">
        <v>131</v>
      </c>
      <c r="J206" s="54" t="s">
        <v>178</v>
      </c>
      <c r="K206" s="36" t="s">
        <v>9</v>
      </c>
      <c r="L206" s="10">
        <v>2.46</v>
      </c>
      <c r="M206" s="30">
        <v>6.857021276595745</v>
      </c>
      <c r="N206" s="31">
        <v>1.56</v>
      </c>
      <c r="O206" s="30">
        <v>0</v>
      </c>
      <c r="P206" s="43">
        <f t="shared" si="0"/>
        <v>10</v>
      </c>
      <c r="Q206" s="45">
        <f t="shared" ref="Q206" si="324">P206+Q205</f>
        <v>12.600000000000051</v>
      </c>
      <c r="R206" s="10">
        <f t="shared" si="317"/>
        <v>2.46</v>
      </c>
      <c r="S206" s="30">
        <f t="shared" si="302"/>
        <v>2</v>
      </c>
      <c r="T206" s="31">
        <f t="shared" si="318"/>
        <v>1.56</v>
      </c>
      <c r="U206" s="30">
        <f t="shared" si="302"/>
        <v>1</v>
      </c>
      <c r="V206" s="43">
        <f t="shared" si="58"/>
        <v>3.48</v>
      </c>
      <c r="W206" s="45">
        <f t="shared" ref="W206" si="325">V206+W205</f>
        <v>13.950000000000015</v>
      </c>
      <c r="X206" s="85"/>
    </row>
    <row r="207" spans="1:24" outlineLevel="1" x14ac:dyDescent="0.2">
      <c r="A207" s="91"/>
      <c r="B207" s="37">
        <f t="shared" si="1"/>
        <v>203</v>
      </c>
      <c r="C207" s="28" t="s">
        <v>775</v>
      </c>
      <c r="D207" s="64">
        <v>44432</v>
      </c>
      <c r="E207" s="28" t="s">
        <v>32</v>
      </c>
      <c r="F207" s="54" t="s">
        <v>10</v>
      </c>
      <c r="G207" s="54" t="s">
        <v>67</v>
      </c>
      <c r="H207" s="54">
        <v>1200</v>
      </c>
      <c r="I207" s="57" t="s">
        <v>128</v>
      </c>
      <c r="J207" s="54" t="s">
        <v>120</v>
      </c>
      <c r="K207" s="36" t="s">
        <v>74</v>
      </c>
      <c r="L207" s="10">
        <v>3.2</v>
      </c>
      <c r="M207" s="30">
        <v>4.5326007326007325</v>
      </c>
      <c r="N207" s="31">
        <v>1.33</v>
      </c>
      <c r="O207" s="30">
        <v>0</v>
      </c>
      <c r="P207" s="43">
        <f t="shared" si="0"/>
        <v>-4.5</v>
      </c>
      <c r="Q207" s="45">
        <f t="shared" ref="Q207" si="326">P207+Q206</f>
        <v>8.1000000000000512</v>
      </c>
      <c r="R207" s="10">
        <f t="shared" si="317"/>
        <v>3.2</v>
      </c>
      <c r="S207" s="30">
        <f t="shared" si="302"/>
        <v>2</v>
      </c>
      <c r="T207" s="31">
        <f t="shared" si="318"/>
        <v>1.33</v>
      </c>
      <c r="U207" s="30">
        <f t="shared" si="302"/>
        <v>1</v>
      </c>
      <c r="V207" s="43">
        <f t="shared" si="58"/>
        <v>-3</v>
      </c>
      <c r="W207" s="45">
        <f t="shared" ref="W207" si="327">V207+W206</f>
        <v>10.950000000000015</v>
      </c>
      <c r="X207" s="85"/>
    </row>
    <row r="208" spans="1:24" outlineLevel="1" x14ac:dyDescent="0.2">
      <c r="A208" s="91"/>
      <c r="B208" s="37">
        <f t="shared" si="1"/>
        <v>204</v>
      </c>
      <c r="C208" s="28" t="s">
        <v>777</v>
      </c>
      <c r="D208" s="64">
        <v>44432</v>
      </c>
      <c r="E208" s="28" t="s">
        <v>32</v>
      </c>
      <c r="F208" s="54" t="s">
        <v>34</v>
      </c>
      <c r="G208" s="54" t="s">
        <v>67</v>
      </c>
      <c r="H208" s="54">
        <v>1000</v>
      </c>
      <c r="I208" s="57" t="s">
        <v>128</v>
      </c>
      <c r="J208" s="54" t="s">
        <v>120</v>
      </c>
      <c r="K208" s="36" t="s">
        <v>66</v>
      </c>
      <c r="L208" s="10">
        <v>2.2400000000000002</v>
      </c>
      <c r="M208" s="30">
        <v>8.0621339950372217</v>
      </c>
      <c r="N208" s="31">
        <v>1.39</v>
      </c>
      <c r="O208" s="30">
        <v>0</v>
      </c>
      <c r="P208" s="43">
        <f t="shared" si="0"/>
        <v>-8.1</v>
      </c>
      <c r="Q208" s="45">
        <f t="shared" ref="Q208" si="328">P208+Q207</f>
        <v>5.1514348342607263E-14</v>
      </c>
      <c r="R208" s="10">
        <f t="shared" ref="R208" si="329">L208</f>
        <v>2.2400000000000002</v>
      </c>
      <c r="S208" s="30">
        <f t="shared" ref="S208" si="330">IF(R208&gt;0,S$3,0)</f>
        <v>2</v>
      </c>
      <c r="T208" s="31">
        <f t="shared" ref="T208" si="331">N208</f>
        <v>1.39</v>
      </c>
      <c r="U208" s="30">
        <f t="shared" ref="U208" si="332">IF(T208&gt;0,U$3,0)</f>
        <v>1</v>
      </c>
      <c r="V208" s="43">
        <f t="shared" si="58"/>
        <v>-3</v>
      </c>
      <c r="W208" s="45">
        <f t="shared" ref="W208" si="333">V208+W207</f>
        <v>7.9500000000000153</v>
      </c>
      <c r="X208" s="85"/>
    </row>
    <row r="209" spans="1:24" outlineLevel="1" x14ac:dyDescent="0.2">
      <c r="A209" s="91"/>
      <c r="B209" s="37">
        <f t="shared" si="1"/>
        <v>205</v>
      </c>
      <c r="C209" s="28" t="s">
        <v>326</v>
      </c>
      <c r="D209" s="64">
        <v>44433</v>
      </c>
      <c r="E209" s="28" t="s">
        <v>43</v>
      </c>
      <c r="F209" s="54" t="s">
        <v>13</v>
      </c>
      <c r="G209" s="54" t="s">
        <v>71</v>
      </c>
      <c r="H209" s="54">
        <v>1200</v>
      </c>
      <c r="I209" s="57" t="s">
        <v>130</v>
      </c>
      <c r="J209" s="54" t="s">
        <v>120</v>
      </c>
      <c r="K209" s="36" t="s">
        <v>9</v>
      </c>
      <c r="L209" s="10">
        <v>12.18</v>
      </c>
      <c r="M209" s="30">
        <v>0.89223140495867759</v>
      </c>
      <c r="N209" s="31">
        <v>3.53</v>
      </c>
      <c r="O209" s="30">
        <v>0.34000000000000008</v>
      </c>
      <c r="P209" s="43">
        <f t="shared" si="0"/>
        <v>10.8</v>
      </c>
      <c r="Q209" s="45">
        <f t="shared" ref="Q209" si="334">P209+Q208</f>
        <v>10.800000000000052</v>
      </c>
      <c r="R209" s="10">
        <f t="shared" ref="R209" si="335">L209</f>
        <v>12.18</v>
      </c>
      <c r="S209" s="30">
        <f t="shared" ref="S209" si="336">IF(R209&gt;0,S$3,0)</f>
        <v>2</v>
      </c>
      <c r="T209" s="31">
        <f t="shared" ref="T209" si="337">N209</f>
        <v>3.53</v>
      </c>
      <c r="U209" s="30">
        <f t="shared" ref="U209" si="338">IF(T209&gt;0,U$3,0)</f>
        <v>1</v>
      </c>
      <c r="V209" s="43">
        <f t="shared" si="58"/>
        <v>24.89</v>
      </c>
      <c r="W209" s="45">
        <f t="shared" ref="W209" si="339">V209+W208</f>
        <v>32.840000000000018</v>
      </c>
      <c r="X209" s="85"/>
    </row>
    <row r="210" spans="1:24" outlineLevel="1" x14ac:dyDescent="0.2">
      <c r="A210" s="91"/>
      <c r="B210" s="37">
        <f t="shared" si="1"/>
        <v>206</v>
      </c>
      <c r="C210" s="28" t="s">
        <v>781</v>
      </c>
      <c r="D210" s="64">
        <v>44434</v>
      </c>
      <c r="E210" s="28" t="s">
        <v>28</v>
      </c>
      <c r="F210" s="54" t="s">
        <v>34</v>
      </c>
      <c r="G210" s="54" t="s">
        <v>67</v>
      </c>
      <c r="H210" s="54">
        <v>1100</v>
      </c>
      <c r="I210" s="57" t="s">
        <v>130</v>
      </c>
      <c r="J210" s="54" t="s">
        <v>120</v>
      </c>
      <c r="K210" s="36" t="s">
        <v>56</v>
      </c>
      <c r="L210" s="10">
        <v>3.51</v>
      </c>
      <c r="M210" s="30">
        <v>3.9800000000000004</v>
      </c>
      <c r="N210" s="31">
        <v>1.55</v>
      </c>
      <c r="O210" s="30">
        <v>0</v>
      </c>
      <c r="P210" s="43">
        <f t="shared" si="0"/>
        <v>-4</v>
      </c>
      <c r="Q210" s="45">
        <f t="shared" ref="Q210" si="340">P210+Q209</f>
        <v>6.8000000000000522</v>
      </c>
      <c r="R210" s="10">
        <f t="shared" ref="R210" si="341">L210</f>
        <v>3.51</v>
      </c>
      <c r="S210" s="30">
        <f t="shared" ref="S210" si="342">IF(R210&gt;0,S$3,0)</f>
        <v>2</v>
      </c>
      <c r="T210" s="31">
        <f t="shared" ref="T210" si="343">N210</f>
        <v>1.55</v>
      </c>
      <c r="U210" s="30">
        <f t="shared" ref="U210" si="344">IF(T210&gt;0,U$3,0)</f>
        <v>1</v>
      </c>
      <c r="V210" s="43">
        <f t="shared" si="58"/>
        <v>-3</v>
      </c>
      <c r="W210" s="45">
        <f t="shared" ref="W210" si="345">V210+W209</f>
        <v>29.840000000000018</v>
      </c>
      <c r="X210" s="85"/>
    </row>
    <row r="211" spans="1:24" outlineLevel="1" x14ac:dyDescent="0.2">
      <c r="A211" s="91"/>
      <c r="B211" s="37">
        <f t="shared" si="1"/>
        <v>207</v>
      </c>
      <c r="C211" s="28" t="s">
        <v>712</v>
      </c>
      <c r="D211" s="64">
        <v>44435</v>
      </c>
      <c r="E211" s="28" t="s">
        <v>44</v>
      </c>
      <c r="F211" s="54" t="s">
        <v>36</v>
      </c>
      <c r="G211" s="54" t="s">
        <v>67</v>
      </c>
      <c r="H211" s="54">
        <v>1000</v>
      </c>
      <c r="I211" s="57" t="s">
        <v>128</v>
      </c>
      <c r="J211" s="54" t="s">
        <v>120</v>
      </c>
      <c r="K211" s="36" t="s">
        <v>9</v>
      </c>
      <c r="L211" s="10">
        <v>1.87</v>
      </c>
      <c r="M211" s="30">
        <v>11.496352201257862</v>
      </c>
      <c r="N211" s="31">
        <v>1.1499999999999999</v>
      </c>
      <c r="O211" s="30">
        <v>0</v>
      </c>
      <c r="P211" s="43">
        <f t="shared" si="0"/>
        <v>10</v>
      </c>
      <c r="Q211" s="45">
        <f t="shared" ref="Q211" si="346">P211+Q210</f>
        <v>16.800000000000054</v>
      </c>
      <c r="R211" s="10">
        <f t="shared" ref="R211" si="347">L211</f>
        <v>1.87</v>
      </c>
      <c r="S211" s="30">
        <f t="shared" ref="S211" si="348">IF(R211&gt;0,S$3,0)</f>
        <v>2</v>
      </c>
      <c r="T211" s="31">
        <f t="shared" ref="T211" si="349">N211</f>
        <v>1.1499999999999999</v>
      </c>
      <c r="U211" s="30">
        <f t="shared" ref="U211" si="350">IF(T211&gt;0,U$3,0)</f>
        <v>1</v>
      </c>
      <c r="V211" s="43">
        <f t="shared" si="58"/>
        <v>1.89</v>
      </c>
      <c r="W211" s="45">
        <f t="shared" ref="W211" si="351">V211+W210</f>
        <v>31.730000000000018</v>
      </c>
      <c r="X211" s="85"/>
    </row>
    <row r="212" spans="1:24" outlineLevel="1" x14ac:dyDescent="0.2">
      <c r="A212" s="91"/>
      <c r="B212" s="37">
        <f t="shared" si="1"/>
        <v>208</v>
      </c>
      <c r="C212" s="28" t="s">
        <v>783</v>
      </c>
      <c r="D212" s="64">
        <v>44435</v>
      </c>
      <c r="E212" s="28" t="s">
        <v>44</v>
      </c>
      <c r="F212" s="54" t="s">
        <v>10</v>
      </c>
      <c r="G212" s="54" t="s">
        <v>67</v>
      </c>
      <c r="H212" s="54">
        <v>1200</v>
      </c>
      <c r="I212" s="57" t="s">
        <v>128</v>
      </c>
      <c r="J212" s="54" t="s">
        <v>120</v>
      </c>
      <c r="K212" s="36" t="s">
        <v>12</v>
      </c>
      <c r="L212" s="10">
        <v>2.64</v>
      </c>
      <c r="M212" s="30">
        <v>6.1039070442992003</v>
      </c>
      <c r="N212" s="31">
        <v>1.28</v>
      </c>
      <c r="O212" s="30">
        <v>0</v>
      </c>
      <c r="P212" s="43">
        <f t="shared" si="0"/>
        <v>-6.1</v>
      </c>
      <c r="Q212" s="45">
        <f t="shared" ref="Q212" si="352">P212+Q211</f>
        <v>10.700000000000054</v>
      </c>
      <c r="R212" s="10">
        <f t="shared" ref="R212" si="353">L212</f>
        <v>2.64</v>
      </c>
      <c r="S212" s="30">
        <f t="shared" ref="S212" si="354">IF(R212&gt;0,S$3,0)</f>
        <v>2</v>
      </c>
      <c r="T212" s="31">
        <f t="shared" ref="T212" si="355">N212</f>
        <v>1.28</v>
      </c>
      <c r="U212" s="30">
        <f t="shared" ref="U212" si="356">IF(T212&gt;0,U$3,0)</f>
        <v>1</v>
      </c>
      <c r="V212" s="43">
        <f t="shared" si="58"/>
        <v>-1.72</v>
      </c>
      <c r="W212" s="45">
        <f t="shared" ref="W212" si="357">V212+W211</f>
        <v>30.010000000000019</v>
      </c>
      <c r="X212" s="85"/>
    </row>
    <row r="213" spans="1:24" outlineLevel="1" x14ac:dyDescent="0.2">
      <c r="A213" s="91"/>
      <c r="B213" s="37">
        <f t="shared" si="1"/>
        <v>209</v>
      </c>
      <c r="C213" s="28" t="s">
        <v>785</v>
      </c>
      <c r="D213" s="64">
        <v>44435</v>
      </c>
      <c r="E213" s="28" t="s">
        <v>44</v>
      </c>
      <c r="F213" s="54" t="s">
        <v>34</v>
      </c>
      <c r="G213" s="54" t="s">
        <v>67</v>
      </c>
      <c r="H213" s="54">
        <v>1200</v>
      </c>
      <c r="I213" s="57" t="s">
        <v>128</v>
      </c>
      <c r="J213" s="54" t="s">
        <v>120</v>
      </c>
      <c r="K213" s="36" t="s">
        <v>9</v>
      </c>
      <c r="L213" s="10">
        <v>30.65</v>
      </c>
      <c r="M213" s="30">
        <v>0.33711864406779668</v>
      </c>
      <c r="N213" s="31">
        <v>7.8</v>
      </c>
      <c r="O213" s="30">
        <v>4.6666666666666676E-2</v>
      </c>
      <c r="P213" s="43">
        <f t="shared" si="0"/>
        <v>10.3</v>
      </c>
      <c r="Q213" s="45">
        <f t="shared" ref="Q213" si="358">P213+Q212</f>
        <v>21.000000000000057</v>
      </c>
      <c r="R213" s="10">
        <f t="shared" ref="R213" si="359">L213</f>
        <v>30.65</v>
      </c>
      <c r="S213" s="30">
        <f t="shared" ref="S213" si="360">IF(R213&gt;0,S$3,0)</f>
        <v>2</v>
      </c>
      <c r="T213" s="31">
        <f t="shared" ref="T213" si="361">N213</f>
        <v>7.8</v>
      </c>
      <c r="U213" s="30">
        <f t="shared" ref="U213" si="362">IF(T213&gt;0,U$3,0)</f>
        <v>1</v>
      </c>
      <c r="V213" s="43">
        <f t="shared" si="58"/>
        <v>66.099999999999994</v>
      </c>
      <c r="W213" s="45">
        <f t="shared" ref="W213" si="363">V213+W212</f>
        <v>96.110000000000014</v>
      </c>
      <c r="X213" s="85"/>
    </row>
    <row r="214" spans="1:24" outlineLevel="1" x14ac:dyDescent="0.2">
      <c r="A214" s="91"/>
      <c r="B214" s="37">
        <f t="shared" si="1"/>
        <v>210</v>
      </c>
      <c r="C214" s="28" t="s">
        <v>733</v>
      </c>
      <c r="D214" s="64">
        <v>44435</v>
      </c>
      <c r="E214" s="28" t="s">
        <v>44</v>
      </c>
      <c r="F214" s="54" t="s">
        <v>34</v>
      </c>
      <c r="G214" s="54" t="s">
        <v>67</v>
      </c>
      <c r="H214" s="54">
        <v>1200</v>
      </c>
      <c r="I214" s="57" t="s">
        <v>128</v>
      </c>
      <c r="J214" s="54" t="s">
        <v>120</v>
      </c>
      <c r="K214" s="36" t="s">
        <v>8</v>
      </c>
      <c r="L214" s="10">
        <v>6.74</v>
      </c>
      <c r="M214" s="30">
        <v>1.7360869565217396</v>
      </c>
      <c r="N214" s="31">
        <v>2.23</v>
      </c>
      <c r="O214" s="30">
        <v>1.4244444444444444</v>
      </c>
      <c r="P214" s="43">
        <f t="shared" si="0"/>
        <v>0</v>
      </c>
      <c r="Q214" s="45">
        <f t="shared" ref="Q214" si="364">P214+Q213</f>
        <v>21.000000000000057</v>
      </c>
      <c r="R214" s="10">
        <f t="shared" ref="R214" si="365">L214</f>
        <v>6.74</v>
      </c>
      <c r="S214" s="30">
        <f t="shared" ref="S214" si="366">IF(R214&gt;0,S$3,0)</f>
        <v>2</v>
      </c>
      <c r="T214" s="31">
        <f t="shared" ref="T214" si="367">N214</f>
        <v>2.23</v>
      </c>
      <c r="U214" s="30">
        <f t="shared" ref="U214" si="368">IF(T214&gt;0,U$3,0)</f>
        <v>1</v>
      </c>
      <c r="V214" s="43">
        <f t="shared" si="58"/>
        <v>-0.77</v>
      </c>
      <c r="W214" s="45">
        <f t="shared" ref="W214" si="369">V214+W213</f>
        <v>95.340000000000018</v>
      </c>
      <c r="X214" s="85"/>
    </row>
    <row r="215" spans="1:24" outlineLevel="1" x14ac:dyDescent="0.2">
      <c r="A215" s="91"/>
      <c r="B215" s="37">
        <f t="shared" si="1"/>
        <v>211</v>
      </c>
      <c r="C215" s="28" t="s">
        <v>784</v>
      </c>
      <c r="D215" s="64">
        <v>44435</v>
      </c>
      <c r="E215" s="28" t="s">
        <v>44</v>
      </c>
      <c r="F215" s="54" t="s">
        <v>48</v>
      </c>
      <c r="G215" s="54" t="s">
        <v>147</v>
      </c>
      <c r="H215" s="54">
        <v>1400</v>
      </c>
      <c r="I215" s="57" t="s">
        <v>128</v>
      </c>
      <c r="J215" s="54" t="s">
        <v>120</v>
      </c>
      <c r="K215" s="36" t="s">
        <v>9</v>
      </c>
      <c r="L215" s="10">
        <v>3.1</v>
      </c>
      <c r="M215" s="30">
        <v>4.7706184012066366</v>
      </c>
      <c r="N215" s="31">
        <v>1.59</v>
      </c>
      <c r="O215" s="30">
        <v>0</v>
      </c>
      <c r="P215" s="43">
        <f t="shared" si="0"/>
        <v>10</v>
      </c>
      <c r="Q215" s="45">
        <f t="shared" ref="Q215" si="370">P215+Q214</f>
        <v>31.000000000000057</v>
      </c>
      <c r="R215" s="10">
        <f t="shared" ref="R215" si="371">L215</f>
        <v>3.1</v>
      </c>
      <c r="S215" s="30">
        <f t="shared" ref="S215" si="372">IF(R215&gt;0,S$3,0)</f>
        <v>2</v>
      </c>
      <c r="T215" s="31">
        <f t="shared" ref="T215" si="373">N215</f>
        <v>1.59</v>
      </c>
      <c r="U215" s="30">
        <f t="shared" ref="U215" si="374">IF(T215&gt;0,U$3,0)</f>
        <v>1</v>
      </c>
      <c r="V215" s="43">
        <f t="shared" si="58"/>
        <v>4.79</v>
      </c>
      <c r="W215" s="45">
        <f t="shared" ref="W215" si="375">V215+W214</f>
        <v>100.13000000000002</v>
      </c>
      <c r="X215" s="85"/>
    </row>
    <row r="216" spans="1:24" outlineLevel="1" collapsed="1" x14ac:dyDescent="0.2">
      <c r="A216" s="91"/>
      <c r="B216" s="37">
        <f t="shared" si="1"/>
        <v>212</v>
      </c>
      <c r="C216" s="28" t="s">
        <v>788</v>
      </c>
      <c r="D216" s="64">
        <v>44436</v>
      </c>
      <c r="E216" s="28" t="s">
        <v>447</v>
      </c>
      <c r="F216" s="54" t="s">
        <v>10</v>
      </c>
      <c r="G216" s="54" t="s">
        <v>67</v>
      </c>
      <c r="H216" s="54">
        <v>1000</v>
      </c>
      <c r="I216" s="57" t="s">
        <v>131</v>
      </c>
      <c r="J216" s="54" t="s">
        <v>120</v>
      </c>
      <c r="K216" s="36" t="s">
        <v>12</v>
      </c>
      <c r="L216" s="10">
        <v>10.93</v>
      </c>
      <c r="M216" s="30">
        <v>1.0103571428571427</v>
      </c>
      <c r="N216" s="31">
        <v>2.2799999999999998</v>
      </c>
      <c r="O216" s="30">
        <v>0.80000000000000016</v>
      </c>
      <c r="P216" s="43">
        <f t="shared" si="0"/>
        <v>0</v>
      </c>
      <c r="Q216" s="45">
        <f t="shared" ref="Q216" si="376">P216+Q215</f>
        <v>31.000000000000057</v>
      </c>
      <c r="R216" s="10">
        <f t="shared" ref="R216" si="377">L216</f>
        <v>10.93</v>
      </c>
      <c r="S216" s="30">
        <f t="shared" ref="S216" si="378">IF(R216&gt;0,S$3,0)</f>
        <v>2</v>
      </c>
      <c r="T216" s="31">
        <f t="shared" ref="T216" si="379">N216</f>
        <v>2.2799999999999998</v>
      </c>
      <c r="U216" s="30">
        <f t="shared" ref="U216" si="380">IF(T216&gt;0,U$3,0)</f>
        <v>1</v>
      </c>
      <c r="V216" s="43">
        <f t="shared" si="58"/>
        <v>-0.72</v>
      </c>
      <c r="W216" s="45">
        <f t="shared" ref="W216" si="381">V216+W215</f>
        <v>99.410000000000025</v>
      </c>
      <c r="X216" s="85"/>
    </row>
    <row r="217" spans="1:24" outlineLevel="1" x14ac:dyDescent="0.2">
      <c r="A217" s="91"/>
      <c r="B217" s="37">
        <f t="shared" si="1"/>
        <v>213</v>
      </c>
      <c r="C217" s="28" t="s">
        <v>787</v>
      </c>
      <c r="D217" s="64">
        <v>44436</v>
      </c>
      <c r="E217" s="28" t="s">
        <v>49</v>
      </c>
      <c r="F217" s="54" t="s">
        <v>34</v>
      </c>
      <c r="G217" s="54" t="s">
        <v>191</v>
      </c>
      <c r="H217" s="54">
        <v>1200</v>
      </c>
      <c r="I217" s="57" t="s">
        <v>131</v>
      </c>
      <c r="J217" s="54" t="s">
        <v>120</v>
      </c>
      <c r="K217" s="36" t="s">
        <v>12</v>
      </c>
      <c r="L217" s="10">
        <v>3.21</v>
      </c>
      <c r="M217" s="30">
        <v>4.5301234567901236</v>
      </c>
      <c r="N217" s="31">
        <v>1.53</v>
      </c>
      <c r="O217" s="30">
        <v>0</v>
      </c>
      <c r="P217" s="43">
        <f t="shared" si="0"/>
        <v>-4.5</v>
      </c>
      <c r="Q217" s="45">
        <f t="shared" ref="Q217:Q219" si="382">P217+Q216</f>
        <v>26.500000000000057</v>
      </c>
      <c r="R217" s="10">
        <f t="shared" ref="R217:R219" si="383">L217</f>
        <v>3.21</v>
      </c>
      <c r="S217" s="30">
        <f t="shared" ref="S217:S219" si="384">IF(R217&gt;0,S$3,0)</f>
        <v>2</v>
      </c>
      <c r="T217" s="31">
        <f t="shared" ref="T217:T219" si="385">N217</f>
        <v>1.53</v>
      </c>
      <c r="U217" s="30">
        <f t="shared" ref="U217:U219" si="386">IF(T217&gt;0,U$3,0)</f>
        <v>1</v>
      </c>
      <c r="V217" s="43">
        <f t="shared" si="58"/>
        <v>-1.47</v>
      </c>
      <c r="W217" s="45">
        <f t="shared" ref="W217:W219" si="387">V217+W216</f>
        <v>97.940000000000026</v>
      </c>
      <c r="X217" s="85"/>
    </row>
    <row r="218" spans="1:24" outlineLevel="1" x14ac:dyDescent="0.2">
      <c r="A218" s="91"/>
      <c r="B218" s="37">
        <f t="shared" si="1"/>
        <v>214</v>
      </c>
      <c r="C218" s="28" t="s">
        <v>679</v>
      </c>
      <c r="D218" s="64">
        <v>44437</v>
      </c>
      <c r="E218" s="28" t="s">
        <v>14</v>
      </c>
      <c r="F218" s="54" t="s">
        <v>10</v>
      </c>
      <c r="G218" s="54" t="s">
        <v>67</v>
      </c>
      <c r="H218" s="54">
        <v>1214</v>
      </c>
      <c r="I218" s="57" t="s">
        <v>132</v>
      </c>
      <c r="J218" s="54" t="s">
        <v>120</v>
      </c>
      <c r="K218" s="36" t="s">
        <v>9</v>
      </c>
      <c r="L218" s="10">
        <v>1.78</v>
      </c>
      <c r="M218" s="30">
        <v>12.848000000000003</v>
      </c>
      <c r="N218" s="31">
        <v>1.1200000000000001</v>
      </c>
      <c r="O218" s="30">
        <v>0</v>
      </c>
      <c r="P218" s="43">
        <f t="shared" si="0"/>
        <v>10</v>
      </c>
      <c r="Q218" s="45">
        <f t="shared" si="382"/>
        <v>36.500000000000057</v>
      </c>
      <c r="R218" s="10">
        <f t="shared" si="383"/>
        <v>1.78</v>
      </c>
      <c r="S218" s="30">
        <f t="shared" si="384"/>
        <v>2</v>
      </c>
      <c r="T218" s="31">
        <f t="shared" si="385"/>
        <v>1.1200000000000001</v>
      </c>
      <c r="U218" s="30">
        <f t="shared" si="386"/>
        <v>1</v>
      </c>
      <c r="V218" s="43">
        <f t="shared" si="58"/>
        <v>1.68</v>
      </c>
      <c r="W218" s="45">
        <f t="shared" si="387"/>
        <v>99.620000000000033</v>
      </c>
      <c r="X218" s="85"/>
    </row>
    <row r="219" spans="1:24" outlineLevel="1" x14ac:dyDescent="0.2">
      <c r="A219" s="91"/>
      <c r="B219" s="37">
        <f t="shared" si="1"/>
        <v>215</v>
      </c>
      <c r="C219" s="28" t="s">
        <v>456</v>
      </c>
      <c r="D219" s="64">
        <v>44438</v>
      </c>
      <c r="E219" s="28" t="s">
        <v>11</v>
      </c>
      <c r="F219" s="54" t="s">
        <v>25</v>
      </c>
      <c r="G219" s="54" t="s">
        <v>67</v>
      </c>
      <c r="H219" s="54">
        <v>1106</v>
      </c>
      <c r="I219" s="57" t="s">
        <v>130</v>
      </c>
      <c r="J219" s="54" t="s">
        <v>120</v>
      </c>
      <c r="K219" s="36" t="s">
        <v>12</v>
      </c>
      <c r="L219" s="10">
        <v>2.4</v>
      </c>
      <c r="M219" s="30">
        <v>7.1447619047619062</v>
      </c>
      <c r="N219" s="31">
        <v>1.22</v>
      </c>
      <c r="O219" s="30">
        <v>0</v>
      </c>
      <c r="P219" s="43">
        <f t="shared" si="0"/>
        <v>-7.1</v>
      </c>
      <c r="Q219" s="45">
        <f t="shared" si="382"/>
        <v>29.400000000000055</v>
      </c>
      <c r="R219" s="10">
        <f t="shared" si="383"/>
        <v>2.4</v>
      </c>
      <c r="S219" s="30">
        <f t="shared" si="384"/>
        <v>2</v>
      </c>
      <c r="T219" s="31">
        <f t="shared" si="385"/>
        <v>1.22</v>
      </c>
      <c r="U219" s="30">
        <f t="shared" si="386"/>
        <v>1</v>
      </c>
      <c r="V219" s="43">
        <f t="shared" si="58"/>
        <v>-1.78</v>
      </c>
      <c r="W219" s="45">
        <f t="shared" si="387"/>
        <v>97.840000000000032</v>
      </c>
      <c r="X219" s="85"/>
    </row>
    <row r="220" spans="1:24" outlineLevel="1" x14ac:dyDescent="0.2">
      <c r="A220" s="91"/>
      <c r="B220" s="37">
        <f t="shared" si="1"/>
        <v>216</v>
      </c>
      <c r="C220" s="28" t="s">
        <v>741</v>
      </c>
      <c r="D220" s="64">
        <v>44439</v>
      </c>
      <c r="E220" s="28" t="s">
        <v>32</v>
      </c>
      <c r="F220" s="54" t="s">
        <v>10</v>
      </c>
      <c r="G220" s="54" t="s">
        <v>67</v>
      </c>
      <c r="H220" s="54">
        <v>1200</v>
      </c>
      <c r="I220" s="57" t="s">
        <v>128</v>
      </c>
      <c r="J220" s="54" t="s">
        <v>120</v>
      </c>
      <c r="K220" s="36" t="s">
        <v>9</v>
      </c>
      <c r="L220" s="10">
        <v>2.17</v>
      </c>
      <c r="M220" s="30">
        <v>8.5365250965250965</v>
      </c>
      <c r="N220" s="31">
        <v>1.2</v>
      </c>
      <c r="O220" s="30">
        <v>0</v>
      </c>
      <c r="P220" s="43">
        <f t="shared" si="0"/>
        <v>10</v>
      </c>
      <c r="Q220" s="45">
        <f t="shared" ref="Q220" si="388">P220+Q219</f>
        <v>39.400000000000055</v>
      </c>
      <c r="R220" s="10">
        <f t="shared" ref="R220" si="389">L220</f>
        <v>2.17</v>
      </c>
      <c r="S220" s="30">
        <f t="shared" ref="S220" si="390">IF(R220&gt;0,S$3,0)</f>
        <v>2</v>
      </c>
      <c r="T220" s="31">
        <f t="shared" ref="T220" si="391">N220</f>
        <v>1.2</v>
      </c>
      <c r="U220" s="30">
        <f t="shared" ref="U220" si="392">IF(T220&gt;0,U$3,0)</f>
        <v>1</v>
      </c>
      <c r="V220" s="43">
        <f t="shared" si="58"/>
        <v>2.54</v>
      </c>
      <c r="W220" s="45">
        <f t="shared" ref="W220" si="393">V220+W219</f>
        <v>100.38000000000004</v>
      </c>
      <c r="X220" s="85"/>
    </row>
    <row r="221" spans="1:24" outlineLevel="1" x14ac:dyDescent="0.2">
      <c r="A221" s="91"/>
      <c r="B221" s="52">
        <f t="shared" si="1"/>
        <v>217</v>
      </c>
      <c r="C221" s="9" t="s">
        <v>792</v>
      </c>
      <c r="D221" s="42">
        <v>44439</v>
      </c>
      <c r="E221" s="9" t="s">
        <v>32</v>
      </c>
      <c r="F221" s="55" t="s">
        <v>34</v>
      </c>
      <c r="G221" s="55" t="s">
        <v>67</v>
      </c>
      <c r="H221" s="55">
        <v>1000</v>
      </c>
      <c r="I221" s="60" t="s">
        <v>128</v>
      </c>
      <c r="J221" s="55" t="s">
        <v>120</v>
      </c>
      <c r="K221" s="38" t="s">
        <v>66</v>
      </c>
      <c r="L221" s="39">
        <v>75.48</v>
      </c>
      <c r="M221" s="40">
        <v>0.13400000000000001</v>
      </c>
      <c r="N221" s="41">
        <v>17.5</v>
      </c>
      <c r="O221" s="40">
        <v>0.01</v>
      </c>
      <c r="P221" s="44">
        <f t="shared" si="0"/>
        <v>-0.1</v>
      </c>
      <c r="Q221" s="48">
        <f t="shared" ref="Q221" si="394">P221+Q220</f>
        <v>39.300000000000054</v>
      </c>
      <c r="R221" s="39">
        <f t="shared" ref="R221" si="395">L221</f>
        <v>75.48</v>
      </c>
      <c r="S221" s="40">
        <f t="shared" ref="S221" si="396">IF(R221&gt;0,S$3,0)</f>
        <v>2</v>
      </c>
      <c r="T221" s="41">
        <f t="shared" ref="T221" si="397">N221</f>
        <v>17.5</v>
      </c>
      <c r="U221" s="40">
        <f t="shared" ref="U221" si="398">IF(T221&gt;0,U$3,0)</f>
        <v>1</v>
      </c>
      <c r="V221" s="44">
        <f t="shared" si="58"/>
        <v>-3</v>
      </c>
      <c r="W221" s="48">
        <f t="shared" ref="W221" si="399">V221+W220</f>
        <v>97.380000000000038</v>
      </c>
      <c r="X221" s="85"/>
    </row>
    <row r="222" spans="1:24" outlineLevel="1" collapsed="1" x14ac:dyDescent="0.2">
      <c r="A222" s="91"/>
      <c r="B222" s="37">
        <f t="shared" si="1"/>
        <v>218</v>
      </c>
      <c r="C222" s="28" t="s">
        <v>793</v>
      </c>
      <c r="D222" s="64">
        <v>44440</v>
      </c>
      <c r="E222" s="28" t="s">
        <v>43</v>
      </c>
      <c r="F222" s="54" t="s">
        <v>25</v>
      </c>
      <c r="G222" s="54" t="s">
        <v>67</v>
      </c>
      <c r="H222" s="54">
        <v>1200</v>
      </c>
      <c r="I222" s="57" t="s">
        <v>131</v>
      </c>
      <c r="J222" s="54" t="s">
        <v>120</v>
      </c>
      <c r="K222" s="36" t="s">
        <v>110</v>
      </c>
      <c r="L222" s="10">
        <v>4.4000000000000004</v>
      </c>
      <c r="M222" s="30">
        <v>2.9316701607267643</v>
      </c>
      <c r="N222" s="31">
        <v>1.93</v>
      </c>
      <c r="O222" s="30">
        <v>3.1466666666666669</v>
      </c>
      <c r="P222" s="43">
        <f t="shared" si="0"/>
        <v>-6.1</v>
      </c>
      <c r="Q222" s="45">
        <f t="shared" ref="Q222" si="400">P222+Q221</f>
        <v>33.200000000000053</v>
      </c>
      <c r="R222" s="10">
        <f t="shared" ref="R222" si="401">L222</f>
        <v>4.4000000000000004</v>
      </c>
      <c r="S222" s="30">
        <f t="shared" ref="S222" si="402">IF(R222&gt;0,S$3,0)</f>
        <v>2</v>
      </c>
      <c r="T222" s="31">
        <f t="shared" ref="T222" si="403">N222</f>
        <v>1.93</v>
      </c>
      <c r="U222" s="30">
        <f t="shared" ref="U222" si="404">IF(T222&gt;0,U$3,0)</f>
        <v>1</v>
      </c>
      <c r="V222" s="43">
        <f t="shared" si="58"/>
        <v>-3</v>
      </c>
      <c r="W222" s="45">
        <f t="shared" ref="W222" si="405">V222+W221</f>
        <v>94.380000000000038</v>
      </c>
      <c r="X222" s="85"/>
    </row>
    <row r="223" spans="1:24" outlineLevel="1" x14ac:dyDescent="0.2">
      <c r="A223" s="91"/>
      <c r="B223" s="37">
        <f t="shared" si="1"/>
        <v>219</v>
      </c>
      <c r="C223" s="28" t="s">
        <v>794</v>
      </c>
      <c r="D223" s="64">
        <v>44440</v>
      </c>
      <c r="E223" s="28" t="s">
        <v>43</v>
      </c>
      <c r="F223" s="54" t="s">
        <v>25</v>
      </c>
      <c r="G223" s="54" t="s">
        <v>67</v>
      </c>
      <c r="H223" s="54">
        <v>1200</v>
      </c>
      <c r="I223" s="57" t="s">
        <v>131</v>
      </c>
      <c r="J223" s="54" t="s">
        <v>120</v>
      </c>
      <c r="K223" s="36" t="s">
        <v>9</v>
      </c>
      <c r="L223" s="10">
        <v>9.4</v>
      </c>
      <c r="M223" s="30">
        <v>1.1926546003016592</v>
      </c>
      <c r="N223" s="31">
        <v>2.85</v>
      </c>
      <c r="O223" s="30">
        <v>0.66857142857142859</v>
      </c>
      <c r="P223" s="43">
        <f t="shared" si="0"/>
        <v>11.3</v>
      </c>
      <c r="Q223" s="45">
        <f t="shared" ref="Q223" si="406">P223+Q222</f>
        <v>44.500000000000057</v>
      </c>
      <c r="R223" s="10">
        <f t="shared" ref="R223" si="407">L223</f>
        <v>9.4</v>
      </c>
      <c r="S223" s="30">
        <f t="shared" ref="S223" si="408">IF(R223&gt;0,S$3,0)</f>
        <v>2</v>
      </c>
      <c r="T223" s="31">
        <f t="shared" ref="T223" si="409">N223</f>
        <v>2.85</v>
      </c>
      <c r="U223" s="30">
        <f t="shared" ref="U223" si="410">IF(T223&gt;0,U$3,0)</f>
        <v>1</v>
      </c>
      <c r="V223" s="43">
        <f t="shared" si="58"/>
        <v>18.649999999999999</v>
      </c>
      <c r="W223" s="45">
        <f t="shared" ref="W223" si="411">V223+W222</f>
        <v>113.03000000000003</v>
      </c>
      <c r="X223" s="85"/>
    </row>
    <row r="224" spans="1:24" outlineLevel="1" x14ac:dyDescent="0.2">
      <c r="A224" s="91"/>
      <c r="B224" s="37">
        <f t="shared" si="1"/>
        <v>220</v>
      </c>
      <c r="C224" s="28" t="s">
        <v>737</v>
      </c>
      <c r="D224" s="64">
        <v>44440</v>
      </c>
      <c r="E224" s="28" t="s">
        <v>43</v>
      </c>
      <c r="F224" s="54" t="s">
        <v>25</v>
      </c>
      <c r="G224" s="54" t="s">
        <v>67</v>
      </c>
      <c r="H224" s="54">
        <v>1200</v>
      </c>
      <c r="I224" s="57" t="s">
        <v>131</v>
      </c>
      <c r="J224" s="54" t="s">
        <v>120</v>
      </c>
      <c r="K224" s="36" t="s">
        <v>56</v>
      </c>
      <c r="L224" s="10">
        <v>4.88</v>
      </c>
      <c r="M224" s="30">
        <v>2.5812903225806449</v>
      </c>
      <c r="N224" s="31">
        <v>1.9</v>
      </c>
      <c r="O224" s="30">
        <v>2.8400000000000003</v>
      </c>
      <c r="P224" s="43">
        <f t="shared" si="0"/>
        <v>-5.4</v>
      </c>
      <c r="Q224" s="45">
        <f t="shared" ref="Q224" si="412">P224+Q223</f>
        <v>39.100000000000058</v>
      </c>
      <c r="R224" s="10">
        <f t="shared" ref="R224" si="413">L224</f>
        <v>4.88</v>
      </c>
      <c r="S224" s="30">
        <f t="shared" ref="S224" si="414">IF(R224&gt;0,S$3,0)</f>
        <v>2</v>
      </c>
      <c r="T224" s="31">
        <f t="shared" ref="T224" si="415">N224</f>
        <v>1.9</v>
      </c>
      <c r="U224" s="30">
        <f t="shared" ref="U224" si="416">IF(T224&gt;0,U$3,0)</f>
        <v>1</v>
      </c>
      <c r="V224" s="43">
        <f t="shared" si="58"/>
        <v>-3</v>
      </c>
      <c r="W224" s="45">
        <f t="shared" ref="W224" si="417">V224+W223</f>
        <v>110.03000000000003</v>
      </c>
      <c r="X224" s="85"/>
    </row>
    <row r="225" spans="1:24" outlineLevel="1" x14ac:dyDescent="0.2">
      <c r="A225" s="91"/>
      <c r="B225" s="37">
        <f t="shared" si="1"/>
        <v>221</v>
      </c>
      <c r="C225" s="28" t="s">
        <v>796</v>
      </c>
      <c r="D225" s="64">
        <v>44440</v>
      </c>
      <c r="E225" s="28" t="s">
        <v>43</v>
      </c>
      <c r="F225" s="54" t="s">
        <v>36</v>
      </c>
      <c r="G225" s="54" t="s">
        <v>67</v>
      </c>
      <c r="H225" s="54">
        <v>1400</v>
      </c>
      <c r="I225" s="57" t="s">
        <v>131</v>
      </c>
      <c r="J225" s="54" t="s">
        <v>120</v>
      </c>
      <c r="K225" s="36" t="s">
        <v>65</v>
      </c>
      <c r="L225" s="10">
        <v>16.5</v>
      </c>
      <c r="M225" s="30">
        <v>0.64548387096774196</v>
      </c>
      <c r="N225" s="31">
        <v>3.8</v>
      </c>
      <c r="O225" s="30">
        <v>0.24000000000000005</v>
      </c>
      <c r="P225" s="43">
        <f t="shared" si="0"/>
        <v>-0.9</v>
      </c>
      <c r="Q225" s="45">
        <f t="shared" ref="Q225" si="418">P225+Q224</f>
        <v>38.20000000000006</v>
      </c>
      <c r="R225" s="10">
        <f t="shared" ref="R225" si="419">L225</f>
        <v>16.5</v>
      </c>
      <c r="S225" s="30">
        <f t="shared" ref="S225" si="420">IF(R225&gt;0,S$3,0)</f>
        <v>2</v>
      </c>
      <c r="T225" s="31">
        <f t="shared" ref="T225" si="421">N225</f>
        <v>3.8</v>
      </c>
      <c r="U225" s="30">
        <f t="shared" ref="U225" si="422">IF(T225&gt;0,U$3,0)</f>
        <v>1</v>
      </c>
      <c r="V225" s="43">
        <f t="shared" si="58"/>
        <v>-3</v>
      </c>
      <c r="W225" s="45">
        <f t="shared" ref="W225" si="423">V225+W224</f>
        <v>107.03000000000003</v>
      </c>
      <c r="X225" s="85"/>
    </row>
    <row r="226" spans="1:24" outlineLevel="1" x14ac:dyDescent="0.2">
      <c r="A226" s="91"/>
      <c r="B226" s="37">
        <f t="shared" si="1"/>
        <v>222</v>
      </c>
      <c r="C226" s="28" t="s">
        <v>798</v>
      </c>
      <c r="D226" s="64">
        <v>44441</v>
      </c>
      <c r="E226" s="28" t="s">
        <v>15</v>
      </c>
      <c r="F226" s="54" t="s">
        <v>10</v>
      </c>
      <c r="G226" s="54" t="s">
        <v>67</v>
      </c>
      <c r="H226" s="54">
        <v>1000</v>
      </c>
      <c r="I226" s="57" t="s">
        <v>131</v>
      </c>
      <c r="J226" s="54" t="s">
        <v>120</v>
      </c>
      <c r="K226" s="36" t="s">
        <v>66</v>
      </c>
      <c r="L226" s="10">
        <v>51.2</v>
      </c>
      <c r="M226" s="30">
        <v>0.2</v>
      </c>
      <c r="N226" s="31">
        <v>8.4</v>
      </c>
      <c r="O226" s="30">
        <v>0.03</v>
      </c>
      <c r="P226" s="43">
        <f t="shared" si="0"/>
        <v>-0.2</v>
      </c>
      <c r="Q226" s="45">
        <f t="shared" ref="Q226" si="424">P226+Q225</f>
        <v>38.000000000000057</v>
      </c>
      <c r="R226" s="10">
        <f t="shared" ref="R226" si="425">L226</f>
        <v>51.2</v>
      </c>
      <c r="S226" s="30">
        <f t="shared" ref="S226" si="426">IF(R226&gt;0,S$3,0)</f>
        <v>2</v>
      </c>
      <c r="T226" s="31">
        <f t="shared" ref="T226" si="427">N226</f>
        <v>8.4</v>
      </c>
      <c r="U226" s="30">
        <f t="shared" ref="U226" si="428">IF(T226&gt;0,U$3,0)</f>
        <v>1</v>
      </c>
      <c r="V226" s="43">
        <f t="shared" si="58"/>
        <v>-3</v>
      </c>
      <c r="W226" s="45">
        <f t="shared" ref="W226" si="429">V226+W225</f>
        <v>104.03000000000003</v>
      </c>
      <c r="X226" s="85"/>
    </row>
    <row r="227" spans="1:24" outlineLevel="1" x14ac:dyDescent="0.2">
      <c r="A227" s="91"/>
      <c r="B227" s="37">
        <f t="shared" si="1"/>
        <v>223</v>
      </c>
      <c r="C227" s="28" t="s">
        <v>800</v>
      </c>
      <c r="D227" s="64">
        <v>44442</v>
      </c>
      <c r="E227" s="28" t="s">
        <v>95</v>
      </c>
      <c r="F227" s="54" t="s">
        <v>46</v>
      </c>
      <c r="G227" s="54" t="s">
        <v>70</v>
      </c>
      <c r="H227" s="54">
        <v>900</v>
      </c>
      <c r="I227" s="57" t="s">
        <v>130</v>
      </c>
      <c r="J227" s="54" t="s">
        <v>178</v>
      </c>
      <c r="K227" s="36" t="s">
        <v>65</v>
      </c>
      <c r="L227" s="10">
        <v>11.73</v>
      </c>
      <c r="M227" s="30">
        <v>0.93325581395348833</v>
      </c>
      <c r="N227" s="31">
        <v>3.55</v>
      </c>
      <c r="O227" s="30">
        <v>0.36000000000000004</v>
      </c>
      <c r="P227" s="43">
        <f t="shared" si="0"/>
        <v>-1.3</v>
      </c>
      <c r="Q227" s="45">
        <f t="shared" ref="Q227" si="430">P227+Q226</f>
        <v>36.70000000000006</v>
      </c>
      <c r="R227" s="10">
        <f t="shared" ref="R227" si="431">L227</f>
        <v>11.73</v>
      </c>
      <c r="S227" s="30">
        <f t="shared" ref="S227" si="432">IF(R227&gt;0,S$3,0)</f>
        <v>2</v>
      </c>
      <c r="T227" s="31">
        <f t="shared" ref="T227" si="433">N227</f>
        <v>3.55</v>
      </c>
      <c r="U227" s="30">
        <f t="shared" ref="U227" si="434">IF(T227&gt;0,U$3,0)</f>
        <v>1</v>
      </c>
      <c r="V227" s="43">
        <f t="shared" si="58"/>
        <v>-3</v>
      </c>
      <c r="W227" s="45">
        <f t="shared" ref="W227" si="435">V227+W226</f>
        <v>101.03000000000003</v>
      </c>
      <c r="X227" s="85"/>
    </row>
    <row r="228" spans="1:24" outlineLevel="1" x14ac:dyDescent="0.2">
      <c r="A228" s="91"/>
      <c r="B228" s="37">
        <f t="shared" si="1"/>
        <v>224</v>
      </c>
      <c r="C228" s="28" t="s">
        <v>803</v>
      </c>
      <c r="D228" s="64">
        <v>44443</v>
      </c>
      <c r="E228" s="28" t="s">
        <v>47</v>
      </c>
      <c r="F228" s="54" t="s">
        <v>36</v>
      </c>
      <c r="G228" s="54" t="s">
        <v>67</v>
      </c>
      <c r="H228" s="54">
        <v>1000</v>
      </c>
      <c r="I228" s="57" t="s">
        <v>131</v>
      </c>
      <c r="J228" s="54" t="s">
        <v>438</v>
      </c>
      <c r="K228" s="36" t="s">
        <v>56</v>
      </c>
      <c r="L228" s="10">
        <v>4.2</v>
      </c>
      <c r="M228" s="30">
        <v>3.1123076923076924</v>
      </c>
      <c r="N228" s="31">
        <v>1.96</v>
      </c>
      <c r="O228" s="30">
        <v>3.2383333333333333</v>
      </c>
      <c r="P228" s="43">
        <f t="shared" si="0"/>
        <v>-6.4</v>
      </c>
      <c r="Q228" s="45">
        <f t="shared" ref="Q228" si="436">P228+Q227</f>
        <v>30.300000000000061</v>
      </c>
      <c r="R228" s="10">
        <f t="shared" ref="R228" si="437">L228</f>
        <v>4.2</v>
      </c>
      <c r="S228" s="30">
        <f t="shared" ref="S228" si="438">IF(R228&gt;0,S$3,0)</f>
        <v>2</v>
      </c>
      <c r="T228" s="31">
        <f t="shared" ref="T228" si="439">N228</f>
        <v>1.96</v>
      </c>
      <c r="U228" s="30">
        <f t="shared" ref="U228" si="440">IF(T228&gt;0,U$3,0)</f>
        <v>1</v>
      </c>
      <c r="V228" s="43">
        <f t="shared" si="58"/>
        <v>-3</v>
      </c>
      <c r="W228" s="45">
        <f t="shared" ref="W228" si="441">V228+W227</f>
        <v>98.03000000000003</v>
      </c>
      <c r="X228" s="85"/>
    </row>
    <row r="229" spans="1:24" outlineLevel="1" x14ac:dyDescent="0.2">
      <c r="A229" s="91"/>
      <c r="B229" s="37">
        <f t="shared" si="1"/>
        <v>225</v>
      </c>
      <c r="C229" s="28" t="s">
        <v>756</v>
      </c>
      <c r="D229" s="64">
        <v>44443</v>
      </c>
      <c r="E229" s="28" t="s">
        <v>457</v>
      </c>
      <c r="F229" s="54" t="s">
        <v>34</v>
      </c>
      <c r="G229" s="54" t="s">
        <v>70</v>
      </c>
      <c r="H229" s="54">
        <v>1400</v>
      </c>
      <c r="I229" s="57" t="s">
        <v>130</v>
      </c>
      <c r="J229" s="54" t="s">
        <v>120</v>
      </c>
      <c r="K229" s="36" t="s">
        <v>9</v>
      </c>
      <c r="L229" s="10">
        <v>3.26</v>
      </c>
      <c r="M229" s="30">
        <v>4.4399999999999995</v>
      </c>
      <c r="N229" s="31">
        <v>1.48</v>
      </c>
      <c r="O229" s="30">
        <v>0</v>
      </c>
      <c r="P229" s="43">
        <f t="shared" si="0"/>
        <v>10</v>
      </c>
      <c r="Q229" s="45">
        <f t="shared" ref="Q229" si="442">P229+Q228</f>
        <v>40.300000000000061</v>
      </c>
      <c r="R229" s="10">
        <f t="shared" ref="R229" si="443">L229</f>
        <v>3.26</v>
      </c>
      <c r="S229" s="30">
        <f t="shared" ref="S229" si="444">IF(R229&gt;0,S$3,0)</f>
        <v>2</v>
      </c>
      <c r="T229" s="31">
        <f t="shared" ref="T229" si="445">N229</f>
        <v>1.48</v>
      </c>
      <c r="U229" s="30">
        <f t="shared" ref="U229" si="446">IF(T229&gt;0,U$3,0)</f>
        <v>1</v>
      </c>
      <c r="V229" s="43">
        <f t="shared" si="58"/>
        <v>5</v>
      </c>
      <c r="W229" s="45">
        <f t="shared" ref="W229" si="447">V229+W228</f>
        <v>103.03000000000003</v>
      </c>
      <c r="X229" s="85"/>
    </row>
    <row r="230" spans="1:24" outlineLevel="1" x14ac:dyDescent="0.2">
      <c r="A230" s="91"/>
      <c r="B230" s="37">
        <f t="shared" si="1"/>
        <v>226</v>
      </c>
      <c r="C230" s="28" t="s">
        <v>804</v>
      </c>
      <c r="D230" s="64">
        <v>44444</v>
      </c>
      <c r="E230" s="28" t="s">
        <v>650</v>
      </c>
      <c r="F230" s="54" t="s">
        <v>25</v>
      </c>
      <c r="G230" s="54" t="s">
        <v>67</v>
      </c>
      <c r="H230" s="54">
        <v>1100</v>
      </c>
      <c r="I230" s="57" t="s">
        <v>130</v>
      </c>
      <c r="J230" s="54" t="s">
        <v>120</v>
      </c>
      <c r="K230" s="36" t="s">
        <v>56</v>
      </c>
      <c r="L230" s="10">
        <v>9.4</v>
      </c>
      <c r="M230" s="30">
        <v>1.1926546003016592</v>
      </c>
      <c r="N230" s="31">
        <v>3</v>
      </c>
      <c r="O230" s="30">
        <v>0.59</v>
      </c>
      <c r="P230" s="43">
        <f t="shared" si="0"/>
        <v>-1.8</v>
      </c>
      <c r="Q230" s="45">
        <f t="shared" ref="Q230" si="448">P230+Q229</f>
        <v>38.500000000000064</v>
      </c>
      <c r="R230" s="10">
        <f t="shared" ref="R230" si="449">L230</f>
        <v>9.4</v>
      </c>
      <c r="S230" s="30">
        <f t="shared" ref="S230" si="450">IF(R230&gt;0,S$3,0)</f>
        <v>2</v>
      </c>
      <c r="T230" s="31">
        <f t="shared" ref="T230" si="451">N230</f>
        <v>3</v>
      </c>
      <c r="U230" s="30">
        <f t="shared" ref="U230" si="452">IF(T230&gt;0,U$3,0)</f>
        <v>1</v>
      </c>
      <c r="V230" s="43">
        <f t="shared" si="58"/>
        <v>-3</v>
      </c>
      <c r="W230" s="45">
        <f t="shared" ref="W230" si="453">V230+W229</f>
        <v>100.03000000000003</v>
      </c>
      <c r="X230" s="85"/>
    </row>
    <row r="231" spans="1:24" outlineLevel="1" x14ac:dyDescent="0.2">
      <c r="A231" s="91"/>
      <c r="B231" s="37">
        <f t="shared" si="1"/>
        <v>227</v>
      </c>
      <c r="C231" s="28" t="s">
        <v>805</v>
      </c>
      <c r="D231" s="64">
        <v>44444</v>
      </c>
      <c r="E231" s="28" t="s">
        <v>650</v>
      </c>
      <c r="F231" s="54" t="s">
        <v>25</v>
      </c>
      <c r="G231" s="54" t="s">
        <v>67</v>
      </c>
      <c r="H231" s="54">
        <v>1100</v>
      </c>
      <c r="I231" s="57" t="s">
        <v>130</v>
      </c>
      <c r="J231" s="54" t="s">
        <v>120</v>
      </c>
      <c r="K231" s="36" t="s">
        <v>12</v>
      </c>
      <c r="L231" s="10">
        <v>11.01</v>
      </c>
      <c r="M231" s="30">
        <v>1</v>
      </c>
      <c r="N231" s="31">
        <v>3.25</v>
      </c>
      <c r="O231" s="30">
        <v>0.44500000000000006</v>
      </c>
      <c r="P231" s="43">
        <f t="shared" si="0"/>
        <v>0</v>
      </c>
      <c r="Q231" s="45">
        <f t="shared" ref="Q231" si="454">P231+Q230</f>
        <v>38.500000000000064</v>
      </c>
      <c r="R231" s="10">
        <f t="shared" ref="R231" si="455">L231</f>
        <v>11.01</v>
      </c>
      <c r="S231" s="30">
        <f t="shared" ref="S231" si="456">IF(R231&gt;0,S$3,0)</f>
        <v>2</v>
      </c>
      <c r="T231" s="31">
        <f t="shared" ref="T231" si="457">N231</f>
        <v>3.25</v>
      </c>
      <c r="U231" s="30">
        <f t="shared" ref="U231" si="458">IF(T231&gt;0,U$3,0)</f>
        <v>1</v>
      </c>
      <c r="V231" s="43">
        <f t="shared" si="58"/>
        <v>0.25</v>
      </c>
      <c r="W231" s="45">
        <f t="shared" ref="W231" si="459">V231+W230</f>
        <v>100.28000000000003</v>
      </c>
      <c r="X231" s="85"/>
    </row>
    <row r="232" spans="1:24" outlineLevel="1" x14ac:dyDescent="0.2">
      <c r="A232" s="91"/>
      <c r="B232" s="37">
        <f t="shared" si="1"/>
        <v>228</v>
      </c>
      <c r="C232" s="28" t="s">
        <v>762</v>
      </c>
      <c r="D232" s="64">
        <v>44444</v>
      </c>
      <c r="E232" s="28" t="s">
        <v>51</v>
      </c>
      <c r="F232" s="54" t="s">
        <v>25</v>
      </c>
      <c r="G232" s="54" t="s">
        <v>67</v>
      </c>
      <c r="H232" s="54">
        <v>1412</v>
      </c>
      <c r="I232" s="57" t="s">
        <v>130</v>
      </c>
      <c r="J232" s="54" t="s">
        <v>120</v>
      </c>
      <c r="K232" s="36" t="s">
        <v>9</v>
      </c>
      <c r="L232" s="10">
        <v>5.7</v>
      </c>
      <c r="M232" s="30">
        <v>2.1364473684210523</v>
      </c>
      <c r="N232" s="31">
        <v>2.2400000000000002</v>
      </c>
      <c r="O232" s="30">
        <v>1.7244444444444447</v>
      </c>
      <c r="P232" s="43">
        <f t="shared" si="0"/>
        <v>12.2</v>
      </c>
      <c r="Q232" s="45">
        <f t="shared" ref="Q232" si="460">P232+Q231</f>
        <v>50.70000000000006</v>
      </c>
      <c r="R232" s="10">
        <f t="shared" ref="R232" si="461">L232</f>
        <v>5.7</v>
      </c>
      <c r="S232" s="30">
        <f t="shared" ref="S232" si="462">IF(R232&gt;0,S$3,0)</f>
        <v>2</v>
      </c>
      <c r="T232" s="31">
        <f t="shared" ref="T232" si="463">N232</f>
        <v>2.2400000000000002</v>
      </c>
      <c r="U232" s="30">
        <f t="shared" ref="U232" si="464">IF(T232&gt;0,U$3,0)</f>
        <v>1</v>
      </c>
      <c r="V232" s="43">
        <f t="shared" si="58"/>
        <v>10.64</v>
      </c>
      <c r="W232" s="45">
        <f t="shared" ref="W232" si="465">V232+W231</f>
        <v>110.92000000000003</v>
      </c>
      <c r="X232" s="85"/>
    </row>
    <row r="233" spans="1:24" outlineLevel="1" x14ac:dyDescent="0.2">
      <c r="A233" s="91"/>
      <c r="B233" s="37">
        <f t="shared" si="1"/>
        <v>229</v>
      </c>
      <c r="C233" s="28" t="s">
        <v>806</v>
      </c>
      <c r="D233" s="64">
        <v>44444</v>
      </c>
      <c r="E233" s="28" t="s">
        <v>51</v>
      </c>
      <c r="F233" s="54" t="s">
        <v>10</v>
      </c>
      <c r="G233" s="54" t="s">
        <v>67</v>
      </c>
      <c r="H233" s="54">
        <v>1112</v>
      </c>
      <c r="I233" s="57" t="s">
        <v>130</v>
      </c>
      <c r="J233" s="54" t="s">
        <v>120</v>
      </c>
      <c r="K233" s="36" t="s">
        <v>8</v>
      </c>
      <c r="L233" s="10">
        <v>8.09</v>
      </c>
      <c r="M233" s="30">
        <v>1.4102801120448181</v>
      </c>
      <c r="N233" s="31">
        <v>2</v>
      </c>
      <c r="O233" s="30">
        <v>1.38</v>
      </c>
      <c r="P233" s="43">
        <f t="shared" si="0"/>
        <v>0</v>
      </c>
      <c r="Q233" s="45">
        <f t="shared" ref="Q233" si="466">P233+Q232</f>
        <v>50.70000000000006</v>
      </c>
      <c r="R233" s="10">
        <f t="shared" ref="R233" si="467">L233</f>
        <v>8.09</v>
      </c>
      <c r="S233" s="30">
        <f t="shared" ref="S233" si="468">IF(R233&gt;0,S$3,0)</f>
        <v>2</v>
      </c>
      <c r="T233" s="31">
        <f t="shared" ref="T233" si="469">N233</f>
        <v>2</v>
      </c>
      <c r="U233" s="30">
        <f t="shared" ref="U233" si="470">IF(T233&gt;0,U$3,0)</f>
        <v>1</v>
      </c>
      <c r="V233" s="43">
        <f t="shared" si="58"/>
        <v>-1</v>
      </c>
      <c r="W233" s="45">
        <f t="shared" ref="W233" si="471">V233+W232</f>
        <v>109.92000000000003</v>
      </c>
      <c r="X233" s="85"/>
    </row>
    <row r="234" spans="1:24" outlineLevel="1" x14ac:dyDescent="0.2">
      <c r="A234" s="91"/>
      <c r="B234" s="37">
        <f t="shared" si="1"/>
        <v>230</v>
      </c>
      <c r="C234" s="28" t="s">
        <v>770</v>
      </c>
      <c r="D234" s="64">
        <v>44444</v>
      </c>
      <c r="E234" s="28" t="s">
        <v>51</v>
      </c>
      <c r="F234" s="54" t="s">
        <v>10</v>
      </c>
      <c r="G234" s="54" t="s">
        <v>67</v>
      </c>
      <c r="H234" s="54">
        <v>1112</v>
      </c>
      <c r="I234" s="57" t="s">
        <v>130</v>
      </c>
      <c r="J234" s="54" t="s">
        <v>120</v>
      </c>
      <c r="K234" s="36" t="s">
        <v>9</v>
      </c>
      <c r="L234" s="10">
        <v>2.2400000000000002</v>
      </c>
      <c r="M234" s="30">
        <v>8.0621339950372217</v>
      </c>
      <c r="N234" s="31">
        <v>1.27</v>
      </c>
      <c r="O234" s="30">
        <v>0</v>
      </c>
      <c r="P234" s="43">
        <f t="shared" si="0"/>
        <v>10</v>
      </c>
      <c r="Q234" s="45">
        <f t="shared" ref="Q234" si="472">P234+Q233</f>
        <v>60.70000000000006</v>
      </c>
      <c r="R234" s="10">
        <f t="shared" ref="R234" si="473">L234</f>
        <v>2.2400000000000002</v>
      </c>
      <c r="S234" s="30">
        <f t="shared" ref="S234" si="474">IF(R234&gt;0,S$3,0)</f>
        <v>2</v>
      </c>
      <c r="T234" s="31">
        <f t="shared" ref="T234" si="475">N234</f>
        <v>1.27</v>
      </c>
      <c r="U234" s="30">
        <f t="shared" ref="U234" si="476">IF(T234&gt;0,U$3,0)</f>
        <v>1</v>
      </c>
      <c r="V234" s="43">
        <f t="shared" si="58"/>
        <v>2.75</v>
      </c>
      <c r="W234" s="45">
        <f t="shared" ref="W234" si="477">V234+W233</f>
        <v>112.67000000000003</v>
      </c>
      <c r="X234" s="85"/>
    </row>
    <row r="235" spans="1:24" outlineLevel="1" x14ac:dyDescent="0.2">
      <c r="A235" s="91"/>
      <c r="B235" s="37">
        <f t="shared" si="1"/>
        <v>231</v>
      </c>
      <c r="C235" s="28" t="s">
        <v>807</v>
      </c>
      <c r="D235" s="64">
        <v>44444</v>
      </c>
      <c r="E235" s="28" t="s">
        <v>51</v>
      </c>
      <c r="F235" s="54" t="s">
        <v>34</v>
      </c>
      <c r="G235" s="54" t="s">
        <v>67</v>
      </c>
      <c r="H235" s="54">
        <v>1212</v>
      </c>
      <c r="I235" s="57" t="s">
        <v>130</v>
      </c>
      <c r="J235" s="54" t="s">
        <v>120</v>
      </c>
      <c r="K235" s="36" t="s">
        <v>56</v>
      </c>
      <c r="L235" s="10">
        <v>4.9800000000000004</v>
      </c>
      <c r="M235" s="30">
        <v>2.5205952380952374</v>
      </c>
      <c r="N235" s="31">
        <v>1.92</v>
      </c>
      <c r="O235" s="30">
        <v>2.6933333333333334</v>
      </c>
      <c r="P235" s="43">
        <f t="shared" si="0"/>
        <v>-5.2</v>
      </c>
      <c r="Q235" s="45">
        <f t="shared" ref="Q235" si="478">P235+Q234</f>
        <v>55.500000000000057</v>
      </c>
      <c r="R235" s="10">
        <f t="shared" ref="R235" si="479">L235</f>
        <v>4.9800000000000004</v>
      </c>
      <c r="S235" s="30">
        <f t="shared" ref="S235" si="480">IF(R235&gt;0,S$3,0)</f>
        <v>2</v>
      </c>
      <c r="T235" s="31">
        <f t="shared" ref="T235" si="481">N235</f>
        <v>1.92</v>
      </c>
      <c r="U235" s="30">
        <f t="shared" ref="U235" si="482">IF(T235&gt;0,U$3,0)</f>
        <v>1</v>
      </c>
      <c r="V235" s="43">
        <f t="shared" si="58"/>
        <v>-3</v>
      </c>
      <c r="W235" s="45">
        <f t="shared" ref="W235" si="483">V235+W234</f>
        <v>109.67000000000003</v>
      </c>
      <c r="X235" s="85"/>
    </row>
    <row r="236" spans="1:24" outlineLevel="1" x14ac:dyDescent="0.2">
      <c r="A236" s="91"/>
      <c r="B236" s="37">
        <f t="shared" si="1"/>
        <v>232</v>
      </c>
      <c r="C236" s="28" t="s">
        <v>624</v>
      </c>
      <c r="D236" s="64">
        <v>44444</v>
      </c>
      <c r="E236" s="28" t="s">
        <v>51</v>
      </c>
      <c r="F236" s="54" t="s">
        <v>13</v>
      </c>
      <c r="G236" s="54" t="s">
        <v>72</v>
      </c>
      <c r="H236" s="54">
        <v>1212</v>
      </c>
      <c r="I236" s="57" t="s">
        <v>130</v>
      </c>
      <c r="J236" s="54" t="s">
        <v>120</v>
      </c>
      <c r="K236" s="36" t="s">
        <v>66</v>
      </c>
      <c r="L236" s="10">
        <v>14.17</v>
      </c>
      <c r="M236" s="30">
        <v>0.75981132075471691</v>
      </c>
      <c r="N236" s="31">
        <v>3.27</v>
      </c>
      <c r="O236" s="30">
        <v>0.32499999999999968</v>
      </c>
      <c r="P236" s="43">
        <f t="shared" si="0"/>
        <v>-1.1000000000000001</v>
      </c>
      <c r="Q236" s="45">
        <f t="shared" ref="Q236" si="484">P236+Q235</f>
        <v>54.400000000000055</v>
      </c>
      <c r="R236" s="10">
        <f t="shared" ref="R236" si="485">L236</f>
        <v>14.17</v>
      </c>
      <c r="S236" s="30">
        <f t="shared" ref="S236" si="486">IF(R236&gt;0,S$3,0)</f>
        <v>2</v>
      </c>
      <c r="T236" s="31">
        <f t="shared" ref="T236" si="487">N236</f>
        <v>3.27</v>
      </c>
      <c r="U236" s="30">
        <f t="shared" ref="U236" si="488">IF(T236&gt;0,U$3,0)</f>
        <v>1</v>
      </c>
      <c r="V236" s="43">
        <f t="shared" si="58"/>
        <v>-3</v>
      </c>
      <c r="W236" s="45">
        <f t="shared" ref="W236" si="489">V236+W235</f>
        <v>106.67000000000003</v>
      </c>
      <c r="X236" s="85"/>
    </row>
    <row r="237" spans="1:24" outlineLevel="1" x14ac:dyDescent="0.2">
      <c r="A237" s="91"/>
      <c r="B237" s="37">
        <f t="shared" si="1"/>
        <v>233</v>
      </c>
      <c r="C237" s="28" t="s">
        <v>808</v>
      </c>
      <c r="D237" s="64">
        <v>44444</v>
      </c>
      <c r="E237" s="28" t="s">
        <v>485</v>
      </c>
      <c r="F237" s="54" t="s">
        <v>46</v>
      </c>
      <c r="G237" s="54" t="s">
        <v>299</v>
      </c>
      <c r="H237" s="54">
        <v>1000</v>
      </c>
      <c r="I237" s="57" t="s">
        <v>131</v>
      </c>
      <c r="J237" s="54" t="s">
        <v>260</v>
      </c>
      <c r="K237" s="36" t="s">
        <v>9</v>
      </c>
      <c r="L237" s="10">
        <v>1.3</v>
      </c>
      <c r="M237" s="30">
        <v>33.498947368421049</v>
      </c>
      <c r="N237" s="31">
        <v>1.05</v>
      </c>
      <c r="O237" s="30">
        <v>0</v>
      </c>
      <c r="P237" s="43">
        <f t="shared" si="0"/>
        <v>10</v>
      </c>
      <c r="Q237" s="45">
        <f t="shared" ref="Q237" si="490">P237+Q236</f>
        <v>64.400000000000063</v>
      </c>
      <c r="R237" s="10">
        <f t="shared" ref="R237" si="491">L237</f>
        <v>1.3</v>
      </c>
      <c r="S237" s="30">
        <f t="shared" ref="S237" si="492">IF(R237&gt;0,S$3,0)</f>
        <v>2</v>
      </c>
      <c r="T237" s="31">
        <f t="shared" ref="T237" si="493">N237</f>
        <v>1.05</v>
      </c>
      <c r="U237" s="30">
        <f t="shared" ref="U237" si="494">IF(T237&gt;0,U$3,0)</f>
        <v>1</v>
      </c>
      <c r="V237" s="43">
        <f t="shared" si="58"/>
        <v>0.65</v>
      </c>
      <c r="W237" s="45">
        <f t="shared" ref="W237" si="495">V237+W236</f>
        <v>107.32000000000004</v>
      </c>
      <c r="X237" s="85"/>
    </row>
    <row r="238" spans="1:24" outlineLevel="1" x14ac:dyDescent="0.2">
      <c r="A238" s="91"/>
      <c r="B238" s="37">
        <f t="shared" si="1"/>
        <v>234</v>
      </c>
      <c r="C238" s="28" t="s">
        <v>276</v>
      </c>
      <c r="D238" s="64">
        <v>44446</v>
      </c>
      <c r="E238" s="28" t="s">
        <v>44</v>
      </c>
      <c r="F238" s="54" t="s">
        <v>34</v>
      </c>
      <c r="G238" s="54" t="s">
        <v>67</v>
      </c>
      <c r="H238" s="54">
        <v>1000</v>
      </c>
      <c r="I238" s="57" t="s">
        <v>128</v>
      </c>
      <c r="J238" s="54" t="s">
        <v>120</v>
      </c>
      <c r="K238" s="36" t="s">
        <v>8</v>
      </c>
      <c r="L238" s="10">
        <v>12.41</v>
      </c>
      <c r="M238" s="30">
        <v>0.87521739130434784</v>
      </c>
      <c r="N238" s="31">
        <v>3.74</v>
      </c>
      <c r="O238" s="30">
        <v>0.33000000000000007</v>
      </c>
      <c r="P238" s="43">
        <f t="shared" si="0"/>
        <v>0</v>
      </c>
      <c r="Q238" s="45">
        <f t="shared" ref="Q238" si="496">P238+Q237</f>
        <v>64.400000000000063</v>
      </c>
      <c r="R238" s="10">
        <f t="shared" ref="R238" si="497">L238</f>
        <v>12.41</v>
      </c>
      <c r="S238" s="30">
        <f t="shared" ref="S238" si="498">IF(R238&gt;0,S$3,0)</f>
        <v>2</v>
      </c>
      <c r="T238" s="31">
        <f t="shared" ref="T238" si="499">N238</f>
        <v>3.74</v>
      </c>
      <c r="U238" s="30">
        <f t="shared" ref="U238" si="500">IF(T238&gt;0,U$3,0)</f>
        <v>1</v>
      </c>
      <c r="V238" s="43">
        <f t="shared" si="58"/>
        <v>0.74</v>
      </c>
      <c r="W238" s="45">
        <f t="shared" ref="W238" si="501">V238+W237</f>
        <v>108.06000000000003</v>
      </c>
      <c r="X238" s="85"/>
    </row>
    <row r="239" spans="1:24" outlineLevel="1" x14ac:dyDescent="0.2">
      <c r="A239" s="91"/>
      <c r="B239" s="37">
        <f t="shared" si="1"/>
        <v>235</v>
      </c>
      <c r="C239" s="28" t="s">
        <v>809</v>
      </c>
      <c r="D239" s="64">
        <v>44446</v>
      </c>
      <c r="E239" s="28" t="s">
        <v>44</v>
      </c>
      <c r="F239" s="54" t="s">
        <v>13</v>
      </c>
      <c r="G239" s="54" t="s">
        <v>70</v>
      </c>
      <c r="H239" s="54">
        <v>1200</v>
      </c>
      <c r="I239" s="57" t="s">
        <v>128</v>
      </c>
      <c r="J239" s="54" t="s">
        <v>120</v>
      </c>
      <c r="K239" s="36" t="s">
        <v>56</v>
      </c>
      <c r="L239" s="10">
        <v>4.78</v>
      </c>
      <c r="M239" s="30">
        <v>2.6334767025089598</v>
      </c>
      <c r="N239" s="31">
        <v>2.0499999999999998</v>
      </c>
      <c r="O239" s="30">
        <v>2.48</v>
      </c>
      <c r="P239" s="43">
        <f t="shared" si="0"/>
        <v>-5.0999999999999996</v>
      </c>
      <c r="Q239" s="45">
        <f t="shared" ref="Q239" si="502">P239+Q238</f>
        <v>59.300000000000061</v>
      </c>
      <c r="R239" s="10">
        <f t="shared" ref="R239" si="503">L239</f>
        <v>4.78</v>
      </c>
      <c r="S239" s="30">
        <f t="shared" ref="S239" si="504">IF(R239&gt;0,S$3,0)</f>
        <v>2</v>
      </c>
      <c r="T239" s="31">
        <f t="shared" ref="T239" si="505">N239</f>
        <v>2.0499999999999998</v>
      </c>
      <c r="U239" s="30">
        <f t="shared" ref="U239" si="506">IF(T239&gt;0,U$3,0)</f>
        <v>1</v>
      </c>
      <c r="V239" s="43">
        <f t="shared" si="58"/>
        <v>-3</v>
      </c>
      <c r="W239" s="45">
        <f t="shared" ref="W239" si="507">V239+W238</f>
        <v>105.06000000000003</v>
      </c>
      <c r="X239" s="85"/>
    </row>
    <row r="240" spans="1:24" outlineLevel="1" x14ac:dyDescent="0.2">
      <c r="A240" s="91"/>
      <c r="B240" s="37">
        <f t="shared" si="1"/>
        <v>236</v>
      </c>
      <c r="C240" s="28" t="s">
        <v>810</v>
      </c>
      <c r="D240" s="64">
        <v>44447</v>
      </c>
      <c r="E240" s="28" t="s">
        <v>43</v>
      </c>
      <c r="F240" s="54" t="s">
        <v>41</v>
      </c>
      <c r="G240" s="54" t="s">
        <v>71</v>
      </c>
      <c r="H240" s="54">
        <v>1000</v>
      </c>
      <c r="I240" s="57" t="s">
        <v>131</v>
      </c>
      <c r="J240" s="54" t="s">
        <v>120</v>
      </c>
      <c r="K240" s="36" t="s">
        <v>62</v>
      </c>
      <c r="L240" s="10">
        <v>13.09</v>
      </c>
      <c r="M240" s="30">
        <v>0.82428571428571429</v>
      </c>
      <c r="N240" s="31">
        <v>4.46</v>
      </c>
      <c r="O240" s="30">
        <v>0.23599999999999982</v>
      </c>
      <c r="P240" s="43">
        <f t="shared" si="0"/>
        <v>-1.1000000000000001</v>
      </c>
      <c r="Q240" s="45">
        <f t="shared" ref="Q240" si="508">P240+Q239</f>
        <v>58.20000000000006</v>
      </c>
      <c r="R240" s="10">
        <f t="shared" ref="R240" si="509">L240</f>
        <v>13.09</v>
      </c>
      <c r="S240" s="30">
        <f t="shared" ref="S240" si="510">IF(R240&gt;0,S$3,0)</f>
        <v>2</v>
      </c>
      <c r="T240" s="31">
        <f t="shared" ref="T240" si="511">N240</f>
        <v>4.46</v>
      </c>
      <c r="U240" s="30">
        <f t="shared" ref="U240" si="512">IF(T240&gt;0,U$3,0)</f>
        <v>1</v>
      </c>
      <c r="V240" s="43">
        <f t="shared" si="58"/>
        <v>-3</v>
      </c>
      <c r="W240" s="45">
        <f t="shared" ref="W240" si="513">V240+W239</f>
        <v>102.06000000000003</v>
      </c>
      <c r="X240" s="85"/>
    </row>
    <row r="241" spans="1:24" outlineLevel="1" x14ac:dyDescent="0.2">
      <c r="A241" s="91"/>
      <c r="B241" s="37">
        <f t="shared" si="1"/>
        <v>237</v>
      </c>
      <c r="C241" s="28" t="s">
        <v>811</v>
      </c>
      <c r="D241" s="64">
        <v>44448</v>
      </c>
      <c r="E241" s="28" t="s">
        <v>39</v>
      </c>
      <c r="F241" s="54" t="s">
        <v>34</v>
      </c>
      <c r="G241" s="54" t="s">
        <v>70</v>
      </c>
      <c r="H241" s="54">
        <v>1000</v>
      </c>
      <c r="I241" s="57" t="s">
        <v>131</v>
      </c>
      <c r="J241" s="54" t="s">
        <v>120</v>
      </c>
      <c r="K241" s="36" t="s">
        <v>56</v>
      </c>
      <c r="L241" s="10">
        <v>2.5299999999999998</v>
      </c>
      <c r="M241" s="30">
        <v>6.5624489795918368</v>
      </c>
      <c r="N241" s="31">
        <v>1.26</v>
      </c>
      <c r="O241" s="30">
        <v>0</v>
      </c>
      <c r="P241" s="43">
        <f t="shared" si="0"/>
        <v>-6.6</v>
      </c>
      <c r="Q241" s="45">
        <f t="shared" ref="Q241" si="514">P241+Q240</f>
        <v>51.600000000000058</v>
      </c>
      <c r="R241" s="10">
        <f t="shared" ref="R241" si="515">L241</f>
        <v>2.5299999999999998</v>
      </c>
      <c r="S241" s="30">
        <f t="shared" ref="S241" si="516">IF(R241&gt;0,S$3,0)</f>
        <v>2</v>
      </c>
      <c r="T241" s="31">
        <f t="shared" ref="T241" si="517">N241</f>
        <v>1.26</v>
      </c>
      <c r="U241" s="30">
        <f t="shared" ref="U241" si="518">IF(T241&gt;0,U$3,0)</f>
        <v>1</v>
      </c>
      <c r="V241" s="43">
        <f t="shared" si="58"/>
        <v>-3</v>
      </c>
      <c r="W241" s="45">
        <f t="shared" ref="W241" si="519">V241+W240</f>
        <v>99.060000000000031</v>
      </c>
      <c r="X241" s="85"/>
    </row>
    <row r="242" spans="1:24" outlineLevel="1" x14ac:dyDescent="0.2">
      <c r="A242" s="91"/>
      <c r="B242" s="37">
        <f t="shared" si="1"/>
        <v>238</v>
      </c>
      <c r="C242" s="28" t="s">
        <v>812</v>
      </c>
      <c r="D242" s="64">
        <v>44448</v>
      </c>
      <c r="E242" s="28" t="s">
        <v>39</v>
      </c>
      <c r="F242" s="54" t="s">
        <v>29</v>
      </c>
      <c r="G242" s="54" t="s">
        <v>69</v>
      </c>
      <c r="H242" s="54">
        <v>1200</v>
      </c>
      <c r="I242" s="57" t="s">
        <v>131</v>
      </c>
      <c r="J242" s="54" t="s">
        <v>120</v>
      </c>
      <c r="K242" s="36" t="s">
        <v>56</v>
      </c>
      <c r="L242" s="10">
        <v>11.03</v>
      </c>
      <c r="M242" s="30">
        <v>1</v>
      </c>
      <c r="N242" s="31">
        <v>2.98</v>
      </c>
      <c r="O242" s="30">
        <v>0.502857142857143</v>
      </c>
      <c r="P242" s="43">
        <f t="shared" si="0"/>
        <v>-1.5</v>
      </c>
      <c r="Q242" s="45">
        <f t="shared" ref="Q242" si="520">P242+Q241</f>
        <v>50.100000000000058</v>
      </c>
      <c r="R242" s="10">
        <f t="shared" ref="R242" si="521">L242</f>
        <v>11.03</v>
      </c>
      <c r="S242" s="30">
        <f t="shared" ref="S242" si="522">IF(R242&gt;0,S$3,0)</f>
        <v>2</v>
      </c>
      <c r="T242" s="31">
        <f t="shared" ref="T242" si="523">N242</f>
        <v>2.98</v>
      </c>
      <c r="U242" s="30">
        <f t="shared" ref="U242" si="524">IF(T242&gt;0,U$3,0)</f>
        <v>1</v>
      </c>
      <c r="V242" s="43">
        <f t="shared" si="58"/>
        <v>-3</v>
      </c>
      <c r="W242" s="45">
        <f t="shared" ref="W242" si="525">V242+W241</f>
        <v>96.060000000000031</v>
      </c>
      <c r="X242" s="85"/>
    </row>
    <row r="243" spans="1:24" outlineLevel="1" x14ac:dyDescent="0.2">
      <c r="A243" s="91"/>
      <c r="B243" s="37">
        <f t="shared" si="1"/>
        <v>239</v>
      </c>
      <c r="C243" s="28" t="s">
        <v>258</v>
      </c>
      <c r="D243" s="64">
        <v>44449</v>
      </c>
      <c r="E243" s="28" t="s">
        <v>33</v>
      </c>
      <c r="F243" s="54" t="s">
        <v>25</v>
      </c>
      <c r="G243" s="54" t="s">
        <v>67</v>
      </c>
      <c r="H243" s="54">
        <v>975</v>
      </c>
      <c r="I243" s="57" t="s">
        <v>131</v>
      </c>
      <c r="J243" s="54" t="s">
        <v>120</v>
      </c>
      <c r="K243" s="36" t="s">
        <v>204</v>
      </c>
      <c r="L243" s="10">
        <v>39.549999999999997</v>
      </c>
      <c r="M243" s="30">
        <v>0.26004460303300625</v>
      </c>
      <c r="N243" s="31">
        <v>5.32</v>
      </c>
      <c r="O243" s="30">
        <v>5.000000000000001E-2</v>
      </c>
      <c r="P243" s="43">
        <f t="shared" si="0"/>
        <v>-0.3</v>
      </c>
      <c r="Q243" s="45">
        <f t="shared" ref="Q243" si="526">P243+Q242</f>
        <v>49.800000000000061</v>
      </c>
      <c r="R243" s="10">
        <f t="shared" ref="R243" si="527">L243</f>
        <v>39.549999999999997</v>
      </c>
      <c r="S243" s="30">
        <f t="shared" ref="S243" si="528">IF(R243&gt;0,S$3,0)</f>
        <v>2</v>
      </c>
      <c r="T243" s="31">
        <f t="shared" ref="T243" si="529">N243</f>
        <v>5.32</v>
      </c>
      <c r="U243" s="30">
        <f t="shared" ref="U243" si="530">IF(T243&gt;0,U$3,0)</f>
        <v>1</v>
      </c>
      <c r="V243" s="43">
        <f t="shared" si="58"/>
        <v>-3</v>
      </c>
      <c r="W243" s="45">
        <f t="shared" ref="W243" si="531">V243+W242</f>
        <v>93.060000000000031</v>
      </c>
      <c r="X243" s="85"/>
    </row>
    <row r="244" spans="1:24" outlineLevel="1" x14ac:dyDescent="0.2">
      <c r="A244" s="91"/>
      <c r="B244" s="37">
        <f t="shared" si="1"/>
        <v>240</v>
      </c>
      <c r="C244" s="28" t="s">
        <v>814</v>
      </c>
      <c r="D244" s="64">
        <v>44449</v>
      </c>
      <c r="E244" s="28" t="s">
        <v>33</v>
      </c>
      <c r="F244" s="54" t="s">
        <v>25</v>
      </c>
      <c r="G244" s="54" t="s">
        <v>67</v>
      </c>
      <c r="H244" s="54">
        <v>975</v>
      </c>
      <c r="I244" s="57" t="s">
        <v>131</v>
      </c>
      <c r="J244" s="54" t="s">
        <v>120</v>
      </c>
      <c r="K244" s="36" t="s">
        <v>9</v>
      </c>
      <c r="L244" s="10">
        <v>1.51</v>
      </c>
      <c r="M244" s="30">
        <v>19.704124168514415</v>
      </c>
      <c r="N244" s="31">
        <v>1.0900000000000001</v>
      </c>
      <c r="O244" s="30">
        <v>0</v>
      </c>
      <c r="P244" s="43">
        <f t="shared" si="0"/>
        <v>10</v>
      </c>
      <c r="Q244" s="45">
        <f t="shared" ref="Q244" si="532">P244+Q243</f>
        <v>59.800000000000061</v>
      </c>
      <c r="R244" s="10">
        <f t="shared" ref="R244" si="533">L244</f>
        <v>1.51</v>
      </c>
      <c r="S244" s="30">
        <f t="shared" ref="S244" si="534">IF(R244&gt;0,S$3,0)</f>
        <v>2</v>
      </c>
      <c r="T244" s="31">
        <f t="shared" ref="T244" si="535">N244</f>
        <v>1.0900000000000001</v>
      </c>
      <c r="U244" s="30">
        <f t="shared" ref="U244" si="536">IF(T244&gt;0,U$3,0)</f>
        <v>1</v>
      </c>
      <c r="V244" s="43">
        <f t="shared" si="58"/>
        <v>1.1100000000000001</v>
      </c>
      <c r="W244" s="45">
        <f t="shared" ref="W244" si="537">V244+W243</f>
        <v>94.17000000000003</v>
      </c>
      <c r="X244" s="85"/>
    </row>
    <row r="245" spans="1:24" outlineLevel="1" x14ac:dyDescent="0.2">
      <c r="A245" s="91"/>
      <c r="B245" s="37">
        <f t="shared" si="1"/>
        <v>241</v>
      </c>
      <c r="C245" s="28" t="s">
        <v>815</v>
      </c>
      <c r="D245" s="64">
        <v>44449</v>
      </c>
      <c r="E245" s="28" t="s">
        <v>33</v>
      </c>
      <c r="F245" s="54" t="s">
        <v>13</v>
      </c>
      <c r="G245" s="54" t="s">
        <v>69</v>
      </c>
      <c r="H245" s="54">
        <v>975</v>
      </c>
      <c r="I245" s="57" t="s">
        <v>131</v>
      </c>
      <c r="J245" s="54" t="s">
        <v>120</v>
      </c>
      <c r="K245" s="36" t="s">
        <v>65</v>
      </c>
      <c r="L245" s="10">
        <v>15.31</v>
      </c>
      <c r="M245" s="30">
        <v>0.69620689655172419</v>
      </c>
      <c r="N245" s="31">
        <v>3.9</v>
      </c>
      <c r="O245" s="30">
        <v>0.23</v>
      </c>
      <c r="P245" s="43">
        <f t="shared" si="0"/>
        <v>-0.9</v>
      </c>
      <c r="Q245" s="45">
        <f t="shared" ref="Q245" si="538">P245+Q244</f>
        <v>58.900000000000063</v>
      </c>
      <c r="R245" s="10">
        <f t="shared" ref="R245" si="539">L245</f>
        <v>15.31</v>
      </c>
      <c r="S245" s="30">
        <f t="shared" ref="S245" si="540">IF(R245&gt;0,S$3,0)</f>
        <v>2</v>
      </c>
      <c r="T245" s="31">
        <f t="shared" ref="T245" si="541">N245</f>
        <v>3.9</v>
      </c>
      <c r="U245" s="30">
        <f t="shared" ref="U245" si="542">IF(T245&gt;0,U$3,0)</f>
        <v>1</v>
      </c>
      <c r="V245" s="43">
        <f t="shared" si="58"/>
        <v>-3</v>
      </c>
      <c r="W245" s="45">
        <f t="shared" ref="W245" si="543">V245+W244</f>
        <v>91.17000000000003</v>
      </c>
      <c r="X245" s="85"/>
    </row>
    <row r="246" spans="1:24" outlineLevel="1" x14ac:dyDescent="0.2">
      <c r="A246" s="91"/>
      <c r="B246" s="37">
        <f t="shared" si="1"/>
        <v>242</v>
      </c>
      <c r="C246" s="28" t="s">
        <v>159</v>
      </c>
      <c r="D246" s="64">
        <v>44449</v>
      </c>
      <c r="E246" s="28" t="s">
        <v>33</v>
      </c>
      <c r="F246" s="54" t="s">
        <v>48</v>
      </c>
      <c r="G246" s="54" t="s">
        <v>72</v>
      </c>
      <c r="H246" s="54">
        <v>1200</v>
      </c>
      <c r="I246" s="57" t="s">
        <v>131</v>
      </c>
      <c r="J246" s="54" t="s">
        <v>120</v>
      </c>
      <c r="K246" s="36" t="s">
        <v>9</v>
      </c>
      <c r="L246" s="10">
        <v>1.85</v>
      </c>
      <c r="M246" s="30">
        <v>11.726680642907057</v>
      </c>
      <c r="N246" s="31">
        <v>1.18</v>
      </c>
      <c r="O246" s="30">
        <v>0</v>
      </c>
      <c r="P246" s="43">
        <f t="shared" si="0"/>
        <v>10</v>
      </c>
      <c r="Q246" s="45">
        <f t="shared" ref="Q246" si="544">P246+Q245</f>
        <v>68.900000000000063</v>
      </c>
      <c r="R246" s="10">
        <f t="shared" ref="R246" si="545">L246</f>
        <v>1.85</v>
      </c>
      <c r="S246" s="30">
        <f t="shared" ref="S246" si="546">IF(R246&gt;0,S$3,0)</f>
        <v>2</v>
      </c>
      <c r="T246" s="31">
        <f t="shared" ref="T246" si="547">N246</f>
        <v>1.18</v>
      </c>
      <c r="U246" s="30">
        <f t="shared" ref="U246" si="548">IF(T246&gt;0,U$3,0)</f>
        <v>1</v>
      </c>
      <c r="V246" s="43">
        <f t="shared" si="58"/>
        <v>1.88</v>
      </c>
      <c r="W246" s="45">
        <f t="shared" ref="W246" si="549">V246+W245</f>
        <v>93.050000000000026</v>
      </c>
      <c r="X246" s="85"/>
    </row>
    <row r="247" spans="1:24" outlineLevel="1" x14ac:dyDescent="0.2">
      <c r="A247" s="91"/>
      <c r="B247" s="37">
        <f t="shared" si="1"/>
        <v>243</v>
      </c>
      <c r="C247" s="28" t="s">
        <v>817</v>
      </c>
      <c r="D247" s="64">
        <v>44450</v>
      </c>
      <c r="E247" s="28" t="s">
        <v>31</v>
      </c>
      <c r="F247" s="54" t="s">
        <v>10</v>
      </c>
      <c r="G247" s="54" t="s">
        <v>177</v>
      </c>
      <c r="H247" s="54">
        <v>1100</v>
      </c>
      <c r="I247" s="57" t="s">
        <v>131</v>
      </c>
      <c r="J247" s="54" t="s">
        <v>120</v>
      </c>
      <c r="K247" s="36" t="s">
        <v>74</v>
      </c>
      <c r="L247" s="10">
        <v>3.15</v>
      </c>
      <c r="M247" s="30">
        <v>4.6294117647058801</v>
      </c>
      <c r="N247" s="31">
        <v>1.23</v>
      </c>
      <c r="O247" s="30">
        <v>0</v>
      </c>
      <c r="P247" s="43">
        <f t="shared" si="0"/>
        <v>-4.5999999999999996</v>
      </c>
      <c r="Q247" s="45">
        <f t="shared" ref="Q247" si="550">P247+Q246</f>
        <v>64.300000000000068</v>
      </c>
      <c r="R247" s="10">
        <f t="shared" ref="R247" si="551">L247</f>
        <v>3.15</v>
      </c>
      <c r="S247" s="30">
        <f t="shared" ref="S247" si="552">IF(R247&gt;0,S$3,0)</f>
        <v>2</v>
      </c>
      <c r="T247" s="31">
        <f t="shared" ref="T247" si="553">N247</f>
        <v>1.23</v>
      </c>
      <c r="U247" s="30">
        <f t="shared" ref="U247" si="554">IF(T247&gt;0,U$3,0)</f>
        <v>1</v>
      </c>
      <c r="V247" s="43">
        <f t="shared" si="58"/>
        <v>-3</v>
      </c>
      <c r="W247" s="45">
        <f t="shared" ref="W247" si="555">V247+W246</f>
        <v>90.050000000000026</v>
      </c>
      <c r="X247" s="85"/>
    </row>
    <row r="248" spans="1:24" outlineLevel="1" x14ac:dyDescent="0.2">
      <c r="A248" s="91"/>
      <c r="B248" s="37">
        <f t="shared" si="1"/>
        <v>244</v>
      </c>
      <c r="C248" s="28" t="s">
        <v>818</v>
      </c>
      <c r="D248" s="64">
        <v>44450</v>
      </c>
      <c r="E248" s="28" t="s">
        <v>31</v>
      </c>
      <c r="F248" s="54" t="s">
        <v>10</v>
      </c>
      <c r="G248" s="54" t="s">
        <v>177</v>
      </c>
      <c r="H248" s="54">
        <v>1100</v>
      </c>
      <c r="I248" s="57" t="s">
        <v>131</v>
      </c>
      <c r="J248" s="54" t="s">
        <v>120</v>
      </c>
      <c r="K248" s="36" t="s">
        <v>62</v>
      </c>
      <c r="L248" s="10">
        <v>32.369999999999997</v>
      </c>
      <c r="M248" s="30">
        <v>0.31967741935483873</v>
      </c>
      <c r="N248" s="31">
        <v>4.63</v>
      </c>
      <c r="O248" s="30">
        <v>0.10000000000000002</v>
      </c>
      <c r="P248" s="43">
        <f t="shared" si="0"/>
        <v>-0.4</v>
      </c>
      <c r="Q248" s="45">
        <f t="shared" ref="Q248" si="556">P248+Q247</f>
        <v>63.90000000000007</v>
      </c>
      <c r="R248" s="10">
        <f t="shared" ref="R248" si="557">L248</f>
        <v>32.369999999999997</v>
      </c>
      <c r="S248" s="30">
        <f t="shared" ref="S248" si="558">IF(R248&gt;0,S$3,0)</f>
        <v>2</v>
      </c>
      <c r="T248" s="31">
        <f t="shared" ref="T248" si="559">N248</f>
        <v>4.63</v>
      </c>
      <c r="U248" s="30">
        <f t="shared" ref="U248" si="560">IF(T248&gt;0,U$3,0)</f>
        <v>1</v>
      </c>
      <c r="V248" s="43">
        <f t="shared" si="58"/>
        <v>-3</v>
      </c>
      <c r="W248" s="45">
        <f t="shared" ref="W248" si="561">V248+W247</f>
        <v>87.050000000000026</v>
      </c>
      <c r="X248" s="85"/>
    </row>
    <row r="249" spans="1:24" outlineLevel="1" x14ac:dyDescent="0.2">
      <c r="A249" s="91"/>
      <c r="B249" s="37">
        <f t="shared" si="1"/>
        <v>245</v>
      </c>
      <c r="C249" s="28" t="s">
        <v>819</v>
      </c>
      <c r="D249" s="64">
        <v>44450</v>
      </c>
      <c r="E249" s="28" t="s">
        <v>31</v>
      </c>
      <c r="F249" s="54" t="s">
        <v>46</v>
      </c>
      <c r="G249" s="54" t="s">
        <v>813</v>
      </c>
      <c r="H249" s="54">
        <v>1400</v>
      </c>
      <c r="I249" s="57" t="s">
        <v>131</v>
      </c>
      <c r="J249" s="54" t="s">
        <v>120</v>
      </c>
      <c r="K249" s="36" t="s">
        <v>86</v>
      </c>
      <c r="L249" s="10">
        <v>18.28</v>
      </c>
      <c r="M249" s="30">
        <v>0.57869841269841282</v>
      </c>
      <c r="N249" s="31">
        <v>4.5</v>
      </c>
      <c r="O249" s="30">
        <v>0.16000000000000003</v>
      </c>
      <c r="P249" s="43">
        <f t="shared" si="0"/>
        <v>-0.7</v>
      </c>
      <c r="Q249" s="45">
        <f t="shared" ref="Q249" si="562">P249+Q248</f>
        <v>63.200000000000067</v>
      </c>
      <c r="R249" s="10">
        <f t="shared" ref="R249" si="563">L249</f>
        <v>18.28</v>
      </c>
      <c r="S249" s="30">
        <f t="shared" ref="S249" si="564">IF(R249&gt;0,S$3,0)</f>
        <v>2</v>
      </c>
      <c r="T249" s="31">
        <f t="shared" ref="T249" si="565">N249</f>
        <v>4.5</v>
      </c>
      <c r="U249" s="30">
        <f t="shared" ref="U249" si="566">IF(T249&gt;0,U$3,0)</f>
        <v>1</v>
      </c>
      <c r="V249" s="43">
        <f t="shared" si="58"/>
        <v>-3</v>
      </c>
      <c r="W249" s="45">
        <f t="shared" ref="W249" si="567">V249+W248</f>
        <v>84.050000000000026</v>
      </c>
      <c r="X249" s="85"/>
    </row>
    <row r="250" spans="1:24" outlineLevel="1" x14ac:dyDescent="0.2">
      <c r="A250" s="91"/>
      <c r="B250" s="37">
        <f t="shared" si="1"/>
        <v>246</v>
      </c>
      <c r="C250" s="28" t="s">
        <v>226</v>
      </c>
      <c r="D250" s="64">
        <v>44450</v>
      </c>
      <c r="E250" s="28" t="s">
        <v>28</v>
      </c>
      <c r="F250" s="54" t="s">
        <v>10</v>
      </c>
      <c r="G250" s="54" t="s">
        <v>67</v>
      </c>
      <c r="H250" s="54">
        <v>1000</v>
      </c>
      <c r="I250" s="57" t="s">
        <v>131</v>
      </c>
      <c r="J250" s="54" t="s">
        <v>120</v>
      </c>
      <c r="K250" s="36" t="s">
        <v>56</v>
      </c>
      <c r="L250" s="10">
        <v>9.4</v>
      </c>
      <c r="M250" s="30">
        <v>1.1926546003016592</v>
      </c>
      <c r="N250" s="31">
        <v>1.94</v>
      </c>
      <c r="O250" s="30">
        <v>1.2457142857142858</v>
      </c>
      <c r="P250" s="43">
        <f t="shared" si="0"/>
        <v>-2.4</v>
      </c>
      <c r="Q250" s="45">
        <f t="shared" ref="Q250" si="568">P250+Q249</f>
        <v>60.800000000000068</v>
      </c>
      <c r="R250" s="10">
        <f t="shared" ref="R250" si="569">L250</f>
        <v>9.4</v>
      </c>
      <c r="S250" s="30">
        <f t="shared" ref="S250" si="570">IF(R250&gt;0,S$3,0)</f>
        <v>2</v>
      </c>
      <c r="T250" s="31">
        <f t="shared" ref="T250" si="571">N250</f>
        <v>1.94</v>
      </c>
      <c r="U250" s="30">
        <f t="shared" ref="U250" si="572">IF(T250&gt;0,U$3,0)</f>
        <v>1</v>
      </c>
      <c r="V250" s="43">
        <f t="shared" si="58"/>
        <v>-3</v>
      </c>
      <c r="W250" s="45">
        <f t="shared" ref="W250" si="573">V250+W249</f>
        <v>81.050000000000026</v>
      </c>
      <c r="X250" s="85"/>
    </row>
    <row r="251" spans="1:24" outlineLevel="1" x14ac:dyDescent="0.2">
      <c r="A251" s="91"/>
      <c r="B251" s="37">
        <f t="shared" si="1"/>
        <v>247</v>
      </c>
      <c r="C251" s="28" t="s">
        <v>820</v>
      </c>
      <c r="D251" s="64">
        <v>44450</v>
      </c>
      <c r="E251" s="28" t="s">
        <v>28</v>
      </c>
      <c r="F251" s="54" t="s">
        <v>41</v>
      </c>
      <c r="G251" s="54" t="s">
        <v>67</v>
      </c>
      <c r="H251" s="54">
        <v>1200</v>
      </c>
      <c r="I251" s="57" t="s">
        <v>131</v>
      </c>
      <c r="J251" s="54" t="s">
        <v>120</v>
      </c>
      <c r="K251" s="36" t="s">
        <v>9</v>
      </c>
      <c r="L251" s="10">
        <v>113.3</v>
      </c>
      <c r="M251" s="30">
        <v>8.9130869130869136E-2</v>
      </c>
      <c r="N251" s="31">
        <v>16.05</v>
      </c>
      <c r="O251" s="30">
        <v>5.0000000000000001E-3</v>
      </c>
      <c r="P251" s="43">
        <f t="shared" si="0"/>
        <v>10.1</v>
      </c>
      <c r="Q251" s="45">
        <f t="shared" ref="Q251:Q252" si="574">P251+Q250</f>
        <v>70.900000000000063</v>
      </c>
      <c r="R251" s="10">
        <f t="shared" ref="R251:R252" si="575">L251</f>
        <v>113.3</v>
      </c>
      <c r="S251" s="30">
        <f t="shared" ref="S251:S252" si="576">IF(R251&gt;0,S$3,0)</f>
        <v>2</v>
      </c>
      <c r="T251" s="31">
        <f t="shared" ref="T251:T252" si="577">N251</f>
        <v>16.05</v>
      </c>
      <c r="U251" s="30">
        <f t="shared" ref="U251:U252" si="578">IF(T251&gt;0,U$3,0)</f>
        <v>1</v>
      </c>
      <c r="V251" s="43">
        <f t="shared" si="58"/>
        <v>239.65</v>
      </c>
      <c r="W251" s="45">
        <f t="shared" ref="W251:W252" si="579">V251+W250</f>
        <v>320.70000000000005</v>
      </c>
      <c r="X251" s="85"/>
    </row>
    <row r="252" spans="1:24" outlineLevel="1" x14ac:dyDescent="0.2">
      <c r="A252" s="91"/>
      <c r="B252" s="37">
        <f t="shared" si="1"/>
        <v>248</v>
      </c>
      <c r="C252" s="28" t="s">
        <v>821</v>
      </c>
      <c r="D252" s="64">
        <v>44451</v>
      </c>
      <c r="E252" s="28" t="s">
        <v>53</v>
      </c>
      <c r="F252" s="54" t="s">
        <v>25</v>
      </c>
      <c r="G252" s="54" t="s">
        <v>67</v>
      </c>
      <c r="H252" s="54">
        <v>1200</v>
      </c>
      <c r="I252" s="57" t="s">
        <v>130</v>
      </c>
      <c r="J252" s="54" t="s">
        <v>120</v>
      </c>
      <c r="K252" s="36" t="s">
        <v>9</v>
      </c>
      <c r="L252" s="10">
        <v>2.48</v>
      </c>
      <c r="M252" s="30">
        <v>6.7889361702127662</v>
      </c>
      <c r="N252" s="31">
        <v>1.32</v>
      </c>
      <c r="O252" s="30">
        <v>0</v>
      </c>
      <c r="P252" s="43">
        <f t="shared" si="0"/>
        <v>10</v>
      </c>
      <c r="Q252" s="45">
        <f t="shared" si="574"/>
        <v>80.900000000000063</v>
      </c>
      <c r="R252" s="10">
        <f t="shared" si="575"/>
        <v>2.48</v>
      </c>
      <c r="S252" s="30">
        <f t="shared" si="576"/>
        <v>2</v>
      </c>
      <c r="T252" s="31">
        <f t="shared" si="577"/>
        <v>1.32</v>
      </c>
      <c r="U252" s="30">
        <f t="shared" si="578"/>
        <v>1</v>
      </c>
      <c r="V252" s="43">
        <f t="shared" si="58"/>
        <v>3.28</v>
      </c>
      <c r="W252" s="45">
        <f t="shared" si="579"/>
        <v>323.98</v>
      </c>
      <c r="X252" s="85"/>
    </row>
    <row r="253" spans="1:24" outlineLevel="1" x14ac:dyDescent="0.2">
      <c r="A253" s="91"/>
      <c r="B253" s="37">
        <f t="shared" si="1"/>
        <v>249</v>
      </c>
      <c r="C253" s="28" t="s">
        <v>822</v>
      </c>
      <c r="D253" s="64">
        <v>44451</v>
      </c>
      <c r="E253" s="28" t="s">
        <v>53</v>
      </c>
      <c r="F253" s="54" t="s">
        <v>29</v>
      </c>
      <c r="G253" s="54" t="s">
        <v>70</v>
      </c>
      <c r="H253" s="54">
        <v>1350</v>
      </c>
      <c r="I253" s="57" t="s">
        <v>130</v>
      </c>
      <c r="J253" s="54" t="s">
        <v>120</v>
      </c>
      <c r="K253" s="36" t="s">
        <v>9</v>
      </c>
      <c r="L253" s="10">
        <v>3.52</v>
      </c>
      <c r="M253" s="30">
        <v>3.9800000000000004</v>
      </c>
      <c r="N253" s="31">
        <v>1.9</v>
      </c>
      <c r="O253" s="30">
        <v>4.448205128205128</v>
      </c>
      <c r="P253" s="43">
        <f t="shared" si="0"/>
        <v>14</v>
      </c>
      <c r="Q253" s="45">
        <f t="shared" ref="Q253" si="580">P253+Q252</f>
        <v>94.900000000000063</v>
      </c>
      <c r="R253" s="10">
        <f t="shared" ref="R253" si="581">L253</f>
        <v>3.52</v>
      </c>
      <c r="S253" s="30">
        <f t="shared" ref="S253" si="582">IF(R253&gt;0,S$3,0)</f>
        <v>2</v>
      </c>
      <c r="T253" s="31">
        <f t="shared" ref="T253" si="583">N253</f>
        <v>1.9</v>
      </c>
      <c r="U253" s="30">
        <f t="shared" ref="U253" si="584">IF(T253&gt;0,U$3,0)</f>
        <v>1</v>
      </c>
      <c r="V253" s="43">
        <f t="shared" si="58"/>
        <v>5.94</v>
      </c>
      <c r="W253" s="45">
        <f t="shared" ref="W253" si="585">V253+W252</f>
        <v>329.92</v>
      </c>
      <c r="X253" s="85"/>
    </row>
    <row r="254" spans="1:24" outlineLevel="1" x14ac:dyDescent="0.2">
      <c r="A254" s="91"/>
      <c r="B254" s="37">
        <f t="shared" si="1"/>
        <v>250</v>
      </c>
      <c r="C254" s="28" t="s">
        <v>783</v>
      </c>
      <c r="D254" s="64">
        <v>44451</v>
      </c>
      <c r="E254" s="28" t="s">
        <v>15</v>
      </c>
      <c r="F254" s="54" t="s">
        <v>36</v>
      </c>
      <c r="G254" s="54" t="s">
        <v>67</v>
      </c>
      <c r="H254" s="54">
        <v>1400</v>
      </c>
      <c r="I254" s="57" t="s">
        <v>131</v>
      </c>
      <c r="J254" s="54" t="s">
        <v>120</v>
      </c>
      <c r="K254" s="36" t="s">
        <v>9</v>
      </c>
      <c r="L254" s="10">
        <v>2.37</v>
      </c>
      <c r="M254" s="30">
        <v>7.2763636363636355</v>
      </c>
      <c r="N254" s="31">
        <v>1.28</v>
      </c>
      <c r="O254" s="30">
        <v>0</v>
      </c>
      <c r="P254" s="43">
        <f t="shared" si="0"/>
        <v>10</v>
      </c>
      <c r="Q254" s="45">
        <f t="shared" ref="Q254" si="586">P254+Q253</f>
        <v>104.90000000000006</v>
      </c>
      <c r="R254" s="10">
        <f t="shared" ref="R254" si="587">L254</f>
        <v>2.37</v>
      </c>
      <c r="S254" s="30">
        <f t="shared" ref="S254" si="588">IF(R254&gt;0,S$3,0)</f>
        <v>2</v>
      </c>
      <c r="T254" s="31">
        <f t="shared" ref="T254" si="589">N254</f>
        <v>1.28</v>
      </c>
      <c r="U254" s="30">
        <f t="shared" ref="U254" si="590">IF(T254&gt;0,U$3,0)</f>
        <v>1</v>
      </c>
      <c r="V254" s="43">
        <f t="shared" si="58"/>
        <v>3.02</v>
      </c>
      <c r="W254" s="45">
        <f t="shared" ref="W254" si="591">V254+W253</f>
        <v>332.94</v>
      </c>
      <c r="X254" s="85"/>
    </row>
    <row r="255" spans="1:24" outlineLevel="1" x14ac:dyDescent="0.2">
      <c r="A255" s="91"/>
      <c r="B255" s="37">
        <f t="shared" si="1"/>
        <v>251</v>
      </c>
      <c r="C255" s="28" t="s">
        <v>824</v>
      </c>
      <c r="D255" s="64">
        <v>44451</v>
      </c>
      <c r="E255" s="28" t="s">
        <v>15</v>
      </c>
      <c r="F255" s="54" t="s">
        <v>41</v>
      </c>
      <c r="G255" s="54" t="s">
        <v>67</v>
      </c>
      <c r="H255" s="54">
        <v>1200</v>
      </c>
      <c r="I255" s="57" t="s">
        <v>131</v>
      </c>
      <c r="J255" s="54" t="s">
        <v>120</v>
      </c>
      <c r="K255" s="36" t="s">
        <v>12</v>
      </c>
      <c r="L255" s="10">
        <v>2.76</v>
      </c>
      <c r="M255" s="30">
        <v>5.6971428571428575</v>
      </c>
      <c r="N255" s="31">
        <v>1.29</v>
      </c>
      <c r="O255" s="30">
        <v>0</v>
      </c>
      <c r="P255" s="43">
        <f t="shared" si="0"/>
        <v>-5.7</v>
      </c>
      <c r="Q255" s="45">
        <f t="shared" ref="Q255:Q256" si="592">P255+Q254</f>
        <v>99.20000000000006</v>
      </c>
      <c r="R255" s="10">
        <f t="shared" ref="R255:R256" si="593">L255</f>
        <v>2.76</v>
      </c>
      <c r="S255" s="30">
        <f t="shared" ref="S255:S256" si="594">IF(R255&gt;0,S$3,0)</f>
        <v>2</v>
      </c>
      <c r="T255" s="31">
        <f t="shared" ref="T255:T256" si="595">N255</f>
        <v>1.29</v>
      </c>
      <c r="U255" s="30">
        <f t="shared" ref="U255:U256" si="596">IF(T255&gt;0,U$3,0)</f>
        <v>1</v>
      </c>
      <c r="V255" s="43">
        <f t="shared" si="58"/>
        <v>-1.71</v>
      </c>
      <c r="W255" s="45">
        <f t="shared" ref="W255:W256" si="597">V255+W254</f>
        <v>331.23</v>
      </c>
      <c r="X255" s="85"/>
    </row>
    <row r="256" spans="1:24" outlineLevel="1" x14ac:dyDescent="0.2">
      <c r="A256" s="91"/>
      <c r="B256" s="37">
        <f t="shared" si="1"/>
        <v>252</v>
      </c>
      <c r="C256" s="28" t="s">
        <v>825</v>
      </c>
      <c r="D256" s="64">
        <v>44452</v>
      </c>
      <c r="E256" s="28" t="s">
        <v>14</v>
      </c>
      <c r="F256" s="54" t="s">
        <v>25</v>
      </c>
      <c r="G256" s="54" t="s">
        <v>67</v>
      </c>
      <c r="H256" s="54">
        <v>1200</v>
      </c>
      <c r="I256" s="57" t="s">
        <v>130</v>
      </c>
      <c r="J256" s="54" t="s">
        <v>120</v>
      </c>
      <c r="K256" s="36" t="s">
        <v>66</v>
      </c>
      <c r="L256" s="10">
        <v>1.89</v>
      </c>
      <c r="M256" s="30">
        <v>11.199540229885057</v>
      </c>
      <c r="N256" s="31">
        <v>1.1599999999999999</v>
      </c>
      <c r="O256" s="30">
        <v>0</v>
      </c>
      <c r="P256" s="43">
        <f t="shared" si="0"/>
        <v>-11.2</v>
      </c>
      <c r="Q256" s="45">
        <f t="shared" si="592"/>
        <v>88.000000000000057</v>
      </c>
      <c r="R256" s="10">
        <f t="shared" si="593"/>
        <v>1.89</v>
      </c>
      <c r="S256" s="30">
        <f t="shared" si="594"/>
        <v>2</v>
      </c>
      <c r="T256" s="31">
        <f t="shared" si="595"/>
        <v>1.1599999999999999</v>
      </c>
      <c r="U256" s="30">
        <f t="shared" si="596"/>
        <v>1</v>
      </c>
      <c r="V256" s="43">
        <f t="shared" si="58"/>
        <v>-3</v>
      </c>
      <c r="W256" s="45">
        <f t="shared" si="597"/>
        <v>328.23</v>
      </c>
      <c r="X256" s="85"/>
    </row>
    <row r="257" spans="1:24" outlineLevel="1" x14ac:dyDescent="0.2">
      <c r="A257" s="91"/>
      <c r="B257" s="37">
        <f t="shared" si="1"/>
        <v>253</v>
      </c>
      <c r="C257" s="28" t="s">
        <v>826</v>
      </c>
      <c r="D257" s="64">
        <v>44452</v>
      </c>
      <c r="E257" s="28" t="s">
        <v>14</v>
      </c>
      <c r="F257" s="54" t="s">
        <v>36</v>
      </c>
      <c r="G257" s="54" t="s">
        <v>67</v>
      </c>
      <c r="H257" s="54">
        <v>1200</v>
      </c>
      <c r="I257" s="57" t="s">
        <v>130</v>
      </c>
      <c r="J257" s="54" t="s">
        <v>120</v>
      </c>
      <c r="K257" s="36" t="s">
        <v>8</v>
      </c>
      <c r="L257" s="10">
        <v>8.09</v>
      </c>
      <c r="M257" s="30">
        <v>1.4102801120448181</v>
      </c>
      <c r="N257" s="31">
        <v>2.4</v>
      </c>
      <c r="O257" s="30">
        <v>1.0254545454545454</v>
      </c>
      <c r="P257" s="43">
        <f t="shared" si="0"/>
        <v>0</v>
      </c>
      <c r="Q257" s="45">
        <f t="shared" ref="Q257" si="598">P257+Q256</f>
        <v>88.000000000000057</v>
      </c>
      <c r="R257" s="10">
        <f t="shared" ref="R257" si="599">L257</f>
        <v>8.09</v>
      </c>
      <c r="S257" s="30">
        <f t="shared" ref="S257" si="600">IF(R257&gt;0,S$3,0)</f>
        <v>2</v>
      </c>
      <c r="T257" s="31">
        <f t="shared" ref="T257" si="601">N257</f>
        <v>2.4</v>
      </c>
      <c r="U257" s="30">
        <f t="shared" ref="U257" si="602">IF(T257&gt;0,U$3,0)</f>
        <v>1</v>
      </c>
      <c r="V257" s="43">
        <f t="shared" si="58"/>
        <v>-0.6</v>
      </c>
      <c r="W257" s="45">
        <f t="shared" ref="W257" si="603">V257+W256</f>
        <v>327.63</v>
      </c>
      <c r="X257" s="85"/>
    </row>
    <row r="258" spans="1:24" outlineLevel="1" x14ac:dyDescent="0.2">
      <c r="A258" s="91"/>
      <c r="B258" s="37">
        <f t="shared" si="1"/>
        <v>254</v>
      </c>
      <c r="C258" s="28" t="s">
        <v>419</v>
      </c>
      <c r="D258" s="64">
        <v>44452</v>
      </c>
      <c r="E258" s="28" t="s">
        <v>14</v>
      </c>
      <c r="F258" s="54" t="s">
        <v>36</v>
      </c>
      <c r="G258" s="54" t="s">
        <v>67</v>
      </c>
      <c r="H258" s="54">
        <v>1200</v>
      </c>
      <c r="I258" s="57" t="s">
        <v>130</v>
      </c>
      <c r="J258" s="54" t="s">
        <v>120</v>
      </c>
      <c r="K258" s="36" t="s">
        <v>56</v>
      </c>
      <c r="L258" s="10">
        <v>25</v>
      </c>
      <c r="M258" s="30">
        <v>0.41833333333333333</v>
      </c>
      <c r="N258" s="31">
        <v>7.4</v>
      </c>
      <c r="O258" s="30">
        <v>6.4999999999999974E-2</v>
      </c>
      <c r="P258" s="43">
        <f t="shared" si="0"/>
        <v>-0.5</v>
      </c>
      <c r="Q258" s="45">
        <f t="shared" ref="Q258" si="604">P258+Q257</f>
        <v>87.500000000000057</v>
      </c>
      <c r="R258" s="10">
        <f t="shared" ref="R258" si="605">L258</f>
        <v>25</v>
      </c>
      <c r="S258" s="30">
        <f t="shared" ref="S258" si="606">IF(R258&gt;0,S$3,0)</f>
        <v>2</v>
      </c>
      <c r="T258" s="31">
        <f t="shared" ref="T258" si="607">N258</f>
        <v>7.4</v>
      </c>
      <c r="U258" s="30">
        <f t="shared" ref="U258" si="608">IF(T258&gt;0,U$3,0)</f>
        <v>1</v>
      </c>
      <c r="V258" s="43">
        <f t="shared" si="58"/>
        <v>-3</v>
      </c>
      <c r="W258" s="45">
        <f t="shared" ref="W258" si="609">V258+W257</f>
        <v>324.63</v>
      </c>
      <c r="X258" s="85"/>
    </row>
    <row r="259" spans="1:24" outlineLevel="1" x14ac:dyDescent="0.2">
      <c r="A259" s="91"/>
      <c r="B259" s="37">
        <f t="shared" si="1"/>
        <v>255</v>
      </c>
      <c r="C259" s="28" t="s">
        <v>828</v>
      </c>
      <c r="D259" s="64">
        <v>44453</v>
      </c>
      <c r="E259" s="28" t="s">
        <v>37</v>
      </c>
      <c r="F259" s="54" t="s">
        <v>36</v>
      </c>
      <c r="G259" s="54" t="s">
        <v>67</v>
      </c>
      <c r="H259" s="54">
        <v>1100</v>
      </c>
      <c r="I259" s="57" t="s">
        <v>131</v>
      </c>
      <c r="J259" s="54" t="s">
        <v>120</v>
      </c>
      <c r="K259" s="36" t="s">
        <v>177</v>
      </c>
      <c r="L259" s="10">
        <v>7.85</v>
      </c>
      <c r="M259" s="30">
        <v>1.4531428571428568</v>
      </c>
      <c r="N259" s="31">
        <v>3.2</v>
      </c>
      <c r="O259" s="30">
        <v>0.66555555555555557</v>
      </c>
      <c r="P259" s="43">
        <f t="shared" si="0"/>
        <v>-2.1</v>
      </c>
      <c r="Q259" s="45">
        <f t="shared" ref="Q259" si="610">P259+Q258</f>
        <v>85.400000000000063</v>
      </c>
      <c r="R259" s="10">
        <f t="shared" ref="R259" si="611">L259</f>
        <v>7.85</v>
      </c>
      <c r="S259" s="30">
        <f t="shared" ref="S259" si="612">IF(R259&gt;0,S$3,0)</f>
        <v>2</v>
      </c>
      <c r="T259" s="31">
        <f t="shared" ref="T259" si="613">N259</f>
        <v>3.2</v>
      </c>
      <c r="U259" s="30">
        <f t="shared" ref="U259" si="614">IF(T259&gt;0,U$3,0)</f>
        <v>1</v>
      </c>
      <c r="V259" s="43">
        <f t="shared" si="58"/>
        <v>-3</v>
      </c>
      <c r="W259" s="45">
        <f t="shared" ref="W259" si="615">V259+W258</f>
        <v>321.63</v>
      </c>
      <c r="X259" s="85"/>
    </row>
    <row r="260" spans="1:24" outlineLevel="1" x14ac:dyDescent="0.2">
      <c r="A260" s="91"/>
      <c r="B260" s="37">
        <f t="shared" si="1"/>
        <v>256</v>
      </c>
      <c r="C260" s="28" t="s">
        <v>829</v>
      </c>
      <c r="D260" s="64">
        <v>44454</v>
      </c>
      <c r="E260" s="28" t="s">
        <v>40</v>
      </c>
      <c r="F260" s="54" t="s">
        <v>48</v>
      </c>
      <c r="G260" s="54" t="s">
        <v>71</v>
      </c>
      <c r="H260" s="54">
        <v>1100</v>
      </c>
      <c r="I260" s="57" t="s">
        <v>131</v>
      </c>
      <c r="J260" s="54" t="s">
        <v>120</v>
      </c>
      <c r="K260" s="36" t="s">
        <v>110</v>
      </c>
      <c r="L260" s="10">
        <v>22.42</v>
      </c>
      <c r="M260" s="30">
        <v>0.46727891156462592</v>
      </c>
      <c r="N260" s="31">
        <v>6.2</v>
      </c>
      <c r="O260" s="30">
        <v>9.0000000000000024E-2</v>
      </c>
      <c r="P260" s="43">
        <f t="shared" ref="P260:P452" si="616">ROUND(IF(OR($K260="1st",$K260="WON"),($L260*$M260)+($N260*$O260),IF(OR($K260="2nd",$K260="3rd"),IF($N260="NTD",0,($N260*$O260))))-($M260+$O260),1)</f>
        <v>-0.6</v>
      </c>
      <c r="Q260" s="45">
        <f t="shared" ref="Q260" si="617">P260+Q259</f>
        <v>84.800000000000068</v>
      </c>
      <c r="R260" s="10">
        <f t="shared" ref="R260" si="618">L260</f>
        <v>22.42</v>
      </c>
      <c r="S260" s="30">
        <f t="shared" ref="S260" si="619">IF(R260&gt;0,S$3,0)</f>
        <v>2</v>
      </c>
      <c r="T260" s="31">
        <f t="shared" ref="T260" si="620">N260</f>
        <v>6.2</v>
      </c>
      <c r="U260" s="30">
        <f t="shared" ref="U260" si="621">IF(T260&gt;0,U$3,0)</f>
        <v>1</v>
      </c>
      <c r="V260" s="43">
        <f t="shared" si="58"/>
        <v>-3</v>
      </c>
      <c r="W260" s="45">
        <f t="shared" ref="W260" si="622">V260+W259</f>
        <v>318.63</v>
      </c>
      <c r="X260" s="85"/>
    </row>
    <row r="261" spans="1:24" outlineLevel="1" x14ac:dyDescent="0.2">
      <c r="A261" s="91"/>
      <c r="B261" s="37">
        <f t="shared" ref="B261:B452" si="623">B260+1</f>
        <v>257</v>
      </c>
      <c r="C261" s="28" t="s">
        <v>793</v>
      </c>
      <c r="D261" s="64">
        <v>44456</v>
      </c>
      <c r="E261" s="28" t="s">
        <v>51</v>
      </c>
      <c r="F261" s="54" t="s">
        <v>25</v>
      </c>
      <c r="G261" s="54" t="s">
        <v>67</v>
      </c>
      <c r="H261" s="54">
        <v>1225</v>
      </c>
      <c r="I261" s="57" t="s">
        <v>131</v>
      </c>
      <c r="J261" s="54" t="s">
        <v>120</v>
      </c>
      <c r="K261" s="36" t="s">
        <v>12</v>
      </c>
      <c r="L261" s="10">
        <v>4.46</v>
      </c>
      <c r="M261" s="30">
        <v>2.8771428571428568</v>
      </c>
      <c r="N261" s="31">
        <v>1.52</v>
      </c>
      <c r="O261" s="30">
        <v>0</v>
      </c>
      <c r="P261" s="43">
        <f t="shared" si="616"/>
        <v>-2.9</v>
      </c>
      <c r="Q261" s="45">
        <f t="shared" ref="Q261" si="624">P261+Q260</f>
        <v>81.900000000000063</v>
      </c>
      <c r="R261" s="10">
        <f t="shared" ref="R261" si="625">L261</f>
        <v>4.46</v>
      </c>
      <c r="S261" s="30">
        <f t="shared" ref="S261" si="626">IF(R261&gt;0,S$3,0)</f>
        <v>2</v>
      </c>
      <c r="T261" s="31">
        <f t="shared" ref="T261" si="627">N261</f>
        <v>1.52</v>
      </c>
      <c r="U261" s="30">
        <f t="shared" ref="U261" si="628">IF(T261&gt;0,U$3,0)</f>
        <v>1</v>
      </c>
      <c r="V261" s="43">
        <f t="shared" si="58"/>
        <v>-1.48</v>
      </c>
      <c r="W261" s="45">
        <f t="shared" ref="W261" si="629">V261+W260</f>
        <v>317.14999999999998</v>
      </c>
      <c r="X261" s="85"/>
    </row>
    <row r="262" spans="1:24" outlineLevel="1" collapsed="1" x14ac:dyDescent="0.2">
      <c r="A262" s="91"/>
      <c r="B262" s="37">
        <f t="shared" si="623"/>
        <v>258</v>
      </c>
      <c r="C262" s="28" t="s">
        <v>832</v>
      </c>
      <c r="D262" s="64">
        <v>44456</v>
      </c>
      <c r="E262" s="28" t="s">
        <v>51</v>
      </c>
      <c r="F262" s="54" t="s">
        <v>25</v>
      </c>
      <c r="G262" s="54" t="s">
        <v>67</v>
      </c>
      <c r="H262" s="54">
        <v>1225</v>
      </c>
      <c r="I262" s="57" t="s">
        <v>131</v>
      </c>
      <c r="J262" s="54" t="s">
        <v>120</v>
      </c>
      <c r="K262" s="36" t="s">
        <v>56</v>
      </c>
      <c r="L262" s="10">
        <v>5.29</v>
      </c>
      <c r="M262" s="30">
        <v>2.3376470588235296</v>
      </c>
      <c r="N262" s="31">
        <v>1.64</v>
      </c>
      <c r="O262" s="30">
        <v>0</v>
      </c>
      <c r="P262" s="43">
        <f t="shared" si="616"/>
        <v>-2.2999999999999998</v>
      </c>
      <c r="Q262" s="45">
        <f t="shared" ref="Q262" si="630">P262+Q261</f>
        <v>79.600000000000065</v>
      </c>
      <c r="R262" s="10">
        <f t="shared" ref="R262" si="631">L262</f>
        <v>5.29</v>
      </c>
      <c r="S262" s="30">
        <f t="shared" ref="S262" si="632">IF(R262&gt;0,S$3,0)</f>
        <v>2</v>
      </c>
      <c r="T262" s="31">
        <f t="shared" ref="T262" si="633">N262</f>
        <v>1.64</v>
      </c>
      <c r="U262" s="30">
        <f t="shared" ref="U262" si="634">IF(T262&gt;0,U$3,0)</f>
        <v>1</v>
      </c>
      <c r="V262" s="43">
        <f t="shared" si="58"/>
        <v>-3</v>
      </c>
      <c r="W262" s="45">
        <f t="shared" ref="W262" si="635">V262+W261</f>
        <v>314.14999999999998</v>
      </c>
      <c r="X262" s="85"/>
    </row>
    <row r="263" spans="1:24" outlineLevel="1" x14ac:dyDescent="0.2">
      <c r="A263" s="91"/>
      <c r="B263" s="37">
        <f t="shared" si="623"/>
        <v>259</v>
      </c>
      <c r="C263" s="28" t="s">
        <v>332</v>
      </c>
      <c r="D263" s="64">
        <v>44456</v>
      </c>
      <c r="E263" s="28" t="s">
        <v>51</v>
      </c>
      <c r="F263" s="54" t="s">
        <v>36</v>
      </c>
      <c r="G263" s="54" t="s">
        <v>67</v>
      </c>
      <c r="H263" s="54">
        <v>1125</v>
      </c>
      <c r="I263" s="57" t="s">
        <v>131</v>
      </c>
      <c r="J263" s="54" t="s">
        <v>120</v>
      </c>
      <c r="K263" s="36" t="s">
        <v>204</v>
      </c>
      <c r="L263" s="10">
        <v>25.27</v>
      </c>
      <c r="M263" s="30">
        <v>0.41016025641025644</v>
      </c>
      <c r="N263" s="31">
        <v>4.96</v>
      </c>
      <c r="O263" s="30">
        <v>0.10999999999999996</v>
      </c>
      <c r="P263" s="43">
        <f t="shared" si="616"/>
        <v>-0.5</v>
      </c>
      <c r="Q263" s="45">
        <f t="shared" ref="Q263" si="636">P263+Q262</f>
        <v>79.100000000000065</v>
      </c>
      <c r="R263" s="10">
        <f t="shared" ref="R263" si="637">L263</f>
        <v>25.27</v>
      </c>
      <c r="S263" s="30">
        <f t="shared" ref="S263" si="638">IF(R263&gt;0,S$3,0)</f>
        <v>2</v>
      </c>
      <c r="T263" s="31">
        <f t="shared" ref="T263" si="639">N263</f>
        <v>4.96</v>
      </c>
      <c r="U263" s="30">
        <f t="shared" ref="U263" si="640">IF(T263&gt;0,U$3,0)</f>
        <v>1</v>
      </c>
      <c r="V263" s="43">
        <f t="shared" si="58"/>
        <v>-3</v>
      </c>
      <c r="W263" s="45">
        <f t="shared" ref="W263" si="641">V263+W262</f>
        <v>311.14999999999998</v>
      </c>
      <c r="X263" s="85"/>
    </row>
    <row r="264" spans="1:24" outlineLevel="1" x14ac:dyDescent="0.2">
      <c r="A264" s="91"/>
      <c r="B264" s="37">
        <f t="shared" si="623"/>
        <v>260</v>
      </c>
      <c r="C264" s="28" t="s">
        <v>834</v>
      </c>
      <c r="D264" s="64">
        <v>44457</v>
      </c>
      <c r="E264" s="28" t="s">
        <v>80</v>
      </c>
      <c r="F264" s="54" t="s">
        <v>25</v>
      </c>
      <c r="G264" s="54" t="s">
        <v>67</v>
      </c>
      <c r="H264" s="54">
        <v>1000</v>
      </c>
      <c r="I264" s="57" t="s">
        <v>130</v>
      </c>
      <c r="J264" s="54" t="s">
        <v>120</v>
      </c>
      <c r="K264" s="36" t="s">
        <v>74</v>
      </c>
      <c r="L264" s="10">
        <v>92.55</v>
      </c>
      <c r="M264" s="30">
        <v>0.10891304347826088</v>
      </c>
      <c r="N264" s="31">
        <v>16.809999999999999</v>
      </c>
      <c r="O264" s="30">
        <v>0.01</v>
      </c>
      <c r="P264" s="43">
        <f t="shared" si="616"/>
        <v>-0.1</v>
      </c>
      <c r="Q264" s="45">
        <f t="shared" ref="Q264" si="642">P264+Q263</f>
        <v>79.000000000000071</v>
      </c>
      <c r="R264" s="10">
        <f t="shared" ref="R264" si="643">L264</f>
        <v>92.55</v>
      </c>
      <c r="S264" s="30">
        <f t="shared" ref="S264" si="644">IF(R264&gt;0,S$3,0)</f>
        <v>2</v>
      </c>
      <c r="T264" s="31">
        <f t="shared" ref="T264" si="645">N264</f>
        <v>16.809999999999999</v>
      </c>
      <c r="U264" s="30">
        <f t="shared" ref="U264" si="646">IF(T264&gt;0,U$3,0)</f>
        <v>1</v>
      </c>
      <c r="V264" s="43">
        <f t="shared" si="58"/>
        <v>-3</v>
      </c>
      <c r="W264" s="45">
        <f t="shared" ref="W264" si="647">V264+W263</f>
        <v>308.14999999999998</v>
      </c>
      <c r="X264" s="85"/>
    </row>
    <row r="265" spans="1:24" outlineLevel="1" x14ac:dyDescent="0.2">
      <c r="A265" s="91"/>
      <c r="B265" s="37">
        <f t="shared" si="623"/>
        <v>261</v>
      </c>
      <c r="C265" s="28" t="s">
        <v>387</v>
      </c>
      <c r="D265" s="64">
        <v>44457</v>
      </c>
      <c r="E265" s="28" t="s">
        <v>80</v>
      </c>
      <c r="F265" s="54" t="s">
        <v>25</v>
      </c>
      <c r="G265" s="54" t="s">
        <v>67</v>
      </c>
      <c r="H265" s="54">
        <v>1000</v>
      </c>
      <c r="I265" s="57" t="s">
        <v>130</v>
      </c>
      <c r="J265" s="54" t="s">
        <v>120</v>
      </c>
      <c r="K265" s="36" t="s">
        <v>9</v>
      </c>
      <c r="L265" s="10">
        <v>6.06</v>
      </c>
      <c r="M265" s="30">
        <v>1.9708000000000003</v>
      </c>
      <c r="N265" s="31">
        <v>2.11</v>
      </c>
      <c r="O265" s="30">
        <v>1.7755555555555556</v>
      </c>
      <c r="P265" s="43">
        <f t="shared" si="616"/>
        <v>11.9</v>
      </c>
      <c r="Q265" s="45">
        <f t="shared" ref="Q265" si="648">P265+Q264</f>
        <v>90.900000000000077</v>
      </c>
      <c r="R265" s="10">
        <f t="shared" ref="R265" si="649">L265</f>
        <v>6.06</v>
      </c>
      <c r="S265" s="30">
        <f t="shared" ref="S265" si="650">IF(R265&gt;0,S$3,0)</f>
        <v>2</v>
      </c>
      <c r="T265" s="31">
        <f t="shared" ref="T265" si="651">N265</f>
        <v>2.11</v>
      </c>
      <c r="U265" s="30">
        <f t="shared" ref="U265" si="652">IF(T265&gt;0,U$3,0)</f>
        <v>1</v>
      </c>
      <c r="V265" s="43">
        <f t="shared" si="58"/>
        <v>11.23</v>
      </c>
      <c r="W265" s="45">
        <f t="shared" ref="W265" si="653">V265+W264</f>
        <v>319.38</v>
      </c>
      <c r="X265" s="85"/>
    </row>
    <row r="266" spans="1:24" outlineLevel="1" x14ac:dyDescent="0.2">
      <c r="A266" s="91"/>
      <c r="B266" s="37">
        <f t="shared" si="623"/>
        <v>262</v>
      </c>
      <c r="C266" s="28" t="s">
        <v>713</v>
      </c>
      <c r="D266" s="64">
        <v>44457</v>
      </c>
      <c r="E266" s="28" t="s">
        <v>80</v>
      </c>
      <c r="F266" s="54" t="s">
        <v>25</v>
      </c>
      <c r="G266" s="54" t="s">
        <v>67</v>
      </c>
      <c r="H266" s="54">
        <v>1000</v>
      </c>
      <c r="I266" s="57" t="s">
        <v>130</v>
      </c>
      <c r="J266" s="54" t="s">
        <v>120</v>
      </c>
      <c r="K266" s="36" t="s">
        <v>86</v>
      </c>
      <c r="L266" s="10">
        <v>3.23</v>
      </c>
      <c r="M266" s="30">
        <v>4.4869172932330823</v>
      </c>
      <c r="N266" s="31">
        <v>1.62</v>
      </c>
      <c r="O266" s="30">
        <v>0</v>
      </c>
      <c r="P266" s="43">
        <f t="shared" si="616"/>
        <v>-4.5</v>
      </c>
      <c r="Q266" s="45">
        <f t="shared" ref="Q266" si="654">P266+Q265</f>
        <v>86.400000000000077</v>
      </c>
      <c r="R266" s="10">
        <f t="shared" ref="R266" si="655">L266</f>
        <v>3.23</v>
      </c>
      <c r="S266" s="30">
        <f t="shared" ref="S266" si="656">IF(R266&gt;0,S$3,0)</f>
        <v>2</v>
      </c>
      <c r="T266" s="31">
        <f t="shared" ref="T266" si="657">N266</f>
        <v>1.62</v>
      </c>
      <c r="U266" s="30">
        <f t="shared" ref="U266" si="658">IF(T266&gt;0,U$3,0)</f>
        <v>1</v>
      </c>
      <c r="V266" s="43">
        <f t="shared" si="58"/>
        <v>-3</v>
      </c>
      <c r="W266" s="45">
        <f t="shared" ref="W266" si="659">V266+W265</f>
        <v>316.38</v>
      </c>
      <c r="X266" s="85"/>
    </row>
    <row r="267" spans="1:24" outlineLevel="1" x14ac:dyDescent="0.2">
      <c r="A267" s="91"/>
      <c r="B267" s="37">
        <f t="shared" si="623"/>
        <v>263</v>
      </c>
      <c r="C267" s="28" t="s">
        <v>835</v>
      </c>
      <c r="D267" s="64">
        <v>44457</v>
      </c>
      <c r="E267" s="28" t="s">
        <v>80</v>
      </c>
      <c r="F267" s="54" t="s">
        <v>25</v>
      </c>
      <c r="G267" s="54" t="s">
        <v>67</v>
      </c>
      <c r="H267" s="54">
        <v>1000</v>
      </c>
      <c r="I267" s="57" t="s">
        <v>130</v>
      </c>
      <c r="J267" s="54" t="s">
        <v>120</v>
      </c>
      <c r="K267" s="36" t="s">
        <v>8</v>
      </c>
      <c r="L267" s="10">
        <v>4.34</v>
      </c>
      <c r="M267" s="30">
        <v>2.9903703703703708</v>
      </c>
      <c r="N267" s="31">
        <v>1.96</v>
      </c>
      <c r="O267" s="30">
        <v>3.12</v>
      </c>
      <c r="P267" s="43">
        <f t="shared" si="616"/>
        <v>0</v>
      </c>
      <c r="Q267" s="45">
        <f t="shared" ref="Q267" si="660">P267+Q266</f>
        <v>86.400000000000077</v>
      </c>
      <c r="R267" s="10">
        <f t="shared" ref="R267" si="661">L267</f>
        <v>4.34</v>
      </c>
      <c r="S267" s="30">
        <f t="shared" ref="S267" si="662">IF(R267&gt;0,S$3,0)</f>
        <v>2</v>
      </c>
      <c r="T267" s="31">
        <f t="shared" ref="T267" si="663">N267</f>
        <v>1.96</v>
      </c>
      <c r="U267" s="30">
        <f t="shared" ref="U267" si="664">IF(T267&gt;0,U$3,0)</f>
        <v>1</v>
      </c>
      <c r="V267" s="43">
        <f t="shared" si="58"/>
        <v>-1.04</v>
      </c>
      <c r="W267" s="45">
        <f t="shared" ref="W267" si="665">V267+W266</f>
        <v>315.33999999999997</v>
      </c>
      <c r="X267" s="85"/>
    </row>
    <row r="268" spans="1:24" outlineLevel="1" x14ac:dyDescent="0.2">
      <c r="A268" s="91"/>
      <c r="B268" s="37">
        <f t="shared" si="623"/>
        <v>264</v>
      </c>
      <c r="C268" s="28" t="s">
        <v>288</v>
      </c>
      <c r="D268" s="64">
        <v>44457</v>
      </c>
      <c r="E268" s="28" t="s">
        <v>49</v>
      </c>
      <c r="F268" s="54" t="s">
        <v>41</v>
      </c>
      <c r="G268" s="54" t="s">
        <v>837</v>
      </c>
      <c r="H268" s="54">
        <v>1000</v>
      </c>
      <c r="I268" s="57" t="s">
        <v>131</v>
      </c>
      <c r="J268" s="54" t="s">
        <v>120</v>
      </c>
      <c r="K268" s="36" t="s">
        <v>12</v>
      </c>
      <c r="L268" s="10">
        <v>5.4</v>
      </c>
      <c r="M268" s="30">
        <v>2.2663003663003662</v>
      </c>
      <c r="N268" s="31">
        <v>2</v>
      </c>
      <c r="O268" s="30">
        <v>2.2199999999999998</v>
      </c>
      <c r="P268" s="43">
        <f t="shared" si="616"/>
        <v>0</v>
      </c>
      <c r="Q268" s="45">
        <f t="shared" ref="Q268" si="666">P268+Q267</f>
        <v>86.400000000000077</v>
      </c>
      <c r="R268" s="10">
        <f t="shared" ref="R268" si="667">L268</f>
        <v>5.4</v>
      </c>
      <c r="S268" s="30">
        <f t="shared" ref="S268" si="668">IF(R268&gt;0,S$3,0)</f>
        <v>2</v>
      </c>
      <c r="T268" s="31">
        <f t="shared" ref="T268" si="669">N268</f>
        <v>2</v>
      </c>
      <c r="U268" s="30">
        <f t="shared" ref="U268" si="670">IF(T268&gt;0,U$3,0)</f>
        <v>1</v>
      </c>
      <c r="V268" s="43">
        <f t="shared" si="58"/>
        <v>-1</v>
      </c>
      <c r="W268" s="45">
        <f t="shared" ref="W268" si="671">V268+W267</f>
        <v>314.33999999999997</v>
      </c>
      <c r="X268" s="85"/>
    </row>
    <row r="269" spans="1:24" outlineLevel="1" x14ac:dyDescent="0.2">
      <c r="A269" s="91"/>
      <c r="B269" s="37">
        <f t="shared" si="623"/>
        <v>265</v>
      </c>
      <c r="C269" s="28" t="s">
        <v>545</v>
      </c>
      <c r="D269" s="64">
        <v>44457</v>
      </c>
      <c r="E269" s="28" t="s">
        <v>49</v>
      </c>
      <c r="F269" s="54" t="s">
        <v>48</v>
      </c>
      <c r="G269" s="54" t="s">
        <v>836</v>
      </c>
      <c r="H269" s="54">
        <v>1400</v>
      </c>
      <c r="I269" s="57" t="s">
        <v>131</v>
      </c>
      <c r="J269" s="54" t="s">
        <v>120</v>
      </c>
      <c r="K269" s="36" t="s">
        <v>8</v>
      </c>
      <c r="L269" s="10">
        <v>4.5999999999999996</v>
      </c>
      <c r="M269" s="30">
        <v>2.7717241379310344</v>
      </c>
      <c r="N269" s="31">
        <v>2.2200000000000002</v>
      </c>
      <c r="O269" s="30">
        <v>2.3088888888888888</v>
      </c>
      <c r="P269" s="43">
        <f t="shared" si="616"/>
        <v>0</v>
      </c>
      <c r="Q269" s="45">
        <f t="shared" ref="Q269" si="672">P269+Q268</f>
        <v>86.400000000000077</v>
      </c>
      <c r="R269" s="10">
        <f t="shared" ref="R269" si="673">L269</f>
        <v>4.5999999999999996</v>
      </c>
      <c r="S269" s="30">
        <f t="shared" ref="S269" si="674">IF(R269&gt;0,S$3,0)</f>
        <v>2</v>
      </c>
      <c r="T269" s="31">
        <f t="shared" ref="T269" si="675">N269</f>
        <v>2.2200000000000002</v>
      </c>
      <c r="U269" s="30">
        <f t="shared" ref="U269" si="676">IF(T269&gt;0,U$3,0)</f>
        <v>1</v>
      </c>
      <c r="V269" s="43">
        <f t="shared" si="58"/>
        <v>-0.78</v>
      </c>
      <c r="W269" s="45">
        <f t="shared" ref="W269" si="677">V269+W268</f>
        <v>313.56</v>
      </c>
      <c r="X269" s="85"/>
    </row>
    <row r="270" spans="1:24" outlineLevel="1" x14ac:dyDescent="0.2">
      <c r="A270" s="91"/>
      <c r="B270" s="37">
        <f t="shared" si="623"/>
        <v>266</v>
      </c>
      <c r="C270" s="28" t="s">
        <v>838</v>
      </c>
      <c r="D270" s="64">
        <v>44458</v>
      </c>
      <c r="E270" s="28" t="s">
        <v>32</v>
      </c>
      <c r="F270" s="54" t="s">
        <v>25</v>
      </c>
      <c r="G270" s="54" t="s">
        <v>67</v>
      </c>
      <c r="H270" s="54">
        <v>1100</v>
      </c>
      <c r="I270" s="57" t="s">
        <v>131</v>
      </c>
      <c r="J270" s="54" t="s">
        <v>120</v>
      </c>
      <c r="K270" s="36" t="s">
        <v>110</v>
      </c>
      <c r="L270" s="10">
        <v>21.36</v>
      </c>
      <c r="M270" s="30">
        <v>0.49048780487804883</v>
      </c>
      <c r="N270" s="31">
        <v>4.01</v>
      </c>
      <c r="O270" s="30">
        <v>0.15333333333333338</v>
      </c>
      <c r="P270" s="43">
        <f t="shared" si="616"/>
        <v>-0.6</v>
      </c>
      <c r="Q270" s="45">
        <f t="shared" ref="Q270" si="678">P270+Q269</f>
        <v>85.800000000000082</v>
      </c>
      <c r="R270" s="10">
        <f t="shared" ref="R270" si="679">L270</f>
        <v>21.36</v>
      </c>
      <c r="S270" s="30">
        <f t="shared" ref="S270" si="680">IF(R270&gt;0,S$3,0)</f>
        <v>2</v>
      </c>
      <c r="T270" s="31">
        <f t="shared" ref="T270" si="681">N270</f>
        <v>4.01</v>
      </c>
      <c r="U270" s="30">
        <f t="shared" ref="U270" si="682">IF(T270&gt;0,U$3,0)</f>
        <v>1</v>
      </c>
      <c r="V270" s="43">
        <f t="shared" si="58"/>
        <v>-3</v>
      </c>
      <c r="W270" s="45">
        <f t="shared" ref="W270" si="683">V270+W269</f>
        <v>310.56</v>
      </c>
      <c r="X270" s="85"/>
    </row>
    <row r="271" spans="1:24" outlineLevel="1" x14ac:dyDescent="0.2">
      <c r="A271" s="91"/>
      <c r="B271" s="37">
        <f t="shared" si="623"/>
        <v>267</v>
      </c>
      <c r="C271" s="28" t="s">
        <v>840</v>
      </c>
      <c r="D271" s="64">
        <v>44459</v>
      </c>
      <c r="E271" s="28" t="s">
        <v>841</v>
      </c>
      <c r="F271" s="54" t="s">
        <v>25</v>
      </c>
      <c r="G271" s="54" t="s">
        <v>67</v>
      </c>
      <c r="H271" s="54">
        <v>1100</v>
      </c>
      <c r="I271" s="57" t="s">
        <v>130</v>
      </c>
      <c r="J271" s="54" t="s">
        <v>120</v>
      </c>
      <c r="K271" s="36" t="s">
        <v>8</v>
      </c>
      <c r="L271" s="10">
        <v>5.33</v>
      </c>
      <c r="M271" s="30">
        <v>2.3147058823529414</v>
      </c>
      <c r="N271" s="31">
        <v>1.26</v>
      </c>
      <c r="O271" s="30">
        <v>0</v>
      </c>
      <c r="P271" s="43">
        <f t="shared" si="616"/>
        <v>-2.2999999999999998</v>
      </c>
      <c r="Q271" s="45">
        <f t="shared" ref="Q271" si="684">P271+Q270</f>
        <v>83.500000000000085</v>
      </c>
      <c r="R271" s="10">
        <f t="shared" ref="R271" si="685">L271</f>
        <v>5.33</v>
      </c>
      <c r="S271" s="30">
        <f t="shared" ref="S271" si="686">IF(R271&gt;0,S$3,0)</f>
        <v>2</v>
      </c>
      <c r="T271" s="31">
        <f t="shared" ref="T271" si="687">N271</f>
        <v>1.26</v>
      </c>
      <c r="U271" s="30">
        <f t="shared" ref="U271" si="688">IF(T271&gt;0,U$3,0)</f>
        <v>1</v>
      </c>
      <c r="V271" s="43">
        <f t="shared" si="58"/>
        <v>-1.74</v>
      </c>
      <c r="W271" s="45">
        <f t="shared" ref="W271" si="689">V271+W270</f>
        <v>308.82</v>
      </c>
      <c r="X271" s="85"/>
    </row>
    <row r="272" spans="1:24" outlineLevel="1" x14ac:dyDescent="0.2">
      <c r="A272" s="91"/>
      <c r="B272" s="37">
        <f t="shared" si="623"/>
        <v>268</v>
      </c>
      <c r="C272" s="28" t="s">
        <v>843</v>
      </c>
      <c r="D272" s="64">
        <v>44461</v>
      </c>
      <c r="E272" s="28" t="s">
        <v>31</v>
      </c>
      <c r="F272" s="54" t="s">
        <v>25</v>
      </c>
      <c r="G272" s="54" t="s">
        <v>69</v>
      </c>
      <c r="H272" s="54">
        <v>1000</v>
      </c>
      <c r="I272" s="57" t="s">
        <v>130</v>
      </c>
      <c r="J272" s="54" t="s">
        <v>120</v>
      </c>
      <c r="K272" s="36" t="s">
        <v>56</v>
      </c>
      <c r="L272" s="10">
        <v>7.56</v>
      </c>
      <c r="M272" s="30">
        <v>1.5259767610748001</v>
      </c>
      <c r="N272" s="31">
        <v>3.3</v>
      </c>
      <c r="O272" s="30">
        <v>0.66222222222222227</v>
      </c>
      <c r="P272" s="43">
        <f t="shared" si="616"/>
        <v>-2.2000000000000002</v>
      </c>
      <c r="Q272" s="45">
        <f t="shared" ref="Q272" si="690">P272+Q271</f>
        <v>81.300000000000082</v>
      </c>
      <c r="R272" s="10">
        <f t="shared" ref="R272" si="691">L272</f>
        <v>7.56</v>
      </c>
      <c r="S272" s="30">
        <f t="shared" ref="S272" si="692">IF(R272&gt;0,S$3,0)</f>
        <v>2</v>
      </c>
      <c r="T272" s="31">
        <f t="shared" ref="T272" si="693">N272</f>
        <v>3.3</v>
      </c>
      <c r="U272" s="30">
        <f t="shared" ref="U272" si="694">IF(T272&gt;0,U$3,0)</f>
        <v>1</v>
      </c>
      <c r="V272" s="43">
        <f t="shared" si="58"/>
        <v>-3</v>
      </c>
      <c r="W272" s="45">
        <f t="shared" ref="W272" si="695">V272+W271</f>
        <v>305.82</v>
      </c>
      <c r="X272" s="85"/>
    </row>
    <row r="273" spans="1:24" outlineLevel="1" x14ac:dyDescent="0.2">
      <c r="A273" s="91"/>
      <c r="B273" s="37">
        <f t="shared" si="623"/>
        <v>269</v>
      </c>
      <c r="C273" s="28" t="s">
        <v>799</v>
      </c>
      <c r="D273" s="64">
        <v>44462</v>
      </c>
      <c r="E273" s="28" t="s">
        <v>15</v>
      </c>
      <c r="F273" s="54" t="s">
        <v>25</v>
      </c>
      <c r="G273" s="54" t="s">
        <v>67</v>
      </c>
      <c r="H273" s="54">
        <v>1000</v>
      </c>
      <c r="I273" s="57" t="s">
        <v>130</v>
      </c>
      <c r="J273" s="54" t="s">
        <v>120</v>
      </c>
      <c r="K273" s="36" t="s">
        <v>8</v>
      </c>
      <c r="L273" s="10">
        <v>9.7899999999999991</v>
      </c>
      <c r="M273" s="30">
        <v>1.1331501831501831</v>
      </c>
      <c r="N273" s="31">
        <v>2.42</v>
      </c>
      <c r="O273" s="30">
        <v>0.80727272727272659</v>
      </c>
      <c r="P273" s="43">
        <f t="shared" si="616"/>
        <v>0</v>
      </c>
      <c r="Q273" s="45">
        <f t="shared" ref="Q273" si="696">P273+Q272</f>
        <v>81.300000000000082</v>
      </c>
      <c r="R273" s="10">
        <f t="shared" ref="R273" si="697">L273</f>
        <v>9.7899999999999991</v>
      </c>
      <c r="S273" s="30">
        <f t="shared" ref="S273" si="698">IF(R273&gt;0,S$3,0)</f>
        <v>2</v>
      </c>
      <c r="T273" s="31">
        <f t="shared" ref="T273" si="699">N273</f>
        <v>2.42</v>
      </c>
      <c r="U273" s="30">
        <f t="shared" ref="U273" si="700">IF(T273&gt;0,U$3,0)</f>
        <v>1</v>
      </c>
      <c r="V273" s="43">
        <f t="shared" si="58"/>
        <v>-0.57999999999999996</v>
      </c>
      <c r="W273" s="45">
        <f t="shared" ref="W273" si="701">V273+W272</f>
        <v>305.24</v>
      </c>
      <c r="X273" s="85"/>
    </row>
    <row r="274" spans="1:24" outlineLevel="1" collapsed="1" x14ac:dyDescent="0.2">
      <c r="A274" s="91"/>
      <c r="B274" s="37">
        <f t="shared" si="623"/>
        <v>270</v>
      </c>
      <c r="C274" s="28" t="s">
        <v>782</v>
      </c>
      <c r="D274" s="64">
        <v>44462</v>
      </c>
      <c r="E274" s="28" t="s">
        <v>15</v>
      </c>
      <c r="F274" s="54" t="s">
        <v>25</v>
      </c>
      <c r="G274" s="54" t="s">
        <v>67</v>
      </c>
      <c r="H274" s="54">
        <v>1000</v>
      </c>
      <c r="I274" s="57" t="s">
        <v>130</v>
      </c>
      <c r="J274" s="54" t="s">
        <v>120</v>
      </c>
      <c r="K274" s="36" t="s">
        <v>12</v>
      </c>
      <c r="L274" s="10">
        <v>40</v>
      </c>
      <c r="M274" s="30">
        <v>0.25615384615384618</v>
      </c>
      <c r="N274" s="31">
        <v>5.9</v>
      </c>
      <c r="O274" s="30">
        <v>5.000000000000001E-2</v>
      </c>
      <c r="P274" s="43">
        <f t="shared" si="616"/>
        <v>0</v>
      </c>
      <c r="Q274" s="45">
        <f t="shared" ref="Q274" si="702">P274+Q273</f>
        <v>81.300000000000082</v>
      </c>
      <c r="R274" s="10">
        <f t="shared" ref="R274" si="703">L274</f>
        <v>40</v>
      </c>
      <c r="S274" s="30">
        <f t="shared" ref="S274" si="704">IF(R274&gt;0,S$3,0)</f>
        <v>2</v>
      </c>
      <c r="T274" s="31">
        <f t="shared" ref="T274" si="705">N274</f>
        <v>5.9</v>
      </c>
      <c r="U274" s="30">
        <f t="shared" ref="U274" si="706">IF(T274&gt;0,U$3,0)</f>
        <v>1</v>
      </c>
      <c r="V274" s="43">
        <f t="shared" si="58"/>
        <v>2.9</v>
      </c>
      <c r="W274" s="45">
        <f t="shared" ref="W274" si="707">V274+W273</f>
        <v>308.14</v>
      </c>
      <c r="X274" s="85"/>
    </row>
    <row r="275" spans="1:24" outlineLevel="1" x14ac:dyDescent="0.2">
      <c r="A275" s="91"/>
      <c r="B275" s="37">
        <f t="shared" si="623"/>
        <v>271</v>
      </c>
      <c r="C275" s="28" t="s">
        <v>467</v>
      </c>
      <c r="D275" s="64">
        <v>44462</v>
      </c>
      <c r="E275" s="28" t="s">
        <v>15</v>
      </c>
      <c r="F275" s="54" t="s">
        <v>36</v>
      </c>
      <c r="G275" s="54" t="s">
        <v>67</v>
      </c>
      <c r="H275" s="54">
        <v>1200</v>
      </c>
      <c r="I275" s="57" t="s">
        <v>130</v>
      </c>
      <c r="J275" s="54" t="s">
        <v>120</v>
      </c>
      <c r="K275" s="36" t="s">
        <v>86</v>
      </c>
      <c r="L275" s="10">
        <v>9.42</v>
      </c>
      <c r="M275" s="30">
        <v>1.1926546003016592</v>
      </c>
      <c r="N275" s="31">
        <v>2.81</v>
      </c>
      <c r="O275" s="30">
        <v>0.66857142857142859</v>
      </c>
      <c r="P275" s="43">
        <f t="shared" si="616"/>
        <v>-1.9</v>
      </c>
      <c r="Q275" s="45">
        <f t="shared" ref="Q275" si="708">P275+Q274</f>
        <v>79.400000000000077</v>
      </c>
      <c r="R275" s="10">
        <f t="shared" ref="R275" si="709">L275</f>
        <v>9.42</v>
      </c>
      <c r="S275" s="30">
        <f t="shared" ref="S275" si="710">IF(R275&gt;0,S$3,0)</f>
        <v>2</v>
      </c>
      <c r="T275" s="31">
        <f t="shared" ref="T275" si="711">N275</f>
        <v>2.81</v>
      </c>
      <c r="U275" s="30">
        <f t="shared" ref="U275" si="712">IF(T275&gt;0,U$3,0)</f>
        <v>1</v>
      </c>
      <c r="V275" s="43">
        <f t="shared" si="58"/>
        <v>-3</v>
      </c>
      <c r="W275" s="45">
        <f t="shared" ref="W275" si="713">V275+W274</f>
        <v>305.14</v>
      </c>
      <c r="X275" s="85"/>
    </row>
    <row r="276" spans="1:24" outlineLevel="1" x14ac:dyDescent="0.2">
      <c r="A276" s="91"/>
      <c r="B276" s="37">
        <f t="shared" si="623"/>
        <v>272</v>
      </c>
      <c r="C276" s="28" t="s">
        <v>844</v>
      </c>
      <c r="D276" s="64">
        <v>44462</v>
      </c>
      <c r="E276" s="28" t="s">
        <v>15</v>
      </c>
      <c r="F276" s="54" t="s">
        <v>36</v>
      </c>
      <c r="G276" s="54" t="s">
        <v>67</v>
      </c>
      <c r="H276" s="54">
        <v>1200</v>
      </c>
      <c r="I276" s="57" t="s">
        <v>130</v>
      </c>
      <c r="J276" s="54" t="s">
        <v>120</v>
      </c>
      <c r="K276" s="36" t="s">
        <v>74</v>
      </c>
      <c r="L276" s="10">
        <v>14.11</v>
      </c>
      <c r="M276" s="30">
        <v>0.76384615384615373</v>
      </c>
      <c r="N276" s="31">
        <v>4.0999999999999996</v>
      </c>
      <c r="O276" s="30">
        <v>0.25499999999999978</v>
      </c>
      <c r="P276" s="43">
        <f t="shared" si="616"/>
        <v>-1</v>
      </c>
      <c r="Q276" s="45">
        <f t="shared" ref="Q276:Q277" si="714">P276+Q275</f>
        <v>78.400000000000077</v>
      </c>
      <c r="R276" s="10">
        <f t="shared" ref="R276:R277" si="715">L276</f>
        <v>14.11</v>
      </c>
      <c r="S276" s="30">
        <f t="shared" ref="S276:S277" si="716">IF(R276&gt;0,S$3,0)</f>
        <v>2</v>
      </c>
      <c r="T276" s="31">
        <f t="shared" ref="T276:T277" si="717">N276</f>
        <v>4.0999999999999996</v>
      </c>
      <c r="U276" s="30">
        <f t="shared" ref="U276:U277" si="718">IF(T276&gt;0,U$3,0)</f>
        <v>1</v>
      </c>
      <c r="V276" s="43">
        <f t="shared" si="58"/>
        <v>-3</v>
      </c>
      <c r="W276" s="45">
        <f t="shared" ref="W276:W277" si="719">V276+W275</f>
        <v>302.14</v>
      </c>
      <c r="X276" s="85"/>
    </row>
    <row r="277" spans="1:24" outlineLevel="1" x14ac:dyDescent="0.2">
      <c r="A277" s="91"/>
      <c r="B277" s="37">
        <f t="shared" si="623"/>
        <v>273</v>
      </c>
      <c r="C277" s="28" t="s">
        <v>98</v>
      </c>
      <c r="D277" s="64">
        <v>44463</v>
      </c>
      <c r="E277" s="28" t="s">
        <v>27</v>
      </c>
      <c r="F277" s="54" t="s">
        <v>13</v>
      </c>
      <c r="G277" s="54" t="s">
        <v>836</v>
      </c>
      <c r="H277" s="54">
        <v>1000</v>
      </c>
      <c r="I277" s="57" t="s">
        <v>131</v>
      </c>
      <c r="J277" s="54" t="s">
        <v>120</v>
      </c>
      <c r="K277" s="36" t="s">
        <v>86</v>
      </c>
      <c r="L277" s="10">
        <v>16.2</v>
      </c>
      <c r="M277" s="30">
        <v>0.65679012345679011</v>
      </c>
      <c r="N277" s="31">
        <v>4.18</v>
      </c>
      <c r="O277" s="30">
        <v>0.21000000000000002</v>
      </c>
      <c r="P277" s="43">
        <f t="shared" si="616"/>
        <v>-0.9</v>
      </c>
      <c r="Q277" s="45">
        <f t="shared" si="714"/>
        <v>77.500000000000071</v>
      </c>
      <c r="R277" s="10">
        <f t="shared" si="715"/>
        <v>16.2</v>
      </c>
      <c r="S277" s="30">
        <f t="shared" si="716"/>
        <v>2</v>
      </c>
      <c r="T277" s="31">
        <f t="shared" si="717"/>
        <v>4.18</v>
      </c>
      <c r="U277" s="30">
        <f t="shared" si="718"/>
        <v>1</v>
      </c>
      <c r="V277" s="43">
        <f t="shared" si="58"/>
        <v>-3</v>
      </c>
      <c r="W277" s="45">
        <f t="shared" si="719"/>
        <v>299.14</v>
      </c>
      <c r="X277" s="85"/>
    </row>
    <row r="278" spans="1:24" outlineLevel="1" x14ac:dyDescent="0.2">
      <c r="A278" s="91"/>
      <c r="B278" s="37">
        <f t="shared" si="623"/>
        <v>274</v>
      </c>
      <c r="C278" s="28" t="s">
        <v>846</v>
      </c>
      <c r="D278" s="64">
        <v>44464</v>
      </c>
      <c r="E278" s="28" t="s">
        <v>43</v>
      </c>
      <c r="F278" s="54" t="s">
        <v>10</v>
      </c>
      <c r="G278" s="54" t="s">
        <v>847</v>
      </c>
      <c r="H278" s="54">
        <v>1400</v>
      </c>
      <c r="I278" s="57" t="s">
        <v>131</v>
      </c>
      <c r="J278" s="54" t="s">
        <v>120</v>
      </c>
      <c r="K278" s="36" t="s">
        <v>12</v>
      </c>
      <c r="L278" s="10">
        <v>70</v>
      </c>
      <c r="M278" s="30">
        <v>0.14478260869565218</v>
      </c>
      <c r="N278" s="31">
        <v>11.86</v>
      </c>
      <c r="O278" s="30">
        <v>0.01</v>
      </c>
      <c r="P278" s="43">
        <f t="shared" si="616"/>
        <v>0</v>
      </c>
      <c r="Q278" s="45">
        <f t="shared" ref="Q278" si="720">P278+Q277</f>
        <v>77.500000000000071</v>
      </c>
      <c r="R278" s="10">
        <f t="shared" ref="R278" si="721">L278</f>
        <v>70</v>
      </c>
      <c r="S278" s="30">
        <f t="shared" ref="S278" si="722">IF(R278&gt;0,S$3,0)</f>
        <v>2</v>
      </c>
      <c r="T278" s="31">
        <f t="shared" ref="T278" si="723">N278</f>
        <v>11.86</v>
      </c>
      <c r="U278" s="30">
        <f t="shared" ref="U278" si="724">IF(T278&gt;0,U$3,0)</f>
        <v>1</v>
      </c>
      <c r="V278" s="43">
        <f t="shared" si="58"/>
        <v>8.86</v>
      </c>
      <c r="W278" s="45">
        <f t="shared" ref="W278" si="725">V278+W277</f>
        <v>308</v>
      </c>
      <c r="X278" s="85"/>
    </row>
    <row r="279" spans="1:24" outlineLevel="1" collapsed="1" x14ac:dyDescent="0.2">
      <c r="A279" s="91"/>
      <c r="B279" s="37">
        <f t="shared" si="623"/>
        <v>275</v>
      </c>
      <c r="C279" s="28" t="s">
        <v>807</v>
      </c>
      <c r="D279" s="64">
        <v>44465</v>
      </c>
      <c r="E279" s="28" t="s">
        <v>11</v>
      </c>
      <c r="F279" s="54" t="s">
        <v>25</v>
      </c>
      <c r="G279" s="54" t="s">
        <v>67</v>
      </c>
      <c r="H279" s="54">
        <v>1406</v>
      </c>
      <c r="I279" s="57" t="s">
        <v>131</v>
      </c>
      <c r="J279" s="54" t="s">
        <v>120</v>
      </c>
      <c r="K279" s="36" t="s">
        <v>62</v>
      </c>
      <c r="L279" s="10">
        <v>4.47</v>
      </c>
      <c r="M279" s="30">
        <v>2.8740880503144655</v>
      </c>
      <c r="N279" s="31">
        <v>1.51</v>
      </c>
      <c r="O279" s="30">
        <v>0</v>
      </c>
      <c r="P279" s="43">
        <f t="shared" si="616"/>
        <v>-2.9</v>
      </c>
      <c r="Q279" s="45">
        <f t="shared" ref="Q279" si="726">P279+Q278</f>
        <v>74.600000000000065</v>
      </c>
      <c r="R279" s="10">
        <f t="shared" ref="R279" si="727">L279</f>
        <v>4.47</v>
      </c>
      <c r="S279" s="30">
        <f t="shared" ref="S279" si="728">IF(R279&gt;0,S$3,0)</f>
        <v>2</v>
      </c>
      <c r="T279" s="31">
        <f t="shared" ref="T279" si="729">N279</f>
        <v>1.51</v>
      </c>
      <c r="U279" s="30">
        <f t="shared" ref="U279" si="730">IF(T279&gt;0,U$3,0)</f>
        <v>1</v>
      </c>
      <c r="V279" s="43">
        <f t="shared" si="58"/>
        <v>-3</v>
      </c>
      <c r="W279" s="45">
        <f t="shared" ref="W279" si="731">V279+W278</f>
        <v>305</v>
      </c>
      <c r="X279" s="85"/>
    </row>
    <row r="280" spans="1:24" outlineLevel="1" collapsed="1" x14ac:dyDescent="0.2">
      <c r="A280" s="91"/>
      <c r="B280" s="37">
        <f t="shared" si="623"/>
        <v>276</v>
      </c>
      <c r="C280" s="28" t="s">
        <v>848</v>
      </c>
      <c r="D280" s="64">
        <v>44465</v>
      </c>
      <c r="E280" s="28" t="s">
        <v>11</v>
      </c>
      <c r="F280" s="54" t="s">
        <v>25</v>
      </c>
      <c r="G280" s="54" t="s">
        <v>67</v>
      </c>
      <c r="H280" s="54">
        <v>1406</v>
      </c>
      <c r="I280" s="57" t="s">
        <v>131</v>
      </c>
      <c r="J280" s="54" t="s">
        <v>120</v>
      </c>
      <c r="K280" s="36" t="s">
        <v>9</v>
      </c>
      <c r="L280" s="10">
        <v>2.2400000000000002</v>
      </c>
      <c r="M280" s="30">
        <v>8.0621339950372217</v>
      </c>
      <c r="N280" s="31">
        <v>1.23</v>
      </c>
      <c r="O280" s="30">
        <v>0</v>
      </c>
      <c r="P280" s="43">
        <f t="shared" si="616"/>
        <v>10</v>
      </c>
      <c r="Q280" s="45">
        <f t="shared" ref="Q280" si="732">P280+Q279</f>
        <v>84.600000000000065</v>
      </c>
      <c r="R280" s="10">
        <f t="shared" ref="R280" si="733">L280</f>
        <v>2.2400000000000002</v>
      </c>
      <c r="S280" s="30">
        <f t="shared" ref="S280" si="734">IF(R280&gt;0,S$3,0)</f>
        <v>2</v>
      </c>
      <c r="T280" s="31">
        <f t="shared" ref="T280" si="735">N280</f>
        <v>1.23</v>
      </c>
      <c r="U280" s="30">
        <f t="shared" ref="U280" si="736">IF(T280&gt;0,U$3,0)</f>
        <v>1</v>
      </c>
      <c r="V280" s="43">
        <f t="shared" si="58"/>
        <v>2.71</v>
      </c>
      <c r="W280" s="45">
        <f t="shared" ref="W280" si="737">V280+W279</f>
        <v>307.70999999999998</v>
      </c>
      <c r="X280" s="85"/>
    </row>
    <row r="281" spans="1:24" outlineLevel="1" x14ac:dyDescent="0.2">
      <c r="A281" s="91"/>
      <c r="B281" s="37">
        <f t="shared" si="623"/>
        <v>277</v>
      </c>
      <c r="C281" s="28" t="s">
        <v>849</v>
      </c>
      <c r="D281" s="64">
        <v>44465</v>
      </c>
      <c r="E281" s="28" t="s">
        <v>39</v>
      </c>
      <c r="F281" s="54" t="s">
        <v>36</v>
      </c>
      <c r="G281" s="54" t="s">
        <v>71</v>
      </c>
      <c r="H281" s="54">
        <v>1500</v>
      </c>
      <c r="I281" s="57" t="s">
        <v>131</v>
      </c>
      <c r="J281" s="54" t="s">
        <v>120</v>
      </c>
      <c r="K281" s="36" t="s">
        <v>9</v>
      </c>
      <c r="L281" s="10">
        <v>14.49</v>
      </c>
      <c r="M281" s="30">
        <v>0.73962962962962975</v>
      </c>
      <c r="N281" s="31">
        <v>4.4000000000000004</v>
      </c>
      <c r="O281" s="30">
        <v>0.22000000000000003</v>
      </c>
      <c r="P281" s="43">
        <f t="shared" si="616"/>
        <v>10.7</v>
      </c>
      <c r="Q281" s="45">
        <f t="shared" ref="Q281" si="738">P281+Q280</f>
        <v>95.300000000000068</v>
      </c>
      <c r="R281" s="10">
        <f t="shared" ref="R281" si="739">L281</f>
        <v>14.49</v>
      </c>
      <c r="S281" s="30">
        <f t="shared" ref="S281" si="740">IF(R281&gt;0,S$3,0)</f>
        <v>2</v>
      </c>
      <c r="T281" s="31">
        <f t="shared" ref="T281" si="741">N281</f>
        <v>4.4000000000000004</v>
      </c>
      <c r="U281" s="30">
        <f t="shared" ref="U281" si="742">IF(T281&gt;0,U$3,0)</f>
        <v>1</v>
      </c>
      <c r="V281" s="43">
        <f t="shared" si="58"/>
        <v>30.38</v>
      </c>
      <c r="W281" s="45">
        <f t="shared" ref="W281" si="743">V281+W280</f>
        <v>338.09</v>
      </c>
      <c r="X281" s="85"/>
    </row>
    <row r="282" spans="1:24" outlineLevel="1" x14ac:dyDescent="0.2">
      <c r="A282" s="91"/>
      <c r="B282" s="37">
        <f t="shared" si="623"/>
        <v>278</v>
      </c>
      <c r="C282" s="28" t="s">
        <v>853</v>
      </c>
      <c r="D282" s="64">
        <v>44467</v>
      </c>
      <c r="E282" s="28" t="s">
        <v>88</v>
      </c>
      <c r="F282" s="54" t="s">
        <v>34</v>
      </c>
      <c r="G282" s="54" t="s">
        <v>67</v>
      </c>
      <c r="H282" s="54">
        <v>1100</v>
      </c>
      <c r="I282" s="57" t="s">
        <v>130</v>
      </c>
      <c r="J282" s="54" t="s">
        <v>120</v>
      </c>
      <c r="K282" s="36" t="s">
        <v>74</v>
      </c>
      <c r="L282" s="10">
        <v>28</v>
      </c>
      <c r="M282" s="30">
        <v>0.36925925925925929</v>
      </c>
      <c r="N282" s="31">
        <v>6.2</v>
      </c>
      <c r="O282" s="30">
        <v>6.9999999999999965E-2</v>
      </c>
      <c r="P282" s="43">
        <f t="shared" si="616"/>
        <v>-0.4</v>
      </c>
      <c r="Q282" s="45">
        <f t="shared" ref="Q282" si="744">P282+Q281</f>
        <v>94.900000000000063</v>
      </c>
      <c r="R282" s="10">
        <f t="shared" ref="R282" si="745">L282</f>
        <v>28</v>
      </c>
      <c r="S282" s="30">
        <f t="shared" ref="S282" si="746">IF(R282&gt;0,S$3,0)</f>
        <v>2</v>
      </c>
      <c r="T282" s="31">
        <f t="shared" ref="T282" si="747">N282</f>
        <v>6.2</v>
      </c>
      <c r="U282" s="30">
        <f t="shared" ref="U282" si="748">IF(T282&gt;0,U$3,0)</f>
        <v>1</v>
      </c>
      <c r="V282" s="43">
        <f t="shared" si="58"/>
        <v>-3</v>
      </c>
      <c r="W282" s="45">
        <f t="shared" ref="W282" si="749">V282+W281</f>
        <v>335.09</v>
      </c>
      <c r="X282" s="85"/>
    </row>
    <row r="283" spans="1:24" outlineLevel="1" x14ac:dyDescent="0.2">
      <c r="A283" s="91"/>
      <c r="B283" s="37">
        <f t="shared" si="623"/>
        <v>279</v>
      </c>
      <c r="C283" s="28" t="s">
        <v>856</v>
      </c>
      <c r="D283" s="64">
        <v>44468</v>
      </c>
      <c r="E283" s="28" t="s">
        <v>51</v>
      </c>
      <c r="F283" s="54" t="s">
        <v>10</v>
      </c>
      <c r="G283" s="54" t="s">
        <v>67</v>
      </c>
      <c r="H283" s="54">
        <v>1443</v>
      </c>
      <c r="I283" s="57" t="s">
        <v>131</v>
      </c>
      <c r="J283" s="54" t="s">
        <v>120</v>
      </c>
      <c r="K283" s="36" t="s">
        <v>66</v>
      </c>
      <c r="L283" s="10">
        <v>14.52</v>
      </c>
      <c r="M283" s="30">
        <v>0.73962962962962975</v>
      </c>
      <c r="N283" s="31">
        <v>3.9</v>
      </c>
      <c r="O283" s="30">
        <v>0.24571428571428572</v>
      </c>
      <c r="P283" s="43">
        <f t="shared" si="616"/>
        <v>-1</v>
      </c>
      <c r="Q283" s="45">
        <f t="shared" ref="Q283" si="750">P283+Q282</f>
        <v>93.900000000000063</v>
      </c>
      <c r="R283" s="10">
        <f t="shared" ref="R283" si="751">L283</f>
        <v>14.52</v>
      </c>
      <c r="S283" s="30">
        <f t="shared" ref="S283" si="752">IF(R283&gt;0,S$3,0)</f>
        <v>2</v>
      </c>
      <c r="T283" s="31">
        <f t="shared" ref="T283" si="753">N283</f>
        <v>3.9</v>
      </c>
      <c r="U283" s="30">
        <f t="shared" ref="U283" si="754">IF(T283&gt;0,U$3,0)</f>
        <v>1</v>
      </c>
      <c r="V283" s="43">
        <f t="shared" si="58"/>
        <v>-3</v>
      </c>
      <c r="W283" s="45">
        <f t="shared" ref="W283" si="755">V283+W282</f>
        <v>332.09</v>
      </c>
      <c r="X283" s="85"/>
    </row>
    <row r="284" spans="1:24" outlineLevel="1" x14ac:dyDescent="0.2">
      <c r="A284" s="91"/>
      <c r="B284" s="37">
        <f t="shared" si="623"/>
        <v>280</v>
      </c>
      <c r="C284" s="28" t="s">
        <v>859</v>
      </c>
      <c r="D284" s="64">
        <v>44469</v>
      </c>
      <c r="E284" s="28" t="s">
        <v>14</v>
      </c>
      <c r="F284" s="54" t="s">
        <v>25</v>
      </c>
      <c r="G284" s="54" t="s">
        <v>67</v>
      </c>
      <c r="H284" s="54">
        <v>1017</v>
      </c>
      <c r="I284" s="57" t="s">
        <v>132</v>
      </c>
      <c r="J284" s="54" t="s">
        <v>120</v>
      </c>
      <c r="K284" s="36" t="s">
        <v>66</v>
      </c>
      <c r="L284" s="10">
        <v>32</v>
      </c>
      <c r="M284" s="30">
        <v>0.32290322580645164</v>
      </c>
      <c r="N284" s="31">
        <v>3.55</v>
      </c>
      <c r="O284" s="30">
        <v>0.12000000000000002</v>
      </c>
      <c r="P284" s="43">
        <f t="shared" si="616"/>
        <v>-0.4</v>
      </c>
      <c r="Q284" s="45">
        <f t="shared" ref="Q284" si="756">P284+Q283</f>
        <v>93.500000000000057</v>
      </c>
      <c r="R284" s="10">
        <f t="shared" ref="R284" si="757">L284</f>
        <v>32</v>
      </c>
      <c r="S284" s="30">
        <f t="shared" ref="S284" si="758">IF(R284&gt;0,S$3,0)</f>
        <v>2</v>
      </c>
      <c r="T284" s="31">
        <f t="shared" ref="T284" si="759">N284</f>
        <v>3.55</v>
      </c>
      <c r="U284" s="30">
        <f t="shared" ref="U284" si="760">IF(T284&gt;0,U$3,0)</f>
        <v>1</v>
      </c>
      <c r="V284" s="43">
        <f t="shared" si="58"/>
        <v>-3</v>
      </c>
      <c r="W284" s="45">
        <f t="shared" ref="W284" si="761">V284+W283</f>
        <v>329.09</v>
      </c>
      <c r="X284" s="85"/>
    </row>
    <row r="285" spans="1:24" outlineLevel="1" x14ac:dyDescent="0.2">
      <c r="A285" s="91"/>
      <c r="B285" s="37">
        <f t="shared" si="623"/>
        <v>281</v>
      </c>
      <c r="C285" s="28" t="s">
        <v>478</v>
      </c>
      <c r="D285" s="64">
        <v>44469</v>
      </c>
      <c r="E285" s="28" t="s">
        <v>14</v>
      </c>
      <c r="F285" s="54" t="s">
        <v>25</v>
      </c>
      <c r="G285" s="54" t="s">
        <v>67</v>
      </c>
      <c r="H285" s="54">
        <v>1017</v>
      </c>
      <c r="I285" s="57" t="s">
        <v>132</v>
      </c>
      <c r="J285" s="54" t="s">
        <v>120</v>
      </c>
      <c r="K285" s="36" t="s">
        <v>8</v>
      </c>
      <c r="L285" s="10">
        <v>3.68</v>
      </c>
      <c r="M285" s="30">
        <v>3.7269767441860466</v>
      </c>
      <c r="N285" s="31">
        <v>1.3</v>
      </c>
      <c r="O285" s="30">
        <v>0</v>
      </c>
      <c r="P285" s="43">
        <f t="shared" si="616"/>
        <v>-3.7</v>
      </c>
      <c r="Q285" s="45">
        <f t="shared" ref="Q285" si="762">P285+Q284</f>
        <v>89.800000000000054</v>
      </c>
      <c r="R285" s="10">
        <f t="shared" ref="R285" si="763">L285</f>
        <v>3.68</v>
      </c>
      <c r="S285" s="30">
        <f t="shared" ref="S285" si="764">IF(R285&gt;0,S$3,0)</f>
        <v>2</v>
      </c>
      <c r="T285" s="31">
        <f t="shared" ref="T285" si="765">N285</f>
        <v>1.3</v>
      </c>
      <c r="U285" s="30">
        <f t="shared" ref="U285" si="766">IF(T285&gt;0,U$3,0)</f>
        <v>1</v>
      </c>
      <c r="V285" s="43">
        <f t="shared" si="58"/>
        <v>-1.7</v>
      </c>
      <c r="W285" s="45">
        <f t="shared" ref="W285" si="767">V285+W284</f>
        <v>327.39</v>
      </c>
      <c r="X285" s="85"/>
    </row>
    <row r="286" spans="1:24" outlineLevel="1" x14ac:dyDescent="0.2">
      <c r="A286" s="91"/>
      <c r="B286" s="37">
        <f t="shared" si="623"/>
        <v>282</v>
      </c>
      <c r="C286" s="28" t="s">
        <v>860</v>
      </c>
      <c r="D286" s="64">
        <v>44469</v>
      </c>
      <c r="E286" s="28" t="s">
        <v>14</v>
      </c>
      <c r="F286" s="54" t="s">
        <v>36</v>
      </c>
      <c r="G286" s="54" t="s">
        <v>67</v>
      </c>
      <c r="H286" s="54">
        <v>1117</v>
      </c>
      <c r="I286" s="57" t="s">
        <v>132</v>
      </c>
      <c r="J286" s="54" t="s">
        <v>120</v>
      </c>
      <c r="K286" s="36" t="s">
        <v>8</v>
      </c>
      <c r="L286" s="10">
        <v>30</v>
      </c>
      <c r="M286" s="30">
        <v>0.34448275862068972</v>
      </c>
      <c r="N286" s="31">
        <v>6.2</v>
      </c>
      <c r="O286" s="30">
        <v>6.0000000000000012E-2</v>
      </c>
      <c r="P286" s="43">
        <f t="shared" si="616"/>
        <v>0</v>
      </c>
      <c r="Q286" s="45">
        <f t="shared" ref="Q286" si="768">P286+Q285</f>
        <v>89.800000000000054</v>
      </c>
      <c r="R286" s="10">
        <f t="shared" ref="R286" si="769">L286</f>
        <v>30</v>
      </c>
      <c r="S286" s="30">
        <f t="shared" ref="S286" si="770">IF(R286&gt;0,S$3,0)</f>
        <v>2</v>
      </c>
      <c r="T286" s="31">
        <f t="shared" ref="T286" si="771">N286</f>
        <v>6.2</v>
      </c>
      <c r="U286" s="30">
        <f t="shared" ref="U286" si="772">IF(T286&gt;0,U$3,0)</f>
        <v>1</v>
      </c>
      <c r="V286" s="43">
        <f t="shared" si="58"/>
        <v>3.2</v>
      </c>
      <c r="W286" s="45">
        <f t="shared" ref="W286" si="773">V286+W285</f>
        <v>330.59</v>
      </c>
      <c r="X286" s="85"/>
    </row>
    <row r="287" spans="1:24" outlineLevel="1" x14ac:dyDescent="0.2">
      <c r="A287" s="91"/>
      <c r="B287" s="37">
        <f t="shared" si="623"/>
        <v>283</v>
      </c>
      <c r="C287" s="28" t="s">
        <v>861</v>
      </c>
      <c r="D287" s="64">
        <v>44469</v>
      </c>
      <c r="E287" s="28" t="s">
        <v>14</v>
      </c>
      <c r="F287" s="54" t="s">
        <v>10</v>
      </c>
      <c r="G287" s="54" t="s">
        <v>67</v>
      </c>
      <c r="H287" s="54">
        <v>1117</v>
      </c>
      <c r="I287" s="57" t="s">
        <v>132</v>
      </c>
      <c r="J287" s="54" t="s">
        <v>120</v>
      </c>
      <c r="K287" s="36" t="s">
        <v>56</v>
      </c>
      <c r="L287" s="10">
        <v>10.5</v>
      </c>
      <c r="M287" s="30">
        <v>1.0573684210526315</v>
      </c>
      <c r="N287" s="31">
        <v>2.66</v>
      </c>
      <c r="O287" s="30">
        <v>0.62249999999999939</v>
      </c>
      <c r="P287" s="43">
        <f t="shared" si="616"/>
        <v>-1.7</v>
      </c>
      <c r="Q287" s="45">
        <f t="shared" ref="Q287" si="774">P287+Q286</f>
        <v>88.100000000000051</v>
      </c>
      <c r="R287" s="10">
        <f t="shared" ref="R287" si="775">L287</f>
        <v>10.5</v>
      </c>
      <c r="S287" s="30">
        <f t="shared" ref="S287" si="776">IF(R287&gt;0,S$3,0)</f>
        <v>2</v>
      </c>
      <c r="T287" s="31">
        <f t="shared" ref="T287" si="777">N287</f>
        <v>2.66</v>
      </c>
      <c r="U287" s="30">
        <f t="shared" ref="U287" si="778">IF(T287&gt;0,U$3,0)</f>
        <v>1</v>
      </c>
      <c r="V287" s="43">
        <f t="shared" si="58"/>
        <v>-3</v>
      </c>
      <c r="W287" s="45">
        <f t="shared" ref="W287" si="779">V287+W286</f>
        <v>327.58999999999997</v>
      </c>
      <c r="X287" s="85"/>
    </row>
    <row r="288" spans="1:24" outlineLevel="1" x14ac:dyDescent="0.2">
      <c r="A288" s="91"/>
      <c r="B288" s="52">
        <f t="shared" si="623"/>
        <v>284</v>
      </c>
      <c r="C288" s="9" t="s">
        <v>862</v>
      </c>
      <c r="D288" s="42">
        <v>44469</v>
      </c>
      <c r="E288" s="9" t="s">
        <v>14</v>
      </c>
      <c r="F288" s="55" t="s">
        <v>29</v>
      </c>
      <c r="G288" s="55" t="s">
        <v>70</v>
      </c>
      <c r="H288" s="55">
        <v>1117</v>
      </c>
      <c r="I288" s="60" t="s">
        <v>132</v>
      </c>
      <c r="J288" s="55" t="s">
        <v>120</v>
      </c>
      <c r="K288" s="38" t="s">
        <v>66</v>
      </c>
      <c r="L288" s="39">
        <v>3.83</v>
      </c>
      <c r="M288" s="40">
        <v>3.52</v>
      </c>
      <c r="N288" s="41">
        <v>1.92</v>
      </c>
      <c r="O288" s="40">
        <v>3.8763636363636351</v>
      </c>
      <c r="P288" s="44">
        <f t="shared" si="616"/>
        <v>-7.4</v>
      </c>
      <c r="Q288" s="48">
        <f t="shared" ref="Q288" si="780">P288+Q287</f>
        <v>80.700000000000045</v>
      </c>
      <c r="R288" s="39">
        <f t="shared" ref="R288" si="781">L288</f>
        <v>3.83</v>
      </c>
      <c r="S288" s="40">
        <f t="shared" ref="S288" si="782">IF(R288&gt;0,S$3,0)</f>
        <v>2</v>
      </c>
      <c r="T288" s="41">
        <f t="shared" ref="T288" si="783">N288</f>
        <v>1.92</v>
      </c>
      <c r="U288" s="40">
        <f t="shared" ref="U288" si="784">IF(T288&gt;0,U$3,0)</f>
        <v>1</v>
      </c>
      <c r="V288" s="44">
        <f t="shared" si="58"/>
        <v>-3</v>
      </c>
      <c r="W288" s="48">
        <f t="shared" ref="W288" si="785">V288+W287</f>
        <v>324.58999999999997</v>
      </c>
      <c r="X288" s="85"/>
    </row>
    <row r="289" spans="1:24" outlineLevel="1" collapsed="1" x14ac:dyDescent="0.2">
      <c r="A289" s="91"/>
      <c r="B289" s="37">
        <f t="shared" si="623"/>
        <v>285</v>
      </c>
      <c r="C289" s="28" t="s">
        <v>864</v>
      </c>
      <c r="D289" s="64">
        <v>44470</v>
      </c>
      <c r="E289" s="28" t="s">
        <v>28</v>
      </c>
      <c r="F289" s="54" t="s">
        <v>25</v>
      </c>
      <c r="G289" s="54" t="s">
        <v>67</v>
      </c>
      <c r="H289" s="54">
        <v>1100</v>
      </c>
      <c r="I289" s="57" t="s">
        <v>130</v>
      </c>
      <c r="J289" s="54" t="s">
        <v>120</v>
      </c>
      <c r="K289" s="36" t="s">
        <v>66</v>
      </c>
      <c r="L289" s="10">
        <v>21.2</v>
      </c>
      <c r="M289" s="30">
        <v>0.49550135501355019</v>
      </c>
      <c r="N289" s="31">
        <v>1.95</v>
      </c>
      <c r="O289" s="30">
        <v>0.50666666666666671</v>
      </c>
      <c r="P289" s="43">
        <f t="shared" si="616"/>
        <v>-1</v>
      </c>
      <c r="Q289" s="45">
        <f t="shared" ref="Q289" si="786">P289+Q288</f>
        <v>79.700000000000045</v>
      </c>
      <c r="R289" s="10">
        <f t="shared" ref="R289" si="787">L289</f>
        <v>21.2</v>
      </c>
      <c r="S289" s="30">
        <f t="shared" ref="S289" si="788">IF(R289&gt;0,S$3,0)</f>
        <v>2</v>
      </c>
      <c r="T289" s="31">
        <f t="shared" ref="T289" si="789">N289</f>
        <v>1.95</v>
      </c>
      <c r="U289" s="30">
        <f t="shared" ref="U289" si="790">IF(T289&gt;0,U$3,0)</f>
        <v>1</v>
      </c>
      <c r="V289" s="43">
        <f t="shared" si="58"/>
        <v>-3</v>
      </c>
      <c r="W289" s="45">
        <f t="shared" ref="W289" si="791">V289+W288</f>
        <v>321.58999999999997</v>
      </c>
      <c r="X289" s="85"/>
    </row>
    <row r="290" spans="1:24" outlineLevel="1" x14ac:dyDescent="0.2">
      <c r="A290" s="91"/>
      <c r="B290" s="37">
        <f t="shared" si="623"/>
        <v>286</v>
      </c>
      <c r="C290" s="28" t="s">
        <v>803</v>
      </c>
      <c r="D290" s="64">
        <v>44470</v>
      </c>
      <c r="E290" s="28" t="s">
        <v>28</v>
      </c>
      <c r="F290" s="54" t="s">
        <v>36</v>
      </c>
      <c r="G290" s="54" t="s">
        <v>67</v>
      </c>
      <c r="H290" s="54">
        <v>1000</v>
      </c>
      <c r="I290" s="57" t="s">
        <v>130</v>
      </c>
      <c r="J290" s="54" t="s">
        <v>120</v>
      </c>
      <c r="K290" s="36" t="s">
        <v>56</v>
      </c>
      <c r="L290" s="10">
        <v>2.54</v>
      </c>
      <c r="M290" s="30">
        <v>6.4971428571428573</v>
      </c>
      <c r="N290" s="31">
        <v>1.45</v>
      </c>
      <c r="O290" s="30">
        <v>0</v>
      </c>
      <c r="P290" s="43">
        <f t="shared" si="616"/>
        <v>-6.5</v>
      </c>
      <c r="Q290" s="45">
        <f t="shared" ref="Q290:Q291" si="792">P290+Q289</f>
        <v>73.200000000000045</v>
      </c>
      <c r="R290" s="10">
        <f t="shared" ref="R290:R291" si="793">L290</f>
        <v>2.54</v>
      </c>
      <c r="S290" s="30">
        <f t="shared" ref="S290:S291" si="794">IF(R290&gt;0,S$3,0)</f>
        <v>2</v>
      </c>
      <c r="T290" s="31">
        <f t="shared" ref="T290:T291" si="795">N290</f>
        <v>1.45</v>
      </c>
      <c r="U290" s="30">
        <f t="shared" ref="U290:U291" si="796">IF(T290&gt;0,U$3,0)</f>
        <v>1</v>
      </c>
      <c r="V290" s="43">
        <f t="shared" si="58"/>
        <v>-3</v>
      </c>
      <c r="W290" s="45">
        <f t="shared" ref="W290:W291" si="797">V290+W289</f>
        <v>318.58999999999997</v>
      </c>
      <c r="X290" s="85"/>
    </row>
    <row r="291" spans="1:24" outlineLevel="1" x14ac:dyDescent="0.2">
      <c r="A291" s="91"/>
      <c r="B291" s="37">
        <f t="shared" si="623"/>
        <v>287</v>
      </c>
      <c r="C291" s="28" t="s">
        <v>868</v>
      </c>
      <c r="D291" s="64">
        <v>44471</v>
      </c>
      <c r="E291" s="28" t="s">
        <v>867</v>
      </c>
      <c r="F291" s="54" t="s">
        <v>10</v>
      </c>
      <c r="G291" s="54" t="s">
        <v>67</v>
      </c>
      <c r="H291" s="54">
        <v>1100</v>
      </c>
      <c r="I291" s="57" t="s">
        <v>132</v>
      </c>
      <c r="J291" s="54" t="s">
        <v>120</v>
      </c>
      <c r="K291" s="36" t="s">
        <v>12</v>
      </c>
      <c r="L291" s="10">
        <v>23</v>
      </c>
      <c r="M291" s="30">
        <v>0.45545454545454545</v>
      </c>
      <c r="N291" s="31">
        <v>5.2</v>
      </c>
      <c r="O291" s="30">
        <v>0.11000000000000003</v>
      </c>
      <c r="P291" s="43">
        <f t="shared" si="616"/>
        <v>0</v>
      </c>
      <c r="Q291" s="45">
        <f t="shared" si="792"/>
        <v>73.200000000000045</v>
      </c>
      <c r="R291" s="10">
        <f t="shared" si="793"/>
        <v>23</v>
      </c>
      <c r="S291" s="30">
        <f t="shared" si="794"/>
        <v>2</v>
      </c>
      <c r="T291" s="31">
        <f t="shared" si="795"/>
        <v>5.2</v>
      </c>
      <c r="U291" s="30">
        <f t="shared" si="796"/>
        <v>1</v>
      </c>
      <c r="V291" s="43">
        <f t="shared" si="58"/>
        <v>2.2000000000000002</v>
      </c>
      <c r="W291" s="45">
        <f t="shared" si="797"/>
        <v>320.78999999999996</v>
      </c>
      <c r="X291" s="85"/>
    </row>
    <row r="292" spans="1:24" outlineLevel="1" x14ac:dyDescent="0.2">
      <c r="A292" s="91"/>
      <c r="B292" s="37">
        <f t="shared" si="623"/>
        <v>288</v>
      </c>
      <c r="C292" s="28" t="s">
        <v>759</v>
      </c>
      <c r="D292" s="64">
        <v>44471</v>
      </c>
      <c r="E292" s="28" t="s">
        <v>720</v>
      </c>
      <c r="F292" s="54" t="s">
        <v>25</v>
      </c>
      <c r="G292" s="54" t="s">
        <v>147</v>
      </c>
      <c r="H292" s="54">
        <v>1600</v>
      </c>
      <c r="I292" s="57" t="s">
        <v>131</v>
      </c>
      <c r="J292" s="54" t="s">
        <v>178</v>
      </c>
      <c r="K292" s="36" t="s">
        <v>12</v>
      </c>
      <c r="L292" s="10">
        <v>1.88</v>
      </c>
      <c r="M292" s="30">
        <v>11.394285714285715</v>
      </c>
      <c r="N292" s="31">
        <v>1.17</v>
      </c>
      <c r="O292" s="30">
        <v>0</v>
      </c>
      <c r="P292" s="43">
        <f t="shared" si="616"/>
        <v>-11.4</v>
      </c>
      <c r="Q292" s="45">
        <f t="shared" ref="Q292" si="798">P292+Q291</f>
        <v>61.800000000000047</v>
      </c>
      <c r="R292" s="10">
        <f t="shared" ref="R292" si="799">L292</f>
        <v>1.88</v>
      </c>
      <c r="S292" s="30">
        <f t="shared" ref="S292" si="800">IF(R292&gt;0,S$3,0)</f>
        <v>2</v>
      </c>
      <c r="T292" s="31">
        <f t="shared" ref="T292" si="801">N292</f>
        <v>1.17</v>
      </c>
      <c r="U292" s="30">
        <f t="shared" ref="U292" si="802">IF(T292&gt;0,U$3,0)</f>
        <v>1</v>
      </c>
      <c r="V292" s="43">
        <f t="shared" si="58"/>
        <v>-1.83</v>
      </c>
      <c r="W292" s="45">
        <f t="shared" ref="W292" si="803">V292+W291</f>
        <v>318.95999999999998</v>
      </c>
      <c r="X292" s="85"/>
    </row>
    <row r="293" spans="1:24" outlineLevel="1" x14ac:dyDescent="0.2">
      <c r="A293" s="91"/>
      <c r="B293" s="37">
        <f t="shared" si="623"/>
        <v>289</v>
      </c>
      <c r="C293" s="28" t="s">
        <v>869</v>
      </c>
      <c r="D293" s="64">
        <v>44471</v>
      </c>
      <c r="E293" s="28" t="s">
        <v>720</v>
      </c>
      <c r="F293" s="54" t="s">
        <v>36</v>
      </c>
      <c r="G293" s="54" t="s">
        <v>67</v>
      </c>
      <c r="H293" s="54">
        <v>900</v>
      </c>
      <c r="I293" s="57" t="s">
        <v>131</v>
      </c>
      <c r="J293" s="54" t="s">
        <v>178</v>
      </c>
      <c r="K293" s="36" t="s">
        <v>56</v>
      </c>
      <c r="L293" s="10">
        <v>4.4800000000000004</v>
      </c>
      <c r="M293" s="30">
        <v>2.8740880503144655</v>
      </c>
      <c r="N293" s="31">
        <v>1.8</v>
      </c>
      <c r="O293" s="30">
        <v>3.5784615384615384</v>
      </c>
      <c r="P293" s="43">
        <f t="shared" si="616"/>
        <v>-6.5</v>
      </c>
      <c r="Q293" s="45">
        <f t="shared" ref="Q293:Q294" si="804">P293+Q292</f>
        <v>55.300000000000047</v>
      </c>
      <c r="R293" s="10">
        <f t="shared" ref="R293:R294" si="805">L293</f>
        <v>4.4800000000000004</v>
      </c>
      <c r="S293" s="30">
        <f t="shared" ref="S293:S294" si="806">IF(R293&gt;0,S$3,0)</f>
        <v>2</v>
      </c>
      <c r="T293" s="31">
        <f t="shared" ref="T293:T294" si="807">N293</f>
        <v>1.8</v>
      </c>
      <c r="U293" s="30">
        <f t="shared" ref="U293:U294" si="808">IF(T293&gt;0,U$3,0)</f>
        <v>1</v>
      </c>
      <c r="V293" s="43">
        <f t="shared" si="58"/>
        <v>-3</v>
      </c>
      <c r="W293" s="45">
        <f t="shared" ref="W293:W294" si="809">V293+W292</f>
        <v>315.95999999999998</v>
      </c>
      <c r="X293" s="85"/>
    </row>
    <row r="294" spans="1:24" outlineLevel="1" x14ac:dyDescent="0.2">
      <c r="A294" s="91"/>
      <c r="B294" s="37">
        <f t="shared" si="623"/>
        <v>290</v>
      </c>
      <c r="C294" s="28" t="s">
        <v>870</v>
      </c>
      <c r="D294" s="64">
        <v>44471</v>
      </c>
      <c r="E294" s="28" t="s">
        <v>31</v>
      </c>
      <c r="F294" s="54" t="s">
        <v>41</v>
      </c>
      <c r="G294" s="54" t="s">
        <v>813</v>
      </c>
      <c r="H294" s="54">
        <v>1100</v>
      </c>
      <c r="I294" s="57" t="s">
        <v>130</v>
      </c>
      <c r="J294" s="54" t="s">
        <v>120</v>
      </c>
      <c r="K294" s="36" t="s">
        <v>204</v>
      </c>
      <c r="L294" s="10">
        <v>47.25</v>
      </c>
      <c r="M294" s="30">
        <v>0.21652173913043482</v>
      </c>
      <c r="N294" s="31">
        <v>12.56</v>
      </c>
      <c r="O294" s="30">
        <v>0.02</v>
      </c>
      <c r="P294" s="43">
        <f t="shared" si="616"/>
        <v>-0.2</v>
      </c>
      <c r="Q294" s="45">
        <f t="shared" si="804"/>
        <v>55.100000000000044</v>
      </c>
      <c r="R294" s="10">
        <f t="shared" si="805"/>
        <v>47.25</v>
      </c>
      <c r="S294" s="30">
        <f t="shared" si="806"/>
        <v>2</v>
      </c>
      <c r="T294" s="31">
        <f t="shared" si="807"/>
        <v>12.56</v>
      </c>
      <c r="U294" s="30">
        <f t="shared" si="808"/>
        <v>1</v>
      </c>
      <c r="V294" s="43">
        <f t="shared" si="58"/>
        <v>-3</v>
      </c>
      <c r="W294" s="45">
        <f t="shared" si="809"/>
        <v>312.95999999999998</v>
      </c>
      <c r="X294" s="85"/>
    </row>
    <row r="295" spans="1:24" outlineLevel="1" x14ac:dyDescent="0.2">
      <c r="A295" s="91"/>
      <c r="B295" s="37">
        <f t="shared" si="623"/>
        <v>291</v>
      </c>
      <c r="C295" s="28" t="s">
        <v>875</v>
      </c>
      <c r="D295" s="64">
        <v>44472</v>
      </c>
      <c r="E295" s="28" t="s">
        <v>40</v>
      </c>
      <c r="F295" s="54" t="s">
        <v>34</v>
      </c>
      <c r="G295" s="54" t="s">
        <v>67</v>
      </c>
      <c r="H295" s="54">
        <v>1000</v>
      </c>
      <c r="I295" s="57" t="s">
        <v>132</v>
      </c>
      <c r="J295" s="54" t="s">
        <v>120</v>
      </c>
      <c r="K295" s="36" t="s">
        <v>12</v>
      </c>
      <c r="L295" s="10">
        <v>5</v>
      </c>
      <c r="M295" s="30">
        <v>2.4949999999999997</v>
      </c>
      <c r="N295" s="31">
        <v>1.81</v>
      </c>
      <c r="O295" s="30">
        <v>3.0953846153846154</v>
      </c>
      <c r="P295" s="43">
        <f t="shared" si="616"/>
        <v>0</v>
      </c>
      <c r="Q295" s="45">
        <f t="shared" ref="Q295" si="810">P295+Q294</f>
        <v>55.100000000000044</v>
      </c>
      <c r="R295" s="10">
        <f t="shared" ref="R295" si="811">L295</f>
        <v>5</v>
      </c>
      <c r="S295" s="30">
        <f t="shared" ref="S295" si="812">IF(R295&gt;0,S$3,0)</f>
        <v>2</v>
      </c>
      <c r="T295" s="31">
        <f t="shared" ref="T295" si="813">N295</f>
        <v>1.81</v>
      </c>
      <c r="U295" s="30">
        <f t="shared" ref="U295" si="814">IF(T295&gt;0,U$3,0)</f>
        <v>1</v>
      </c>
      <c r="V295" s="43">
        <f t="shared" si="58"/>
        <v>-1.19</v>
      </c>
      <c r="W295" s="45">
        <f t="shared" ref="W295" si="815">V295+W294</f>
        <v>311.77</v>
      </c>
      <c r="X295" s="85"/>
    </row>
    <row r="296" spans="1:24" outlineLevel="1" x14ac:dyDescent="0.2">
      <c r="A296" s="91"/>
      <c r="B296" s="37">
        <f t="shared" si="623"/>
        <v>292</v>
      </c>
      <c r="C296" s="28" t="s">
        <v>834</v>
      </c>
      <c r="D296" s="64">
        <v>44472</v>
      </c>
      <c r="E296" s="28" t="s">
        <v>40</v>
      </c>
      <c r="F296" s="54" t="s">
        <v>34</v>
      </c>
      <c r="G296" s="54" t="s">
        <v>67</v>
      </c>
      <c r="H296" s="54">
        <v>1000</v>
      </c>
      <c r="I296" s="57" t="s">
        <v>132</v>
      </c>
      <c r="J296" s="54" t="s">
        <v>120</v>
      </c>
      <c r="K296" s="36" t="s">
        <v>150</v>
      </c>
      <c r="L296" s="10">
        <v>63.99</v>
      </c>
      <c r="M296" s="30">
        <v>0.15920634920634918</v>
      </c>
      <c r="N296" s="31">
        <v>10.56</v>
      </c>
      <c r="O296" s="30">
        <v>0.02</v>
      </c>
      <c r="P296" s="43">
        <f t="shared" si="616"/>
        <v>-0.2</v>
      </c>
      <c r="Q296" s="45">
        <f t="shared" ref="Q296" si="816">P296+Q295</f>
        <v>54.900000000000041</v>
      </c>
      <c r="R296" s="10">
        <f t="shared" ref="R296" si="817">L296</f>
        <v>63.99</v>
      </c>
      <c r="S296" s="30">
        <f t="shared" ref="S296" si="818">IF(R296&gt;0,S$3,0)</f>
        <v>2</v>
      </c>
      <c r="T296" s="31">
        <f t="shared" ref="T296" si="819">N296</f>
        <v>10.56</v>
      </c>
      <c r="U296" s="30">
        <f t="shared" ref="U296" si="820">IF(T296&gt;0,U$3,0)</f>
        <v>1</v>
      </c>
      <c r="V296" s="43">
        <f t="shared" si="58"/>
        <v>-3</v>
      </c>
      <c r="W296" s="45">
        <f t="shared" ref="W296" si="821">V296+W295</f>
        <v>308.77</v>
      </c>
      <c r="X296" s="85"/>
    </row>
    <row r="297" spans="1:24" outlineLevel="1" x14ac:dyDescent="0.2">
      <c r="A297" s="91"/>
      <c r="B297" s="37">
        <f t="shared" si="623"/>
        <v>293</v>
      </c>
      <c r="C297" s="28" t="s">
        <v>388</v>
      </c>
      <c r="D297" s="64">
        <v>44475</v>
      </c>
      <c r="E297" s="28" t="s">
        <v>26</v>
      </c>
      <c r="F297" s="54" t="s">
        <v>46</v>
      </c>
      <c r="G297" s="54" t="s">
        <v>69</v>
      </c>
      <c r="H297" s="54">
        <v>1006</v>
      </c>
      <c r="I297" s="57" t="s">
        <v>130</v>
      </c>
      <c r="J297" s="54" t="s">
        <v>120</v>
      </c>
      <c r="K297" s="36" t="s">
        <v>86</v>
      </c>
      <c r="L297" s="10">
        <v>71.38</v>
      </c>
      <c r="M297" s="30">
        <v>0.14148809523809525</v>
      </c>
      <c r="N297" s="31">
        <v>9.6</v>
      </c>
      <c r="O297" s="30">
        <v>0.02</v>
      </c>
      <c r="P297" s="43">
        <f t="shared" si="616"/>
        <v>-0.2</v>
      </c>
      <c r="Q297" s="45">
        <f t="shared" ref="Q297" si="822">P297+Q296</f>
        <v>54.700000000000038</v>
      </c>
      <c r="R297" s="10">
        <f t="shared" ref="R297" si="823">L297</f>
        <v>71.38</v>
      </c>
      <c r="S297" s="30">
        <f t="shared" ref="S297" si="824">IF(R297&gt;0,S$3,0)</f>
        <v>2</v>
      </c>
      <c r="T297" s="31">
        <f t="shared" ref="T297" si="825">N297</f>
        <v>9.6</v>
      </c>
      <c r="U297" s="30">
        <f t="shared" ref="U297" si="826">IF(T297&gt;0,U$3,0)</f>
        <v>1</v>
      </c>
      <c r="V297" s="43">
        <f t="shared" si="58"/>
        <v>-3</v>
      </c>
      <c r="W297" s="45">
        <f t="shared" ref="W297" si="827">V297+W296</f>
        <v>305.77</v>
      </c>
      <c r="X297" s="85"/>
    </row>
    <row r="298" spans="1:24" outlineLevel="1" x14ac:dyDescent="0.2">
      <c r="A298" s="91"/>
      <c r="B298" s="37">
        <f t="shared" si="623"/>
        <v>294</v>
      </c>
      <c r="C298" s="28" t="s">
        <v>466</v>
      </c>
      <c r="D298" s="64">
        <v>44477</v>
      </c>
      <c r="E298" s="28" t="s">
        <v>15</v>
      </c>
      <c r="F298" s="54" t="s">
        <v>36</v>
      </c>
      <c r="G298" s="54" t="s">
        <v>67</v>
      </c>
      <c r="H298" s="54">
        <v>1300</v>
      </c>
      <c r="I298" s="57" t="s">
        <v>130</v>
      </c>
      <c r="J298" s="54" t="s">
        <v>120</v>
      </c>
      <c r="K298" s="36" t="s">
        <v>74</v>
      </c>
      <c r="L298" s="10">
        <v>5.98</v>
      </c>
      <c r="M298" s="30">
        <v>2</v>
      </c>
      <c r="N298" s="31">
        <v>2.1800000000000002</v>
      </c>
      <c r="O298" s="30">
        <v>1.6880808080808083</v>
      </c>
      <c r="P298" s="43">
        <f t="shared" si="616"/>
        <v>-3.7</v>
      </c>
      <c r="Q298" s="45">
        <f t="shared" ref="Q298" si="828">P298+Q297</f>
        <v>51.000000000000036</v>
      </c>
      <c r="R298" s="10">
        <f t="shared" ref="R298" si="829">L298</f>
        <v>5.98</v>
      </c>
      <c r="S298" s="30">
        <f t="shared" ref="S298" si="830">IF(R298&gt;0,S$3,0)</f>
        <v>2</v>
      </c>
      <c r="T298" s="31">
        <f t="shared" ref="T298" si="831">N298</f>
        <v>2.1800000000000002</v>
      </c>
      <c r="U298" s="30">
        <f t="shared" ref="U298" si="832">IF(T298&gt;0,U$3,0)</f>
        <v>1</v>
      </c>
      <c r="V298" s="43">
        <f t="shared" si="58"/>
        <v>-3</v>
      </c>
      <c r="W298" s="45">
        <f t="shared" ref="W298" si="833">V298+W297</f>
        <v>302.77</v>
      </c>
      <c r="X298" s="85"/>
    </row>
    <row r="299" spans="1:24" outlineLevel="1" x14ac:dyDescent="0.2">
      <c r="A299" s="91"/>
      <c r="B299" s="37">
        <f t="shared" si="623"/>
        <v>295</v>
      </c>
      <c r="C299" s="28" t="s">
        <v>451</v>
      </c>
      <c r="D299" s="64">
        <v>44477</v>
      </c>
      <c r="E299" s="28" t="s">
        <v>15</v>
      </c>
      <c r="F299" s="54" t="s">
        <v>36</v>
      </c>
      <c r="G299" s="54" t="s">
        <v>67</v>
      </c>
      <c r="H299" s="54">
        <v>1300</v>
      </c>
      <c r="I299" s="57" t="s">
        <v>130</v>
      </c>
      <c r="J299" s="54" t="s">
        <v>120</v>
      </c>
      <c r="K299" s="36" t="s">
        <v>56</v>
      </c>
      <c r="L299" s="10">
        <v>15.86</v>
      </c>
      <c r="M299" s="30">
        <v>0.67000000000000015</v>
      </c>
      <c r="N299" s="31">
        <v>4.1399999999999997</v>
      </c>
      <c r="O299" s="30">
        <v>0.22000000000000003</v>
      </c>
      <c r="P299" s="43">
        <f t="shared" si="616"/>
        <v>-0.9</v>
      </c>
      <c r="Q299" s="45">
        <f t="shared" ref="Q299" si="834">P299+Q298</f>
        <v>50.100000000000037</v>
      </c>
      <c r="R299" s="10">
        <f t="shared" ref="R299" si="835">L299</f>
        <v>15.86</v>
      </c>
      <c r="S299" s="30">
        <f t="shared" ref="S299" si="836">IF(R299&gt;0,S$3,0)</f>
        <v>2</v>
      </c>
      <c r="T299" s="31">
        <f t="shared" ref="T299" si="837">N299</f>
        <v>4.1399999999999997</v>
      </c>
      <c r="U299" s="30">
        <f t="shared" ref="U299" si="838">IF(T299&gt;0,U$3,0)</f>
        <v>1</v>
      </c>
      <c r="V299" s="43">
        <f t="shared" si="58"/>
        <v>-3</v>
      </c>
      <c r="W299" s="45">
        <f t="shared" ref="W299" si="839">V299+W298</f>
        <v>299.77</v>
      </c>
      <c r="X299" s="85"/>
    </row>
    <row r="300" spans="1:24" outlineLevel="1" x14ac:dyDescent="0.2">
      <c r="A300" s="91"/>
      <c r="B300" s="37">
        <f t="shared" si="623"/>
        <v>296</v>
      </c>
      <c r="C300" s="28" t="s">
        <v>877</v>
      </c>
      <c r="D300" s="64">
        <v>44477</v>
      </c>
      <c r="E300" s="28" t="s">
        <v>15</v>
      </c>
      <c r="F300" s="54" t="s">
        <v>10</v>
      </c>
      <c r="G300" s="54" t="s">
        <v>67</v>
      </c>
      <c r="H300" s="54">
        <v>1000</v>
      </c>
      <c r="I300" s="57" t="s">
        <v>130</v>
      </c>
      <c r="J300" s="54" t="s">
        <v>120</v>
      </c>
      <c r="K300" s="36" t="s">
        <v>65</v>
      </c>
      <c r="L300" s="10">
        <v>9.5299999999999994</v>
      </c>
      <c r="M300" s="30">
        <v>1.1674436090225564</v>
      </c>
      <c r="N300" s="31">
        <v>2.96</v>
      </c>
      <c r="O300" s="30">
        <v>0.61</v>
      </c>
      <c r="P300" s="43">
        <f t="shared" si="616"/>
        <v>-1.8</v>
      </c>
      <c r="Q300" s="45">
        <f t="shared" ref="Q300" si="840">P300+Q299</f>
        <v>48.30000000000004</v>
      </c>
      <c r="R300" s="10">
        <f t="shared" ref="R300" si="841">L300</f>
        <v>9.5299999999999994</v>
      </c>
      <c r="S300" s="30">
        <f t="shared" ref="S300" si="842">IF(R300&gt;0,S$3,0)</f>
        <v>2</v>
      </c>
      <c r="T300" s="31">
        <f t="shared" ref="T300" si="843">N300</f>
        <v>2.96</v>
      </c>
      <c r="U300" s="30">
        <f t="shared" ref="U300" si="844">IF(T300&gt;0,U$3,0)</f>
        <v>1</v>
      </c>
      <c r="V300" s="43">
        <f t="shared" si="58"/>
        <v>-3</v>
      </c>
      <c r="W300" s="45">
        <f t="shared" ref="W300" si="845">V300+W299</f>
        <v>296.77</v>
      </c>
      <c r="X300" s="85"/>
    </row>
    <row r="301" spans="1:24" outlineLevel="1" x14ac:dyDescent="0.2">
      <c r="A301" s="91"/>
      <c r="B301" s="37">
        <f t="shared" si="623"/>
        <v>297</v>
      </c>
      <c r="C301" s="28" t="s">
        <v>878</v>
      </c>
      <c r="D301" s="64">
        <v>44477</v>
      </c>
      <c r="E301" s="28" t="s">
        <v>15</v>
      </c>
      <c r="F301" s="54" t="s">
        <v>10</v>
      </c>
      <c r="G301" s="54" t="s">
        <v>67</v>
      </c>
      <c r="H301" s="54">
        <v>1000</v>
      </c>
      <c r="I301" s="57" t="s">
        <v>130</v>
      </c>
      <c r="J301" s="54" t="s">
        <v>120</v>
      </c>
      <c r="K301" s="36" t="s">
        <v>56</v>
      </c>
      <c r="L301" s="10">
        <v>7.31</v>
      </c>
      <c r="M301" s="30">
        <v>1.59</v>
      </c>
      <c r="N301" s="31">
        <v>2.7</v>
      </c>
      <c r="O301" s="30">
        <v>0.96244897959183684</v>
      </c>
      <c r="P301" s="43">
        <f t="shared" si="616"/>
        <v>-2.6</v>
      </c>
      <c r="Q301" s="45">
        <f t="shared" ref="Q301" si="846">P301+Q300</f>
        <v>45.700000000000038</v>
      </c>
      <c r="R301" s="10">
        <f t="shared" ref="R301" si="847">L301</f>
        <v>7.31</v>
      </c>
      <c r="S301" s="30">
        <f t="shared" ref="S301" si="848">IF(R301&gt;0,S$3,0)</f>
        <v>2</v>
      </c>
      <c r="T301" s="31">
        <f t="shared" ref="T301" si="849">N301</f>
        <v>2.7</v>
      </c>
      <c r="U301" s="30">
        <f t="shared" ref="U301" si="850">IF(T301&gt;0,U$3,0)</f>
        <v>1</v>
      </c>
      <c r="V301" s="43">
        <f t="shared" si="58"/>
        <v>-3</v>
      </c>
      <c r="W301" s="45">
        <f t="shared" ref="W301" si="851">V301+W300</f>
        <v>293.77</v>
      </c>
      <c r="X301" s="85"/>
    </row>
    <row r="302" spans="1:24" outlineLevel="1" x14ac:dyDescent="0.2">
      <c r="A302" s="91"/>
      <c r="B302" s="37">
        <f t="shared" si="623"/>
        <v>298</v>
      </c>
      <c r="C302" s="28" t="s">
        <v>880</v>
      </c>
      <c r="D302" s="64">
        <v>44479</v>
      </c>
      <c r="E302" s="28" t="s">
        <v>32</v>
      </c>
      <c r="F302" s="54" t="s">
        <v>25</v>
      </c>
      <c r="G302" s="54" t="s">
        <v>67</v>
      </c>
      <c r="H302" s="54">
        <v>1000</v>
      </c>
      <c r="I302" s="57" t="s">
        <v>130</v>
      </c>
      <c r="J302" s="54" t="s">
        <v>120</v>
      </c>
      <c r="K302" s="36" t="s">
        <v>110</v>
      </c>
      <c r="L302" s="10">
        <v>4.4800000000000004</v>
      </c>
      <c r="M302" s="30">
        <v>2.8740880503144655</v>
      </c>
      <c r="N302" s="31">
        <v>1.68</v>
      </c>
      <c r="O302" s="30">
        <v>0</v>
      </c>
      <c r="P302" s="43">
        <f t="shared" si="616"/>
        <v>-2.9</v>
      </c>
      <c r="Q302" s="45">
        <f t="shared" ref="Q302" si="852">P302+Q301</f>
        <v>42.80000000000004</v>
      </c>
      <c r="R302" s="10">
        <f t="shared" ref="R302" si="853">L302</f>
        <v>4.4800000000000004</v>
      </c>
      <c r="S302" s="30">
        <f t="shared" ref="S302" si="854">IF(R302&gt;0,S$3,0)</f>
        <v>2</v>
      </c>
      <c r="T302" s="31">
        <f t="shared" ref="T302" si="855">N302</f>
        <v>1.68</v>
      </c>
      <c r="U302" s="30">
        <f t="shared" ref="U302" si="856">IF(T302&gt;0,U$3,0)</f>
        <v>1</v>
      </c>
      <c r="V302" s="43">
        <f t="shared" si="58"/>
        <v>-3</v>
      </c>
      <c r="W302" s="45">
        <f t="shared" ref="W302" si="857">V302+W301</f>
        <v>290.77</v>
      </c>
      <c r="X302" s="85"/>
    </row>
    <row r="303" spans="1:24" outlineLevel="1" x14ac:dyDescent="0.2">
      <c r="A303" s="91"/>
      <c r="B303" s="37">
        <f t="shared" si="623"/>
        <v>299</v>
      </c>
      <c r="C303" s="28" t="s">
        <v>881</v>
      </c>
      <c r="D303" s="64">
        <v>44479</v>
      </c>
      <c r="E303" s="28" t="s">
        <v>32</v>
      </c>
      <c r="F303" s="54" t="s">
        <v>36</v>
      </c>
      <c r="G303" s="54" t="s">
        <v>67</v>
      </c>
      <c r="H303" s="54">
        <v>1200</v>
      </c>
      <c r="I303" s="57" t="s">
        <v>130</v>
      </c>
      <c r="J303" s="54" t="s">
        <v>120</v>
      </c>
      <c r="K303" s="36" t="s">
        <v>66</v>
      </c>
      <c r="L303" s="10">
        <v>12</v>
      </c>
      <c r="M303" s="30">
        <v>0.90999999999999992</v>
      </c>
      <c r="N303" s="31">
        <v>3.45</v>
      </c>
      <c r="O303" s="30">
        <v>0.36000000000000004</v>
      </c>
      <c r="P303" s="43">
        <f t="shared" si="616"/>
        <v>-1.3</v>
      </c>
      <c r="Q303" s="45">
        <f t="shared" ref="Q303" si="858">P303+Q302</f>
        <v>41.500000000000043</v>
      </c>
      <c r="R303" s="10">
        <f t="shared" ref="R303" si="859">L303</f>
        <v>12</v>
      </c>
      <c r="S303" s="30">
        <f t="shared" ref="S303" si="860">IF(R303&gt;0,S$3,0)</f>
        <v>2</v>
      </c>
      <c r="T303" s="31">
        <f t="shared" ref="T303" si="861">N303</f>
        <v>3.45</v>
      </c>
      <c r="U303" s="30">
        <f t="shared" ref="U303" si="862">IF(T303&gt;0,U$3,0)</f>
        <v>1</v>
      </c>
      <c r="V303" s="43">
        <f t="shared" si="58"/>
        <v>-3</v>
      </c>
      <c r="W303" s="45">
        <f t="shared" ref="W303" si="863">V303+W302</f>
        <v>287.77</v>
      </c>
      <c r="X303" s="85"/>
    </row>
    <row r="304" spans="1:24" outlineLevel="1" x14ac:dyDescent="0.2">
      <c r="A304" s="91"/>
      <c r="B304" s="37">
        <f t="shared" si="623"/>
        <v>300</v>
      </c>
      <c r="C304" s="28" t="s">
        <v>831</v>
      </c>
      <c r="D304" s="64">
        <v>44479</v>
      </c>
      <c r="E304" s="28" t="s">
        <v>53</v>
      </c>
      <c r="F304" s="54" t="s">
        <v>10</v>
      </c>
      <c r="G304" s="54" t="s">
        <v>67</v>
      </c>
      <c r="H304" s="54">
        <v>1200</v>
      </c>
      <c r="I304" s="57" t="s">
        <v>131</v>
      </c>
      <c r="J304" s="54" t="s">
        <v>120</v>
      </c>
      <c r="K304" s="36" t="s">
        <v>12</v>
      </c>
      <c r="L304" s="10">
        <v>3.28</v>
      </c>
      <c r="M304" s="30">
        <v>4.3980286168521454</v>
      </c>
      <c r="N304" s="31">
        <v>1.41</v>
      </c>
      <c r="O304" s="30">
        <v>0</v>
      </c>
      <c r="P304" s="43">
        <f t="shared" si="616"/>
        <v>-4.4000000000000004</v>
      </c>
      <c r="Q304" s="45">
        <f t="shared" ref="Q304" si="864">P304+Q303</f>
        <v>37.100000000000044</v>
      </c>
      <c r="R304" s="10">
        <f t="shared" ref="R304" si="865">L304</f>
        <v>3.28</v>
      </c>
      <c r="S304" s="30">
        <f t="shared" ref="S304" si="866">IF(R304&gt;0,S$3,0)</f>
        <v>2</v>
      </c>
      <c r="T304" s="31">
        <f t="shared" ref="T304" si="867">N304</f>
        <v>1.41</v>
      </c>
      <c r="U304" s="30">
        <f t="shared" ref="U304" si="868">IF(T304&gt;0,U$3,0)</f>
        <v>1</v>
      </c>
      <c r="V304" s="43">
        <f t="shared" si="58"/>
        <v>-1.59</v>
      </c>
      <c r="W304" s="45">
        <f t="shared" ref="W304" si="869">V304+W303</f>
        <v>286.18</v>
      </c>
      <c r="X304" s="85"/>
    </row>
    <row r="305" spans="1:24" outlineLevel="1" x14ac:dyDescent="0.2">
      <c r="A305" s="91"/>
      <c r="B305" s="37">
        <f t="shared" si="623"/>
        <v>301</v>
      </c>
      <c r="C305" s="28" t="s">
        <v>885</v>
      </c>
      <c r="D305" s="64">
        <v>44481</v>
      </c>
      <c r="E305" s="28" t="s">
        <v>35</v>
      </c>
      <c r="F305" s="54" t="s">
        <v>25</v>
      </c>
      <c r="G305" s="54" t="s">
        <v>67</v>
      </c>
      <c r="H305" s="54">
        <v>1118</v>
      </c>
      <c r="I305" s="57" t="s">
        <v>130</v>
      </c>
      <c r="J305" s="54" t="s">
        <v>120</v>
      </c>
      <c r="K305" s="36" t="s">
        <v>56</v>
      </c>
      <c r="L305" s="10">
        <v>33.69</v>
      </c>
      <c r="M305" s="30">
        <v>0.30701779701779702</v>
      </c>
      <c r="N305" s="31">
        <v>5.45</v>
      </c>
      <c r="O305" s="30">
        <v>6.0000000000000012E-2</v>
      </c>
      <c r="P305" s="43">
        <f t="shared" si="616"/>
        <v>-0.4</v>
      </c>
      <c r="Q305" s="45">
        <f t="shared" ref="Q305" si="870">P305+Q304</f>
        <v>36.700000000000045</v>
      </c>
      <c r="R305" s="10">
        <f t="shared" ref="R305" si="871">L305</f>
        <v>33.69</v>
      </c>
      <c r="S305" s="30">
        <f t="shared" ref="S305" si="872">IF(R305&gt;0,S$3,0)</f>
        <v>2</v>
      </c>
      <c r="T305" s="31">
        <f t="shared" ref="T305" si="873">N305</f>
        <v>5.45</v>
      </c>
      <c r="U305" s="30">
        <f t="shared" ref="U305" si="874">IF(T305&gt;0,U$3,0)</f>
        <v>1</v>
      </c>
      <c r="V305" s="43">
        <f t="shared" si="58"/>
        <v>-3</v>
      </c>
      <c r="W305" s="45">
        <f t="shared" ref="W305" si="875">V305+W304</f>
        <v>283.18</v>
      </c>
      <c r="X305" s="85"/>
    </row>
    <row r="306" spans="1:24" outlineLevel="1" x14ac:dyDescent="0.2">
      <c r="A306" s="91"/>
      <c r="B306" s="37">
        <f t="shared" si="623"/>
        <v>302</v>
      </c>
      <c r="C306" s="28" t="s">
        <v>870</v>
      </c>
      <c r="D306" s="64">
        <v>44484</v>
      </c>
      <c r="E306" s="28" t="s">
        <v>14</v>
      </c>
      <c r="F306" s="54" t="s">
        <v>25</v>
      </c>
      <c r="G306" s="54" t="s">
        <v>67</v>
      </c>
      <c r="H306" s="54">
        <v>1100</v>
      </c>
      <c r="I306" s="57" t="s">
        <v>132</v>
      </c>
      <c r="J306" s="54" t="s">
        <v>120</v>
      </c>
      <c r="K306" s="36" t="s">
        <v>74</v>
      </c>
      <c r="L306" s="10">
        <v>5.24</v>
      </c>
      <c r="M306" s="30">
        <v>2.3611764705882354</v>
      </c>
      <c r="N306" s="31">
        <v>1.82</v>
      </c>
      <c r="O306" s="30">
        <v>2.9161038961038961</v>
      </c>
      <c r="P306" s="43">
        <f t="shared" si="616"/>
        <v>-5.3</v>
      </c>
      <c r="Q306" s="45">
        <f t="shared" ref="Q306" si="876">P306+Q305</f>
        <v>31.400000000000045</v>
      </c>
      <c r="R306" s="10">
        <f t="shared" ref="R306" si="877">L306</f>
        <v>5.24</v>
      </c>
      <c r="S306" s="30">
        <f t="shared" ref="S306" si="878">IF(R306&gt;0,S$3,0)</f>
        <v>2</v>
      </c>
      <c r="T306" s="31">
        <f t="shared" ref="T306" si="879">N306</f>
        <v>1.82</v>
      </c>
      <c r="U306" s="30">
        <f t="shared" ref="U306" si="880">IF(T306&gt;0,U$3,0)</f>
        <v>1</v>
      </c>
      <c r="V306" s="43">
        <f t="shared" si="58"/>
        <v>-3</v>
      </c>
      <c r="W306" s="45">
        <f t="shared" ref="W306" si="881">V306+W305</f>
        <v>280.18</v>
      </c>
      <c r="X306" s="85"/>
    </row>
    <row r="307" spans="1:24" outlineLevel="1" x14ac:dyDescent="0.2">
      <c r="A307" s="91"/>
      <c r="B307" s="37">
        <f t="shared" si="623"/>
        <v>303</v>
      </c>
      <c r="C307" s="28" t="s">
        <v>857</v>
      </c>
      <c r="D307" s="64">
        <v>44484</v>
      </c>
      <c r="E307" s="28" t="s">
        <v>44</v>
      </c>
      <c r="F307" s="54" t="s">
        <v>36</v>
      </c>
      <c r="G307" s="54" t="s">
        <v>67</v>
      </c>
      <c r="H307" s="54">
        <v>1000</v>
      </c>
      <c r="I307" s="57" t="s">
        <v>132</v>
      </c>
      <c r="J307" s="54" t="s">
        <v>120</v>
      </c>
      <c r="K307" s="36" t="s">
        <v>12</v>
      </c>
      <c r="L307" s="10">
        <v>1.69</v>
      </c>
      <c r="M307" s="30">
        <v>14.552727272727271</v>
      </c>
      <c r="N307" s="31">
        <v>1.1599999999999999</v>
      </c>
      <c r="O307" s="30">
        <v>0</v>
      </c>
      <c r="P307" s="43">
        <f t="shared" si="616"/>
        <v>-14.6</v>
      </c>
      <c r="Q307" s="45">
        <f t="shared" ref="Q307:Q308" si="882">P307+Q306</f>
        <v>16.800000000000047</v>
      </c>
      <c r="R307" s="10">
        <f t="shared" ref="R307:R308" si="883">L307</f>
        <v>1.69</v>
      </c>
      <c r="S307" s="30">
        <f t="shared" ref="S307:S308" si="884">IF(R307&gt;0,S$3,0)</f>
        <v>2</v>
      </c>
      <c r="T307" s="31">
        <f t="shared" ref="T307:T308" si="885">N307</f>
        <v>1.1599999999999999</v>
      </c>
      <c r="U307" s="30">
        <f t="shared" ref="U307:U308" si="886">IF(T307&gt;0,U$3,0)</f>
        <v>1</v>
      </c>
      <c r="V307" s="43">
        <f t="shared" si="58"/>
        <v>-1.84</v>
      </c>
      <c r="W307" s="45">
        <f t="shared" ref="W307:W308" si="887">V307+W306</f>
        <v>278.34000000000003</v>
      </c>
      <c r="X307" s="85"/>
    </row>
    <row r="308" spans="1:24" outlineLevel="1" x14ac:dyDescent="0.2">
      <c r="A308" s="91"/>
      <c r="B308" s="37">
        <f t="shared" si="623"/>
        <v>304</v>
      </c>
      <c r="C308" s="28" t="s">
        <v>891</v>
      </c>
      <c r="D308" s="64">
        <v>44485</v>
      </c>
      <c r="E308" s="28" t="s">
        <v>40</v>
      </c>
      <c r="F308" s="54" t="s">
        <v>36</v>
      </c>
      <c r="G308" s="54" t="s">
        <v>67</v>
      </c>
      <c r="H308" s="54">
        <v>1100</v>
      </c>
      <c r="I308" s="57" t="s">
        <v>130</v>
      </c>
      <c r="J308" s="54" t="s">
        <v>120</v>
      </c>
      <c r="K308" s="36" t="s">
        <v>92</v>
      </c>
      <c r="L308" s="10">
        <v>21.66</v>
      </c>
      <c r="M308" s="30">
        <v>0.48560975609756096</v>
      </c>
      <c r="N308" s="31">
        <v>5.01</v>
      </c>
      <c r="O308" s="30">
        <v>0.13000000000000003</v>
      </c>
      <c r="P308" s="43">
        <f t="shared" si="616"/>
        <v>-0.6</v>
      </c>
      <c r="Q308" s="45">
        <f t="shared" si="882"/>
        <v>16.200000000000045</v>
      </c>
      <c r="R308" s="10">
        <f t="shared" si="883"/>
        <v>21.66</v>
      </c>
      <c r="S308" s="30">
        <f t="shared" si="884"/>
        <v>2</v>
      </c>
      <c r="T308" s="31">
        <f t="shared" si="885"/>
        <v>5.01</v>
      </c>
      <c r="U308" s="30">
        <f t="shared" si="886"/>
        <v>1</v>
      </c>
      <c r="V308" s="43">
        <f t="shared" si="58"/>
        <v>-3</v>
      </c>
      <c r="W308" s="45">
        <f t="shared" si="887"/>
        <v>275.34000000000003</v>
      </c>
      <c r="X308" s="85"/>
    </row>
    <row r="309" spans="1:24" outlineLevel="1" x14ac:dyDescent="0.2">
      <c r="A309" s="91"/>
      <c r="B309" s="37">
        <f t="shared" si="623"/>
        <v>305</v>
      </c>
      <c r="C309" s="28" t="s">
        <v>311</v>
      </c>
      <c r="D309" s="64">
        <v>44485</v>
      </c>
      <c r="E309" s="28" t="s">
        <v>91</v>
      </c>
      <c r="F309" s="54" t="s">
        <v>10</v>
      </c>
      <c r="G309" s="54" t="s">
        <v>67</v>
      </c>
      <c r="H309" s="54">
        <v>1300</v>
      </c>
      <c r="I309" s="57" t="s">
        <v>130</v>
      </c>
      <c r="J309" s="54" t="s">
        <v>120</v>
      </c>
      <c r="K309" s="36" t="s">
        <v>9</v>
      </c>
      <c r="L309" s="10">
        <v>1.66</v>
      </c>
      <c r="M309" s="30">
        <v>15.213414932680537</v>
      </c>
      <c r="N309" s="31">
        <v>1.1399999999999999</v>
      </c>
      <c r="O309" s="30">
        <v>0</v>
      </c>
      <c r="P309" s="43">
        <f t="shared" si="616"/>
        <v>10</v>
      </c>
      <c r="Q309" s="45">
        <f t="shared" ref="Q309" si="888">P309+Q308</f>
        <v>26.200000000000045</v>
      </c>
      <c r="R309" s="10">
        <f t="shared" ref="R309" si="889">L309</f>
        <v>1.66</v>
      </c>
      <c r="S309" s="30">
        <f t="shared" ref="S309" si="890">IF(R309&gt;0,S$3,0)</f>
        <v>2</v>
      </c>
      <c r="T309" s="31">
        <f t="shared" ref="T309" si="891">N309</f>
        <v>1.1399999999999999</v>
      </c>
      <c r="U309" s="30">
        <f t="shared" ref="U309" si="892">IF(T309&gt;0,U$3,0)</f>
        <v>1</v>
      </c>
      <c r="V309" s="43">
        <f t="shared" si="58"/>
        <v>1.46</v>
      </c>
      <c r="W309" s="45">
        <f t="shared" ref="W309" si="893">V309+W308</f>
        <v>276.8</v>
      </c>
      <c r="X309" s="85"/>
    </row>
    <row r="310" spans="1:24" outlineLevel="1" x14ac:dyDescent="0.2">
      <c r="A310" s="91"/>
      <c r="B310" s="37">
        <f t="shared" si="623"/>
        <v>306</v>
      </c>
      <c r="C310" s="28" t="s">
        <v>892</v>
      </c>
      <c r="D310" s="64">
        <v>44486</v>
      </c>
      <c r="E310" s="28" t="s">
        <v>841</v>
      </c>
      <c r="F310" s="54" t="s">
        <v>36</v>
      </c>
      <c r="G310" s="54" t="s">
        <v>67</v>
      </c>
      <c r="H310" s="54">
        <v>1200</v>
      </c>
      <c r="I310" s="57" t="s">
        <v>131</v>
      </c>
      <c r="J310" s="54" t="s">
        <v>120</v>
      </c>
      <c r="K310" s="36" t="s">
        <v>12</v>
      </c>
      <c r="L310" s="10">
        <v>3.37</v>
      </c>
      <c r="M310" s="30">
        <v>4.2294736842105261</v>
      </c>
      <c r="N310" s="31">
        <v>1.8</v>
      </c>
      <c r="O310" s="30">
        <v>5.3440000000000003</v>
      </c>
      <c r="P310" s="43">
        <f t="shared" si="616"/>
        <v>0</v>
      </c>
      <c r="Q310" s="45">
        <f t="shared" ref="Q310" si="894">P310+Q309</f>
        <v>26.200000000000045</v>
      </c>
      <c r="R310" s="10">
        <f t="shared" ref="R310" si="895">L310</f>
        <v>3.37</v>
      </c>
      <c r="S310" s="30">
        <f t="shared" ref="S310" si="896">IF(R310&gt;0,S$3,0)</f>
        <v>2</v>
      </c>
      <c r="T310" s="31">
        <f t="shared" ref="T310" si="897">N310</f>
        <v>1.8</v>
      </c>
      <c r="U310" s="30">
        <f t="shared" ref="U310" si="898">IF(T310&gt;0,U$3,0)</f>
        <v>1</v>
      </c>
      <c r="V310" s="43">
        <f t="shared" si="58"/>
        <v>-1.2</v>
      </c>
      <c r="W310" s="45">
        <f t="shared" ref="W310" si="899">V310+W309</f>
        <v>275.60000000000002</v>
      </c>
      <c r="X310" s="85"/>
    </row>
    <row r="311" spans="1:24" outlineLevel="1" x14ac:dyDescent="0.2">
      <c r="A311" s="91"/>
      <c r="B311" s="37">
        <f t="shared" si="623"/>
        <v>307</v>
      </c>
      <c r="C311" s="28" t="s">
        <v>895</v>
      </c>
      <c r="D311" s="64">
        <v>44487</v>
      </c>
      <c r="E311" s="28" t="s">
        <v>39</v>
      </c>
      <c r="F311" s="54" t="s">
        <v>10</v>
      </c>
      <c r="G311" s="54" t="s">
        <v>67</v>
      </c>
      <c r="H311" s="54">
        <v>1200</v>
      </c>
      <c r="I311" s="57" t="s">
        <v>130</v>
      </c>
      <c r="J311" s="54" t="s">
        <v>120</v>
      </c>
      <c r="K311" s="36" t="s">
        <v>9</v>
      </c>
      <c r="L311" s="10">
        <v>5.4</v>
      </c>
      <c r="M311" s="30">
        <v>2.2663003663003662</v>
      </c>
      <c r="N311" s="31">
        <v>2.06</v>
      </c>
      <c r="O311" s="30">
        <v>2.1311111111111107</v>
      </c>
      <c r="P311" s="43">
        <f t="shared" si="616"/>
        <v>12.2</v>
      </c>
      <c r="Q311" s="45">
        <f t="shared" ref="Q311" si="900">P311+Q310</f>
        <v>38.400000000000048</v>
      </c>
      <c r="R311" s="10">
        <f t="shared" ref="R311" si="901">L311</f>
        <v>5.4</v>
      </c>
      <c r="S311" s="30">
        <f t="shared" ref="S311" si="902">IF(R311&gt;0,S$3,0)</f>
        <v>2</v>
      </c>
      <c r="T311" s="31">
        <f t="shared" ref="T311" si="903">N311</f>
        <v>2.06</v>
      </c>
      <c r="U311" s="30">
        <f t="shared" ref="U311" si="904">IF(T311&gt;0,U$3,0)</f>
        <v>1</v>
      </c>
      <c r="V311" s="43">
        <f t="shared" si="58"/>
        <v>9.86</v>
      </c>
      <c r="W311" s="45">
        <f t="shared" ref="W311" si="905">V311+W310</f>
        <v>285.46000000000004</v>
      </c>
      <c r="X311" s="85"/>
    </row>
    <row r="312" spans="1:24" outlineLevel="1" x14ac:dyDescent="0.2">
      <c r="A312" s="91"/>
      <c r="B312" s="37">
        <f t="shared" si="623"/>
        <v>308</v>
      </c>
      <c r="C312" s="28" t="s">
        <v>874</v>
      </c>
      <c r="D312" s="64">
        <v>44490</v>
      </c>
      <c r="E312" s="28" t="s">
        <v>32</v>
      </c>
      <c r="F312" s="54" t="s">
        <v>25</v>
      </c>
      <c r="G312" s="54" t="s">
        <v>67</v>
      </c>
      <c r="H312" s="54">
        <v>1600</v>
      </c>
      <c r="I312" s="57" t="s">
        <v>131</v>
      </c>
      <c r="J312" s="54" t="s">
        <v>120</v>
      </c>
      <c r="K312" s="36" t="s">
        <v>9</v>
      </c>
      <c r="L312" s="10">
        <v>18.04</v>
      </c>
      <c r="M312" s="30">
        <v>0.5864705882352943</v>
      </c>
      <c r="N312" s="31">
        <v>3.37</v>
      </c>
      <c r="O312" s="30">
        <v>0.23250000000000001</v>
      </c>
      <c r="P312" s="43">
        <f t="shared" si="616"/>
        <v>10.5</v>
      </c>
      <c r="Q312" s="45">
        <f t="shared" ref="Q312" si="906">P312+Q311</f>
        <v>48.900000000000048</v>
      </c>
      <c r="R312" s="10">
        <f t="shared" ref="R312" si="907">L312</f>
        <v>18.04</v>
      </c>
      <c r="S312" s="30">
        <f t="shared" ref="S312" si="908">IF(R312&gt;0,S$3,0)</f>
        <v>2</v>
      </c>
      <c r="T312" s="31">
        <f t="shared" ref="T312" si="909">N312</f>
        <v>3.37</v>
      </c>
      <c r="U312" s="30">
        <f t="shared" ref="U312" si="910">IF(T312&gt;0,U$3,0)</f>
        <v>1</v>
      </c>
      <c r="V312" s="43">
        <f t="shared" si="58"/>
        <v>36.450000000000003</v>
      </c>
      <c r="W312" s="45">
        <f t="shared" ref="W312" si="911">V312+W311</f>
        <v>321.91000000000003</v>
      </c>
      <c r="X312" s="85"/>
    </row>
    <row r="313" spans="1:24" outlineLevel="1" x14ac:dyDescent="0.2">
      <c r="A313" s="91"/>
      <c r="B313" s="37">
        <f t="shared" si="623"/>
        <v>309</v>
      </c>
      <c r="C313" s="28" t="s">
        <v>475</v>
      </c>
      <c r="D313" s="64">
        <v>44490</v>
      </c>
      <c r="E313" s="28" t="s">
        <v>32</v>
      </c>
      <c r="F313" s="54" t="s">
        <v>36</v>
      </c>
      <c r="G313" s="54" t="s">
        <v>67</v>
      </c>
      <c r="H313" s="54">
        <v>1400</v>
      </c>
      <c r="I313" s="57" t="s">
        <v>131</v>
      </c>
      <c r="J313" s="54" t="s">
        <v>120</v>
      </c>
      <c r="K313" s="36" t="s">
        <v>65</v>
      </c>
      <c r="L313" s="10">
        <v>37.42</v>
      </c>
      <c r="M313" s="30">
        <v>0.2739344262295082</v>
      </c>
      <c r="N313" s="31">
        <v>6.26</v>
      </c>
      <c r="O313" s="30">
        <v>5.000000000000001E-2</v>
      </c>
      <c r="P313" s="43">
        <f t="shared" si="616"/>
        <v>-0.3</v>
      </c>
      <c r="Q313" s="45">
        <f t="shared" ref="Q313" si="912">P313+Q312</f>
        <v>48.600000000000051</v>
      </c>
      <c r="R313" s="10">
        <f t="shared" ref="R313" si="913">L313</f>
        <v>37.42</v>
      </c>
      <c r="S313" s="30">
        <f t="shared" ref="S313" si="914">IF(R313&gt;0,S$3,0)</f>
        <v>2</v>
      </c>
      <c r="T313" s="31">
        <f t="shared" ref="T313" si="915">N313</f>
        <v>6.26</v>
      </c>
      <c r="U313" s="30">
        <f t="shared" ref="U313" si="916">IF(T313&gt;0,U$3,0)</f>
        <v>1</v>
      </c>
      <c r="V313" s="43">
        <f t="shared" si="58"/>
        <v>-3</v>
      </c>
      <c r="W313" s="45">
        <f t="shared" ref="W313" si="917">V313+W312</f>
        <v>318.91000000000003</v>
      </c>
      <c r="X313" s="85"/>
    </row>
    <row r="314" spans="1:24" outlineLevel="1" x14ac:dyDescent="0.2">
      <c r="A314" s="91"/>
      <c r="B314" s="37">
        <f t="shared" si="623"/>
        <v>310</v>
      </c>
      <c r="C314" s="28" t="s">
        <v>896</v>
      </c>
      <c r="D314" s="64">
        <v>44490</v>
      </c>
      <c r="E314" s="28" t="s">
        <v>32</v>
      </c>
      <c r="F314" s="54" t="s">
        <v>10</v>
      </c>
      <c r="G314" s="54" t="s">
        <v>67</v>
      </c>
      <c r="H314" s="54">
        <v>1200</v>
      </c>
      <c r="I314" s="57" t="s">
        <v>131</v>
      </c>
      <c r="J314" s="54" t="s">
        <v>120</v>
      </c>
      <c r="K314" s="36" t="s">
        <v>65</v>
      </c>
      <c r="L314" s="10">
        <v>406.12</v>
      </c>
      <c r="M314" s="30">
        <v>2.4638351555929354E-2</v>
      </c>
      <c r="N314" s="31">
        <v>32.229999999999997</v>
      </c>
      <c r="O314" s="30">
        <v>0</v>
      </c>
      <c r="P314" s="43">
        <f t="shared" si="616"/>
        <v>0</v>
      </c>
      <c r="Q314" s="45">
        <f t="shared" ref="Q314:Q318" si="918">P314+Q313</f>
        <v>48.600000000000051</v>
      </c>
      <c r="R314" s="10">
        <f t="shared" ref="R314:R318" si="919">L314</f>
        <v>406.12</v>
      </c>
      <c r="S314" s="30">
        <f t="shared" ref="S314:S318" si="920">IF(R314&gt;0,S$3,0)</f>
        <v>2</v>
      </c>
      <c r="T314" s="31">
        <f t="shared" ref="T314:T318" si="921">N314</f>
        <v>32.229999999999997</v>
      </c>
      <c r="U314" s="30">
        <f t="shared" ref="U314:U318" si="922">IF(T314&gt;0,U$3,0)</f>
        <v>1</v>
      </c>
      <c r="V314" s="43">
        <f t="shared" si="58"/>
        <v>-3</v>
      </c>
      <c r="W314" s="45">
        <f t="shared" ref="W314:W318" si="923">V314+W313</f>
        <v>315.91000000000003</v>
      </c>
      <c r="X314" s="85"/>
    </row>
    <row r="315" spans="1:24" outlineLevel="1" x14ac:dyDescent="0.2">
      <c r="A315" s="91"/>
      <c r="B315" s="37">
        <f t="shared" si="623"/>
        <v>311</v>
      </c>
      <c r="C315" s="28" t="s">
        <v>898</v>
      </c>
      <c r="D315" s="64">
        <v>44490</v>
      </c>
      <c r="E315" s="28" t="s">
        <v>32</v>
      </c>
      <c r="F315" s="54" t="s">
        <v>34</v>
      </c>
      <c r="G315" s="54" t="s">
        <v>67</v>
      </c>
      <c r="H315" s="54">
        <v>1000</v>
      </c>
      <c r="I315" s="57" t="s">
        <v>131</v>
      </c>
      <c r="J315" s="54" t="s">
        <v>120</v>
      </c>
      <c r="K315" s="36" t="s">
        <v>65</v>
      </c>
      <c r="L315" s="10">
        <v>28</v>
      </c>
      <c r="M315" s="30">
        <v>0.36925925925925929</v>
      </c>
      <c r="N315" s="31">
        <v>6.31</v>
      </c>
      <c r="O315" s="30">
        <v>6.9999999999999965E-2</v>
      </c>
      <c r="P315" s="43">
        <f t="shared" si="616"/>
        <v>-0.4</v>
      </c>
      <c r="Q315" s="45">
        <f t="shared" si="918"/>
        <v>48.200000000000053</v>
      </c>
      <c r="R315" s="10">
        <f t="shared" si="919"/>
        <v>28</v>
      </c>
      <c r="S315" s="30">
        <f t="shared" si="920"/>
        <v>2</v>
      </c>
      <c r="T315" s="31">
        <f t="shared" si="921"/>
        <v>6.31</v>
      </c>
      <c r="U315" s="30">
        <f t="shared" si="922"/>
        <v>1</v>
      </c>
      <c r="V315" s="43">
        <f t="shared" si="58"/>
        <v>-3</v>
      </c>
      <c r="W315" s="45">
        <f t="shared" si="923"/>
        <v>312.91000000000003</v>
      </c>
      <c r="X315" s="85"/>
    </row>
    <row r="316" spans="1:24" outlineLevel="1" x14ac:dyDescent="0.2">
      <c r="A316" s="91"/>
      <c r="B316" s="37">
        <f t="shared" si="623"/>
        <v>312</v>
      </c>
      <c r="C316" s="28" t="s">
        <v>899</v>
      </c>
      <c r="D316" s="64">
        <v>44490</v>
      </c>
      <c r="E316" s="28" t="s">
        <v>32</v>
      </c>
      <c r="F316" s="54" t="s">
        <v>34</v>
      </c>
      <c r="G316" s="54" t="s">
        <v>67</v>
      </c>
      <c r="H316" s="54">
        <v>1000</v>
      </c>
      <c r="I316" s="57" t="s">
        <v>131</v>
      </c>
      <c r="J316" s="54" t="s">
        <v>120</v>
      </c>
      <c r="K316" s="36" t="s">
        <v>9</v>
      </c>
      <c r="L316" s="10">
        <v>10.5</v>
      </c>
      <c r="M316" s="30">
        <v>1.0573684210526315</v>
      </c>
      <c r="N316" s="31">
        <v>2.98</v>
      </c>
      <c r="O316" s="30">
        <v>0.50999999999999956</v>
      </c>
      <c r="P316" s="43">
        <f t="shared" si="616"/>
        <v>11.1</v>
      </c>
      <c r="Q316" s="45">
        <f t="shared" si="918"/>
        <v>59.300000000000054</v>
      </c>
      <c r="R316" s="10">
        <f t="shared" si="919"/>
        <v>10.5</v>
      </c>
      <c r="S316" s="30">
        <f t="shared" si="920"/>
        <v>2</v>
      </c>
      <c r="T316" s="31">
        <f t="shared" si="921"/>
        <v>2.98</v>
      </c>
      <c r="U316" s="30">
        <f t="shared" si="922"/>
        <v>1</v>
      </c>
      <c r="V316" s="43">
        <f t="shared" si="58"/>
        <v>20.98</v>
      </c>
      <c r="W316" s="45">
        <f t="shared" si="923"/>
        <v>333.89000000000004</v>
      </c>
      <c r="X316" s="85"/>
    </row>
    <row r="317" spans="1:24" outlineLevel="1" x14ac:dyDescent="0.2">
      <c r="A317" s="91"/>
      <c r="B317" s="37">
        <f t="shared" si="623"/>
        <v>313</v>
      </c>
      <c r="C317" s="28" t="s">
        <v>900</v>
      </c>
      <c r="D317" s="64">
        <v>44490</v>
      </c>
      <c r="E317" s="28" t="s">
        <v>32</v>
      </c>
      <c r="F317" s="54" t="s">
        <v>34</v>
      </c>
      <c r="G317" s="54" t="s">
        <v>67</v>
      </c>
      <c r="H317" s="54">
        <v>1000</v>
      </c>
      <c r="I317" s="57" t="s">
        <v>131</v>
      </c>
      <c r="J317" s="54" t="s">
        <v>120</v>
      </c>
      <c r="K317" s="36" t="s">
        <v>12</v>
      </c>
      <c r="L317" s="10">
        <v>3.91</v>
      </c>
      <c r="M317" s="30">
        <v>3.4285106382978725</v>
      </c>
      <c r="N317" s="31">
        <v>1.8</v>
      </c>
      <c r="O317" s="30">
        <v>4.2863157894736847</v>
      </c>
      <c r="P317" s="43">
        <f t="shared" si="616"/>
        <v>0</v>
      </c>
      <c r="Q317" s="45">
        <f t="shared" si="918"/>
        <v>59.300000000000054</v>
      </c>
      <c r="R317" s="10">
        <f t="shared" si="919"/>
        <v>3.91</v>
      </c>
      <c r="S317" s="30">
        <f t="shared" si="920"/>
        <v>2</v>
      </c>
      <c r="T317" s="31">
        <f t="shared" si="921"/>
        <v>1.8</v>
      </c>
      <c r="U317" s="30">
        <f t="shared" si="922"/>
        <v>1</v>
      </c>
      <c r="V317" s="43">
        <f t="shared" si="58"/>
        <v>-1.2</v>
      </c>
      <c r="W317" s="45">
        <f t="shared" si="923"/>
        <v>332.69000000000005</v>
      </c>
      <c r="X317" s="85"/>
    </row>
    <row r="318" spans="1:24" outlineLevel="1" collapsed="1" x14ac:dyDescent="0.2">
      <c r="A318" s="91"/>
      <c r="B318" s="37">
        <f t="shared" si="623"/>
        <v>314</v>
      </c>
      <c r="C318" s="28" t="s">
        <v>478</v>
      </c>
      <c r="D318" s="64">
        <v>44492</v>
      </c>
      <c r="E318" s="28" t="s">
        <v>78</v>
      </c>
      <c r="F318" s="54" t="s">
        <v>25</v>
      </c>
      <c r="G318" s="54" t="s">
        <v>67</v>
      </c>
      <c r="H318" s="54">
        <v>1000</v>
      </c>
      <c r="I318" s="57" t="s">
        <v>130</v>
      </c>
      <c r="J318" s="54" t="s">
        <v>120</v>
      </c>
      <c r="K318" s="36" t="s">
        <v>62</v>
      </c>
      <c r="L318" s="10">
        <v>4.58</v>
      </c>
      <c r="M318" s="30">
        <v>2.7998850574712644</v>
      </c>
      <c r="N318" s="31">
        <v>1.69</v>
      </c>
      <c r="O318" s="30">
        <v>4.08</v>
      </c>
      <c r="P318" s="43">
        <f t="shared" si="616"/>
        <v>-6.9</v>
      </c>
      <c r="Q318" s="45">
        <f t="shared" si="918"/>
        <v>52.400000000000055</v>
      </c>
      <c r="R318" s="10">
        <f t="shared" si="919"/>
        <v>4.58</v>
      </c>
      <c r="S318" s="30">
        <f t="shared" si="920"/>
        <v>2</v>
      </c>
      <c r="T318" s="31">
        <f t="shared" si="921"/>
        <v>1.69</v>
      </c>
      <c r="U318" s="30">
        <f t="shared" si="922"/>
        <v>1</v>
      </c>
      <c r="V318" s="43">
        <f t="shared" si="58"/>
        <v>-3</v>
      </c>
      <c r="W318" s="45">
        <f t="shared" si="923"/>
        <v>329.69000000000005</v>
      </c>
      <c r="X318" s="85"/>
    </row>
    <row r="319" spans="1:24" outlineLevel="1" x14ac:dyDescent="0.2">
      <c r="A319" s="91"/>
      <c r="B319" s="37">
        <f t="shared" si="623"/>
        <v>315</v>
      </c>
      <c r="C319" s="28" t="s">
        <v>546</v>
      </c>
      <c r="D319" s="64">
        <v>44492</v>
      </c>
      <c r="E319" s="28" t="s">
        <v>27</v>
      </c>
      <c r="F319" s="54" t="s">
        <v>10</v>
      </c>
      <c r="G319" s="54" t="s">
        <v>177</v>
      </c>
      <c r="H319" s="54">
        <v>1200</v>
      </c>
      <c r="I319" s="57" t="s">
        <v>130</v>
      </c>
      <c r="J319" s="54" t="s">
        <v>120</v>
      </c>
      <c r="K319" s="36" t="s">
        <v>12</v>
      </c>
      <c r="L319" s="10">
        <v>6.6</v>
      </c>
      <c r="M319" s="30">
        <v>1.7861904761904766</v>
      </c>
      <c r="N319" s="31">
        <v>2.41</v>
      </c>
      <c r="O319" s="30">
        <v>1.2399999999999998</v>
      </c>
      <c r="P319" s="43">
        <f t="shared" si="616"/>
        <v>0</v>
      </c>
      <c r="Q319" s="45">
        <f t="shared" ref="Q319" si="924">P319+Q318</f>
        <v>52.400000000000055</v>
      </c>
      <c r="R319" s="10">
        <f t="shared" ref="R319" si="925">L319</f>
        <v>6.6</v>
      </c>
      <c r="S319" s="30">
        <f t="shared" ref="S319" si="926">IF(R319&gt;0,S$3,0)</f>
        <v>2</v>
      </c>
      <c r="T319" s="31">
        <f t="shared" ref="T319" si="927">N319</f>
        <v>2.41</v>
      </c>
      <c r="U319" s="30">
        <f t="shared" ref="U319" si="928">IF(T319&gt;0,U$3,0)</f>
        <v>1</v>
      </c>
      <c r="V319" s="43">
        <f t="shared" si="58"/>
        <v>-0.59</v>
      </c>
      <c r="W319" s="45">
        <f t="shared" ref="W319" si="929">V319+W318</f>
        <v>329.10000000000008</v>
      </c>
      <c r="X319" s="85"/>
    </row>
    <row r="320" spans="1:24" outlineLevel="1" x14ac:dyDescent="0.2">
      <c r="A320" s="91"/>
      <c r="B320" s="37">
        <f t="shared" si="623"/>
        <v>316</v>
      </c>
      <c r="C320" s="28" t="s">
        <v>907</v>
      </c>
      <c r="D320" s="64">
        <v>44493</v>
      </c>
      <c r="E320" s="28" t="s">
        <v>26</v>
      </c>
      <c r="F320" s="54" t="s">
        <v>25</v>
      </c>
      <c r="G320" s="54" t="s">
        <v>67</v>
      </c>
      <c r="H320" s="54">
        <v>1100</v>
      </c>
      <c r="I320" s="57" t="s">
        <v>130</v>
      </c>
      <c r="J320" s="54" t="s">
        <v>120</v>
      </c>
      <c r="K320" s="36" t="s">
        <v>74</v>
      </c>
      <c r="L320" s="10">
        <v>23.61</v>
      </c>
      <c r="M320" s="30">
        <v>0.44333333333333336</v>
      </c>
      <c r="N320" s="31">
        <v>3.41</v>
      </c>
      <c r="O320" s="30">
        <v>0.18999999999999995</v>
      </c>
      <c r="P320" s="43">
        <f t="shared" si="616"/>
        <v>-0.6</v>
      </c>
      <c r="Q320" s="45">
        <f t="shared" ref="Q320" si="930">P320+Q319</f>
        <v>51.800000000000054</v>
      </c>
      <c r="R320" s="10">
        <f t="shared" ref="R320" si="931">L320</f>
        <v>23.61</v>
      </c>
      <c r="S320" s="30">
        <f t="shared" ref="S320" si="932">IF(R320&gt;0,S$3,0)</f>
        <v>2</v>
      </c>
      <c r="T320" s="31">
        <f t="shared" ref="T320" si="933">N320</f>
        <v>3.41</v>
      </c>
      <c r="U320" s="30">
        <f t="shared" ref="U320" si="934">IF(T320&gt;0,U$3,0)</f>
        <v>1</v>
      </c>
      <c r="V320" s="43">
        <f t="shared" si="58"/>
        <v>-3</v>
      </c>
      <c r="W320" s="45">
        <f t="shared" ref="W320" si="935">V320+W319</f>
        <v>326.10000000000008</v>
      </c>
      <c r="X320" s="85"/>
    </row>
    <row r="321" spans="1:24" outlineLevel="1" x14ac:dyDescent="0.2">
      <c r="A321" s="91"/>
      <c r="B321" s="37">
        <f t="shared" si="623"/>
        <v>317</v>
      </c>
      <c r="C321" s="28" t="s">
        <v>908</v>
      </c>
      <c r="D321" s="64">
        <v>44495</v>
      </c>
      <c r="E321" s="28" t="s">
        <v>33</v>
      </c>
      <c r="F321" s="54" t="s">
        <v>34</v>
      </c>
      <c r="G321" s="54" t="s">
        <v>67</v>
      </c>
      <c r="H321" s="54">
        <v>975</v>
      </c>
      <c r="I321" s="57" t="s">
        <v>131</v>
      </c>
      <c r="J321" s="54" t="s">
        <v>120</v>
      </c>
      <c r="K321" s="36" t="s">
        <v>74</v>
      </c>
      <c r="L321" s="10">
        <v>3.87</v>
      </c>
      <c r="M321" s="30">
        <v>3.4721739130434792</v>
      </c>
      <c r="N321" s="31">
        <v>1.67</v>
      </c>
      <c r="O321" s="30">
        <v>0</v>
      </c>
      <c r="P321" s="43">
        <f t="shared" si="616"/>
        <v>-3.5</v>
      </c>
      <c r="Q321" s="45">
        <f t="shared" ref="Q321" si="936">P321+Q320</f>
        <v>48.300000000000054</v>
      </c>
      <c r="R321" s="10">
        <f t="shared" ref="R321" si="937">L321</f>
        <v>3.87</v>
      </c>
      <c r="S321" s="30">
        <f t="shared" ref="S321" si="938">IF(R321&gt;0,S$3,0)</f>
        <v>2</v>
      </c>
      <c r="T321" s="31">
        <f t="shared" ref="T321" si="939">N321</f>
        <v>1.67</v>
      </c>
      <c r="U321" s="30">
        <f t="shared" ref="U321" si="940">IF(T321&gt;0,U$3,0)</f>
        <v>1</v>
      </c>
      <c r="V321" s="43">
        <f t="shared" si="58"/>
        <v>-3</v>
      </c>
      <c r="W321" s="45">
        <f t="shared" ref="W321" si="941">V321+W320</f>
        <v>323.10000000000008</v>
      </c>
      <c r="X321" s="85"/>
    </row>
    <row r="322" spans="1:24" outlineLevel="1" x14ac:dyDescent="0.2">
      <c r="A322" s="91"/>
      <c r="B322" s="37">
        <f t="shared" si="623"/>
        <v>318</v>
      </c>
      <c r="C322" s="28" t="s">
        <v>875</v>
      </c>
      <c r="D322" s="64">
        <v>44496</v>
      </c>
      <c r="E322" s="28" t="s">
        <v>40</v>
      </c>
      <c r="F322" s="54" t="s">
        <v>36</v>
      </c>
      <c r="G322" s="54" t="s">
        <v>67</v>
      </c>
      <c r="H322" s="54">
        <v>1000</v>
      </c>
      <c r="I322" s="57" t="s">
        <v>131</v>
      </c>
      <c r="J322" s="54" t="s">
        <v>120</v>
      </c>
      <c r="K322" s="36" t="s">
        <v>12</v>
      </c>
      <c r="L322" s="10">
        <v>5.92</v>
      </c>
      <c r="M322" s="30">
        <v>2.0353846153846153</v>
      </c>
      <c r="N322" s="31">
        <v>1.71</v>
      </c>
      <c r="O322" s="30">
        <v>0</v>
      </c>
      <c r="P322" s="43">
        <f t="shared" si="616"/>
        <v>-2</v>
      </c>
      <c r="Q322" s="45">
        <f t="shared" ref="Q322" si="942">P322+Q321</f>
        <v>46.300000000000054</v>
      </c>
      <c r="R322" s="10">
        <f t="shared" ref="R322" si="943">L322</f>
        <v>5.92</v>
      </c>
      <c r="S322" s="30">
        <f t="shared" ref="S322" si="944">IF(R322&gt;0,S$3,0)</f>
        <v>2</v>
      </c>
      <c r="T322" s="31">
        <f t="shared" ref="T322" si="945">N322</f>
        <v>1.71</v>
      </c>
      <c r="U322" s="30">
        <f t="shared" ref="U322" si="946">IF(T322&gt;0,U$3,0)</f>
        <v>1</v>
      </c>
      <c r="V322" s="43">
        <f t="shared" si="58"/>
        <v>-1.29</v>
      </c>
      <c r="W322" s="45">
        <f t="shared" ref="W322" si="947">V322+W321</f>
        <v>321.81000000000006</v>
      </c>
      <c r="X322" s="85"/>
    </row>
    <row r="323" spans="1:24" outlineLevel="1" x14ac:dyDescent="0.2">
      <c r="A323" s="91"/>
      <c r="B323" s="37">
        <f t="shared" si="623"/>
        <v>319</v>
      </c>
      <c r="C323" s="28" t="s">
        <v>913</v>
      </c>
      <c r="D323" s="64">
        <v>44497</v>
      </c>
      <c r="E323" s="28" t="s">
        <v>42</v>
      </c>
      <c r="F323" s="54" t="s">
        <v>34</v>
      </c>
      <c r="G323" s="54" t="s">
        <v>67</v>
      </c>
      <c r="H323" s="54">
        <v>1000</v>
      </c>
      <c r="I323" s="57" t="s">
        <v>131</v>
      </c>
      <c r="J323" s="54" t="s">
        <v>120</v>
      </c>
      <c r="K323" s="36" t="s">
        <v>65</v>
      </c>
      <c r="L323" s="10">
        <v>12</v>
      </c>
      <c r="M323" s="30">
        <v>0.90999999999999992</v>
      </c>
      <c r="N323" s="31">
        <v>3.2</v>
      </c>
      <c r="O323" s="30">
        <v>0.40571428571428575</v>
      </c>
      <c r="P323" s="43">
        <f t="shared" si="616"/>
        <v>-1.3</v>
      </c>
      <c r="Q323" s="45">
        <f t="shared" ref="Q323" si="948">P323+Q322</f>
        <v>45.000000000000057</v>
      </c>
      <c r="R323" s="10">
        <f t="shared" ref="R323" si="949">L323</f>
        <v>12</v>
      </c>
      <c r="S323" s="30">
        <f t="shared" ref="S323" si="950">IF(R323&gt;0,S$3,0)</f>
        <v>2</v>
      </c>
      <c r="T323" s="31">
        <f t="shared" ref="T323" si="951">N323</f>
        <v>3.2</v>
      </c>
      <c r="U323" s="30">
        <f t="shared" ref="U323" si="952">IF(T323&gt;0,U$3,0)</f>
        <v>1</v>
      </c>
      <c r="V323" s="43">
        <f t="shared" si="58"/>
        <v>-3</v>
      </c>
      <c r="W323" s="45">
        <f t="shared" ref="W323" si="953">V323+W322</f>
        <v>318.81000000000006</v>
      </c>
      <c r="X323" s="85"/>
    </row>
    <row r="324" spans="1:24" outlineLevel="1" x14ac:dyDescent="0.2">
      <c r="A324" s="91"/>
      <c r="B324" s="37">
        <f t="shared" si="623"/>
        <v>320</v>
      </c>
      <c r="C324" s="28" t="s">
        <v>916</v>
      </c>
      <c r="D324" s="64">
        <v>44498</v>
      </c>
      <c r="E324" s="28" t="s">
        <v>15</v>
      </c>
      <c r="F324" s="54" t="s">
        <v>25</v>
      </c>
      <c r="G324" s="54" t="s">
        <v>67</v>
      </c>
      <c r="H324" s="54">
        <v>1200</v>
      </c>
      <c r="I324" s="57" t="s">
        <v>130</v>
      </c>
      <c r="J324" s="54" t="s">
        <v>120</v>
      </c>
      <c r="K324" s="36" t="s">
        <v>56</v>
      </c>
      <c r="L324" s="10">
        <v>12.83</v>
      </c>
      <c r="M324" s="30">
        <v>0.84617021276595739</v>
      </c>
      <c r="N324" s="31">
        <v>3.9</v>
      </c>
      <c r="O324" s="30">
        <v>0.28499999999999975</v>
      </c>
      <c r="P324" s="43">
        <f t="shared" si="616"/>
        <v>-1.1000000000000001</v>
      </c>
      <c r="Q324" s="45">
        <f t="shared" ref="Q324" si="954">P324+Q323</f>
        <v>43.900000000000055</v>
      </c>
      <c r="R324" s="10">
        <f t="shared" ref="R324" si="955">L324</f>
        <v>12.83</v>
      </c>
      <c r="S324" s="30">
        <f t="shared" ref="S324" si="956">IF(R324&gt;0,S$3,0)</f>
        <v>2</v>
      </c>
      <c r="T324" s="31">
        <f t="shared" ref="T324" si="957">N324</f>
        <v>3.9</v>
      </c>
      <c r="U324" s="30">
        <f t="shared" ref="U324" si="958">IF(T324&gt;0,U$3,0)</f>
        <v>1</v>
      </c>
      <c r="V324" s="43">
        <f t="shared" si="58"/>
        <v>-3</v>
      </c>
      <c r="W324" s="45">
        <f t="shared" ref="W324" si="959">V324+W323</f>
        <v>315.81000000000006</v>
      </c>
      <c r="X324" s="85"/>
    </row>
    <row r="325" spans="1:24" outlineLevel="1" x14ac:dyDescent="0.2">
      <c r="A325" s="91"/>
      <c r="B325" s="37">
        <f t="shared" si="623"/>
        <v>321</v>
      </c>
      <c r="C325" s="28" t="s">
        <v>914</v>
      </c>
      <c r="D325" s="64">
        <v>44498</v>
      </c>
      <c r="E325" s="28" t="s">
        <v>15</v>
      </c>
      <c r="F325" s="54" t="s">
        <v>25</v>
      </c>
      <c r="G325" s="54" t="s">
        <v>67</v>
      </c>
      <c r="H325" s="54">
        <v>1200</v>
      </c>
      <c r="I325" s="57" t="s">
        <v>130</v>
      </c>
      <c r="J325" s="54" t="s">
        <v>120</v>
      </c>
      <c r="K325" s="36" t="s">
        <v>65</v>
      </c>
      <c r="L325" s="10">
        <v>23.5</v>
      </c>
      <c r="M325" s="30">
        <v>0.44333333333333336</v>
      </c>
      <c r="N325" s="31">
        <v>5.2</v>
      </c>
      <c r="O325" s="30">
        <v>0.11199999999999996</v>
      </c>
      <c r="P325" s="43">
        <f t="shared" si="616"/>
        <v>-0.6</v>
      </c>
      <c r="Q325" s="45">
        <f t="shared" ref="Q325" si="960">P325+Q324</f>
        <v>43.300000000000054</v>
      </c>
      <c r="R325" s="10">
        <f t="shared" ref="R325" si="961">L325</f>
        <v>23.5</v>
      </c>
      <c r="S325" s="30">
        <f t="shared" ref="S325" si="962">IF(R325&gt;0,S$3,0)</f>
        <v>2</v>
      </c>
      <c r="T325" s="31">
        <f t="shared" ref="T325" si="963">N325</f>
        <v>5.2</v>
      </c>
      <c r="U325" s="30">
        <f t="shared" ref="U325" si="964">IF(T325&gt;0,U$3,0)</f>
        <v>1</v>
      </c>
      <c r="V325" s="43">
        <f t="shared" si="58"/>
        <v>-3</v>
      </c>
      <c r="W325" s="45">
        <f t="shared" ref="W325" si="965">V325+W324</f>
        <v>312.81000000000006</v>
      </c>
      <c r="X325" s="85"/>
    </row>
    <row r="326" spans="1:24" outlineLevel="1" x14ac:dyDescent="0.2">
      <c r="A326" s="91"/>
      <c r="B326" s="37">
        <f t="shared" si="623"/>
        <v>322</v>
      </c>
      <c r="C326" s="28" t="s">
        <v>921</v>
      </c>
      <c r="D326" s="64">
        <v>44500</v>
      </c>
      <c r="E326" s="28" t="s">
        <v>39</v>
      </c>
      <c r="F326" s="54" t="s">
        <v>41</v>
      </c>
      <c r="G326" s="54" t="s">
        <v>67</v>
      </c>
      <c r="H326" s="54">
        <v>1200</v>
      </c>
      <c r="I326" s="57" t="s">
        <v>131</v>
      </c>
      <c r="J326" s="54" t="s">
        <v>120</v>
      </c>
      <c r="K326" s="36" t="s">
        <v>9</v>
      </c>
      <c r="L326" s="10">
        <v>9.6</v>
      </c>
      <c r="M326" s="30">
        <v>1.1573529411764707</v>
      </c>
      <c r="N326" s="31">
        <v>2.68</v>
      </c>
      <c r="O326" s="30">
        <v>0.66999999999999993</v>
      </c>
      <c r="P326" s="43">
        <f t="shared" si="616"/>
        <v>11.1</v>
      </c>
      <c r="Q326" s="45">
        <f t="shared" ref="Q326" si="966">P326+Q325</f>
        <v>54.400000000000055</v>
      </c>
      <c r="R326" s="10">
        <f t="shared" ref="R326" si="967">L326</f>
        <v>9.6</v>
      </c>
      <c r="S326" s="30">
        <f t="shared" ref="S326" si="968">IF(R326&gt;0,S$3,0)</f>
        <v>2</v>
      </c>
      <c r="T326" s="31">
        <f t="shared" ref="T326" si="969">N326</f>
        <v>2.68</v>
      </c>
      <c r="U326" s="30">
        <f t="shared" ref="U326" si="970">IF(T326&gt;0,U$3,0)</f>
        <v>1</v>
      </c>
      <c r="V326" s="43">
        <f t="shared" si="58"/>
        <v>18.88</v>
      </c>
      <c r="W326" s="45">
        <f t="shared" ref="W326" si="971">V326+W325</f>
        <v>331.69000000000005</v>
      </c>
      <c r="X326" s="85"/>
    </row>
    <row r="327" spans="1:24" outlineLevel="1" x14ac:dyDescent="0.2">
      <c r="A327" s="91"/>
      <c r="B327" s="52">
        <f t="shared" si="623"/>
        <v>323</v>
      </c>
      <c r="C327" s="9" t="s">
        <v>922</v>
      </c>
      <c r="D327" s="42">
        <v>44500</v>
      </c>
      <c r="E327" s="9" t="s">
        <v>39</v>
      </c>
      <c r="F327" s="55" t="s">
        <v>13</v>
      </c>
      <c r="G327" s="55" t="s">
        <v>69</v>
      </c>
      <c r="H327" s="55">
        <v>1200</v>
      </c>
      <c r="I327" s="60" t="s">
        <v>131</v>
      </c>
      <c r="J327" s="55" t="s">
        <v>120</v>
      </c>
      <c r="K327" s="38" t="s">
        <v>9</v>
      </c>
      <c r="L327" s="39">
        <v>6.02</v>
      </c>
      <c r="M327" s="40">
        <v>1.9900000000000002</v>
      </c>
      <c r="N327" s="41">
        <v>2.12</v>
      </c>
      <c r="O327" s="40">
        <v>1.7733333333333334</v>
      </c>
      <c r="P327" s="44">
        <f t="shared" si="616"/>
        <v>12</v>
      </c>
      <c r="Q327" s="48">
        <f t="shared" ref="Q327" si="972">P327+Q326</f>
        <v>66.400000000000063</v>
      </c>
      <c r="R327" s="39">
        <f t="shared" ref="R327" si="973">L327</f>
        <v>6.02</v>
      </c>
      <c r="S327" s="40">
        <f t="shared" ref="S327" si="974">IF(R327&gt;0,S$3,0)</f>
        <v>2</v>
      </c>
      <c r="T327" s="41">
        <f t="shared" ref="T327" si="975">N327</f>
        <v>2.12</v>
      </c>
      <c r="U327" s="40">
        <f t="shared" ref="U327" si="976">IF(T327&gt;0,U$3,0)</f>
        <v>1</v>
      </c>
      <c r="V327" s="44">
        <f t="shared" si="58"/>
        <v>11.16</v>
      </c>
      <c r="W327" s="48">
        <f t="shared" ref="W327" si="977">V327+W326</f>
        <v>342.85000000000008</v>
      </c>
      <c r="X327" s="85"/>
    </row>
    <row r="328" spans="1:24" outlineLevel="1" collapsed="1" x14ac:dyDescent="0.2">
      <c r="A328" s="91"/>
      <c r="B328" s="37">
        <f t="shared" si="623"/>
        <v>324</v>
      </c>
      <c r="C328" s="28" t="s">
        <v>900</v>
      </c>
      <c r="D328" s="64">
        <v>44501</v>
      </c>
      <c r="E328" s="28" t="s">
        <v>32</v>
      </c>
      <c r="F328" s="54" t="s">
        <v>36</v>
      </c>
      <c r="G328" s="54" t="s">
        <v>67</v>
      </c>
      <c r="H328" s="54">
        <v>1000</v>
      </c>
      <c r="I328" s="57" t="s">
        <v>131</v>
      </c>
      <c r="J328" s="54" t="s">
        <v>120</v>
      </c>
      <c r="K328" s="36" t="s">
        <v>8</v>
      </c>
      <c r="L328" s="10">
        <v>1.59</v>
      </c>
      <c r="M328" s="30">
        <v>16.917894736842104</v>
      </c>
      <c r="N328" s="31">
        <v>1.1000000000000001</v>
      </c>
      <c r="O328" s="30">
        <v>0</v>
      </c>
      <c r="P328" s="43">
        <f t="shared" si="616"/>
        <v>-16.899999999999999</v>
      </c>
      <c r="Q328" s="45">
        <f t="shared" ref="Q328" si="978">P328+Q327</f>
        <v>49.500000000000064</v>
      </c>
      <c r="R328" s="10">
        <f t="shared" ref="R328" si="979">L328</f>
        <v>1.59</v>
      </c>
      <c r="S328" s="30">
        <f t="shared" ref="S328" si="980">IF(R328&gt;0,S$3,0)</f>
        <v>2</v>
      </c>
      <c r="T328" s="31">
        <f t="shared" ref="T328" si="981">N328</f>
        <v>1.1000000000000001</v>
      </c>
      <c r="U328" s="30">
        <f t="shared" ref="U328" si="982">IF(T328&gt;0,U$3,0)</f>
        <v>1</v>
      </c>
      <c r="V328" s="43">
        <f t="shared" si="58"/>
        <v>-1.9</v>
      </c>
      <c r="W328" s="45">
        <f t="shared" ref="W328" si="983">V328+W327</f>
        <v>340.9500000000001</v>
      </c>
      <c r="X328" s="85"/>
    </row>
    <row r="329" spans="1:24" outlineLevel="1" x14ac:dyDescent="0.2">
      <c r="A329" s="91"/>
      <c r="B329" s="37">
        <f t="shared" si="623"/>
        <v>325</v>
      </c>
      <c r="C329" s="28" t="s">
        <v>928</v>
      </c>
      <c r="D329" s="64">
        <v>44501</v>
      </c>
      <c r="E329" s="28" t="s">
        <v>32</v>
      </c>
      <c r="F329" s="54" t="s">
        <v>36</v>
      </c>
      <c r="G329" s="54" t="s">
        <v>67</v>
      </c>
      <c r="H329" s="54">
        <v>1000</v>
      </c>
      <c r="I329" s="57" t="s">
        <v>131</v>
      </c>
      <c r="J329" s="54" t="s">
        <v>120</v>
      </c>
      <c r="K329" s="36" t="s">
        <v>9</v>
      </c>
      <c r="L329" s="10">
        <v>5.9</v>
      </c>
      <c r="M329" s="30">
        <v>2.0406896551724136</v>
      </c>
      <c r="N329" s="31">
        <v>1.44</v>
      </c>
      <c r="O329" s="30">
        <v>0</v>
      </c>
      <c r="P329" s="43">
        <f t="shared" si="616"/>
        <v>10</v>
      </c>
      <c r="Q329" s="45">
        <f t="shared" ref="Q329" si="984">P329+Q328</f>
        <v>59.500000000000064</v>
      </c>
      <c r="R329" s="10">
        <f t="shared" ref="R329" si="985">L329</f>
        <v>5.9</v>
      </c>
      <c r="S329" s="30">
        <f t="shared" ref="S329" si="986">IF(R329&gt;0,S$3,0)</f>
        <v>2</v>
      </c>
      <c r="T329" s="31">
        <f t="shared" ref="T329" si="987">N329</f>
        <v>1.44</v>
      </c>
      <c r="U329" s="30">
        <f t="shared" ref="U329" si="988">IF(T329&gt;0,U$3,0)</f>
        <v>1</v>
      </c>
      <c r="V329" s="43">
        <f t="shared" si="58"/>
        <v>10.24</v>
      </c>
      <c r="W329" s="45">
        <f t="shared" ref="W329" si="989">V329+W328</f>
        <v>351.19000000000011</v>
      </c>
      <c r="X329" s="85"/>
    </row>
    <row r="330" spans="1:24" outlineLevel="1" x14ac:dyDescent="0.2">
      <c r="A330" s="91"/>
      <c r="B330" s="37">
        <f t="shared" si="623"/>
        <v>326</v>
      </c>
      <c r="C330" s="28" t="s">
        <v>839</v>
      </c>
      <c r="D330" s="64">
        <v>44501</v>
      </c>
      <c r="E330" s="28" t="s">
        <v>32</v>
      </c>
      <c r="F330" s="54" t="s">
        <v>10</v>
      </c>
      <c r="G330" s="54" t="s">
        <v>67</v>
      </c>
      <c r="H330" s="54">
        <v>1200</v>
      </c>
      <c r="I330" s="57" t="s">
        <v>131</v>
      </c>
      <c r="J330" s="54" t="s">
        <v>120</v>
      </c>
      <c r="K330" s="36" t="s">
        <v>9</v>
      </c>
      <c r="L330" s="10">
        <v>3.95</v>
      </c>
      <c r="M330" s="30">
        <v>3.3944680851063831</v>
      </c>
      <c r="N330" s="31">
        <v>1.64</v>
      </c>
      <c r="O330" s="30">
        <v>0</v>
      </c>
      <c r="P330" s="43">
        <f t="shared" si="616"/>
        <v>10</v>
      </c>
      <c r="Q330" s="45">
        <f t="shared" ref="Q330" si="990">P330+Q329</f>
        <v>69.500000000000057</v>
      </c>
      <c r="R330" s="10">
        <f t="shared" ref="R330" si="991">L330</f>
        <v>3.95</v>
      </c>
      <c r="S330" s="30">
        <f t="shared" ref="S330" si="992">IF(R330&gt;0,S$3,0)</f>
        <v>2</v>
      </c>
      <c r="T330" s="31">
        <f t="shared" ref="T330" si="993">N330</f>
        <v>1.64</v>
      </c>
      <c r="U330" s="30">
        <f t="shared" ref="U330" si="994">IF(T330&gt;0,U$3,0)</f>
        <v>1</v>
      </c>
      <c r="V330" s="43">
        <f t="shared" si="58"/>
        <v>6.54</v>
      </c>
      <c r="W330" s="45">
        <f t="shared" ref="W330" si="995">V330+W329</f>
        <v>357.73000000000013</v>
      </c>
      <c r="X330" s="85"/>
    </row>
    <row r="331" spans="1:24" outlineLevel="1" x14ac:dyDescent="0.2">
      <c r="A331" s="91"/>
      <c r="B331" s="37">
        <f t="shared" si="623"/>
        <v>327</v>
      </c>
      <c r="C331" s="28" t="s">
        <v>930</v>
      </c>
      <c r="D331" s="64">
        <v>44501</v>
      </c>
      <c r="E331" s="28" t="s">
        <v>32</v>
      </c>
      <c r="F331" s="54" t="s">
        <v>41</v>
      </c>
      <c r="G331" s="54" t="s">
        <v>69</v>
      </c>
      <c r="H331" s="54">
        <v>1100</v>
      </c>
      <c r="I331" s="57" t="s">
        <v>131</v>
      </c>
      <c r="J331" s="54" t="s">
        <v>120</v>
      </c>
      <c r="K331" s="36" t="s">
        <v>9</v>
      </c>
      <c r="L331" s="10">
        <v>2.91</v>
      </c>
      <c r="M331" s="30">
        <v>5.2411347517730498</v>
      </c>
      <c r="N331" s="31">
        <v>1.25</v>
      </c>
      <c r="O331" s="30">
        <v>0</v>
      </c>
      <c r="P331" s="43">
        <f t="shared" si="616"/>
        <v>10</v>
      </c>
      <c r="Q331" s="45">
        <f t="shared" ref="Q331:Q332" si="996">P331+Q330</f>
        <v>79.500000000000057</v>
      </c>
      <c r="R331" s="10">
        <f t="shared" ref="R331:R332" si="997">L331</f>
        <v>2.91</v>
      </c>
      <c r="S331" s="30">
        <f t="shared" ref="S331:S332" si="998">IF(R331&gt;0,S$3,0)</f>
        <v>2</v>
      </c>
      <c r="T331" s="31">
        <f t="shared" ref="T331:T332" si="999">N331</f>
        <v>1.25</v>
      </c>
      <c r="U331" s="30">
        <f t="shared" ref="U331:U332" si="1000">IF(T331&gt;0,U$3,0)</f>
        <v>1</v>
      </c>
      <c r="V331" s="43">
        <f t="shared" si="58"/>
        <v>4.07</v>
      </c>
      <c r="W331" s="45">
        <f t="shared" ref="W331:W332" si="1001">V331+W330</f>
        <v>361.80000000000013</v>
      </c>
      <c r="X331" s="85"/>
    </row>
    <row r="332" spans="1:24" outlineLevel="1" x14ac:dyDescent="0.2">
      <c r="A332" s="91"/>
      <c r="B332" s="37">
        <f t="shared" si="623"/>
        <v>328</v>
      </c>
      <c r="C332" s="28" t="s">
        <v>931</v>
      </c>
      <c r="D332" s="64">
        <v>44502</v>
      </c>
      <c r="E332" s="28" t="s">
        <v>31</v>
      </c>
      <c r="F332" s="54" t="s">
        <v>25</v>
      </c>
      <c r="G332" s="54" t="s">
        <v>245</v>
      </c>
      <c r="H332" s="54">
        <v>1000</v>
      </c>
      <c r="I332" s="57" t="s">
        <v>131</v>
      </c>
      <c r="J332" s="54" t="s">
        <v>120</v>
      </c>
      <c r="K332" s="36" t="s">
        <v>204</v>
      </c>
      <c r="L332" s="10">
        <v>7.6</v>
      </c>
      <c r="M332" s="30">
        <v>1.5102849002849001</v>
      </c>
      <c r="N332" s="31">
        <v>2.96</v>
      </c>
      <c r="O332" s="30">
        <v>0.77</v>
      </c>
      <c r="P332" s="43">
        <f t="shared" si="616"/>
        <v>-2.2999999999999998</v>
      </c>
      <c r="Q332" s="45">
        <f t="shared" si="996"/>
        <v>77.20000000000006</v>
      </c>
      <c r="R332" s="10">
        <f t="shared" si="997"/>
        <v>7.6</v>
      </c>
      <c r="S332" s="30">
        <f t="shared" si="998"/>
        <v>2</v>
      </c>
      <c r="T332" s="31">
        <f t="shared" si="999"/>
        <v>2.96</v>
      </c>
      <c r="U332" s="30">
        <f t="shared" si="1000"/>
        <v>1</v>
      </c>
      <c r="V332" s="43">
        <f t="shared" si="58"/>
        <v>-3</v>
      </c>
      <c r="W332" s="45">
        <f t="shared" si="1001"/>
        <v>358.80000000000013</v>
      </c>
      <c r="X332" s="85"/>
    </row>
    <row r="333" spans="1:24" outlineLevel="1" x14ac:dyDescent="0.2">
      <c r="A333" s="91"/>
      <c r="B333" s="37">
        <f t="shared" si="623"/>
        <v>329</v>
      </c>
      <c r="C333" s="28" t="s">
        <v>932</v>
      </c>
      <c r="D333" s="64">
        <v>44503</v>
      </c>
      <c r="E333" s="28" t="s">
        <v>35</v>
      </c>
      <c r="F333" s="54" t="s">
        <v>25</v>
      </c>
      <c r="G333" s="54" t="s">
        <v>67</v>
      </c>
      <c r="H333" s="54">
        <v>1206</v>
      </c>
      <c r="I333" s="57" t="s">
        <v>131</v>
      </c>
      <c r="J333" s="54" t="s">
        <v>120</v>
      </c>
      <c r="K333" s="36" t="s">
        <v>8</v>
      </c>
      <c r="L333" s="10">
        <v>4.5999999999999996</v>
      </c>
      <c r="M333" s="30">
        <v>2.7717241379310344</v>
      </c>
      <c r="N333" s="31">
        <v>1.91</v>
      </c>
      <c r="O333" s="30">
        <v>3.0685714285714285</v>
      </c>
      <c r="P333" s="43">
        <f t="shared" si="616"/>
        <v>0</v>
      </c>
      <c r="Q333" s="45">
        <f t="shared" ref="Q333" si="1002">P333+Q332</f>
        <v>77.20000000000006</v>
      </c>
      <c r="R333" s="10">
        <f t="shared" ref="R333" si="1003">L333</f>
        <v>4.5999999999999996</v>
      </c>
      <c r="S333" s="30">
        <f t="shared" ref="S333" si="1004">IF(R333&gt;0,S$3,0)</f>
        <v>2</v>
      </c>
      <c r="T333" s="31">
        <f t="shared" ref="T333" si="1005">N333</f>
        <v>1.91</v>
      </c>
      <c r="U333" s="30">
        <f t="shared" ref="U333" si="1006">IF(T333&gt;0,U$3,0)</f>
        <v>1</v>
      </c>
      <c r="V333" s="43">
        <f t="shared" si="58"/>
        <v>-1.0900000000000001</v>
      </c>
      <c r="W333" s="45">
        <f t="shared" ref="W333" si="1007">V333+W332</f>
        <v>357.71000000000015</v>
      </c>
      <c r="X333" s="85"/>
    </row>
    <row r="334" spans="1:24" outlineLevel="1" x14ac:dyDescent="0.2">
      <c r="A334" s="91"/>
      <c r="B334" s="37">
        <f t="shared" si="623"/>
        <v>330</v>
      </c>
      <c r="C334" s="28" t="s">
        <v>933</v>
      </c>
      <c r="D334" s="64">
        <v>44503</v>
      </c>
      <c r="E334" s="28" t="s">
        <v>35</v>
      </c>
      <c r="F334" s="54" t="s">
        <v>10</v>
      </c>
      <c r="G334" s="54" t="s">
        <v>67</v>
      </c>
      <c r="H334" s="54">
        <v>1459</v>
      </c>
      <c r="I334" s="57" t="s">
        <v>131</v>
      </c>
      <c r="J334" s="54" t="s">
        <v>120</v>
      </c>
      <c r="K334" s="36" t="s">
        <v>8</v>
      </c>
      <c r="L334" s="10">
        <v>4.0999999999999996</v>
      </c>
      <c r="M334" s="30">
        <v>3.2120000000000006</v>
      </c>
      <c r="N334" s="31">
        <v>1.65</v>
      </c>
      <c r="O334" s="30">
        <v>0</v>
      </c>
      <c r="P334" s="43">
        <f t="shared" si="616"/>
        <v>-3.2</v>
      </c>
      <c r="Q334" s="45">
        <f t="shared" ref="Q334" si="1008">P334+Q333</f>
        <v>74.000000000000057</v>
      </c>
      <c r="R334" s="10">
        <f t="shared" ref="R334" si="1009">L334</f>
        <v>4.0999999999999996</v>
      </c>
      <c r="S334" s="30">
        <f t="shared" ref="S334" si="1010">IF(R334&gt;0,S$3,0)</f>
        <v>2</v>
      </c>
      <c r="T334" s="31">
        <f t="shared" ref="T334" si="1011">N334</f>
        <v>1.65</v>
      </c>
      <c r="U334" s="30">
        <f t="shared" ref="U334" si="1012">IF(T334&gt;0,U$3,0)</f>
        <v>1</v>
      </c>
      <c r="V334" s="43">
        <f t="shared" si="58"/>
        <v>-1.35</v>
      </c>
      <c r="W334" s="45">
        <f t="shared" ref="W334" si="1013">V334+W333</f>
        <v>356.36000000000013</v>
      </c>
      <c r="X334" s="85"/>
    </row>
    <row r="335" spans="1:24" outlineLevel="1" x14ac:dyDescent="0.2">
      <c r="A335" s="91"/>
      <c r="B335" s="37">
        <f t="shared" si="623"/>
        <v>331</v>
      </c>
      <c r="C335" s="28" t="s">
        <v>934</v>
      </c>
      <c r="D335" s="64">
        <v>44503</v>
      </c>
      <c r="E335" s="28" t="s">
        <v>35</v>
      </c>
      <c r="F335" s="54" t="s">
        <v>46</v>
      </c>
      <c r="G335" s="54" t="s">
        <v>189</v>
      </c>
      <c r="H335" s="54">
        <v>1206</v>
      </c>
      <c r="I335" s="57" t="s">
        <v>131</v>
      </c>
      <c r="J335" s="54" t="s">
        <v>120</v>
      </c>
      <c r="K335" s="36" t="s">
        <v>9</v>
      </c>
      <c r="L335" s="10">
        <v>4.7</v>
      </c>
      <c r="M335" s="30">
        <v>2.7005797101449271</v>
      </c>
      <c r="N335" s="31">
        <v>1.98</v>
      </c>
      <c r="O335" s="30">
        <v>2.8</v>
      </c>
      <c r="P335" s="43">
        <f t="shared" si="616"/>
        <v>12.7</v>
      </c>
      <c r="Q335" s="45">
        <f t="shared" ref="Q335" si="1014">P335+Q334</f>
        <v>86.70000000000006</v>
      </c>
      <c r="R335" s="10">
        <f t="shared" ref="R335" si="1015">L335</f>
        <v>4.7</v>
      </c>
      <c r="S335" s="30">
        <f t="shared" ref="S335" si="1016">IF(R335&gt;0,S$3,0)</f>
        <v>2</v>
      </c>
      <c r="T335" s="31">
        <f t="shared" ref="T335" si="1017">N335</f>
        <v>1.98</v>
      </c>
      <c r="U335" s="30">
        <f t="shared" ref="U335" si="1018">IF(T335&gt;0,U$3,0)</f>
        <v>1</v>
      </c>
      <c r="V335" s="43">
        <f t="shared" si="58"/>
        <v>8.3800000000000008</v>
      </c>
      <c r="W335" s="45">
        <f t="shared" ref="W335" si="1019">V335+W334</f>
        <v>364.74000000000012</v>
      </c>
      <c r="X335" s="85"/>
    </row>
    <row r="336" spans="1:24" outlineLevel="1" x14ac:dyDescent="0.2">
      <c r="A336" s="91"/>
      <c r="B336" s="37">
        <f t="shared" si="623"/>
        <v>332</v>
      </c>
      <c r="C336" s="28" t="s">
        <v>770</v>
      </c>
      <c r="D336" s="64">
        <v>44504</v>
      </c>
      <c r="E336" s="28" t="s">
        <v>31</v>
      </c>
      <c r="F336" s="54" t="s">
        <v>29</v>
      </c>
      <c r="G336" s="54" t="s">
        <v>191</v>
      </c>
      <c r="H336" s="54">
        <v>1100</v>
      </c>
      <c r="I336" s="57" t="s">
        <v>130</v>
      </c>
      <c r="J336" s="54" t="s">
        <v>120</v>
      </c>
      <c r="K336" s="36" t="s">
        <v>227</v>
      </c>
      <c r="L336" s="10">
        <v>8.31</v>
      </c>
      <c r="M336" s="30">
        <v>1.3720689655172411</v>
      </c>
      <c r="N336" s="31">
        <v>3.9</v>
      </c>
      <c r="O336" s="30">
        <v>0.47666666666666663</v>
      </c>
      <c r="P336" s="43">
        <f t="shared" si="616"/>
        <v>-1.8</v>
      </c>
      <c r="Q336" s="45">
        <f t="shared" ref="Q336" si="1020">P336+Q335</f>
        <v>84.900000000000063</v>
      </c>
      <c r="R336" s="10">
        <f t="shared" ref="R336" si="1021">L336</f>
        <v>8.31</v>
      </c>
      <c r="S336" s="30">
        <f t="shared" ref="S336" si="1022">IF(R336&gt;0,S$3,0)</f>
        <v>2</v>
      </c>
      <c r="T336" s="31">
        <f t="shared" ref="T336" si="1023">N336</f>
        <v>3.9</v>
      </c>
      <c r="U336" s="30">
        <f t="shared" ref="U336" si="1024">IF(T336&gt;0,U$3,0)</f>
        <v>1</v>
      </c>
      <c r="V336" s="43">
        <f t="shared" si="58"/>
        <v>-3</v>
      </c>
      <c r="W336" s="45">
        <f t="shared" ref="W336" si="1025">V336+W335</f>
        <v>361.74000000000012</v>
      </c>
      <c r="X336" s="85"/>
    </row>
    <row r="337" spans="1:24" outlineLevel="1" x14ac:dyDescent="0.2">
      <c r="A337" s="91"/>
      <c r="B337" s="37">
        <f t="shared" si="623"/>
        <v>333</v>
      </c>
      <c r="C337" s="28" t="s">
        <v>964</v>
      </c>
      <c r="D337" s="64">
        <v>44505</v>
      </c>
      <c r="E337" s="28" t="s">
        <v>42</v>
      </c>
      <c r="F337" s="54" t="s">
        <v>34</v>
      </c>
      <c r="G337" s="54" t="s">
        <v>67</v>
      </c>
      <c r="H337" s="54">
        <v>1400</v>
      </c>
      <c r="I337" s="57" t="s">
        <v>131</v>
      </c>
      <c r="J337" s="54" t="s">
        <v>120</v>
      </c>
      <c r="K337" s="36" t="s">
        <v>9</v>
      </c>
      <c r="L337" s="10">
        <v>1.59</v>
      </c>
      <c r="M337" s="30">
        <v>16.917894736842104</v>
      </c>
      <c r="N337" s="31">
        <v>1.1599999999999999</v>
      </c>
      <c r="O337" s="30">
        <v>0</v>
      </c>
      <c r="P337" s="43">
        <f t="shared" si="616"/>
        <v>10</v>
      </c>
      <c r="Q337" s="45">
        <f t="shared" ref="Q337" si="1026">P337+Q336</f>
        <v>94.900000000000063</v>
      </c>
      <c r="R337" s="10">
        <f t="shared" ref="R337" si="1027">L337</f>
        <v>1.59</v>
      </c>
      <c r="S337" s="30">
        <f t="shared" ref="S337" si="1028">IF(R337&gt;0,S$3,0)</f>
        <v>2</v>
      </c>
      <c r="T337" s="31">
        <f t="shared" ref="T337" si="1029">N337</f>
        <v>1.1599999999999999</v>
      </c>
      <c r="U337" s="30">
        <f t="shared" ref="U337" si="1030">IF(T337&gt;0,U$3,0)</f>
        <v>1</v>
      </c>
      <c r="V337" s="43">
        <f t="shared" si="58"/>
        <v>1.34</v>
      </c>
      <c r="W337" s="45">
        <f t="shared" ref="W337" si="1031">V337+W336</f>
        <v>363.0800000000001</v>
      </c>
      <c r="X337" s="85"/>
    </row>
    <row r="338" spans="1:24" outlineLevel="1" x14ac:dyDescent="0.2">
      <c r="A338" s="91"/>
      <c r="B338" s="37">
        <f t="shared" si="623"/>
        <v>334</v>
      </c>
      <c r="C338" s="28" t="s">
        <v>276</v>
      </c>
      <c r="D338" s="64">
        <v>44505</v>
      </c>
      <c r="E338" s="28" t="s">
        <v>44</v>
      </c>
      <c r="F338" s="54" t="s">
        <v>25</v>
      </c>
      <c r="G338" s="54" t="s">
        <v>67</v>
      </c>
      <c r="H338" s="54">
        <v>1000</v>
      </c>
      <c r="I338" s="57" t="s">
        <v>130</v>
      </c>
      <c r="J338" s="54" t="s">
        <v>120</v>
      </c>
      <c r="K338" s="36" t="s">
        <v>110</v>
      </c>
      <c r="L338" s="10">
        <v>35.32</v>
      </c>
      <c r="M338" s="30">
        <v>0.29004683840749412</v>
      </c>
      <c r="N338" s="31">
        <v>6.05</v>
      </c>
      <c r="O338" s="30">
        <v>5.000000000000001E-2</v>
      </c>
      <c r="P338" s="43">
        <f t="shared" si="616"/>
        <v>-0.3</v>
      </c>
      <c r="Q338" s="45">
        <f t="shared" ref="Q338" si="1032">P338+Q337</f>
        <v>94.600000000000065</v>
      </c>
      <c r="R338" s="10">
        <f t="shared" ref="R338" si="1033">L338</f>
        <v>35.32</v>
      </c>
      <c r="S338" s="30">
        <f t="shared" ref="S338" si="1034">IF(R338&gt;0,S$3,0)</f>
        <v>2</v>
      </c>
      <c r="T338" s="31">
        <f t="shared" ref="T338" si="1035">N338</f>
        <v>6.05</v>
      </c>
      <c r="U338" s="30">
        <f t="shared" ref="U338" si="1036">IF(T338&gt;0,U$3,0)</f>
        <v>1</v>
      </c>
      <c r="V338" s="43">
        <f t="shared" si="58"/>
        <v>-3</v>
      </c>
      <c r="W338" s="45">
        <f t="shared" ref="W338" si="1037">V338+W337</f>
        <v>360.0800000000001</v>
      </c>
      <c r="X338" s="85"/>
    </row>
    <row r="339" spans="1:24" outlineLevel="1" x14ac:dyDescent="0.2">
      <c r="A339" s="91"/>
      <c r="B339" s="37">
        <f t="shared" si="623"/>
        <v>335</v>
      </c>
      <c r="C339" s="28" t="s">
        <v>618</v>
      </c>
      <c r="D339" s="64">
        <v>44505</v>
      </c>
      <c r="E339" s="28" t="s">
        <v>44</v>
      </c>
      <c r="F339" s="54" t="s">
        <v>41</v>
      </c>
      <c r="G339" s="54" t="s">
        <v>67</v>
      </c>
      <c r="H339" s="54">
        <v>1200</v>
      </c>
      <c r="I339" s="57" t="s">
        <v>130</v>
      </c>
      <c r="J339" s="54" t="s">
        <v>120</v>
      </c>
      <c r="K339" s="36" t="s">
        <v>56</v>
      </c>
      <c r="L339" s="10">
        <v>13.61</v>
      </c>
      <c r="M339" s="30">
        <v>0.79278867102396511</v>
      </c>
      <c r="N339" s="31">
        <v>2.64</v>
      </c>
      <c r="O339" s="30">
        <v>0.47749999999999959</v>
      </c>
      <c r="P339" s="43">
        <f t="shared" si="616"/>
        <v>-1.3</v>
      </c>
      <c r="Q339" s="45">
        <f t="shared" ref="Q339" si="1038">P339+Q338</f>
        <v>93.300000000000068</v>
      </c>
      <c r="R339" s="10">
        <f t="shared" ref="R339" si="1039">L339</f>
        <v>13.61</v>
      </c>
      <c r="S339" s="30">
        <f t="shared" ref="S339" si="1040">IF(R339&gt;0,S$3,0)</f>
        <v>2</v>
      </c>
      <c r="T339" s="31">
        <f t="shared" ref="T339" si="1041">N339</f>
        <v>2.64</v>
      </c>
      <c r="U339" s="30">
        <f t="shared" ref="U339" si="1042">IF(T339&gt;0,U$3,0)</f>
        <v>1</v>
      </c>
      <c r="V339" s="43">
        <f t="shared" si="58"/>
        <v>-3</v>
      </c>
      <c r="W339" s="45">
        <f t="shared" ref="W339" si="1043">V339+W338</f>
        <v>357.0800000000001</v>
      </c>
      <c r="X339" s="85"/>
    </row>
    <row r="340" spans="1:24" outlineLevel="1" x14ac:dyDescent="0.2">
      <c r="A340" s="91"/>
      <c r="B340" s="37">
        <f t="shared" si="623"/>
        <v>336</v>
      </c>
      <c r="C340" s="28" t="s">
        <v>966</v>
      </c>
      <c r="D340" s="64">
        <v>44505</v>
      </c>
      <c r="E340" s="28" t="s">
        <v>44</v>
      </c>
      <c r="F340" s="54" t="s">
        <v>46</v>
      </c>
      <c r="G340" s="54" t="s">
        <v>69</v>
      </c>
      <c r="H340" s="54">
        <v>1200</v>
      </c>
      <c r="I340" s="57" t="s">
        <v>130</v>
      </c>
      <c r="J340" s="54" t="s">
        <v>120</v>
      </c>
      <c r="K340" s="36" t="s">
        <v>62</v>
      </c>
      <c r="L340" s="10">
        <v>78.59</v>
      </c>
      <c r="M340" s="30">
        <v>0.12948051948051947</v>
      </c>
      <c r="N340" s="31">
        <v>13.5</v>
      </c>
      <c r="O340" s="30">
        <v>0.01</v>
      </c>
      <c r="P340" s="43">
        <f t="shared" si="616"/>
        <v>-0.1</v>
      </c>
      <c r="Q340" s="45">
        <f t="shared" ref="Q340" si="1044">P340+Q339</f>
        <v>93.200000000000074</v>
      </c>
      <c r="R340" s="10">
        <f t="shared" ref="R340" si="1045">L340</f>
        <v>78.59</v>
      </c>
      <c r="S340" s="30">
        <f t="shared" ref="S340" si="1046">IF(R340&gt;0,S$3,0)</f>
        <v>2</v>
      </c>
      <c r="T340" s="31">
        <f t="shared" ref="T340" si="1047">N340</f>
        <v>13.5</v>
      </c>
      <c r="U340" s="30">
        <f t="shared" ref="U340" si="1048">IF(T340&gt;0,U$3,0)</f>
        <v>1</v>
      </c>
      <c r="V340" s="43">
        <f t="shared" si="58"/>
        <v>-3</v>
      </c>
      <c r="W340" s="45">
        <f t="shared" ref="W340" si="1049">V340+W339</f>
        <v>354.0800000000001</v>
      </c>
      <c r="X340" s="85"/>
    </row>
    <row r="341" spans="1:24" outlineLevel="1" x14ac:dyDescent="0.2">
      <c r="A341" s="91"/>
      <c r="B341" s="37">
        <f t="shared" si="623"/>
        <v>337</v>
      </c>
      <c r="C341" s="28" t="s">
        <v>973</v>
      </c>
      <c r="D341" s="64">
        <v>44506</v>
      </c>
      <c r="E341" s="28" t="s">
        <v>51</v>
      </c>
      <c r="F341" s="54" t="s">
        <v>36</v>
      </c>
      <c r="G341" s="54" t="s">
        <v>67</v>
      </c>
      <c r="H341" s="54">
        <v>1100</v>
      </c>
      <c r="I341" s="57" t="s">
        <v>130</v>
      </c>
      <c r="J341" s="54" t="s">
        <v>120</v>
      </c>
      <c r="K341" s="36" t="s">
        <v>12</v>
      </c>
      <c r="L341" s="10">
        <v>2.94</v>
      </c>
      <c r="M341" s="30">
        <v>5.1625806451612899</v>
      </c>
      <c r="N341" s="31">
        <v>1.55</v>
      </c>
      <c r="O341" s="30">
        <v>0</v>
      </c>
      <c r="P341" s="43">
        <f t="shared" si="616"/>
        <v>-5.2</v>
      </c>
      <c r="Q341" s="45">
        <f t="shared" ref="Q341" si="1050">P341+Q340</f>
        <v>88.000000000000071</v>
      </c>
      <c r="R341" s="10">
        <f t="shared" ref="R341" si="1051">L341</f>
        <v>2.94</v>
      </c>
      <c r="S341" s="30">
        <f t="shared" ref="S341" si="1052">IF(R341&gt;0,S$3,0)</f>
        <v>2</v>
      </c>
      <c r="T341" s="31">
        <f t="shared" ref="T341" si="1053">N341</f>
        <v>1.55</v>
      </c>
      <c r="U341" s="30">
        <f t="shared" ref="U341" si="1054">IF(T341&gt;0,U$3,0)</f>
        <v>1</v>
      </c>
      <c r="V341" s="43">
        <f t="shared" si="58"/>
        <v>-1.45</v>
      </c>
      <c r="W341" s="45">
        <f t="shared" ref="W341" si="1055">V341+W340</f>
        <v>352.63000000000011</v>
      </c>
      <c r="X341" s="85"/>
    </row>
    <row r="342" spans="1:24" outlineLevel="1" x14ac:dyDescent="0.2">
      <c r="A342" s="91"/>
      <c r="B342" s="37">
        <f t="shared" si="623"/>
        <v>338</v>
      </c>
      <c r="C342" s="28" t="s">
        <v>971</v>
      </c>
      <c r="D342" s="64">
        <v>44506</v>
      </c>
      <c r="E342" s="28" t="s">
        <v>51</v>
      </c>
      <c r="F342" s="54" t="s">
        <v>36</v>
      </c>
      <c r="G342" s="54" t="s">
        <v>67</v>
      </c>
      <c r="H342" s="54">
        <v>1100</v>
      </c>
      <c r="I342" s="57" t="s">
        <v>130</v>
      </c>
      <c r="J342" s="54" t="s">
        <v>120</v>
      </c>
      <c r="K342" s="36" t="s">
        <v>110</v>
      </c>
      <c r="L342" s="10">
        <v>11.21</v>
      </c>
      <c r="M342" s="30">
        <v>0.98034482758620689</v>
      </c>
      <c r="N342" s="31">
        <v>2.83</v>
      </c>
      <c r="O342" s="30">
        <v>0.56000000000000005</v>
      </c>
      <c r="P342" s="43">
        <f t="shared" si="616"/>
        <v>-1.5</v>
      </c>
      <c r="Q342" s="45">
        <f t="shared" ref="Q342" si="1056">P342+Q341</f>
        <v>86.500000000000071</v>
      </c>
      <c r="R342" s="10">
        <f t="shared" ref="R342" si="1057">L342</f>
        <v>11.21</v>
      </c>
      <c r="S342" s="30">
        <f t="shared" ref="S342" si="1058">IF(R342&gt;0,S$3,0)</f>
        <v>2</v>
      </c>
      <c r="T342" s="31">
        <f t="shared" ref="T342" si="1059">N342</f>
        <v>2.83</v>
      </c>
      <c r="U342" s="30">
        <f t="shared" ref="U342" si="1060">IF(T342&gt;0,U$3,0)</f>
        <v>1</v>
      </c>
      <c r="V342" s="43">
        <f t="shared" si="58"/>
        <v>-3</v>
      </c>
      <c r="W342" s="45">
        <f t="shared" ref="W342" si="1061">V342+W341</f>
        <v>349.63000000000011</v>
      </c>
      <c r="X342" s="85"/>
    </row>
    <row r="343" spans="1:24" outlineLevel="1" x14ac:dyDescent="0.2">
      <c r="A343" s="91"/>
      <c r="B343" s="37">
        <f t="shared" si="623"/>
        <v>339</v>
      </c>
      <c r="C343" s="28" t="s">
        <v>974</v>
      </c>
      <c r="D343" s="64">
        <v>44506</v>
      </c>
      <c r="E343" s="28" t="s">
        <v>51</v>
      </c>
      <c r="F343" s="54" t="s">
        <v>36</v>
      </c>
      <c r="G343" s="54" t="s">
        <v>67</v>
      </c>
      <c r="H343" s="54">
        <v>1100</v>
      </c>
      <c r="I343" s="57" t="s">
        <v>130</v>
      </c>
      <c r="J343" s="54" t="s">
        <v>120</v>
      </c>
      <c r="K343" s="36" t="s">
        <v>9</v>
      </c>
      <c r="L343" s="10">
        <v>17.32</v>
      </c>
      <c r="M343" s="30">
        <v>0.61315656565656573</v>
      </c>
      <c r="N343" s="31">
        <v>3.99</v>
      </c>
      <c r="O343" s="30">
        <v>0.20666666666666669</v>
      </c>
      <c r="P343" s="43">
        <f t="shared" si="616"/>
        <v>10.6</v>
      </c>
      <c r="Q343" s="45">
        <f t="shared" ref="Q343" si="1062">P343+Q342</f>
        <v>97.100000000000065</v>
      </c>
      <c r="R343" s="10">
        <f t="shared" ref="R343" si="1063">L343</f>
        <v>17.32</v>
      </c>
      <c r="S343" s="30">
        <f t="shared" ref="S343" si="1064">IF(R343&gt;0,S$3,0)</f>
        <v>2</v>
      </c>
      <c r="T343" s="31">
        <f t="shared" ref="T343" si="1065">N343</f>
        <v>3.99</v>
      </c>
      <c r="U343" s="30">
        <f t="shared" ref="U343" si="1066">IF(T343&gt;0,U$3,0)</f>
        <v>1</v>
      </c>
      <c r="V343" s="43">
        <f t="shared" si="58"/>
        <v>35.630000000000003</v>
      </c>
      <c r="W343" s="45">
        <f t="shared" ref="W343" si="1067">V343+W342</f>
        <v>385.2600000000001</v>
      </c>
      <c r="X343" s="85"/>
    </row>
    <row r="344" spans="1:24" outlineLevel="1" x14ac:dyDescent="0.2">
      <c r="A344" s="91"/>
      <c r="B344" s="37">
        <f t="shared" si="623"/>
        <v>340</v>
      </c>
      <c r="C344" s="28" t="s">
        <v>903</v>
      </c>
      <c r="D344" s="64">
        <v>44508</v>
      </c>
      <c r="E344" s="28" t="s">
        <v>14</v>
      </c>
      <c r="F344" s="54" t="s">
        <v>34</v>
      </c>
      <c r="G344" s="54" t="s">
        <v>67</v>
      </c>
      <c r="H344" s="54">
        <v>1628</v>
      </c>
      <c r="I344" s="57" t="s">
        <v>130</v>
      </c>
      <c r="J344" s="54" t="s">
        <v>120</v>
      </c>
      <c r="K344" s="36" t="s">
        <v>9</v>
      </c>
      <c r="L344" s="10">
        <v>6</v>
      </c>
      <c r="M344" s="30">
        <v>1.9900000000000002</v>
      </c>
      <c r="N344" s="31">
        <v>1.81</v>
      </c>
      <c r="O344" s="30">
        <v>2.4800000000000004</v>
      </c>
      <c r="P344" s="43">
        <f t="shared" si="616"/>
        <v>12</v>
      </c>
      <c r="Q344" s="45">
        <f t="shared" ref="Q344" si="1068">P344+Q343</f>
        <v>109.10000000000007</v>
      </c>
      <c r="R344" s="10">
        <f t="shared" ref="R344" si="1069">L344</f>
        <v>6</v>
      </c>
      <c r="S344" s="30">
        <f t="shared" ref="S344" si="1070">IF(R344&gt;0,S$3,0)</f>
        <v>2</v>
      </c>
      <c r="T344" s="31">
        <f t="shared" ref="T344" si="1071">N344</f>
        <v>1.81</v>
      </c>
      <c r="U344" s="30">
        <f t="shared" ref="U344" si="1072">IF(T344&gt;0,U$3,0)</f>
        <v>1</v>
      </c>
      <c r="V344" s="43">
        <f t="shared" ref="V344:V452" si="1073">ROUND(IF(OR($K344="1st",$K344="WON"),($R344*$S344)+($T344*$U344),IF(OR($K344="2nd",$K344="3rd"),IF($T344="NTD",0,($T344*$U344))))-($S344+$U344),2)</f>
        <v>10.81</v>
      </c>
      <c r="W344" s="45">
        <f t="shared" ref="W344" si="1074">V344+W343</f>
        <v>396.07000000000011</v>
      </c>
      <c r="X344" s="85"/>
    </row>
    <row r="345" spans="1:24" outlineLevel="1" x14ac:dyDescent="0.2">
      <c r="A345" s="91"/>
      <c r="B345" s="37">
        <f t="shared" si="623"/>
        <v>341</v>
      </c>
      <c r="C345" s="28" t="s">
        <v>981</v>
      </c>
      <c r="D345" s="64">
        <v>44508</v>
      </c>
      <c r="E345" s="28" t="s">
        <v>14</v>
      </c>
      <c r="F345" s="54" t="s">
        <v>13</v>
      </c>
      <c r="G345" s="54" t="s">
        <v>70</v>
      </c>
      <c r="H345" s="54">
        <v>1017</v>
      </c>
      <c r="I345" s="57" t="s">
        <v>130</v>
      </c>
      <c r="J345" s="54" t="s">
        <v>120</v>
      </c>
      <c r="K345" s="36" t="s">
        <v>8</v>
      </c>
      <c r="L345" s="10">
        <v>9.61</v>
      </c>
      <c r="M345" s="30">
        <v>1.1573529411764707</v>
      </c>
      <c r="N345" s="31">
        <v>2.98</v>
      </c>
      <c r="O345" s="30">
        <v>0.56000000000000005</v>
      </c>
      <c r="P345" s="43">
        <f t="shared" si="616"/>
        <v>0</v>
      </c>
      <c r="Q345" s="45">
        <f t="shared" ref="Q345" si="1075">P345+Q344</f>
        <v>109.10000000000007</v>
      </c>
      <c r="R345" s="10">
        <f t="shared" ref="R345" si="1076">L345</f>
        <v>9.61</v>
      </c>
      <c r="S345" s="30">
        <f t="shared" ref="S345" si="1077">IF(R345&gt;0,S$3,0)</f>
        <v>2</v>
      </c>
      <c r="T345" s="31">
        <f t="shared" ref="T345" si="1078">N345</f>
        <v>2.98</v>
      </c>
      <c r="U345" s="30">
        <f t="shared" ref="U345" si="1079">IF(T345&gt;0,U$3,0)</f>
        <v>1</v>
      </c>
      <c r="V345" s="43">
        <f t="shared" si="1073"/>
        <v>-0.02</v>
      </c>
      <c r="W345" s="45">
        <f t="shared" ref="W345" si="1080">V345+W344</f>
        <v>396.05000000000013</v>
      </c>
      <c r="X345" s="85"/>
    </row>
    <row r="346" spans="1:24" outlineLevel="1" x14ac:dyDescent="0.2">
      <c r="A346" s="91"/>
      <c r="B346" s="37">
        <f t="shared" si="623"/>
        <v>342</v>
      </c>
      <c r="C346" s="28" t="s">
        <v>982</v>
      </c>
      <c r="D346" s="157">
        <v>44510</v>
      </c>
      <c r="E346" s="158" t="s">
        <v>40</v>
      </c>
      <c r="F346" s="159" t="s">
        <v>25</v>
      </c>
      <c r="G346" s="54" t="s">
        <v>67</v>
      </c>
      <c r="H346" s="54">
        <v>1100</v>
      </c>
      <c r="I346" s="57" t="s">
        <v>130</v>
      </c>
      <c r="J346" s="54" t="s">
        <v>120</v>
      </c>
      <c r="K346" s="36" t="s">
        <v>9</v>
      </c>
      <c r="L346" s="10">
        <v>11.4</v>
      </c>
      <c r="M346" s="30">
        <v>0.95761904761904748</v>
      </c>
      <c r="N346" s="31">
        <v>3.35</v>
      </c>
      <c r="O346" s="30">
        <v>0.41500000000000015</v>
      </c>
      <c r="P346" s="43">
        <f t="shared" si="616"/>
        <v>10.9</v>
      </c>
      <c r="Q346" s="45">
        <f t="shared" ref="Q346" si="1081">P346+Q345</f>
        <v>120.00000000000007</v>
      </c>
      <c r="R346" s="10">
        <f t="shared" ref="R346" si="1082">L346</f>
        <v>11.4</v>
      </c>
      <c r="S346" s="30">
        <f t="shared" ref="S346" si="1083">IF(R346&gt;0,S$3,0)</f>
        <v>2</v>
      </c>
      <c r="T346" s="31">
        <f t="shared" ref="T346" si="1084">N346</f>
        <v>3.35</v>
      </c>
      <c r="U346" s="30">
        <f t="shared" ref="U346" si="1085">IF(T346&gt;0,U$3,0)</f>
        <v>1</v>
      </c>
      <c r="V346" s="43">
        <f t="shared" si="1073"/>
        <v>23.15</v>
      </c>
      <c r="W346" s="45">
        <f t="shared" ref="W346" si="1086">V346+W345</f>
        <v>419.2000000000001</v>
      </c>
      <c r="X346" s="85"/>
    </row>
    <row r="347" spans="1:24" outlineLevel="1" x14ac:dyDescent="0.2">
      <c r="A347" s="91"/>
      <c r="B347" s="37">
        <f t="shared" si="623"/>
        <v>343</v>
      </c>
      <c r="C347" s="28" t="s">
        <v>911</v>
      </c>
      <c r="D347" s="157">
        <v>44510</v>
      </c>
      <c r="E347" s="158" t="s">
        <v>40</v>
      </c>
      <c r="F347" s="159" t="s">
        <v>10</v>
      </c>
      <c r="G347" s="54" t="s">
        <v>67</v>
      </c>
      <c r="H347" s="54">
        <v>1300</v>
      </c>
      <c r="I347" s="57" t="s">
        <v>130</v>
      </c>
      <c r="J347" s="54" t="s">
        <v>120</v>
      </c>
      <c r="K347" s="36" t="s">
        <v>12</v>
      </c>
      <c r="L347" s="10">
        <v>2.54</v>
      </c>
      <c r="M347" s="30">
        <v>6.4971428571428573</v>
      </c>
      <c r="N347" s="31">
        <v>1.34</v>
      </c>
      <c r="O347" s="30">
        <v>0</v>
      </c>
      <c r="P347" s="43">
        <f t="shared" si="616"/>
        <v>-6.5</v>
      </c>
      <c r="Q347" s="45">
        <f t="shared" ref="Q347" si="1087">P347+Q346</f>
        <v>113.50000000000007</v>
      </c>
      <c r="R347" s="10">
        <f t="shared" ref="R347" si="1088">L347</f>
        <v>2.54</v>
      </c>
      <c r="S347" s="30">
        <f t="shared" ref="S347" si="1089">IF(R347&gt;0,S$3,0)</f>
        <v>2</v>
      </c>
      <c r="T347" s="31">
        <f t="shared" ref="T347" si="1090">N347</f>
        <v>1.34</v>
      </c>
      <c r="U347" s="30">
        <f t="shared" ref="U347" si="1091">IF(T347&gt;0,U$3,0)</f>
        <v>1</v>
      </c>
      <c r="V347" s="43">
        <f t="shared" si="1073"/>
        <v>-1.66</v>
      </c>
      <c r="W347" s="45">
        <f t="shared" ref="W347" si="1092">V347+W346</f>
        <v>417.54000000000008</v>
      </c>
      <c r="X347" s="85"/>
    </row>
    <row r="348" spans="1:24" outlineLevel="1" x14ac:dyDescent="0.2">
      <c r="A348" s="91"/>
      <c r="B348" s="37">
        <f t="shared" si="623"/>
        <v>344</v>
      </c>
      <c r="C348" s="28" t="s">
        <v>876</v>
      </c>
      <c r="D348" s="64">
        <v>44511</v>
      </c>
      <c r="E348" s="28" t="s">
        <v>44</v>
      </c>
      <c r="F348" s="54" t="s">
        <v>36</v>
      </c>
      <c r="G348" s="54" t="s">
        <v>67</v>
      </c>
      <c r="H348" s="54">
        <v>1200</v>
      </c>
      <c r="I348" s="57" t="s">
        <v>130</v>
      </c>
      <c r="J348" s="54" t="s">
        <v>120</v>
      </c>
      <c r="K348" s="36" t="s">
        <v>8</v>
      </c>
      <c r="L348" s="10">
        <v>2.83</v>
      </c>
      <c r="M348" s="30">
        <v>5.4882758620689645</v>
      </c>
      <c r="N348" s="31">
        <v>1.23</v>
      </c>
      <c r="O348" s="30">
        <v>0</v>
      </c>
      <c r="P348" s="43">
        <f t="shared" si="616"/>
        <v>-5.5</v>
      </c>
      <c r="Q348" s="45">
        <f t="shared" ref="Q348" si="1093">P348+Q347</f>
        <v>108.00000000000007</v>
      </c>
      <c r="R348" s="10">
        <f t="shared" ref="R348" si="1094">L348</f>
        <v>2.83</v>
      </c>
      <c r="S348" s="30">
        <f t="shared" ref="S348" si="1095">IF(R348&gt;0,S$3,0)</f>
        <v>2</v>
      </c>
      <c r="T348" s="31">
        <f t="shared" ref="T348" si="1096">N348</f>
        <v>1.23</v>
      </c>
      <c r="U348" s="30">
        <f t="shared" ref="U348" si="1097">IF(T348&gt;0,U$3,0)</f>
        <v>1</v>
      </c>
      <c r="V348" s="43">
        <f t="shared" si="1073"/>
        <v>-1.77</v>
      </c>
      <c r="W348" s="45">
        <f t="shared" ref="W348" si="1098">V348+W347</f>
        <v>415.7700000000001</v>
      </c>
      <c r="X348" s="85"/>
    </row>
    <row r="349" spans="1:24" outlineLevel="1" x14ac:dyDescent="0.2">
      <c r="A349" s="91"/>
      <c r="B349" s="37">
        <f t="shared" si="623"/>
        <v>345</v>
      </c>
      <c r="C349" s="28" t="s">
        <v>987</v>
      </c>
      <c r="D349" s="64">
        <v>44512</v>
      </c>
      <c r="E349" s="28" t="s">
        <v>27</v>
      </c>
      <c r="F349" s="54" t="s">
        <v>10</v>
      </c>
      <c r="G349" s="54" t="s">
        <v>67</v>
      </c>
      <c r="H349" s="54">
        <v>1200</v>
      </c>
      <c r="I349" s="57" t="s">
        <v>130</v>
      </c>
      <c r="J349" s="54" t="s">
        <v>120</v>
      </c>
      <c r="K349" s="36" t="s">
        <v>56</v>
      </c>
      <c r="L349" s="10">
        <v>3.85</v>
      </c>
      <c r="M349" s="30">
        <v>3.5069565217391307</v>
      </c>
      <c r="N349" s="31">
        <v>1.61</v>
      </c>
      <c r="O349" s="30">
        <v>0</v>
      </c>
      <c r="P349" s="43">
        <f t="shared" si="616"/>
        <v>-3.5</v>
      </c>
      <c r="Q349" s="45">
        <f t="shared" ref="Q349" si="1099">P349+Q348</f>
        <v>104.50000000000007</v>
      </c>
      <c r="R349" s="10">
        <f t="shared" ref="R349" si="1100">L349</f>
        <v>3.85</v>
      </c>
      <c r="S349" s="30">
        <f t="shared" ref="S349" si="1101">IF(R349&gt;0,S$3,0)</f>
        <v>2</v>
      </c>
      <c r="T349" s="31">
        <f t="shared" ref="T349" si="1102">N349</f>
        <v>1.61</v>
      </c>
      <c r="U349" s="30">
        <f t="shared" ref="U349" si="1103">IF(T349&gt;0,U$3,0)</f>
        <v>1</v>
      </c>
      <c r="V349" s="43">
        <f t="shared" si="1073"/>
        <v>-3</v>
      </c>
      <c r="W349" s="45">
        <f t="shared" ref="W349" si="1104">V349+W348</f>
        <v>412.7700000000001</v>
      </c>
      <c r="X349" s="85"/>
    </row>
    <row r="350" spans="1:24" outlineLevel="1" x14ac:dyDescent="0.2">
      <c r="A350" s="91"/>
      <c r="B350" s="37">
        <f t="shared" si="623"/>
        <v>346</v>
      </c>
      <c r="C350" s="28" t="s">
        <v>991</v>
      </c>
      <c r="D350" s="64">
        <v>44513</v>
      </c>
      <c r="E350" s="28" t="s">
        <v>15</v>
      </c>
      <c r="F350" s="54" t="s">
        <v>25</v>
      </c>
      <c r="G350" s="54" t="s">
        <v>245</v>
      </c>
      <c r="H350" s="54">
        <v>1000</v>
      </c>
      <c r="I350" s="57" t="s">
        <v>132</v>
      </c>
      <c r="J350" s="54" t="s">
        <v>120</v>
      </c>
      <c r="K350" s="36" t="s">
        <v>110</v>
      </c>
      <c r="L350" s="10">
        <v>6.17</v>
      </c>
      <c r="M350" s="30">
        <v>1.939268292682927</v>
      </c>
      <c r="N350" s="31">
        <v>1.99</v>
      </c>
      <c r="O350" s="30">
        <v>1.9599999999999995</v>
      </c>
      <c r="P350" s="43">
        <f t="shared" si="616"/>
        <v>-3.9</v>
      </c>
      <c r="Q350" s="45">
        <f t="shared" ref="Q350" si="1105">P350+Q349</f>
        <v>100.60000000000007</v>
      </c>
      <c r="R350" s="10">
        <f t="shared" ref="R350" si="1106">L350</f>
        <v>6.17</v>
      </c>
      <c r="S350" s="30">
        <f t="shared" ref="S350" si="1107">IF(R350&gt;0,S$3,0)</f>
        <v>2</v>
      </c>
      <c r="T350" s="31">
        <f t="shared" ref="T350" si="1108">N350</f>
        <v>1.99</v>
      </c>
      <c r="U350" s="30">
        <f t="shared" ref="U350" si="1109">IF(T350&gt;0,U$3,0)</f>
        <v>1</v>
      </c>
      <c r="V350" s="43">
        <f t="shared" si="1073"/>
        <v>-3</v>
      </c>
      <c r="W350" s="45">
        <f t="shared" ref="W350" si="1110">V350+W349</f>
        <v>409.7700000000001</v>
      </c>
      <c r="X350" s="85"/>
    </row>
    <row r="351" spans="1:24" outlineLevel="1" x14ac:dyDescent="0.2">
      <c r="A351" s="91"/>
      <c r="B351" s="37">
        <f t="shared" si="623"/>
        <v>347</v>
      </c>
      <c r="C351" s="28" t="s">
        <v>391</v>
      </c>
      <c r="D351" s="64">
        <v>44513</v>
      </c>
      <c r="E351" s="28" t="s">
        <v>15</v>
      </c>
      <c r="F351" s="54" t="s">
        <v>29</v>
      </c>
      <c r="G351" s="54" t="s">
        <v>71</v>
      </c>
      <c r="H351" s="54">
        <v>1300</v>
      </c>
      <c r="I351" s="57" t="s">
        <v>132</v>
      </c>
      <c r="J351" s="54" t="s">
        <v>120</v>
      </c>
      <c r="K351" s="36" t="s">
        <v>86</v>
      </c>
      <c r="L351" s="10">
        <v>9.92</v>
      </c>
      <c r="M351" s="30">
        <v>1.1217293233082706</v>
      </c>
      <c r="N351" s="31">
        <v>2.96</v>
      </c>
      <c r="O351" s="30">
        <v>0.56857142857142806</v>
      </c>
      <c r="P351" s="43">
        <f t="shared" si="616"/>
        <v>-1.7</v>
      </c>
      <c r="Q351" s="45">
        <f t="shared" ref="Q351" si="1111">P351+Q350</f>
        <v>98.900000000000063</v>
      </c>
      <c r="R351" s="10">
        <f t="shared" ref="R351" si="1112">L351</f>
        <v>9.92</v>
      </c>
      <c r="S351" s="30">
        <f t="shared" ref="S351" si="1113">IF(R351&gt;0,S$3,0)</f>
        <v>2</v>
      </c>
      <c r="T351" s="31">
        <f t="shared" ref="T351" si="1114">N351</f>
        <v>2.96</v>
      </c>
      <c r="U351" s="30">
        <f t="shared" ref="U351" si="1115">IF(T351&gt;0,U$3,0)</f>
        <v>1</v>
      </c>
      <c r="V351" s="43">
        <f t="shared" si="1073"/>
        <v>-3</v>
      </c>
      <c r="W351" s="45">
        <f t="shared" ref="W351" si="1116">V351+W350</f>
        <v>406.7700000000001</v>
      </c>
      <c r="X351" s="85"/>
    </row>
    <row r="352" spans="1:24" outlineLevel="1" x14ac:dyDescent="0.2">
      <c r="A352" s="91"/>
      <c r="B352" s="37">
        <f t="shared" si="623"/>
        <v>348</v>
      </c>
      <c r="C352" s="28" t="s">
        <v>992</v>
      </c>
      <c r="D352" s="64">
        <v>44513</v>
      </c>
      <c r="E352" s="28" t="s">
        <v>244</v>
      </c>
      <c r="F352" s="54" t="s">
        <v>36</v>
      </c>
      <c r="G352" s="54" t="s">
        <v>67</v>
      </c>
      <c r="H352" s="54">
        <v>1000</v>
      </c>
      <c r="I352" s="57" t="s">
        <v>132</v>
      </c>
      <c r="J352" s="54" t="s">
        <v>120</v>
      </c>
      <c r="K352" s="36" t="s">
        <v>86</v>
      </c>
      <c r="L352" s="10">
        <v>6.02</v>
      </c>
      <c r="M352" s="30">
        <v>1.9900000000000002</v>
      </c>
      <c r="N352" s="31">
        <v>1.47</v>
      </c>
      <c r="O352" s="30">
        <v>0</v>
      </c>
      <c r="P352" s="43">
        <f t="shared" si="616"/>
        <v>-2</v>
      </c>
      <c r="Q352" s="45">
        <f t="shared" ref="Q352" si="1117">P352+Q351</f>
        <v>96.900000000000063</v>
      </c>
      <c r="R352" s="10">
        <f t="shared" ref="R352" si="1118">L352</f>
        <v>6.02</v>
      </c>
      <c r="S352" s="30">
        <f t="shared" ref="S352" si="1119">IF(R352&gt;0,S$3,0)</f>
        <v>2</v>
      </c>
      <c r="T352" s="31">
        <f t="shared" ref="T352" si="1120">N352</f>
        <v>1.47</v>
      </c>
      <c r="U352" s="30">
        <f t="shared" ref="U352" si="1121">IF(T352&gt;0,U$3,0)</f>
        <v>1</v>
      </c>
      <c r="V352" s="43">
        <f t="shared" si="1073"/>
        <v>-3</v>
      </c>
      <c r="W352" s="45">
        <f t="shared" ref="W352" si="1122">V352+W351</f>
        <v>403.7700000000001</v>
      </c>
      <c r="X352" s="85"/>
    </row>
    <row r="353" spans="1:24" outlineLevel="1" x14ac:dyDescent="0.2">
      <c r="A353" s="91"/>
      <c r="B353" s="37">
        <f t="shared" si="623"/>
        <v>349</v>
      </c>
      <c r="C353" s="28" t="s">
        <v>993</v>
      </c>
      <c r="D353" s="64">
        <v>44514</v>
      </c>
      <c r="E353" s="28" t="s">
        <v>51</v>
      </c>
      <c r="F353" s="54" t="s">
        <v>25</v>
      </c>
      <c r="G353" s="54" t="s">
        <v>67</v>
      </c>
      <c r="H353" s="54">
        <v>1225</v>
      </c>
      <c r="I353" s="57" t="s">
        <v>130</v>
      </c>
      <c r="J353" s="54" t="s">
        <v>120</v>
      </c>
      <c r="K353" s="36" t="s">
        <v>62</v>
      </c>
      <c r="L353" s="10">
        <v>2.58</v>
      </c>
      <c r="M353" s="30">
        <v>6.36</v>
      </c>
      <c r="N353" s="31">
        <v>1.2</v>
      </c>
      <c r="O353" s="30">
        <v>0</v>
      </c>
      <c r="P353" s="43">
        <f t="shared" si="616"/>
        <v>-6.4</v>
      </c>
      <c r="Q353" s="45">
        <f t="shared" ref="Q353" si="1123">P353+Q352</f>
        <v>90.500000000000057</v>
      </c>
      <c r="R353" s="10">
        <f t="shared" ref="R353" si="1124">L353</f>
        <v>2.58</v>
      </c>
      <c r="S353" s="30">
        <f t="shared" ref="S353" si="1125">IF(R353&gt;0,S$3,0)</f>
        <v>2</v>
      </c>
      <c r="T353" s="31">
        <f t="shared" ref="T353" si="1126">N353</f>
        <v>1.2</v>
      </c>
      <c r="U353" s="30">
        <f t="shared" ref="U353" si="1127">IF(T353&gt;0,U$3,0)</f>
        <v>1</v>
      </c>
      <c r="V353" s="43">
        <f t="shared" si="1073"/>
        <v>-3</v>
      </c>
      <c r="W353" s="45">
        <f t="shared" ref="W353" si="1128">V353+W352</f>
        <v>400.7700000000001</v>
      </c>
      <c r="X353" s="85"/>
    </row>
    <row r="354" spans="1:24" outlineLevel="1" x14ac:dyDescent="0.2">
      <c r="A354" s="91"/>
      <c r="B354" s="37">
        <f t="shared" si="623"/>
        <v>350</v>
      </c>
      <c r="C354" s="28" t="s">
        <v>916</v>
      </c>
      <c r="D354" s="64">
        <v>44514</v>
      </c>
      <c r="E354" s="28" t="s">
        <v>51</v>
      </c>
      <c r="F354" s="54" t="s">
        <v>25</v>
      </c>
      <c r="G354" s="54" t="s">
        <v>67</v>
      </c>
      <c r="H354" s="54">
        <v>1225</v>
      </c>
      <c r="I354" s="57" t="s">
        <v>130</v>
      </c>
      <c r="J354" s="54" t="s">
        <v>120</v>
      </c>
      <c r="K354" s="36" t="s">
        <v>9</v>
      </c>
      <c r="L354" s="10">
        <v>2.39</v>
      </c>
      <c r="M354" s="30">
        <v>7.1777777777777771</v>
      </c>
      <c r="N354" s="31">
        <v>1.17</v>
      </c>
      <c r="O354" s="30">
        <v>0</v>
      </c>
      <c r="P354" s="43">
        <f t="shared" si="616"/>
        <v>10</v>
      </c>
      <c r="Q354" s="45">
        <f t="shared" ref="Q354" si="1129">P354+Q353</f>
        <v>100.50000000000006</v>
      </c>
      <c r="R354" s="10">
        <f t="shared" ref="R354" si="1130">L354</f>
        <v>2.39</v>
      </c>
      <c r="S354" s="30">
        <f t="shared" ref="S354" si="1131">IF(R354&gt;0,S$3,0)</f>
        <v>2</v>
      </c>
      <c r="T354" s="31">
        <f t="shared" ref="T354" si="1132">N354</f>
        <v>1.17</v>
      </c>
      <c r="U354" s="30">
        <f t="shared" ref="U354" si="1133">IF(T354&gt;0,U$3,0)</f>
        <v>1</v>
      </c>
      <c r="V354" s="43">
        <f t="shared" si="1073"/>
        <v>2.95</v>
      </c>
      <c r="W354" s="45">
        <f t="shared" ref="W354" si="1134">V354+W353</f>
        <v>403.72000000000008</v>
      </c>
      <c r="X354" s="85"/>
    </row>
    <row r="355" spans="1:24" outlineLevel="1" x14ac:dyDescent="0.2">
      <c r="A355" s="91"/>
      <c r="B355" s="37">
        <f t="shared" si="623"/>
        <v>351</v>
      </c>
      <c r="C355" s="28" t="s">
        <v>907</v>
      </c>
      <c r="D355" s="64">
        <v>44514</v>
      </c>
      <c r="E355" s="28" t="s">
        <v>53</v>
      </c>
      <c r="F355" s="54" t="s">
        <v>10</v>
      </c>
      <c r="G355" s="54" t="s">
        <v>67</v>
      </c>
      <c r="H355" s="54">
        <v>1350</v>
      </c>
      <c r="I355" s="57" t="s">
        <v>130</v>
      </c>
      <c r="J355" s="54" t="s">
        <v>120</v>
      </c>
      <c r="K355" s="36" t="s">
        <v>204</v>
      </c>
      <c r="L355" s="10">
        <v>6.51</v>
      </c>
      <c r="M355" s="30">
        <v>1.8190909090909089</v>
      </c>
      <c r="N355" s="31">
        <v>2.2000000000000002</v>
      </c>
      <c r="O355" s="30">
        <v>1.5120987654320983</v>
      </c>
      <c r="P355" s="43">
        <f t="shared" si="616"/>
        <v>-3.3</v>
      </c>
      <c r="Q355" s="45">
        <f t="shared" ref="Q355" si="1135">P355+Q354</f>
        <v>97.20000000000006</v>
      </c>
      <c r="R355" s="10">
        <f t="shared" ref="R355" si="1136">L355</f>
        <v>6.51</v>
      </c>
      <c r="S355" s="30">
        <f t="shared" ref="S355" si="1137">IF(R355&gt;0,S$3,0)</f>
        <v>2</v>
      </c>
      <c r="T355" s="31">
        <f t="shared" ref="T355" si="1138">N355</f>
        <v>2.2000000000000002</v>
      </c>
      <c r="U355" s="30">
        <f t="shared" ref="U355" si="1139">IF(T355&gt;0,U$3,0)</f>
        <v>1</v>
      </c>
      <c r="V355" s="43">
        <f t="shared" si="1073"/>
        <v>-3</v>
      </c>
      <c r="W355" s="45">
        <f t="shared" ref="W355" si="1140">V355+W354</f>
        <v>400.72000000000008</v>
      </c>
      <c r="X355" s="85"/>
    </row>
    <row r="356" spans="1:24" outlineLevel="1" x14ac:dyDescent="0.2">
      <c r="A356" s="91"/>
      <c r="B356" s="37">
        <f t="shared" si="623"/>
        <v>352</v>
      </c>
      <c r="C356" s="28" t="s">
        <v>999</v>
      </c>
      <c r="D356" s="64">
        <v>44518</v>
      </c>
      <c r="E356" s="28" t="s">
        <v>39</v>
      </c>
      <c r="F356" s="54" t="s">
        <v>10</v>
      </c>
      <c r="G356" s="54" t="s">
        <v>67</v>
      </c>
      <c r="H356" s="54">
        <v>1200</v>
      </c>
      <c r="I356" s="57" t="s">
        <v>131</v>
      </c>
      <c r="J356" s="54" t="s">
        <v>120</v>
      </c>
      <c r="K356" s="36" t="s">
        <v>74</v>
      </c>
      <c r="L356" s="10">
        <v>11.33</v>
      </c>
      <c r="M356" s="30">
        <v>0.96400696864111501</v>
      </c>
      <c r="N356" s="31">
        <v>3.08</v>
      </c>
      <c r="O356" s="30">
        <v>0.46000000000000013</v>
      </c>
      <c r="P356" s="43">
        <f t="shared" si="616"/>
        <v>-1.4</v>
      </c>
      <c r="Q356" s="45">
        <f t="shared" ref="Q356" si="1141">P356+Q355</f>
        <v>95.800000000000054</v>
      </c>
      <c r="R356" s="10">
        <f t="shared" ref="R356" si="1142">L356</f>
        <v>11.33</v>
      </c>
      <c r="S356" s="30">
        <f t="shared" ref="S356" si="1143">IF(R356&gt;0,S$3,0)</f>
        <v>2</v>
      </c>
      <c r="T356" s="31">
        <f t="shared" ref="T356" si="1144">N356</f>
        <v>3.08</v>
      </c>
      <c r="U356" s="30">
        <f t="shared" ref="U356" si="1145">IF(T356&gt;0,U$3,0)</f>
        <v>1</v>
      </c>
      <c r="V356" s="43">
        <f t="shared" si="1073"/>
        <v>-3</v>
      </c>
      <c r="W356" s="45">
        <f t="shared" ref="W356" si="1146">V356+W355</f>
        <v>397.72000000000008</v>
      </c>
      <c r="X356" s="85"/>
    </row>
    <row r="357" spans="1:24" outlineLevel="1" x14ac:dyDescent="0.2">
      <c r="A357" s="91"/>
      <c r="B357" s="37">
        <f t="shared" si="623"/>
        <v>353</v>
      </c>
      <c r="C357" s="28" t="s">
        <v>1003</v>
      </c>
      <c r="D357" s="64">
        <v>44519</v>
      </c>
      <c r="E357" s="28" t="s">
        <v>77</v>
      </c>
      <c r="F357" s="54" t="s">
        <v>48</v>
      </c>
      <c r="G357" s="54" t="s">
        <v>70</v>
      </c>
      <c r="H357" s="54">
        <v>1000</v>
      </c>
      <c r="I357" s="57" t="s">
        <v>131</v>
      </c>
      <c r="J357" s="54" t="s">
        <v>120</v>
      </c>
      <c r="K357" s="36" t="s">
        <v>12</v>
      </c>
      <c r="L357" s="10">
        <v>9.33</v>
      </c>
      <c r="M357" s="30">
        <v>1.1951370851370851</v>
      </c>
      <c r="N357" s="31">
        <v>2.82</v>
      </c>
      <c r="O357" s="30">
        <v>0.66857142857142859</v>
      </c>
      <c r="P357" s="43">
        <f t="shared" si="616"/>
        <v>0</v>
      </c>
      <c r="Q357" s="45">
        <f t="shared" ref="Q357" si="1147">P357+Q356</f>
        <v>95.800000000000054</v>
      </c>
      <c r="R357" s="10">
        <f t="shared" ref="R357" si="1148">L357</f>
        <v>9.33</v>
      </c>
      <c r="S357" s="30">
        <f t="shared" ref="S357" si="1149">IF(R357&gt;0,S$3,0)</f>
        <v>2</v>
      </c>
      <c r="T357" s="31">
        <f t="shared" ref="T357" si="1150">N357</f>
        <v>2.82</v>
      </c>
      <c r="U357" s="30">
        <f t="shared" ref="U357" si="1151">IF(T357&gt;0,U$3,0)</f>
        <v>1</v>
      </c>
      <c r="V357" s="43">
        <f t="shared" si="1073"/>
        <v>-0.18</v>
      </c>
      <c r="W357" s="45">
        <f t="shared" ref="W357" si="1152">V357+W356</f>
        <v>397.54000000000008</v>
      </c>
      <c r="X357" s="85"/>
    </row>
    <row r="358" spans="1:24" outlineLevel="1" x14ac:dyDescent="0.2">
      <c r="A358" s="91"/>
      <c r="B358" s="37">
        <f t="shared" si="623"/>
        <v>354</v>
      </c>
      <c r="C358" s="28" t="s">
        <v>126</v>
      </c>
      <c r="D358" s="64">
        <v>44519</v>
      </c>
      <c r="E358" s="28" t="s">
        <v>77</v>
      </c>
      <c r="F358" s="54" t="s">
        <v>48</v>
      </c>
      <c r="G358" s="54" t="s">
        <v>70</v>
      </c>
      <c r="H358" s="54">
        <v>1000</v>
      </c>
      <c r="I358" s="57" t="s">
        <v>131</v>
      </c>
      <c r="J358" s="54" t="s">
        <v>120</v>
      </c>
      <c r="K358" s="36" t="s">
        <v>204</v>
      </c>
      <c r="L358" s="10">
        <v>2.31</v>
      </c>
      <c r="M358" s="30">
        <v>7.64</v>
      </c>
      <c r="N358" s="31">
        <v>1.36</v>
      </c>
      <c r="O358" s="30">
        <v>0</v>
      </c>
      <c r="P358" s="43">
        <f t="shared" si="616"/>
        <v>-7.6</v>
      </c>
      <c r="Q358" s="45">
        <f t="shared" ref="Q358" si="1153">P358+Q357</f>
        <v>88.20000000000006</v>
      </c>
      <c r="R358" s="10">
        <f t="shared" ref="R358" si="1154">L358</f>
        <v>2.31</v>
      </c>
      <c r="S358" s="30">
        <f t="shared" ref="S358" si="1155">IF(R358&gt;0,S$3,0)</f>
        <v>2</v>
      </c>
      <c r="T358" s="31">
        <f t="shared" ref="T358" si="1156">N358</f>
        <v>1.36</v>
      </c>
      <c r="U358" s="30">
        <f t="shared" ref="U358" si="1157">IF(T358&gt;0,U$3,0)</f>
        <v>1</v>
      </c>
      <c r="V358" s="43">
        <f t="shared" si="1073"/>
        <v>-3</v>
      </c>
      <c r="W358" s="45">
        <f t="shared" ref="W358" si="1158">V358+W357</f>
        <v>394.54000000000008</v>
      </c>
      <c r="X358" s="85"/>
    </row>
    <row r="359" spans="1:24" outlineLevel="1" x14ac:dyDescent="0.2">
      <c r="A359" s="91"/>
      <c r="B359" s="37">
        <f t="shared" si="623"/>
        <v>355</v>
      </c>
      <c r="C359" s="28" t="s">
        <v>281</v>
      </c>
      <c r="D359" s="64">
        <v>44519</v>
      </c>
      <c r="E359" s="28" t="s">
        <v>27</v>
      </c>
      <c r="F359" s="54" t="s">
        <v>41</v>
      </c>
      <c r="G359" s="54" t="s">
        <v>69</v>
      </c>
      <c r="H359" s="54">
        <v>955</v>
      </c>
      <c r="I359" s="57" t="s">
        <v>131</v>
      </c>
      <c r="J359" s="54" t="s">
        <v>120</v>
      </c>
      <c r="K359" s="36" t="s">
        <v>12</v>
      </c>
      <c r="L359" s="10">
        <v>8</v>
      </c>
      <c r="M359" s="30">
        <v>1.4242857142857144</v>
      </c>
      <c r="N359" s="31">
        <v>2.63</v>
      </c>
      <c r="O359" s="30">
        <v>0.88</v>
      </c>
      <c r="P359" s="43">
        <f t="shared" si="616"/>
        <v>0</v>
      </c>
      <c r="Q359" s="45">
        <f t="shared" ref="Q359" si="1159">P359+Q358</f>
        <v>88.20000000000006</v>
      </c>
      <c r="R359" s="10">
        <f t="shared" ref="R359" si="1160">L359</f>
        <v>8</v>
      </c>
      <c r="S359" s="30">
        <f t="shared" ref="S359" si="1161">IF(R359&gt;0,S$3,0)</f>
        <v>2</v>
      </c>
      <c r="T359" s="31">
        <f t="shared" ref="T359" si="1162">N359</f>
        <v>2.63</v>
      </c>
      <c r="U359" s="30">
        <f t="shared" ref="U359" si="1163">IF(T359&gt;0,U$3,0)</f>
        <v>1</v>
      </c>
      <c r="V359" s="43">
        <f t="shared" si="1073"/>
        <v>-0.37</v>
      </c>
      <c r="W359" s="45">
        <f t="shared" ref="W359" si="1164">V359+W358</f>
        <v>394.17000000000007</v>
      </c>
      <c r="X359" s="85"/>
    </row>
    <row r="360" spans="1:24" outlineLevel="1" x14ac:dyDescent="0.2">
      <c r="A360" s="91"/>
      <c r="B360" s="37">
        <f t="shared" si="623"/>
        <v>356</v>
      </c>
      <c r="C360" s="28" t="s">
        <v>1004</v>
      </c>
      <c r="D360" s="64">
        <v>44520</v>
      </c>
      <c r="E360" s="28" t="s">
        <v>80</v>
      </c>
      <c r="F360" s="54" t="s">
        <v>36</v>
      </c>
      <c r="G360" s="54" t="s">
        <v>67</v>
      </c>
      <c r="H360" s="54">
        <v>1100</v>
      </c>
      <c r="I360" s="57" t="s">
        <v>131</v>
      </c>
      <c r="J360" s="54" t="s">
        <v>120</v>
      </c>
      <c r="K360" s="36" t="s">
        <v>110</v>
      </c>
      <c r="L360" s="10">
        <v>5.0199999999999996</v>
      </c>
      <c r="M360" s="30">
        <v>2.4949999999999997</v>
      </c>
      <c r="N360" s="31">
        <v>2.09</v>
      </c>
      <c r="O360" s="30">
        <v>2.3085714285714292</v>
      </c>
      <c r="P360" s="43">
        <f t="shared" si="616"/>
        <v>-4.8</v>
      </c>
      <c r="Q360" s="45">
        <f t="shared" ref="Q360" si="1165">P360+Q359</f>
        <v>83.400000000000063</v>
      </c>
      <c r="R360" s="10">
        <f t="shared" ref="R360" si="1166">L360</f>
        <v>5.0199999999999996</v>
      </c>
      <c r="S360" s="30">
        <f t="shared" ref="S360" si="1167">IF(R360&gt;0,S$3,0)</f>
        <v>2</v>
      </c>
      <c r="T360" s="31">
        <f t="shared" ref="T360" si="1168">N360</f>
        <v>2.09</v>
      </c>
      <c r="U360" s="30">
        <f t="shared" ref="U360" si="1169">IF(T360&gt;0,U$3,0)</f>
        <v>1</v>
      </c>
      <c r="V360" s="43">
        <f t="shared" si="1073"/>
        <v>-3</v>
      </c>
      <c r="W360" s="45">
        <f t="shared" ref="W360" si="1170">V360+W359</f>
        <v>391.17000000000007</v>
      </c>
      <c r="X360" s="85"/>
    </row>
    <row r="361" spans="1:24" outlineLevel="1" x14ac:dyDescent="0.2">
      <c r="A361" s="91"/>
      <c r="B361" s="37">
        <f t="shared" si="623"/>
        <v>357</v>
      </c>
      <c r="C361" s="28" t="s">
        <v>372</v>
      </c>
      <c r="D361" s="64">
        <v>44520</v>
      </c>
      <c r="E361" s="28" t="s">
        <v>32</v>
      </c>
      <c r="F361" s="54" t="s">
        <v>46</v>
      </c>
      <c r="G361" s="54" t="s">
        <v>71</v>
      </c>
      <c r="H361" s="54">
        <v>1100</v>
      </c>
      <c r="I361" s="57" t="s">
        <v>131</v>
      </c>
      <c r="J361" s="54" t="s">
        <v>120</v>
      </c>
      <c r="K361" s="36" t="s">
        <v>9</v>
      </c>
      <c r="L361" s="10">
        <v>2.25</v>
      </c>
      <c r="M361" s="30">
        <v>7.9600000000000009</v>
      </c>
      <c r="N361" s="31">
        <v>1.5</v>
      </c>
      <c r="O361" s="30">
        <v>0</v>
      </c>
      <c r="P361" s="43">
        <f t="shared" si="616"/>
        <v>10</v>
      </c>
      <c r="Q361" s="45">
        <f t="shared" ref="Q361" si="1171">P361+Q360</f>
        <v>93.400000000000063</v>
      </c>
      <c r="R361" s="10">
        <f t="shared" ref="R361" si="1172">L361</f>
        <v>2.25</v>
      </c>
      <c r="S361" s="30">
        <f t="shared" ref="S361" si="1173">IF(R361&gt;0,S$3,0)</f>
        <v>2</v>
      </c>
      <c r="T361" s="31">
        <f t="shared" ref="T361" si="1174">N361</f>
        <v>1.5</v>
      </c>
      <c r="U361" s="30">
        <f t="shared" ref="U361" si="1175">IF(T361&gt;0,U$3,0)</f>
        <v>1</v>
      </c>
      <c r="V361" s="43">
        <f t="shared" si="1073"/>
        <v>3</v>
      </c>
      <c r="W361" s="45">
        <f t="shared" ref="W361" si="1176">V361+W360</f>
        <v>394.17000000000007</v>
      </c>
      <c r="X361" s="85"/>
    </row>
    <row r="362" spans="1:24" outlineLevel="1" x14ac:dyDescent="0.2">
      <c r="A362" s="91"/>
      <c r="B362" s="37">
        <f t="shared" si="623"/>
        <v>358</v>
      </c>
      <c r="C362" s="28" t="s">
        <v>1005</v>
      </c>
      <c r="D362" s="64">
        <v>44520</v>
      </c>
      <c r="E362" s="28" t="s">
        <v>32</v>
      </c>
      <c r="F362" s="54" t="s">
        <v>46</v>
      </c>
      <c r="G362" s="54" t="s">
        <v>71</v>
      </c>
      <c r="H362" s="54">
        <v>1100</v>
      </c>
      <c r="I362" s="57" t="s">
        <v>131</v>
      </c>
      <c r="J362" s="54" t="s">
        <v>120</v>
      </c>
      <c r="K362" s="36" t="s">
        <v>66</v>
      </c>
      <c r="L362" s="10">
        <v>150</v>
      </c>
      <c r="M362" s="30">
        <v>6.7341269841269841E-2</v>
      </c>
      <c r="N362" s="31">
        <v>20</v>
      </c>
      <c r="O362" s="30">
        <v>5.0000000000000001E-3</v>
      </c>
      <c r="P362" s="43">
        <f t="shared" si="616"/>
        <v>-0.1</v>
      </c>
      <c r="Q362" s="45">
        <f t="shared" ref="Q362" si="1177">P362+Q361</f>
        <v>93.300000000000068</v>
      </c>
      <c r="R362" s="10">
        <f t="shared" ref="R362" si="1178">L362</f>
        <v>150</v>
      </c>
      <c r="S362" s="30">
        <f t="shared" ref="S362" si="1179">IF(R362&gt;0,S$3,0)</f>
        <v>2</v>
      </c>
      <c r="T362" s="31">
        <f t="shared" ref="T362" si="1180">N362</f>
        <v>20</v>
      </c>
      <c r="U362" s="30">
        <f t="shared" ref="U362" si="1181">IF(T362&gt;0,U$3,0)</f>
        <v>1</v>
      </c>
      <c r="V362" s="43">
        <f t="shared" si="1073"/>
        <v>-3</v>
      </c>
      <c r="W362" s="45">
        <f t="shared" ref="W362" si="1182">V362+W361</f>
        <v>391.17000000000007</v>
      </c>
      <c r="X362" s="85"/>
    </row>
    <row r="363" spans="1:24" outlineLevel="1" x14ac:dyDescent="0.2">
      <c r="A363" s="91"/>
      <c r="B363" s="37">
        <f t="shared" si="623"/>
        <v>359</v>
      </c>
      <c r="C363" s="28" t="s">
        <v>453</v>
      </c>
      <c r="D363" s="64">
        <v>44520</v>
      </c>
      <c r="E363" s="28" t="s">
        <v>32</v>
      </c>
      <c r="F363" s="54" t="s">
        <v>646</v>
      </c>
      <c r="G363" s="54" t="s">
        <v>1006</v>
      </c>
      <c r="H363" s="54">
        <v>1100</v>
      </c>
      <c r="I363" s="57" t="s">
        <v>131</v>
      </c>
      <c r="J363" s="54" t="s">
        <v>120</v>
      </c>
      <c r="K363" s="36" t="s">
        <v>74</v>
      </c>
      <c r="L363" s="10">
        <v>28.59</v>
      </c>
      <c r="M363" s="30">
        <v>0.36384615384615393</v>
      </c>
      <c r="N363" s="31">
        <v>6.74</v>
      </c>
      <c r="O363" s="30">
        <v>5.4999999999999979E-2</v>
      </c>
      <c r="P363" s="43">
        <f t="shared" si="616"/>
        <v>-0.4</v>
      </c>
      <c r="Q363" s="45">
        <f t="shared" ref="Q363:Q364" si="1183">P363+Q362</f>
        <v>92.900000000000063</v>
      </c>
      <c r="R363" s="10">
        <f t="shared" ref="R363:R364" si="1184">L363</f>
        <v>28.59</v>
      </c>
      <c r="S363" s="30">
        <f t="shared" ref="S363:S364" si="1185">IF(R363&gt;0,S$3,0)</f>
        <v>2</v>
      </c>
      <c r="T363" s="31">
        <f t="shared" ref="T363:T364" si="1186">N363</f>
        <v>6.74</v>
      </c>
      <c r="U363" s="30">
        <f t="shared" ref="U363:U364" si="1187">IF(T363&gt;0,U$3,0)</f>
        <v>1</v>
      </c>
      <c r="V363" s="43">
        <f t="shared" si="1073"/>
        <v>-3</v>
      </c>
      <c r="W363" s="45">
        <f t="shared" ref="W363:W364" si="1188">V363+W362</f>
        <v>388.17000000000007</v>
      </c>
      <c r="X363" s="85"/>
    </row>
    <row r="364" spans="1:24" outlineLevel="1" x14ac:dyDescent="0.2">
      <c r="A364" s="91"/>
      <c r="B364" s="37">
        <f t="shared" si="623"/>
        <v>360</v>
      </c>
      <c r="C364" s="28" t="s">
        <v>1011</v>
      </c>
      <c r="D364" s="64">
        <v>44521</v>
      </c>
      <c r="E364" s="28" t="s">
        <v>33</v>
      </c>
      <c r="F364" s="54" t="s">
        <v>36</v>
      </c>
      <c r="G364" s="54" t="s">
        <v>67</v>
      </c>
      <c r="H364" s="54">
        <v>1200</v>
      </c>
      <c r="I364" s="57" t="s">
        <v>131</v>
      </c>
      <c r="J364" s="54" t="s">
        <v>120</v>
      </c>
      <c r="K364" s="36" t="s">
        <v>9</v>
      </c>
      <c r="L364" s="10">
        <v>1.78</v>
      </c>
      <c r="M364" s="30">
        <v>12.848000000000003</v>
      </c>
      <c r="N364" s="31">
        <v>1.17</v>
      </c>
      <c r="O364" s="30">
        <v>0</v>
      </c>
      <c r="P364" s="43">
        <f t="shared" si="616"/>
        <v>10</v>
      </c>
      <c r="Q364" s="45">
        <f t="shared" si="1183"/>
        <v>102.90000000000006</v>
      </c>
      <c r="R364" s="10">
        <f t="shared" si="1184"/>
        <v>1.78</v>
      </c>
      <c r="S364" s="30">
        <f t="shared" si="1185"/>
        <v>2</v>
      </c>
      <c r="T364" s="31">
        <f t="shared" si="1186"/>
        <v>1.17</v>
      </c>
      <c r="U364" s="30">
        <f t="shared" si="1187"/>
        <v>1</v>
      </c>
      <c r="V364" s="43">
        <f t="shared" si="1073"/>
        <v>1.73</v>
      </c>
      <c r="W364" s="45">
        <f t="shared" si="1188"/>
        <v>389.90000000000009</v>
      </c>
      <c r="X364" s="85"/>
    </row>
    <row r="365" spans="1:24" outlineLevel="1" x14ac:dyDescent="0.2">
      <c r="A365" s="91"/>
      <c r="B365" s="37">
        <f t="shared" si="623"/>
        <v>361</v>
      </c>
      <c r="C365" s="28" t="s">
        <v>1012</v>
      </c>
      <c r="D365" s="64">
        <v>44521</v>
      </c>
      <c r="E365" s="28" t="s">
        <v>88</v>
      </c>
      <c r="F365" s="54" t="s">
        <v>36</v>
      </c>
      <c r="G365" s="54" t="s">
        <v>67</v>
      </c>
      <c r="H365" s="54">
        <v>1100</v>
      </c>
      <c r="I365" s="57" t="s">
        <v>131</v>
      </c>
      <c r="J365" s="54" t="s">
        <v>120</v>
      </c>
      <c r="K365" s="36" t="s">
        <v>8</v>
      </c>
      <c r="L365" s="10">
        <v>3.65</v>
      </c>
      <c r="M365" s="30">
        <v>3.7819047619047619</v>
      </c>
      <c r="N365" s="31">
        <v>1.31</v>
      </c>
      <c r="O365" s="30">
        <v>0</v>
      </c>
      <c r="P365" s="43">
        <f t="shared" si="616"/>
        <v>-3.8</v>
      </c>
      <c r="Q365" s="45">
        <f t="shared" ref="Q365" si="1189">P365+Q364</f>
        <v>99.100000000000065</v>
      </c>
      <c r="R365" s="10">
        <f t="shared" ref="R365" si="1190">L365</f>
        <v>3.65</v>
      </c>
      <c r="S365" s="30">
        <f t="shared" ref="S365" si="1191">IF(R365&gt;0,S$3,0)</f>
        <v>2</v>
      </c>
      <c r="T365" s="31">
        <f t="shared" ref="T365" si="1192">N365</f>
        <v>1.31</v>
      </c>
      <c r="U365" s="30">
        <f t="shared" ref="U365" si="1193">IF(T365&gt;0,U$3,0)</f>
        <v>1</v>
      </c>
      <c r="V365" s="43">
        <f t="shared" si="1073"/>
        <v>-1.69</v>
      </c>
      <c r="W365" s="45">
        <f t="shared" ref="W365" si="1194">V365+W364</f>
        <v>388.21000000000009</v>
      </c>
      <c r="X365" s="85"/>
    </row>
    <row r="366" spans="1:24" outlineLevel="1" x14ac:dyDescent="0.2">
      <c r="A366" s="91"/>
      <c r="B366" s="37">
        <f t="shared" si="623"/>
        <v>362</v>
      </c>
      <c r="C366" s="28" t="s">
        <v>1018</v>
      </c>
      <c r="D366" s="64">
        <v>44523</v>
      </c>
      <c r="E366" s="28" t="s">
        <v>51</v>
      </c>
      <c r="F366" s="54" t="s">
        <v>10</v>
      </c>
      <c r="G366" s="54" t="s">
        <v>67</v>
      </c>
      <c r="H366" s="54">
        <v>1140</v>
      </c>
      <c r="I366" s="57" t="s">
        <v>131</v>
      </c>
      <c r="J366" s="54" t="s">
        <v>120</v>
      </c>
      <c r="K366" s="36" t="s">
        <v>62</v>
      </c>
      <c r="L366" s="10">
        <v>1.98</v>
      </c>
      <c r="M366" s="30">
        <v>10.182325581395348</v>
      </c>
      <c r="N366" s="31">
        <v>1.25</v>
      </c>
      <c r="O366" s="30">
        <v>0</v>
      </c>
      <c r="P366" s="43">
        <f t="shared" si="616"/>
        <v>-10.199999999999999</v>
      </c>
      <c r="Q366" s="45">
        <f t="shared" ref="Q366" si="1195">P366+Q365</f>
        <v>88.900000000000063</v>
      </c>
      <c r="R366" s="10">
        <f t="shared" ref="R366" si="1196">L366</f>
        <v>1.98</v>
      </c>
      <c r="S366" s="30">
        <f t="shared" ref="S366" si="1197">IF(R366&gt;0,S$3,0)</f>
        <v>2</v>
      </c>
      <c r="T366" s="31">
        <f t="shared" ref="T366" si="1198">N366</f>
        <v>1.25</v>
      </c>
      <c r="U366" s="30">
        <f t="shared" ref="U366" si="1199">IF(T366&gt;0,U$3,0)</f>
        <v>1</v>
      </c>
      <c r="V366" s="43">
        <f t="shared" si="1073"/>
        <v>-3</v>
      </c>
      <c r="W366" s="45">
        <f t="shared" ref="W366" si="1200">V366+W365</f>
        <v>385.21000000000009</v>
      </c>
      <c r="X366" s="85"/>
    </row>
    <row r="367" spans="1:24" outlineLevel="1" x14ac:dyDescent="0.2">
      <c r="A367" s="91"/>
      <c r="B367" s="37">
        <f t="shared" si="623"/>
        <v>363</v>
      </c>
      <c r="C367" s="28" t="s">
        <v>530</v>
      </c>
      <c r="D367" s="64">
        <v>44523</v>
      </c>
      <c r="E367" s="28" t="s">
        <v>51</v>
      </c>
      <c r="F367" s="54" t="s">
        <v>10</v>
      </c>
      <c r="G367" s="54" t="s">
        <v>67</v>
      </c>
      <c r="H367" s="54">
        <v>1140</v>
      </c>
      <c r="I367" s="57" t="s">
        <v>131</v>
      </c>
      <c r="J367" s="54" t="s">
        <v>120</v>
      </c>
      <c r="K367" s="36" t="s">
        <v>74</v>
      </c>
      <c r="L367" s="10">
        <v>7.77</v>
      </c>
      <c r="M367" s="30">
        <v>1.4803703703703703</v>
      </c>
      <c r="N367" s="31">
        <v>2.2999999999999998</v>
      </c>
      <c r="O367" s="30">
        <v>1.1600000000000004</v>
      </c>
      <c r="P367" s="43">
        <f t="shared" si="616"/>
        <v>-2.6</v>
      </c>
      <c r="Q367" s="45">
        <f t="shared" ref="Q367" si="1201">P367+Q366</f>
        <v>86.300000000000068</v>
      </c>
      <c r="R367" s="10">
        <f t="shared" ref="R367" si="1202">L367</f>
        <v>7.77</v>
      </c>
      <c r="S367" s="30">
        <f t="shared" ref="S367" si="1203">IF(R367&gt;0,S$3,0)</f>
        <v>2</v>
      </c>
      <c r="T367" s="31">
        <f t="shared" ref="T367" si="1204">N367</f>
        <v>2.2999999999999998</v>
      </c>
      <c r="U367" s="30">
        <f t="shared" ref="U367" si="1205">IF(T367&gt;0,U$3,0)</f>
        <v>1</v>
      </c>
      <c r="V367" s="43">
        <f t="shared" si="1073"/>
        <v>-3</v>
      </c>
      <c r="W367" s="45">
        <f t="shared" ref="W367" si="1206">V367+W366</f>
        <v>382.21000000000009</v>
      </c>
      <c r="X367" s="85"/>
    </row>
    <row r="368" spans="1:24" outlineLevel="1" x14ac:dyDescent="0.2">
      <c r="A368" s="91"/>
      <c r="B368" s="37">
        <f t="shared" si="623"/>
        <v>364</v>
      </c>
      <c r="C368" s="28" t="s">
        <v>1016</v>
      </c>
      <c r="D368" s="64">
        <v>44523</v>
      </c>
      <c r="E368" s="28" t="s">
        <v>51</v>
      </c>
      <c r="F368" s="54" t="s">
        <v>29</v>
      </c>
      <c r="G368" s="54" t="s">
        <v>69</v>
      </c>
      <c r="H368" s="54">
        <v>1140</v>
      </c>
      <c r="I368" s="57" t="s">
        <v>131</v>
      </c>
      <c r="J368" s="54" t="s">
        <v>120</v>
      </c>
      <c r="K368" s="36" t="s">
        <v>8</v>
      </c>
      <c r="L368" s="10">
        <v>4.6100000000000003</v>
      </c>
      <c r="M368" s="30">
        <v>2.7717241379310344</v>
      </c>
      <c r="N368" s="31">
        <v>1.55</v>
      </c>
      <c r="O368" s="30">
        <v>0</v>
      </c>
      <c r="P368" s="43">
        <f t="shared" si="616"/>
        <v>-2.8</v>
      </c>
      <c r="Q368" s="45">
        <f t="shared" ref="Q368" si="1207">P368+Q367</f>
        <v>83.500000000000071</v>
      </c>
      <c r="R368" s="10">
        <f t="shared" ref="R368" si="1208">L368</f>
        <v>4.6100000000000003</v>
      </c>
      <c r="S368" s="30">
        <f t="shared" ref="S368" si="1209">IF(R368&gt;0,S$3,0)</f>
        <v>2</v>
      </c>
      <c r="T368" s="31">
        <f t="shared" ref="T368" si="1210">N368</f>
        <v>1.55</v>
      </c>
      <c r="U368" s="30">
        <f t="shared" ref="U368" si="1211">IF(T368&gt;0,U$3,0)</f>
        <v>1</v>
      </c>
      <c r="V368" s="43">
        <f t="shared" si="1073"/>
        <v>-1.45</v>
      </c>
      <c r="W368" s="45">
        <f t="shared" ref="W368" si="1212">V368+W367</f>
        <v>380.7600000000001</v>
      </c>
      <c r="X368" s="85"/>
    </row>
    <row r="369" spans="1:24" outlineLevel="1" x14ac:dyDescent="0.2">
      <c r="A369" s="91"/>
      <c r="B369" s="37">
        <f t="shared" si="623"/>
        <v>365</v>
      </c>
      <c r="C369" s="28" t="s">
        <v>1017</v>
      </c>
      <c r="D369" s="64">
        <v>44523</v>
      </c>
      <c r="E369" s="28" t="s">
        <v>51</v>
      </c>
      <c r="F369" s="54" t="s">
        <v>29</v>
      </c>
      <c r="G369" s="54" t="s">
        <v>69</v>
      </c>
      <c r="H369" s="54">
        <v>1140</v>
      </c>
      <c r="I369" s="57" t="s">
        <v>131</v>
      </c>
      <c r="J369" s="54" t="s">
        <v>120</v>
      </c>
      <c r="K369" s="36" t="s">
        <v>74</v>
      </c>
      <c r="L369" s="10">
        <v>13.7</v>
      </c>
      <c r="M369" s="30">
        <v>0.78843137254901952</v>
      </c>
      <c r="N369" s="31">
        <v>3.05</v>
      </c>
      <c r="O369" s="30">
        <v>0.39333333333333298</v>
      </c>
      <c r="P369" s="43">
        <f t="shared" si="616"/>
        <v>-1.2</v>
      </c>
      <c r="Q369" s="45">
        <f t="shared" ref="Q369" si="1213">P369+Q368</f>
        <v>82.300000000000068</v>
      </c>
      <c r="R369" s="10">
        <f t="shared" ref="R369" si="1214">L369</f>
        <v>13.7</v>
      </c>
      <c r="S369" s="30">
        <f t="shared" ref="S369" si="1215">IF(R369&gt;0,S$3,0)</f>
        <v>2</v>
      </c>
      <c r="T369" s="31">
        <f t="shared" ref="T369" si="1216">N369</f>
        <v>3.05</v>
      </c>
      <c r="U369" s="30">
        <f t="shared" ref="U369" si="1217">IF(T369&gt;0,U$3,0)</f>
        <v>1</v>
      </c>
      <c r="V369" s="43">
        <f t="shared" si="1073"/>
        <v>-3</v>
      </c>
      <c r="W369" s="45">
        <f t="shared" ref="W369" si="1218">V369+W368</f>
        <v>377.7600000000001</v>
      </c>
      <c r="X369" s="85"/>
    </row>
    <row r="370" spans="1:24" outlineLevel="1" x14ac:dyDescent="0.2">
      <c r="A370" s="91"/>
      <c r="B370" s="37">
        <f t="shared" si="623"/>
        <v>366</v>
      </c>
      <c r="C370" s="28" t="s">
        <v>986</v>
      </c>
      <c r="D370" s="64">
        <v>44525</v>
      </c>
      <c r="E370" s="28" t="s">
        <v>40</v>
      </c>
      <c r="F370" s="54" t="s">
        <v>25</v>
      </c>
      <c r="G370" s="54" t="s">
        <v>67</v>
      </c>
      <c r="H370" s="54">
        <v>1000</v>
      </c>
      <c r="I370" s="57" t="s">
        <v>131</v>
      </c>
      <c r="J370" s="54" t="s">
        <v>120</v>
      </c>
      <c r="K370" s="36" t="s">
        <v>8</v>
      </c>
      <c r="L370" s="10">
        <v>11.54</v>
      </c>
      <c r="M370" s="30">
        <v>0.94809523809523799</v>
      </c>
      <c r="N370" s="31">
        <v>3.31</v>
      </c>
      <c r="O370" s="30">
        <v>0.42133333333333339</v>
      </c>
      <c r="P370" s="43">
        <f t="shared" si="616"/>
        <v>0</v>
      </c>
      <c r="Q370" s="45">
        <f t="shared" ref="Q370" si="1219">P370+Q369</f>
        <v>82.300000000000068</v>
      </c>
      <c r="R370" s="10">
        <f t="shared" ref="R370" si="1220">L370</f>
        <v>11.54</v>
      </c>
      <c r="S370" s="30">
        <f t="shared" ref="S370" si="1221">IF(R370&gt;0,S$3,0)</f>
        <v>2</v>
      </c>
      <c r="T370" s="31">
        <f t="shared" ref="T370" si="1222">N370</f>
        <v>3.31</v>
      </c>
      <c r="U370" s="30">
        <f t="shared" ref="U370" si="1223">IF(T370&gt;0,U$3,0)</f>
        <v>1</v>
      </c>
      <c r="V370" s="43">
        <f t="shared" si="1073"/>
        <v>0.31</v>
      </c>
      <c r="W370" s="45">
        <f t="shared" ref="W370" si="1224">V370+W369</f>
        <v>378.07000000000011</v>
      </c>
      <c r="X370" s="85"/>
    </row>
    <row r="371" spans="1:24" outlineLevel="1" collapsed="1" x14ac:dyDescent="0.2">
      <c r="A371" s="91"/>
      <c r="B371" s="37">
        <f t="shared" si="623"/>
        <v>367</v>
      </c>
      <c r="C371" s="28" t="s">
        <v>806</v>
      </c>
      <c r="D371" s="64">
        <v>44525</v>
      </c>
      <c r="E371" s="28" t="s">
        <v>40</v>
      </c>
      <c r="F371" s="54" t="s">
        <v>25</v>
      </c>
      <c r="G371" s="54" t="s">
        <v>67</v>
      </c>
      <c r="H371" s="54">
        <v>1000</v>
      </c>
      <c r="I371" s="57" t="s">
        <v>131</v>
      </c>
      <c r="J371" s="54" t="s">
        <v>120</v>
      </c>
      <c r="K371" s="36" t="s">
        <v>110</v>
      </c>
      <c r="L371" s="10">
        <v>13.54</v>
      </c>
      <c r="M371" s="30">
        <v>0.79799999999999993</v>
      </c>
      <c r="N371" s="31">
        <v>3.53</v>
      </c>
      <c r="O371" s="30">
        <v>0.30933333333333313</v>
      </c>
      <c r="P371" s="43">
        <f t="shared" si="616"/>
        <v>-1.1000000000000001</v>
      </c>
      <c r="Q371" s="45">
        <f t="shared" ref="Q371" si="1225">P371+Q370</f>
        <v>81.200000000000074</v>
      </c>
      <c r="R371" s="10">
        <f t="shared" ref="R371" si="1226">L371</f>
        <v>13.54</v>
      </c>
      <c r="S371" s="30">
        <f t="shared" ref="S371" si="1227">IF(R371&gt;0,S$3,0)</f>
        <v>2</v>
      </c>
      <c r="T371" s="31">
        <f t="shared" ref="T371" si="1228">N371</f>
        <v>3.53</v>
      </c>
      <c r="U371" s="30">
        <f t="shared" ref="U371" si="1229">IF(T371&gt;0,U$3,0)</f>
        <v>1</v>
      </c>
      <c r="V371" s="43">
        <f t="shared" si="1073"/>
        <v>-3</v>
      </c>
      <c r="W371" s="45">
        <f t="shared" ref="W371" si="1230">V371+W370</f>
        <v>375.07000000000011</v>
      </c>
      <c r="X371" s="85"/>
    </row>
    <row r="372" spans="1:24" outlineLevel="1" x14ac:dyDescent="0.2">
      <c r="A372" s="91"/>
      <c r="B372" s="37">
        <f t="shared" si="623"/>
        <v>368</v>
      </c>
      <c r="C372" s="28" t="s">
        <v>789</v>
      </c>
      <c r="D372" s="64">
        <v>44525</v>
      </c>
      <c r="E372" s="28" t="s">
        <v>40</v>
      </c>
      <c r="F372" s="54" t="s">
        <v>25</v>
      </c>
      <c r="G372" s="54" t="s">
        <v>67</v>
      </c>
      <c r="H372" s="54">
        <v>1000</v>
      </c>
      <c r="I372" s="57" t="s">
        <v>131</v>
      </c>
      <c r="J372" s="54" t="s">
        <v>120</v>
      </c>
      <c r="K372" s="36" t="s">
        <v>12</v>
      </c>
      <c r="L372" s="10">
        <v>20.86</v>
      </c>
      <c r="M372" s="30">
        <v>0.50513513513513508</v>
      </c>
      <c r="N372" s="31">
        <v>4.78</v>
      </c>
      <c r="O372" s="30">
        <v>0.12666666666666668</v>
      </c>
      <c r="P372" s="43">
        <f t="shared" si="616"/>
        <v>0</v>
      </c>
      <c r="Q372" s="45">
        <f t="shared" ref="Q372" si="1231">P372+Q371</f>
        <v>81.200000000000074</v>
      </c>
      <c r="R372" s="10">
        <f t="shared" ref="R372" si="1232">L372</f>
        <v>20.86</v>
      </c>
      <c r="S372" s="30">
        <f t="shared" ref="S372" si="1233">IF(R372&gt;0,S$3,0)</f>
        <v>2</v>
      </c>
      <c r="T372" s="31">
        <f t="shared" ref="T372" si="1234">N372</f>
        <v>4.78</v>
      </c>
      <c r="U372" s="30">
        <f t="shared" ref="U372" si="1235">IF(T372&gt;0,U$3,0)</f>
        <v>1</v>
      </c>
      <c r="V372" s="43">
        <f t="shared" si="1073"/>
        <v>1.78</v>
      </c>
      <c r="W372" s="45">
        <f t="shared" ref="W372" si="1236">V372+W371</f>
        <v>376.85000000000008</v>
      </c>
      <c r="X372" s="85"/>
    </row>
    <row r="373" spans="1:24" outlineLevel="1" x14ac:dyDescent="0.2">
      <c r="A373" s="91"/>
      <c r="B373" s="37">
        <f t="shared" si="623"/>
        <v>369</v>
      </c>
      <c r="C373" s="28" t="s">
        <v>1023</v>
      </c>
      <c r="D373" s="64">
        <v>44525</v>
      </c>
      <c r="E373" s="28" t="s">
        <v>40</v>
      </c>
      <c r="F373" s="54" t="s">
        <v>46</v>
      </c>
      <c r="G373" s="54" t="s">
        <v>70</v>
      </c>
      <c r="H373" s="54">
        <v>1300</v>
      </c>
      <c r="I373" s="57" t="s">
        <v>131</v>
      </c>
      <c r="J373" s="54" t="s">
        <v>120</v>
      </c>
      <c r="K373" s="36" t="s">
        <v>12</v>
      </c>
      <c r="L373" s="10">
        <v>8.42</v>
      </c>
      <c r="M373" s="30">
        <v>1.3502898550724636</v>
      </c>
      <c r="N373" s="31">
        <v>3.3</v>
      </c>
      <c r="O373" s="30">
        <v>0.59799999999999986</v>
      </c>
      <c r="P373" s="43">
        <f t="shared" si="616"/>
        <v>0</v>
      </c>
      <c r="Q373" s="45">
        <f t="shared" ref="Q373" si="1237">P373+Q372</f>
        <v>81.200000000000074</v>
      </c>
      <c r="R373" s="10">
        <f t="shared" ref="R373" si="1238">L373</f>
        <v>8.42</v>
      </c>
      <c r="S373" s="30">
        <f t="shared" ref="S373" si="1239">IF(R373&gt;0,S$3,0)</f>
        <v>2</v>
      </c>
      <c r="T373" s="31">
        <f t="shared" ref="T373" si="1240">N373</f>
        <v>3.3</v>
      </c>
      <c r="U373" s="30">
        <f t="shared" ref="U373" si="1241">IF(T373&gt;0,U$3,0)</f>
        <v>1</v>
      </c>
      <c r="V373" s="43">
        <f t="shared" si="1073"/>
        <v>0.3</v>
      </c>
      <c r="W373" s="45">
        <f t="shared" ref="W373" si="1242">V373+W372</f>
        <v>377.15000000000009</v>
      </c>
      <c r="X373" s="85"/>
    </row>
    <row r="374" spans="1:24" outlineLevel="1" x14ac:dyDescent="0.2">
      <c r="A374" s="91"/>
      <c r="B374" s="37">
        <f t="shared" si="623"/>
        <v>370</v>
      </c>
      <c r="C374" s="28" t="s">
        <v>1024</v>
      </c>
      <c r="D374" s="64">
        <v>44525</v>
      </c>
      <c r="E374" s="28" t="s">
        <v>44</v>
      </c>
      <c r="F374" s="54" t="s">
        <v>25</v>
      </c>
      <c r="G374" s="54" t="s">
        <v>67</v>
      </c>
      <c r="H374" s="54">
        <v>1200</v>
      </c>
      <c r="I374" s="57" t="s">
        <v>131</v>
      </c>
      <c r="J374" s="54" t="s">
        <v>120</v>
      </c>
      <c r="K374" s="36" t="s">
        <v>66</v>
      </c>
      <c r="L374" s="10">
        <v>9.4</v>
      </c>
      <c r="M374" s="30">
        <v>1.1926546003016592</v>
      </c>
      <c r="N374" s="31">
        <v>1.83</v>
      </c>
      <c r="O374" s="30">
        <v>1.4355555555555553</v>
      </c>
      <c r="P374" s="43">
        <f t="shared" si="616"/>
        <v>-2.6</v>
      </c>
      <c r="Q374" s="45">
        <f t="shared" ref="Q374" si="1243">P374+Q373</f>
        <v>78.60000000000008</v>
      </c>
      <c r="R374" s="10">
        <f t="shared" ref="R374" si="1244">L374</f>
        <v>9.4</v>
      </c>
      <c r="S374" s="30">
        <f t="shared" ref="S374" si="1245">IF(R374&gt;0,S$3,0)</f>
        <v>2</v>
      </c>
      <c r="T374" s="31">
        <f t="shared" ref="T374" si="1246">N374</f>
        <v>1.83</v>
      </c>
      <c r="U374" s="30">
        <f t="shared" ref="U374" si="1247">IF(T374&gt;0,U$3,0)</f>
        <v>1</v>
      </c>
      <c r="V374" s="43">
        <f t="shared" si="1073"/>
        <v>-3</v>
      </c>
      <c r="W374" s="45">
        <f t="shared" ref="W374" si="1248">V374+W373</f>
        <v>374.15000000000009</v>
      </c>
      <c r="X374" s="85"/>
    </row>
    <row r="375" spans="1:24" outlineLevel="1" x14ac:dyDescent="0.2">
      <c r="A375" s="91"/>
      <c r="B375" s="37">
        <f t="shared" si="623"/>
        <v>371</v>
      </c>
      <c r="C375" s="28" t="s">
        <v>926</v>
      </c>
      <c r="D375" s="64">
        <v>44525</v>
      </c>
      <c r="E375" s="28" t="s">
        <v>44</v>
      </c>
      <c r="F375" s="54" t="s">
        <v>25</v>
      </c>
      <c r="G375" s="54" t="s">
        <v>67</v>
      </c>
      <c r="H375" s="54">
        <v>1200</v>
      </c>
      <c r="I375" s="57" t="s">
        <v>131</v>
      </c>
      <c r="J375" s="54" t="s">
        <v>120</v>
      </c>
      <c r="K375" s="36" t="s">
        <v>8</v>
      </c>
      <c r="L375" s="10">
        <v>40</v>
      </c>
      <c r="M375" s="30">
        <v>0.25615384615384618</v>
      </c>
      <c r="N375" s="31">
        <v>5.5</v>
      </c>
      <c r="O375" s="30">
        <v>5.000000000000001E-2</v>
      </c>
      <c r="P375" s="43">
        <f t="shared" si="616"/>
        <v>0</v>
      </c>
      <c r="Q375" s="45">
        <f t="shared" ref="Q375" si="1249">P375+Q374</f>
        <v>78.60000000000008</v>
      </c>
      <c r="R375" s="10">
        <f t="shared" ref="R375" si="1250">L375</f>
        <v>40</v>
      </c>
      <c r="S375" s="30">
        <f t="shared" ref="S375" si="1251">IF(R375&gt;0,S$3,0)</f>
        <v>2</v>
      </c>
      <c r="T375" s="31">
        <f t="shared" ref="T375" si="1252">N375</f>
        <v>5.5</v>
      </c>
      <c r="U375" s="30">
        <f t="shared" ref="U375" si="1253">IF(T375&gt;0,U$3,0)</f>
        <v>1</v>
      </c>
      <c r="V375" s="43">
        <f t="shared" si="1073"/>
        <v>2.5</v>
      </c>
      <c r="W375" s="45">
        <f t="shared" ref="W375" si="1254">V375+W374</f>
        <v>376.65000000000009</v>
      </c>
      <c r="X375" s="85"/>
    </row>
    <row r="376" spans="1:24" outlineLevel="1" x14ac:dyDescent="0.2">
      <c r="A376" s="91"/>
      <c r="B376" s="37">
        <f t="shared" si="623"/>
        <v>372</v>
      </c>
      <c r="C376" s="28" t="s">
        <v>1025</v>
      </c>
      <c r="D376" s="64">
        <v>44525</v>
      </c>
      <c r="E376" s="28" t="s">
        <v>44</v>
      </c>
      <c r="F376" s="54" t="s">
        <v>36</v>
      </c>
      <c r="G376" s="54" t="s">
        <v>67</v>
      </c>
      <c r="H376" s="54">
        <v>1200</v>
      </c>
      <c r="I376" s="57" t="s">
        <v>131</v>
      </c>
      <c r="J376" s="54" t="s">
        <v>120</v>
      </c>
      <c r="K376" s="36" t="s">
        <v>12</v>
      </c>
      <c r="L376" s="10">
        <v>4.12</v>
      </c>
      <c r="M376" s="30">
        <v>3.2120000000000006</v>
      </c>
      <c r="N376" s="31">
        <v>1.84</v>
      </c>
      <c r="O376" s="30">
        <v>3.8628571428571434</v>
      </c>
      <c r="P376" s="43">
        <f t="shared" si="616"/>
        <v>0</v>
      </c>
      <c r="Q376" s="45">
        <f t="shared" ref="Q376" si="1255">P376+Q375</f>
        <v>78.60000000000008</v>
      </c>
      <c r="R376" s="10">
        <f t="shared" ref="R376" si="1256">L376</f>
        <v>4.12</v>
      </c>
      <c r="S376" s="30">
        <f t="shared" ref="S376" si="1257">IF(R376&gt;0,S$3,0)</f>
        <v>2</v>
      </c>
      <c r="T376" s="31">
        <f t="shared" ref="T376" si="1258">N376</f>
        <v>1.84</v>
      </c>
      <c r="U376" s="30">
        <f t="shared" ref="U376" si="1259">IF(T376&gt;0,U$3,0)</f>
        <v>1</v>
      </c>
      <c r="V376" s="43">
        <f t="shared" si="1073"/>
        <v>-1.1599999999999999</v>
      </c>
      <c r="W376" s="45">
        <f t="shared" ref="W376" si="1260">V376+W375</f>
        <v>375.49000000000007</v>
      </c>
      <c r="X376" s="85"/>
    </row>
    <row r="377" spans="1:24" outlineLevel="1" x14ac:dyDescent="0.2">
      <c r="A377" s="91"/>
      <c r="B377" s="37">
        <f t="shared" si="623"/>
        <v>373</v>
      </c>
      <c r="C377" s="28" t="s">
        <v>1028</v>
      </c>
      <c r="D377" s="64">
        <v>44526</v>
      </c>
      <c r="E377" s="28" t="s">
        <v>55</v>
      </c>
      <c r="F377" s="54" t="s">
        <v>13</v>
      </c>
      <c r="G377" s="54" t="s">
        <v>69</v>
      </c>
      <c r="H377" s="54">
        <v>1100</v>
      </c>
      <c r="I377" s="57" t="s">
        <v>132</v>
      </c>
      <c r="J377" s="54" t="s">
        <v>120</v>
      </c>
      <c r="K377" s="36" t="s">
        <v>12</v>
      </c>
      <c r="L377" s="10">
        <v>2.68</v>
      </c>
      <c r="M377" s="30">
        <v>5.9819026870007255</v>
      </c>
      <c r="N377" s="31">
        <v>1.46</v>
      </c>
      <c r="O377" s="30">
        <v>0</v>
      </c>
      <c r="P377" s="43">
        <f t="shared" si="616"/>
        <v>-6</v>
      </c>
      <c r="Q377" s="45">
        <f t="shared" ref="Q377" si="1261">P377+Q376</f>
        <v>72.60000000000008</v>
      </c>
      <c r="R377" s="10">
        <f t="shared" ref="R377" si="1262">L377</f>
        <v>2.68</v>
      </c>
      <c r="S377" s="30">
        <f t="shared" ref="S377" si="1263">IF(R377&gt;0,S$3,0)</f>
        <v>2</v>
      </c>
      <c r="T377" s="31">
        <f t="shared" ref="T377" si="1264">N377</f>
        <v>1.46</v>
      </c>
      <c r="U377" s="30">
        <f t="shared" ref="U377" si="1265">IF(T377&gt;0,U$3,0)</f>
        <v>1</v>
      </c>
      <c r="V377" s="43">
        <f t="shared" si="1073"/>
        <v>-1.54</v>
      </c>
      <c r="W377" s="45">
        <f t="shared" ref="W377" si="1266">V377+W376</f>
        <v>373.95000000000005</v>
      </c>
      <c r="X377" s="85"/>
    </row>
    <row r="378" spans="1:24" outlineLevel="1" x14ac:dyDescent="0.2">
      <c r="A378" s="91"/>
      <c r="B378" s="37">
        <f t="shared" si="623"/>
        <v>374</v>
      </c>
      <c r="C378" s="28" t="s">
        <v>1031</v>
      </c>
      <c r="D378" s="64">
        <v>44527</v>
      </c>
      <c r="E378" s="28" t="s">
        <v>78</v>
      </c>
      <c r="F378" s="54" t="s">
        <v>48</v>
      </c>
      <c r="G378" s="54" t="s">
        <v>70</v>
      </c>
      <c r="H378" s="54">
        <v>1000</v>
      </c>
      <c r="I378" s="57" t="s">
        <v>131</v>
      </c>
      <c r="J378" s="54" t="s">
        <v>120</v>
      </c>
      <c r="K378" s="36" t="s">
        <v>110</v>
      </c>
      <c r="L378" s="10">
        <v>7.8</v>
      </c>
      <c r="M378" s="30">
        <v>1.4658350803633822</v>
      </c>
      <c r="N378" s="31">
        <v>2.56</v>
      </c>
      <c r="O378" s="30">
        <v>0.95333333333333325</v>
      </c>
      <c r="P378" s="43">
        <f t="shared" si="616"/>
        <v>-2.4</v>
      </c>
      <c r="Q378" s="45">
        <f t="shared" ref="Q378" si="1267">P378+Q377</f>
        <v>70.200000000000074</v>
      </c>
      <c r="R378" s="10">
        <f t="shared" ref="R378" si="1268">L378</f>
        <v>7.8</v>
      </c>
      <c r="S378" s="30">
        <f t="shared" ref="S378" si="1269">IF(R378&gt;0,S$3,0)</f>
        <v>2</v>
      </c>
      <c r="T378" s="31">
        <f t="shared" ref="T378" si="1270">N378</f>
        <v>2.56</v>
      </c>
      <c r="U378" s="30">
        <f t="shared" ref="U378" si="1271">IF(T378&gt;0,U$3,0)</f>
        <v>1</v>
      </c>
      <c r="V378" s="43">
        <f t="shared" si="1073"/>
        <v>-3</v>
      </c>
      <c r="W378" s="45">
        <f t="shared" ref="W378" si="1272">V378+W377</f>
        <v>370.95000000000005</v>
      </c>
      <c r="X378" s="85"/>
    </row>
    <row r="379" spans="1:24" outlineLevel="1" x14ac:dyDescent="0.2">
      <c r="A379" s="91"/>
      <c r="B379" s="37">
        <f t="shared" si="623"/>
        <v>375</v>
      </c>
      <c r="C379" s="28" t="s">
        <v>1030</v>
      </c>
      <c r="D379" s="64">
        <v>44527</v>
      </c>
      <c r="E379" s="28" t="s">
        <v>49</v>
      </c>
      <c r="F379" s="54" t="s">
        <v>25</v>
      </c>
      <c r="G379" s="54" t="s">
        <v>177</v>
      </c>
      <c r="H379" s="54">
        <v>1000</v>
      </c>
      <c r="I379" s="57" t="s">
        <v>131</v>
      </c>
      <c r="J379" s="54" t="s">
        <v>120</v>
      </c>
      <c r="K379" s="36" t="s">
        <v>9</v>
      </c>
      <c r="L379" s="10">
        <v>3.85</v>
      </c>
      <c r="M379" s="30">
        <v>3.5069565217391307</v>
      </c>
      <c r="N379" s="31">
        <v>1.6</v>
      </c>
      <c r="O379" s="30">
        <v>0</v>
      </c>
      <c r="P379" s="43">
        <f t="shared" si="616"/>
        <v>10</v>
      </c>
      <c r="Q379" s="45">
        <f t="shared" ref="Q379" si="1273">P379+Q378</f>
        <v>80.200000000000074</v>
      </c>
      <c r="R379" s="10">
        <f t="shared" ref="R379" si="1274">L379</f>
        <v>3.85</v>
      </c>
      <c r="S379" s="30">
        <f t="shared" ref="S379" si="1275">IF(R379&gt;0,S$3,0)</f>
        <v>2</v>
      </c>
      <c r="T379" s="31">
        <f t="shared" ref="T379" si="1276">N379</f>
        <v>1.6</v>
      </c>
      <c r="U379" s="30">
        <f t="shared" ref="U379" si="1277">IF(T379&gt;0,U$3,0)</f>
        <v>1</v>
      </c>
      <c r="V379" s="43">
        <f t="shared" si="1073"/>
        <v>6.3</v>
      </c>
      <c r="W379" s="45">
        <f t="shared" ref="W379" si="1278">V379+W378</f>
        <v>377.25000000000006</v>
      </c>
      <c r="X379" s="85"/>
    </row>
    <row r="380" spans="1:24" outlineLevel="1" x14ac:dyDescent="0.2">
      <c r="A380" s="91"/>
      <c r="B380" s="37">
        <f t="shared" si="623"/>
        <v>376</v>
      </c>
      <c r="C380" s="28" t="s">
        <v>1029</v>
      </c>
      <c r="D380" s="64">
        <v>44527</v>
      </c>
      <c r="E380" s="28" t="s">
        <v>49</v>
      </c>
      <c r="F380" s="54" t="s">
        <v>29</v>
      </c>
      <c r="G380" s="54" t="s">
        <v>191</v>
      </c>
      <c r="H380" s="54">
        <v>1400</v>
      </c>
      <c r="I380" s="57" t="s">
        <v>131</v>
      </c>
      <c r="J380" s="54" t="s">
        <v>120</v>
      </c>
      <c r="K380" s="36" t="s">
        <v>9</v>
      </c>
      <c r="L380" s="10">
        <v>9.1999999999999993</v>
      </c>
      <c r="M380" s="30">
        <v>1.2190909090909092</v>
      </c>
      <c r="N380" s="31">
        <v>2.9</v>
      </c>
      <c r="O380" s="30">
        <v>0.62285714285714289</v>
      </c>
      <c r="P380" s="43">
        <f t="shared" si="616"/>
        <v>11.2</v>
      </c>
      <c r="Q380" s="45">
        <f t="shared" ref="Q380" si="1279">P380+Q379</f>
        <v>91.400000000000077</v>
      </c>
      <c r="R380" s="10">
        <f t="shared" ref="R380" si="1280">L380</f>
        <v>9.1999999999999993</v>
      </c>
      <c r="S380" s="30">
        <f t="shared" ref="S380" si="1281">IF(R380&gt;0,S$3,0)</f>
        <v>2</v>
      </c>
      <c r="T380" s="31">
        <f t="shared" ref="T380" si="1282">N380</f>
        <v>2.9</v>
      </c>
      <c r="U380" s="30">
        <f t="shared" ref="U380" si="1283">IF(T380&gt;0,U$3,0)</f>
        <v>1</v>
      </c>
      <c r="V380" s="43">
        <f t="shared" si="1073"/>
        <v>18.3</v>
      </c>
      <c r="W380" s="45">
        <f t="shared" ref="W380" si="1284">V380+W379</f>
        <v>395.55000000000007</v>
      </c>
      <c r="X380" s="85"/>
    </row>
    <row r="381" spans="1:24" outlineLevel="1" x14ac:dyDescent="0.2">
      <c r="A381" s="91"/>
      <c r="B381" s="37">
        <f t="shared" si="623"/>
        <v>377</v>
      </c>
      <c r="C381" s="28" t="s">
        <v>1032</v>
      </c>
      <c r="D381" s="64">
        <v>44528</v>
      </c>
      <c r="E381" s="28" t="s">
        <v>42</v>
      </c>
      <c r="F381" s="54" t="s">
        <v>36</v>
      </c>
      <c r="G381" s="54" t="s">
        <v>67</v>
      </c>
      <c r="H381" s="54">
        <v>1200</v>
      </c>
      <c r="I381" s="57" t="s">
        <v>131</v>
      </c>
      <c r="J381" s="54" t="s">
        <v>120</v>
      </c>
      <c r="K381" s="36" t="s">
        <v>204</v>
      </c>
      <c r="L381" s="10">
        <v>5.6</v>
      </c>
      <c r="M381" s="30">
        <v>2.1761728395061728</v>
      </c>
      <c r="N381" s="31">
        <v>2</v>
      </c>
      <c r="O381" s="30">
        <v>2.1400000000000006</v>
      </c>
      <c r="P381" s="43">
        <f t="shared" si="616"/>
        <v>-4.3</v>
      </c>
      <c r="Q381" s="45">
        <f t="shared" ref="Q381" si="1285">P381+Q380</f>
        <v>87.10000000000008</v>
      </c>
      <c r="R381" s="10">
        <f t="shared" ref="R381" si="1286">L381</f>
        <v>5.6</v>
      </c>
      <c r="S381" s="30">
        <f t="shared" ref="S381" si="1287">IF(R381&gt;0,S$3,0)</f>
        <v>2</v>
      </c>
      <c r="T381" s="31">
        <f t="shared" ref="T381" si="1288">N381</f>
        <v>2</v>
      </c>
      <c r="U381" s="30">
        <f t="shared" ref="U381" si="1289">IF(T381&gt;0,U$3,0)</f>
        <v>1</v>
      </c>
      <c r="V381" s="43">
        <f t="shared" si="1073"/>
        <v>-3</v>
      </c>
      <c r="W381" s="45">
        <f t="shared" ref="W381" si="1290">V381+W380</f>
        <v>392.55000000000007</v>
      </c>
      <c r="X381" s="85"/>
    </row>
    <row r="382" spans="1:24" outlineLevel="1" collapsed="1" x14ac:dyDescent="0.2">
      <c r="A382" s="91"/>
      <c r="B382" s="37">
        <f t="shared" si="623"/>
        <v>378</v>
      </c>
      <c r="C382" s="28" t="s">
        <v>1033</v>
      </c>
      <c r="D382" s="64">
        <v>44528</v>
      </c>
      <c r="E382" s="28" t="s">
        <v>58</v>
      </c>
      <c r="F382" s="54" t="s">
        <v>10</v>
      </c>
      <c r="G382" s="54" t="s">
        <v>67</v>
      </c>
      <c r="H382" s="54">
        <v>1100</v>
      </c>
      <c r="I382" s="57" t="s">
        <v>131</v>
      </c>
      <c r="J382" s="54" t="s">
        <v>120</v>
      </c>
      <c r="K382" s="36" t="s">
        <v>9</v>
      </c>
      <c r="L382" s="10">
        <v>3.05</v>
      </c>
      <c r="M382" s="30">
        <v>4.8763636363636369</v>
      </c>
      <c r="N382" s="31">
        <v>1.58</v>
      </c>
      <c r="O382" s="30">
        <v>0</v>
      </c>
      <c r="P382" s="43">
        <f t="shared" si="616"/>
        <v>10</v>
      </c>
      <c r="Q382" s="45">
        <f t="shared" ref="Q382" si="1291">P382+Q381</f>
        <v>97.10000000000008</v>
      </c>
      <c r="R382" s="10">
        <f t="shared" ref="R382" si="1292">L382</f>
        <v>3.05</v>
      </c>
      <c r="S382" s="30">
        <f t="shared" ref="S382" si="1293">IF(R382&gt;0,S$3,0)</f>
        <v>2</v>
      </c>
      <c r="T382" s="31">
        <f t="shared" ref="T382" si="1294">N382</f>
        <v>1.58</v>
      </c>
      <c r="U382" s="30">
        <f t="shared" ref="U382" si="1295">IF(T382&gt;0,U$3,0)</f>
        <v>1</v>
      </c>
      <c r="V382" s="43">
        <f t="shared" si="1073"/>
        <v>4.68</v>
      </c>
      <c r="W382" s="45">
        <f t="shared" ref="W382" si="1296">V382+W381</f>
        <v>397.23000000000008</v>
      </c>
      <c r="X382" s="85"/>
    </row>
    <row r="383" spans="1:24" outlineLevel="1" x14ac:dyDescent="0.2">
      <c r="A383" s="91"/>
      <c r="B383" s="37">
        <f t="shared" si="623"/>
        <v>379</v>
      </c>
      <c r="C383" s="28" t="s">
        <v>1036</v>
      </c>
      <c r="D383" s="64">
        <v>44529</v>
      </c>
      <c r="E383" s="28" t="s">
        <v>35</v>
      </c>
      <c r="F383" s="54" t="s">
        <v>25</v>
      </c>
      <c r="G383" s="54" t="s">
        <v>67</v>
      </c>
      <c r="H383" s="54">
        <v>1100</v>
      </c>
      <c r="I383" s="57" t="s">
        <v>131</v>
      </c>
      <c r="J383" s="54" t="s">
        <v>120</v>
      </c>
      <c r="K383" s="36" t="s">
        <v>62</v>
      </c>
      <c r="L383" s="10">
        <v>4.92</v>
      </c>
      <c r="M383" s="30">
        <v>2.5455813953488371</v>
      </c>
      <c r="N383" s="31">
        <v>1.96</v>
      </c>
      <c r="O383" s="30">
        <v>2.6240000000000001</v>
      </c>
      <c r="P383" s="43">
        <f t="shared" si="616"/>
        <v>-5.2</v>
      </c>
      <c r="Q383" s="45">
        <f t="shared" ref="Q383" si="1297">P383+Q382</f>
        <v>91.900000000000077</v>
      </c>
      <c r="R383" s="10">
        <f t="shared" ref="R383" si="1298">L383</f>
        <v>4.92</v>
      </c>
      <c r="S383" s="30">
        <f t="shared" ref="S383" si="1299">IF(R383&gt;0,S$3,0)</f>
        <v>2</v>
      </c>
      <c r="T383" s="31">
        <f t="shared" ref="T383" si="1300">N383</f>
        <v>1.96</v>
      </c>
      <c r="U383" s="30">
        <f t="shared" ref="U383" si="1301">IF(T383&gt;0,U$3,0)</f>
        <v>1</v>
      </c>
      <c r="V383" s="43">
        <f t="shared" si="1073"/>
        <v>-3</v>
      </c>
      <c r="W383" s="45">
        <f t="shared" ref="W383" si="1302">V383+W382</f>
        <v>394.23000000000008</v>
      </c>
      <c r="X383" s="85"/>
    </row>
    <row r="384" spans="1:24" outlineLevel="1" x14ac:dyDescent="0.2">
      <c r="A384" s="91"/>
      <c r="B384" s="37">
        <f t="shared" si="623"/>
        <v>380</v>
      </c>
      <c r="C384" s="28" t="s">
        <v>1037</v>
      </c>
      <c r="D384" s="64">
        <v>44529</v>
      </c>
      <c r="E384" s="28" t="s">
        <v>35</v>
      </c>
      <c r="F384" s="54" t="s">
        <v>25</v>
      </c>
      <c r="G384" s="54" t="s">
        <v>67</v>
      </c>
      <c r="H384" s="54">
        <v>1100</v>
      </c>
      <c r="I384" s="57" t="s">
        <v>131</v>
      </c>
      <c r="J384" s="54" t="s">
        <v>120</v>
      </c>
      <c r="K384" s="36" t="s">
        <v>56</v>
      </c>
      <c r="L384" s="10">
        <v>6.95</v>
      </c>
      <c r="M384" s="30">
        <v>1.6766666666666667</v>
      </c>
      <c r="N384" s="31">
        <v>2.2999999999999998</v>
      </c>
      <c r="O384" s="30">
        <v>1.32</v>
      </c>
      <c r="P384" s="43">
        <f t="shared" si="616"/>
        <v>-3</v>
      </c>
      <c r="Q384" s="45">
        <f t="shared" ref="Q384" si="1303">P384+Q383</f>
        <v>88.900000000000077</v>
      </c>
      <c r="R384" s="10">
        <f t="shared" ref="R384" si="1304">L384</f>
        <v>6.95</v>
      </c>
      <c r="S384" s="30">
        <f t="shared" ref="S384" si="1305">IF(R384&gt;0,S$3,0)</f>
        <v>2</v>
      </c>
      <c r="T384" s="31">
        <f t="shared" ref="T384" si="1306">N384</f>
        <v>2.2999999999999998</v>
      </c>
      <c r="U384" s="30">
        <f t="shared" ref="U384" si="1307">IF(T384&gt;0,U$3,0)</f>
        <v>1</v>
      </c>
      <c r="V384" s="43">
        <f t="shared" si="1073"/>
        <v>-3</v>
      </c>
      <c r="W384" s="45">
        <f t="shared" ref="W384" si="1308">V384+W383</f>
        <v>391.23000000000008</v>
      </c>
      <c r="X384" s="85"/>
    </row>
    <row r="385" spans="1:24" outlineLevel="1" x14ac:dyDescent="0.2">
      <c r="A385" s="91"/>
      <c r="B385" s="37">
        <f t="shared" si="623"/>
        <v>381</v>
      </c>
      <c r="C385" s="28" t="s">
        <v>1038</v>
      </c>
      <c r="D385" s="64">
        <v>44529</v>
      </c>
      <c r="E385" s="28" t="s">
        <v>35</v>
      </c>
      <c r="F385" s="54" t="s">
        <v>13</v>
      </c>
      <c r="G385" s="54" t="s">
        <v>147</v>
      </c>
      <c r="H385" s="54">
        <v>1100</v>
      </c>
      <c r="I385" s="57" t="s">
        <v>131</v>
      </c>
      <c r="J385" s="54" t="s">
        <v>120</v>
      </c>
      <c r="K385" s="36" t="s">
        <v>12</v>
      </c>
      <c r="L385" s="10">
        <v>3.7</v>
      </c>
      <c r="M385" s="30">
        <v>3.7130481283422463</v>
      </c>
      <c r="N385" s="31">
        <v>1.67</v>
      </c>
      <c r="O385" s="30">
        <v>0</v>
      </c>
      <c r="P385" s="43">
        <f t="shared" si="616"/>
        <v>-3.7</v>
      </c>
      <c r="Q385" s="45">
        <f t="shared" ref="Q385" si="1309">P385+Q384</f>
        <v>85.200000000000074</v>
      </c>
      <c r="R385" s="10">
        <f t="shared" ref="R385" si="1310">L385</f>
        <v>3.7</v>
      </c>
      <c r="S385" s="30">
        <f t="shared" ref="S385" si="1311">IF(R385&gt;0,S$3,0)</f>
        <v>2</v>
      </c>
      <c r="T385" s="31">
        <f t="shared" ref="T385" si="1312">N385</f>
        <v>1.67</v>
      </c>
      <c r="U385" s="30">
        <f t="shared" ref="U385" si="1313">IF(T385&gt;0,U$3,0)</f>
        <v>1</v>
      </c>
      <c r="V385" s="43">
        <f t="shared" si="1073"/>
        <v>-1.33</v>
      </c>
      <c r="W385" s="45">
        <f t="shared" ref="W385" si="1314">V385+W384</f>
        <v>389.90000000000009</v>
      </c>
      <c r="X385" s="85"/>
    </row>
    <row r="386" spans="1:24" outlineLevel="1" x14ac:dyDescent="0.2">
      <c r="A386" s="91"/>
      <c r="B386" s="37">
        <f t="shared" si="623"/>
        <v>382</v>
      </c>
      <c r="C386" s="28" t="s">
        <v>1040</v>
      </c>
      <c r="D386" s="64">
        <v>44530</v>
      </c>
      <c r="E386" s="28" t="s">
        <v>60</v>
      </c>
      <c r="F386" s="54" t="s">
        <v>25</v>
      </c>
      <c r="G386" s="54" t="s">
        <v>67</v>
      </c>
      <c r="H386" s="54">
        <v>1100</v>
      </c>
      <c r="I386" s="57" t="s">
        <v>131</v>
      </c>
      <c r="J386" s="54" t="s">
        <v>120</v>
      </c>
      <c r="K386" s="36" t="s">
        <v>66</v>
      </c>
      <c r="L386" s="10">
        <v>4.9000000000000004</v>
      </c>
      <c r="M386" s="30">
        <v>2.5560448807854135</v>
      </c>
      <c r="N386" s="31">
        <v>1.51</v>
      </c>
      <c r="O386" s="30">
        <v>0</v>
      </c>
      <c r="P386" s="43">
        <f t="shared" si="616"/>
        <v>-2.6</v>
      </c>
      <c r="Q386" s="45">
        <f t="shared" ref="Q386" si="1315">P386+Q385</f>
        <v>82.60000000000008</v>
      </c>
      <c r="R386" s="10">
        <f t="shared" ref="R386" si="1316">L386</f>
        <v>4.9000000000000004</v>
      </c>
      <c r="S386" s="30">
        <f t="shared" ref="S386" si="1317">IF(R386&gt;0,S$3,0)</f>
        <v>2</v>
      </c>
      <c r="T386" s="31">
        <f t="shared" ref="T386" si="1318">N386</f>
        <v>1.51</v>
      </c>
      <c r="U386" s="30">
        <f t="shared" ref="U386" si="1319">IF(T386&gt;0,U$3,0)</f>
        <v>1</v>
      </c>
      <c r="V386" s="43">
        <f t="shared" si="1073"/>
        <v>-3</v>
      </c>
      <c r="W386" s="45">
        <f t="shared" ref="W386" si="1320">V386+W385</f>
        <v>386.90000000000009</v>
      </c>
      <c r="X386" s="85"/>
    </row>
    <row r="387" spans="1:24" outlineLevel="1" x14ac:dyDescent="0.2">
      <c r="A387" s="91"/>
      <c r="B387" s="52">
        <f t="shared" si="623"/>
        <v>383</v>
      </c>
      <c r="C387" s="9" t="s">
        <v>1041</v>
      </c>
      <c r="D387" s="42">
        <v>44530</v>
      </c>
      <c r="E387" s="9" t="s">
        <v>60</v>
      </c>
      <c r="F387" s="55" t="s">
        <v>36</v>
      </c>
      <c r="G387" s="55" t="s">
        <v>67</v>
      </c>
      <c r="H387" s="55">
        <v>1300</v>
      </c>
      <c r="I387" s="60" t="s">
        <v>131</v>
      </c>
      <c r="J387" s="55" t="s">
        <v>120</v>
      </c>
      <c r="K387" s="38" t="s">
        <v>56</v>
      </c>
      <c r="L387" s="39">
        <v>6.02</v>
      </c>
      <c r="M387" s="40">
        <v>1.9900000000000002</v>
      </c>
      <c r="N387" s="41">
        <v>2.23</v>
      </c>
      <c r="O387" s="40">
        <v>1.6103703703703705</v>
      </c>
      <c r="P387" s="44">
        <f t="shared" si="616"/>
        <v>-3.6</v>
      </c>
      <c r="Q387" s="48">
        <f t="shared" ref="Q387" si="1321">P387+Q386</f>
        <v>79.000000000000085</v>
      </c>
      <c r="R387" s="39">
        <f t="shared" ref="R387" si="1322">L387</f>
        <v>6.02</v>
      </c>
      <c r="S387" s="40">
        <f t="shared" ref="S387" si="1323">IF(R387&gt;0,S$3,0)</f>
        <v>2</v>
      </c>
      <c r="T387" s="41">
        <f t="shared" ref="T387" si="1324">N387</f>
        <v>2.23</v>
      </c>
      <c r="U387" s="40">
        <f t="shared" ref="U387" si="1325">IF(T387&gt;0,U$3,0)</f>
        <v>1</v>
      </c>
      <c r="V387" s="44">
        <f t="shared" si="1073"/>
        <v>-3</v>
      </c>
      <c r="W387" s="48">
        <f t="shared" ref="W387" si="1326">V387+W386</f>
        <v>383.90000000000009</v>
      </c>
      <c r="X387" s="85"/>
    </row>
    <row r="388" spans="1:24" x14ac:dyDescent="0.2">
      <c r="A388" s="91"/>
      <c r="B388" s="37">
        <f t="shared" si="623"/>
        <v>384</v>
      </c>
      <c r="C388" s="28" t="s">
        <v>1043</v>
      </c>
      <c r="D388" s="64">
        <v>44531</v>
      </c>
      <c r="E388" s="28" t="s">
        <v>51</v>
      </c>
      <c r="F388" s="54" t="s">
        <v>36</v>
      </c>
      <c r="G388" s="54" t="s">
        <v>67</v>
      </c>
      <c r="H388" s="54">
        <v>1100</v>
      </c>
      <c r="I388" s="57" t="s">
        <v>131</v>
      </c>
      <c r="J388" s="54" t="s">
        <v>120</v>
      </c>
      <c r="K388" s="36" t="s">
        <v>9</v>
      </c>
      <c r="L388" s="10">
        <v>3.35</v>
      </c>
      <c r="M388" s="30">
        <v>4.2728947368421046</v>
      </c>
      <c r="N388" s="31">
        <v>1.64</v>
      </c>
      <c r="O388" s="30">
        <v>0</v>
      </c>
      <c r="P388" s="43">
        <f t="shared" si="616"/>
        <v>10</v>
      </c>
      <c r="Q388" s="45">
        <f t="shared" ref="Q388" si="1327">P388+Q387</f>
        <v>89.000000000000085</v>
      </c>
      <c r="R388" s="10">
        <f t="shared" ref="R388" si="1328">L388</f>
        <v>3.35</v>
      </c>
      <c r="S388" s="30">
        <f t="shared" ref="S388" si="1329">IF(R388&gt;0,S$3,0)</f>
        <v>2</v>
      </c>
      <c r="T388" s="31">
        <f t="shared" ref="T388" si="1330">N388</f>
        <v>1.64</v>
      </c>
      <c r="U388" s="30">
        <f t="shared" ref="U388" si="1331">IF(T388&gt;0,U$3,0)</f>
        <v>1</v>
      </c>
      <c r="V388" s="43">
        <f t="shared" si="1073"/>
        <v>5.34</v>
      </c>
      <c r="W388" s="45">
        <f t="shared" ref="W388" si="1332">V388+W387</f>
        <v>389.24000000000007</v>
      </c>
      <c r="X388" s="85"/>
    </row>
    <row r="389" spans="1:24" x14ac:dyDescent="0.2">
      <c r="A389" s="91"/>
      <c r="B389" s="37">
        <f t="shared" si="623"/>
        <v>385</v>
      </c>
      <c r="C389" s="28" t="s">
        <v>1044</v>
      </c>
      <c r="D389" s="64">
        <v>44531</v>
      </c>
      <c r="E389" s="28" t="s">
        <v>51</v>
      </c>
      <c r="F389" s="54" t="s">
        <v>10</v>
      </c>
      <c r="G389" s="54" t="s">
        <v>67</v>
      </c>
      <c r="H389" s="54">
        <v>1200</v>
      </c>
      <c r="I389" s="57" t="s">
        <v>131</v>
      </c>
      <c r="J389" s="54" t="s">
        <v>120</v>
      </c>
      <c r="K389" s="36" t="s">
        <v>12</v>
      </c>
      <c r="L389" s="10">
        <v>7.45</v>
      </c>
      <c r="M389" s="30">
        <v>1.5570588235294116</v>
      </c>
      <c r="N389" s="31">
        <v>1.65</v>
      </c>
      <c r="O389" s="30">
        <v>0</v>
      </c>
      <c r="P389" s="43">
        <f t="shared" si="616"/>
        <v>-1.6</v>
      </c>
      <c r="Q389" s="45">
        <f t="shared" ref="Q389" si="1333">P389+Q388</f>
        <v>87.400000000000091</v>
      </c>
      <c r="R389" s="10">
        <f t="shared" ref="R389" si="1334">L389</f>
        <v>7.45</v>
      </c>
      <c r="S389" s="30">
        <f t="shared" ref="S389" si="1335">IF(R389&gt;0,S$3,0)</f>
        <v>2</v>
      </c>
      <c r="T389" s="31">
        <f t="shared" ref="T389" si="1336">N389</f>
        <v>1.65</v>
      </c>
      <c r="U389" s="30">
        <f t="shared" ref="U389" si="1337">IF(T389&gt;0,U$3,0)</f>
        <v>1</v>
      </c>
      <c r="V389" s="43">
        <f t="shared" si="1073"/>
        <v>-1.35</v>
      </c>
      <c r="W389" s="45">
        <f t="shared" ref="W389" si="1338">V389+W388</f>
        <v>387.89000000000004</v>
      </c>
      <c r="X389" s="85"/>
    </row>
    <row r="390" spans="1:24" x14ac:dyDescent="0.2">
      <c r="A390" s="91"/>
      <c r="B390" s="37">
        <f t="shared" si="623"/>
        <v>386</v>
      </c>
      <c r="C390" s="28" t="s">
        <v>919</v>
      </c>
      <c r="D390" s="64">
        <v>44531</v>
      </c>
      <c r="E390" s="28" t="s">
        <v>51</v>
      </c>
      <c r="F390" s="54" t="s">
        <v>10</v>
      </c>
      <c r="G390" s="54" t="s">
        <v>67</v>
      </c>
      <c r="H390" s="54">
        <v>1200</v>
      </c>
      <c r="I390" s="57" t="s">
        <v>131</v>
      </c>
      <c r="J390" s="54" t="s">
        <v>120</v>
      </c>
      <c r="K390" s="36" t="s">
        <v>56</v>
      </c>
      <c r="L390" s="10">
        <v>1.64</v>
      </c>
      <c r="M390" s="30">
        <v>15.670243902439026</v>
      </c>
      <c r="N390" s="31">
        <v>1.1299999999999999</v>
      </c>
      <c r="O390" s="30">
        <v>0</v>
      </c>
      <c r="P390" s="43">
        <f t="shared" si="616"/>
        <v>-15.7</v>
      </c>
      <c r="Q390" s="45">
        <f t="shared" ref="Q390" si="1339">P390+Q389</f>
        <v>71.700000000000088</v>
      </c>
      <c r="R390" s="10">
        <f t="shared" ref="R390" si="1340">L390</f>
        <v>1.64</v>
      </c>
      <c r="S390" s="30">
        <f t="shared" ref="S390" si="1341">IF(R390&gt;0,S$3,0)</f>
        <v>2</v>
      </c>
      <c r="T390" s="31">
        <f t="shared" ref="T390" si="1342">N390</f>
        <v>1.1299999999999999</v>
      </c>
      <c r="U390" s="30">
        <f t="shared" ref="U390" si="1343">IF(T390&gt;0,U$3,0)</f>
        <v>1</v>
      </c>
      <c r="V390" s="43">
        <f t="shared" si="1073"/>
        <v>-3</v>
      </c>
      <c r="W390" s="45">
        <f t="shared" ref="W390" si="1344">V390+W389</f>
        <v>384.89000000000004</v>
      </c>
      <c r="X390" s="85"/>
    </row>
    <row r="391" spans="1:24" x14ac:dyDescent="0.2">
      <c r="A391" s="91"/>
      <c r="B391" s="37">
        <f t="shared" si="623"/>
        <v>387</v>
      </c>
      <c r="C391" s="28" t="s">
        <v>1047</v>
      </c>
      <c r="D391" s="64">
        <v>44532</v>
      </c>
      <c r="E391" s="28" t="s">
        <v>37</v>
      </c>
      <c r="F391" s="54" t="s">
        <v>34</v>
      </c>
      <c r="G391" s="54" t="s">
        <v>67</v>
      </c>
      <c r="H391" s="54">
        <v>1000</v>
      </c>
      <c r="I391" s="57" t="s">
        <v>131</v>
      </c>
      <c r="J391" s="54" t="s">
        <v>120</v>
      </c>
      <c r="K391" s="36" t="s">
        <v>56</v>
      </c>
      <c r="L391" s="10">
        <v>7.6</v>
      </c>
      <c r="M391" s="30">
        <v>1.5102849002849001</v>
      </c>
      <c r="N391" s="31">
        <v>2.4500000000000002</v>
      </c>
      <c r="O391" s="30">
        <v>1.0133333333333334</v>
      </c>
      <c r="P391" s="43">
        <f t="shared" si="616"/>
        <v>-2.5</v>
      </c>
      <c r="Q391" s="45">
        <f t="shared" ref="Q391" si="1345">P391+Q390</f>
        <v>69.200000000000088</v>
      </c>
      <c r="R391" s="10">
        <f t="shared" ref="R391" si="1346">L391</f>
        <v>7.6</v>
      </c>
      <c r="S391" s="30">
        <f t="shared" ref="S391" si="1347">IF(R391&gt;0,S$3,0)</f>
        <v>2</v>
      </c>
      <c r="T391" s="31">
        <f t="shared" ref="T391" si="1348">N391</f>
        <v>2.4500000000000002</v>
      </c>
      <c r="U391" s="30">
        <f t="shared" ref="U391" si="1349">IF(T391&gt;0,U$3,0)</f>
        <v>1</v>
      </c>
      <c r="V391" s="43">
        <f t="shared" si="1073"/>
        <v>-3</v>
      </c>
      <c r="W391" s="45">
        <f t="shared" ref="W391" si="1350">V391+W390</f>
        <v>381.89000000000004</v>
      </c>
      <c r="X391" s="85"/>
    </row>
    <row r="392" spans="1:24" x14ac:dyDescent="0.2">
      <c r="A392" s="91"/>
      <c r="B392" s="37">
        <f t="shared" si="623"/>
        <v>388</v>
      </c>
      <c r="C392" s="28" t="s">
        <v>1052</v>
      </c>
      <c r="D392" s="64">
        <v>44533</v>
      </c>
      <c r="E392" s="28" t="s">
        <v>39</v>
      </c>
      <c r="F392" s="54" t="s">
        <v>36</v>
      </c>
      <c r="G392" s="54" t="s">
        <v>67</v>
      </c>
      <c r="H392" s="54">
        <v>1000</v>
      </c>
      <c r="I392" s="57" t="s">
        <v>131</v>
      </c>
      <c r="J392" s="54" t="s">
        <v>120</v>
      </c>
      <c r="K392" s="36" t="s">
        <v>62</v>
      </c>
      <c r="L392" s="10">
        <v>9.6</v>
      </c>
      <c r="M392" s="30">
        <v>1.1573529411764707</v>
      </c>
      <c r="N392" s="31">
        <v>2.3199999999999998</v>
      </c>
      <c r="O392" s="30">
        <v>0.87</v>
      </c>
      <c r="P392" s="43">
        <f t="shared" si="616"/>
        <v>-2</v>
      </c>
      <c r="Q392" s="45">
        <f t="shared" ref="Q392" si="1351">P392+Q391</f>
        <v>67.200000000000088</v>
      </c>
      <c r="R392" s="10">
        <f t="shared" ref="R392" si="1352">L392</f>
        <v>9.6</v>
      </c>
      <c r="S392" s="30">
        <f t="shared" ref="S392" si="1353">IF(R392&gt;0,S$3,0)</f>
        <v>2</v>
      </c>
      <c r="T392" s="31">
        <f t="shared" ref="T392" si="1354">N392</f>
        <v>2.3199999999999998</v>
      </c>
      <c r="U392" s="30">
        <f t="shared" ref="U392" si="1355">IF(T392&gt;0,U$3,0)</f>
        <v>1</v>
      </c>
      <c r="V392" s="43">
        <f t="shared" si="1073"/>
        <v>-3</v>
      </c>
      <c r="W392" s="45">
        <f t="shared" ref="W392" si="1356">V392+W391</f>
        <v>378.89000000000004</v>
      </c>
      <c r="X392" s="85"/>
    </row>
    <row r="393" spans="1:24" x14ac:dyDescent="0.2">
      <c r="A393" s="91"/>
      <c r="B393" s="37">
        <f t="shared" si="623"/>
        <v>389</v>
      </c>
      <c r="C393" s="28" t="s">
        <v>1053</v>
      </c>
      <c r="D393" s="64">
        <v>44533</v>
      </c>
      <c r="E393" s="28" t="s">
        <v>39</v>
      </c>
      <c r="F393" s="54" t="s">
        <v>10</v>
      </c>
      <c r="G393" s="54" t="s">
        <v>67</v>
      </c>
      <c r="H393" s="54">
        <v>1200</v>
      </c>
      <c r="I393" s="57" t="s">
        <v>131</v>
      </c>
      <c r="J393" s="54" t="s">
        <v>120</v>
      </c>
      <c r="K393" s="36" t="s">
        <v>86</v>
      </c>
      <c r="L393" s="10">
        <v>26.05</v>
      </c>
      <c r="M393" s="30">
        <v>0.39800000000000002</v>
      </c>
      <c r="N393" s="31">
        <v>4.4000000000000004</v>
      </c>
      <c r="O393" s="30">
        <v>0.10999999999999996</v>
      </c>
      <c r="P393" s="43">
        <f t="shared" si="616"/>
        <v>-0.5</v>
      </c>
      <c r="Q393" s="45">
        <f t="shared" ref="Q393" si="1357">P393+Q392</f>
        <v>66.700000000000088</v>
      </c>
      <c r="R393" s="10">
        <f t="shared" ref="R393" si="1358">L393</f>
        <v>26.05</v>
      </c>
      <c r="S393" s="30">
        <f t="shared" ref="S393" si="1359">IF(R393&gt;0,S$3,0)</f>
        <v>2</v>
      </c>
      <c r="T393" s="31">
        <f t="shared" ref="T393" si="1360">N393</f>
        <v>4.4000000000000004</v>
      </c>
      <c r="U393" s="30">
        <f t="shared" ref="U393" si="1361">IF(T393&gt;0,U$3,0)</f>
        <v>1</v>
      </c>
      <c r="V393" s="43">
        <f t="shared" si="1073"/>
        <v>-3</v>
      </c>
      <c r="W393" s="45">
        <f t="shared" ref="W393" si="1362">V393+W392</f>
        <v>375.89000000000004</v>
      </c>
      <c r="X393" s="85"/>
    </row>
    <row r="394" spans="1:24" x14ac:dyDescent="0.2">
      <c r="A394" s="91"/>
      <c r="B394" s="37">
        <f t="shared" si="623"/>
        <v>390</v>
      </c>
      <c r="C394" s="28" t="s">
        <v>1048</v>
      </c>
      <c r="D394" s="64">
        <v>44533</v>
      </c>
      <c r="E394" s="28" t="s">
        <v>27</v>
      </c>
      <c r="F394" s="54" t="s">
        <v>36</v>
      </c>
      <c r="G394" s="54" t="s">
        <v>67</v>
      </c>
      <c r="H394" s="54">
        <v>1200</v>
      </c>
      <c r="I394" s="57" t="s">
        <v>131</v>
      </c>
      <c r="J394" s="54" t="s">
        <v>120</v>
      </c>
      <c r="K394" s="36" t="s">
        <v>65</v>
      </c>
      <c r="L394" s="10">
        <v>27</v>
      </c>
      <c r="M394" s="30">
        <v>0.38307692307692309</v>
      </c>
      <c r="N394" s="31">
        <v>5.6</v>
      </c>
      <c r="O394" s="30">
        <v>7.999999999999996E-2</v>
      </c>
      <c r="P394" s="43">
        <f t="shared" si="616"/>
        <v>-0.5</v>
      </c>
      <c r="Q394" s="45">
        <f t="shared" ref="Q394" si="1363">P394+Q393</f>
        <v>66.200000000000088</v>
      </c>
      <c r="R394" s="10">
        <f t="shared" ref="R394" si="1364">L394</f>
        <v>27</v>
      </c>
      <c r="S394" s="30">
        <f t="shared" ref="S394" si="1365">IF(R394&gt;0,S$3,0)</f>
        <v>2</v>
      </c>
      <c r="T394" s="31">
        <f t="shared" ref="T394" si="1366">N394</f>
        <v>5.6</v>
      </c>
      <c r="U394" s="30">
        <f t="shared" ref="U394" si="1367">IF(T394&gt;0,U$3,0)</f>
        <v>1</v>
      </c>
      <c r="V394" s="43">
        <f t="shared" si="1073"/>
        <v>-3</v>
      </c>
      <c r="W394" s="45">
        <f t="shared" ref="W394" si="1368">V394+W393</f>
        <v>372.89000000000004</v>
      </c>
      <c r="X394" s="85"/>
    </row>
    <row r="395" spans="1:24" x14ac:dyDescent="0.2">
      <c r="A395" s="91"/>
      <c r="B395" s="37">
        <f t="shared" si="623"/>
        <v>391</v>
      </c>
      <c r="C395" s="28" t="s">
        <v>1058</v>
      </c>
      <c r="D395" s="64">
        <v>44533</v>
      </c>
      <c r="E395" s="28" t="s">
        <v>27</v>
      </c>
      <c r="F395" s="54" t="s">
        <v>34</v>
      </c>
      <c r="G395" s="54" t="s">
        <v>72</v>
      </c>
      <c r="H395" s="54">
        <v>1200</v>
      </c>
      <c r="I395" s="57" t="s">
        <v>131</v>
      </c>
      <c r="J395" s="54" t="s">
        <v>120</v>
      </c>
      <c r="K395" s="36" t="s">
        <v>8</v>
      </c>
      <c r="L395" s="10">
        <v>5.5</v>
      </c>
      <c r="M395" s="30">
        <v>2.2199999999999998</v>
      </c>
      <c r="N395" s="31">
        <v>1.98</v>
      </c>
      <c r="O395" s="30">
        <v>2.2799999999999994</v>
      </c>
      <c r="P395" s="43">
        <f t="shared" si="616"/>
        <v>0</v>
      </c>
      <c r="Q395" s="45">
        <f t="shared" ref="Q395" si="1369">P395+Q394</f>
        <v>66.200000000000088</v>
      </c>
      <c r="R395" s="10">
        <f t="shared" ref="R395" si="1370">L395</f>
        <v>5.5</v>
      </c>
      <c r="S395" s="30">
        <f t="shared" ref="S395" si="1371">IF(R395&gt;0,S$3,0)</f>
        <v>2</v>
      </c>
      <c r="T395" s="31">
        <f t="shared" ref="T395" si="1372">N395</f>
        <v>1.98</v>
      </c>
      <c r="U395" s="30">
        <f t="shared" ref="U395" si="1373">IF(T395&gt;0,U$3,0)</f>
        <v>1</v>
      </c>
      <c r="V395" s="43">
        <f t="shared" si="1073"/>
        <v>-1.02</v>
      </c>
      <c r="W395" s="45">
        <f t="shared" ref="W395" si="1374">V395+W394</f>
        <v>371.87000000000006</v>
      </c>
      <c r="X395" s="85"/>
    </row>
    <row r="396" spans="1:24" x14ac:dyDescent="0.2">
      <c r="A396" s="91"/>
      <c r="B396" s="37">
        <f t="shared" si="623"/>
        <v>392</v>
      </c>
      <c r="C396" s="28" t="s">
        <v>498</v>
      </c>
      <c r="D396" s="64">
        <v>44533</v>
      </c>
      <c r="E396" s="28" t="s">
        <v>27</v>
      </c>
      <c r="F396" s="54" t="s">
        <v>41</v>
      </c>
      <c r="G396" s="54" t="s">
        <v>71</v>
      </c>
      <c r="H396" s="54">
        <v>955</v>
      </c>
      <c r="I396" s="57" t="s">
        <v>131</v>
      </c>
      <c r="J396" s="54" t="s">
        <v>120</v>
      </c>
      <c r="K396" s="36" t="s">
        <v>86</v>
      </c>
      <c r="L396" s="10">
        <v>14.95</v>
      </c>
      <c r="M396" s="30">
        <v>0.71714285714285708</v>
      </c>
      <c r="N396" s="31">
        <v>3.65</v>
      </c>
      <c r="O396" s="30">
        <v>0.28000000000000003</v>
      </c>
      <c r="P396" s="43">
        <f t="shared" si="616"/>
        <v>-1</v>
      </c>
      <c r="Q396" s="45">
        <f t="shared" ref="Q396" si="1375">P396+Q395</f>
        <v>65.200000000000088</v>
      </c>
      <c r="R396" s="10">
        <f t="shared" ref="R396" si="1376">L396</f>
        <v>14.95</v>
      </c>
      <c r="S396" s="30">
        <f t="shared" ref="S396" si="1377">IF(R396&gt;0,S$3,0)</f>
        <v>2</v>
      </c>
      <c r="T396" s="31">
        <f t="shared" ref="T396" si="1378">N396</f>
        <v>3.65</v>
      </c>
      <c r="U396" s="30">
        <f t="shared" ref="U396" si="1379">IF(T396&gt;0,U$3,0)</f>
        <v>1</v>
      </c>
      <c r="V396" s="43">
        <f t="shared" si="1073"/>
        <v>-3</v>
      </c>
      <c r="W396" s="45">
        <f t="shared" ref="W396" si="1380">V396+W395</f>
        <v>368.87000000000006</v>
      </c>
      <c r="X396" s="85"/>
    </row>
    <row r="397" spans="1:24" x14ac:dyDescent="0.2">
      <c r="A397" s="91"/>
      <c r="B397" s="37">
        <f t="shared" si="623"/>
        <v>393</v>
      </c>
      <c r="C397" s="28" t="s">
        <v>630</v>
      </c>
      <c r="D397" s="64">
        <v>44534</v>
      </c>
      <c r="E397" s="28" t="s">
        <v>44</v>
      </c>
      <c r="F397" s="54" t="s">
        <v>34</v>
      </c>
      <c r="G397" s="54" t="s">
        <v>71</v>
      </c>
      <c r="H397" s="54">
        <v>1000</v>
      </c>
      <c r="I397" s="57" t="s">
        <v>131</v>
      </c>
      <c r="J397" s="54" t="s">
        <v>120</v>
      </c>
      <c r="K397" s="36" t="s">
        <v>62</v>
      </c>
      <c r="L397" s="10">
        <v>9.6</v>
      </c>
      <c r="M397" s="30">
        <v>1.1573529411764707</v>
      </c>
      <c r="N397" s="31">
        <v>2.82</v>
      </c>
      <c r="O397" s="30">
        <v>0.61</v>
      </c>
      <c r="P397" s="43">
        <f t="shared" si="616"/>
        <v>-1.8</v>
      </c>
      <c r="Q397" s="45">
        <f t="shared" ref="Q397" si="1381">P397+Q396</f>
        <v>63.400000000000091</v>
      </c>
      <c r="R397" s="10">
        <f t="shared" ref="R397" si="1382">L397</f>
        <v>9.6</v>
      </c>
      <c r="S397" s="30">
        <f t="shared" ref="S397" si="1383">IF(R397&gt;0,S$3,0)</f>
        <v>2</v>
      </c>
      <c r="T397" s="31">
        <f t="shared" ref="T397" si="1384">N397</f>
        <v>2.82</v>
      </c>
      <c r="U397" s="30">
        <f t="shared" ref="U397" si="1385">IF(T397&gt;0,U$3,0)</f>
        <v>1</v>
      </c>
      <c r="V397" s="43">
        <f t="shared" si="1073"/>
        <v>-3</v>
      </c>
      <c r="W397" s="45">
        <f t="shared" ref="W397" si="1386">V397+W396</f>
        <v>365.87000000000006</v>
      </c>
      <c r="X397" s="85"/>
    </row>
    <row r="398" spans="1:24" x14ac:dyDescent="0.2">
      <c r="A398" s="91"/>
      <c r="B398" s="37">
        <f t="shared" si="623"/>
        <v>394</v>
      </c>
      <c r="C398" s="28" t="s">
        <v>1059</v>
      </c>
      <c r="D398" s="64">
        <v>44534</v>
      </c>
      <c r="E398" s="28" t="s">
        <v>44</v>
      </c>
      <c r="F398" s="54" t="s">
        <v>34</v>
      </c>
      <c r="G398" s="54" t="s">
        <v>71</v>
      </c>
      <c r="H398" s="54">
        <v>1000</v>
      </c>
      <c r="I398" s="57" t="s">
        <v>131</v>
      </c>
      <c r="J398" s="54" t="s">
        <v>120</v>
      </c>
      <c r="K398" s="36" t="s">
        <v>56</v>
      </c>
      <c r="L398" s="10">
        <v>25</v>
      </c>
      <c r="M398" s="30">
        <v>0.41833333333333333</v>
      </c>
      <c r="N398" s="31">
        <v>4.4000000000000004</v>
      </c>
      <c r="O398" s="30">
        <v>0.12999999999999995</v>
      </c>
      <c r="P398" s="43">
        <f t="shared" si="616"/>
        <v>-0.5</v>
      </c>
      <c r="Q398" s="45">
        <f t="shared" ref="Q398" si="1387">P398+Q397</f>
        <v>62.900000000000091</v>
      </c>
      <c r="R398" s="10">
        <f t="shared" ref="R398" si="1388">L398</f>
        <v>25</v>
      </c>
      <c r="S398" s="30">
        <f t="shared" ref="S398" si="1389">IF(R398&gt;0,S$3,0)</f>
        <v>2</v>
      </c>
      <c r="T398" s="31">
        <f t="shared" ref="T398" si="1390">N398</f>
        <v>4.4000000000000004</v>
      </c>
      <c r="U398" s="30">
        <f t="shared" ref="U398" si="1391">IF(T398&gt;0,U$3,0)</f>
        <v>1</v>
      </c>
      <c r="V398" s="43">
        <f t="shared" si="1073"/>
        <v>-3</v>
      </c>
      <c r="W398" s="45">
        <f t="shared" ref="W398" si="1392">V398+W397</f>
        <v>362.87000000000006</v>
      </c>
      <c r="X398" s="85"/>
    </row>
    <row r="399" spans="1:24" x14ac:dyDescent="0.2">
      <c r="A399" s="91"/>
      <c r="B399" s="37">
        <f t="shared" si="623"/>
        <v>395</v>
      </c>
      <c r="C399" s="28" t="s">
        <v>1060</v>
      </c>
      <c r="D399" s="64">
        <v>44534</v>
      </c>
      <c r="E399" s="28" t="s">
        <v>409</v>
      </c>
      <c r="F399" s="54" t="s">
        <v>41</v>
      </c>
      <c r="G399" s="54" t="s">
        <v>70</v>
      </c>
      <c r="H399" s="54">
        <v>1100</v>
      </c>
      <c r="I399" s="57" t="s">
        <v>131</v>
      </c>
      <c r="J399" s="54" t="s">
        <v>120</v>
      </c>
      <c r="K399" s="36" t="s">
        <v>9</v>
      </c>
      <c r="L399" s="10">
        <v>4.0999999999999996</v>
      </c>
      <c r="M399" s="30">
        <v>3.2120000000000006</v>
      </c>
      <c r="N399" s="31">
        <v>2.02</v>
      </c>
      <c r="O399" s="30">
        <v>3.18</v>
      </c>
      <c r="P399" s="43">
        <f t="shared" si="616"/>
        <v>13.2</v>
      </c>
      <c r="Q399" s="45">
        <f t="shared" ref="Q399" si="1393">P399+Q398</f>
        <v>76.100000000000094</v>
      </c>
      <c r="R399" s="10">
        <f t="shared" ref="R399" si="1394">L399</f>
        <v>4.0999999999999996</v>
      </c>
      <c r="S399" s="30">
        <f t="shared" ref="S399" si="1395">IF(R399&gt;0,S$3,0)</f>
        <v>2</v>
      </c>
      <c r="T399" s="31">
        <f t="shared" ref="T399" si="1396">N399</f>
        <v>2.02</v>
      </c>
      <c r="U399" s="30">
        <f t="shared" ref="U399" si="1397">IF(T399&gt;0,U$3,0)</f>
        <v>1</v>
      </c>
      <c r="V399" s="43">
        <f t="shared" si="1073"/>
        <v>7.22</v>
      </c>
      <c r="W399" s="45">
        <f t="shared" ref="W399" si="1398">V399+W398</f>
        <v>370.09000000000009</v>
      </c>
      <c r="X399" s="85"/>
    </row>
    <row r="400" spans="1:24" x14ac:dyDescent="0.2">
      <c r="A400" s="91"/>
      <c r="B400" s="37">
        <f t="shared" si="623"/>
        <v>396</v>
      </c>
      <c r="C400" s="28" t="s">
        <v>1061</v>
      </c>
      <c r="D400" s="64">
        <v>44534</v>
      </c>
      <c r="E400" s="28" t="s">
        <v>47</v>
      </c>
      <c r="F400" s="54" t="s">
        <v>13</v>
      </c>
      <c r="G400" s="54" t="s">
        <v>1062</v>
      </c>
      <c r="H400" s="54">
        <v>1000</v>
      </c>
      <c r="I400" s="57" t="s">
        <v>131</v>
      </c>
      <c r="J400" s="54" t="s">
        <v>438</v>
      </c>
      <c r="K400" s="36" t="s">
        <v>56</v>
      </c>
      <c r="L400" s="10">
        <v>3.38</v>
      </c>
      <c r="M400" s="30">
        <v>4.1873684210526312</v>
      </c>
      <c r="N400" s="31">
        <v>1.55</v>
      </c>
      <c r="O400" s="30">
        <v>0</v>
      </c>
      <c r="P400" s="43">
        <f t="shared" si="616"/>
        <v>-4.2</v>
      </c>
      <c r="Q400" s="45">
        <f t="shared" ref="Q400" si="1399">P400+Q399</f>
        <v>71.900000000000091</v>
      </c>
      <c r="R400" s="10">
        <f t="shared" ref="R400" si="1400">L400</f>
        <v>3.38</v>
      </c>
      <c r="S400" s="30">
        <f t="shared" ref="S400" si="1401">IF(R400&gt;0,S$3,0)</f>
        <v>2</v>
      </c>
      <c r="T400" s="31">
        <f t="shared" ref="T400" si="1402">N400</f>
        <v>1.55</v>
      </c>
      <c r="U400" s="30">
        <f t="shared" ref="U400" si="1403">IF(T400&gt;0,U$3,0)</f>
        <v>1</v>
      </c>
      <c r="V400" s="43">
        <f t="shared" si="1073"/>
        <v>-3</v>
      </c>
      <c r="W400" s="45">
        <f t="shared" ref="W400" si="1404">V400+W399</f>
        <v>367.09000000000009</v>
      </c>
      <c r="X400" s="85"/>
    </row>
    <row r="401" spans="1:24" x14ac:dyDescent="0.2">
      <c r="A401" s="91"/>
      <c r="B401" s="37">
        <f t="shared" si="623"/>
        <v>397</v>
      </c>
      <c r="C401" s="28" t="s">
        <v>1063</v>
      </c>
      <c r="D401" s="64">
        <v>44535</v>
      </c>
      <c r="E401" s="28" t="s">
        <v>54</v>
      </c>
      <c r="F401" s="54" t="s">
        <v>10</v>
      </c>
      <c r="G401" s="54" t="s">
        <v>67</v>
      </c>
      <c r="H401" s="54">
        <v>1100</v>
      </c>
      <c r="I401" s="57" t="s">
        <v>131</v>
      </c>
      <c r="J401" s="54" t="s">
        <v>120</v>
      </c>
      <c r="K401" s="36" t="s">
        <v>9</v>
      </c>
      <c r="L401" s="10">
        <v>4.51</v>
      </c>
      <c r="M401" s="30">
        <v>2.8485714285714288</v>
      </c>
      <c r="N401" s="31">
        <v>1.86</v>
      </c>
      <c r="O401" s="30">
        <v>3.3695238095238094</v>
      </c>
      <c r="P401" s="43">
        <f t="shared" si="616"/>
        <v>12.9</v>
      </c>
      <c r="Q401" s="45">
        <f t="shared" ref="Q401" si="1405">P401+Q400</f>
        <v>84.800000000000097</v>
      </c>
      <c r="R401" s="10">
        <f t="shared" ref="R401" si="1406">L401</f>
        <v>4.51</v>
      </c>
      <c r="S401" s="30">
        <f t="shared" ref="S401" si="1407">IF(R401&gt;0,S$3,0)</f>
        <v>2</v>
      </c>
      <c r="T401" s="31">
        <f t="shared" ref="T401" si="1408">N401</f>
        <v>1.86</v>
      </c>
      <c r="U401" s="30">
        <f t="shared" ref="U401" si="1409">IF(T401&gt;0,U$3,0)</f>
        <v>1</v>
      </c>
      <c r="V401" s="43">
        <f t="shared" si="1073"/>
        <v>7.88</v>
      </c>
      <c r="W401" s="45">
        <f t="shared" ref="W401" si="1410">V401+W400</f>
        <v>374.97000000000008</v>
      </c>
      <c r="X401" s="85"/>
    </row>
    <row r="402" spans="1:24" x14ac:dyDescent="0.2">
      <c r="A402" s="91"/>
      <c r="B402" s="37">
        <f t="shared" si="623"/>
        <v>398</v>
      </c>
      <c r="C402" s="28" t="s">
        <v>1064</v>
      </c>
      <c r="D402" s="64">
        <v>44535</v>
      </c>
      <c r="E402" s="28" t="s">
        <v>54</v>
      </c>
      <c r="F402" s="54" t="s">
        <v>10</v>
      </c>
      <c r="G402" s="54" t="s">
        <v>67</v>
      </c>
      <c r="H402" s="54">
        <v>1100</v>
      </c>
      <c r="I402" s="57" t="s">
        <v>131</v>
      </c>
      <c r="J402" s="54" t="s">
        <v>120</v>
      </c>
      <c r="K402" s="36" t="s">
        <v>12</v>
      </c>
      <c r="L402" s="10">
        <v>5.56</v>
      </c>
      <c r="M402" s="30">
        <v>2.1990143084260727</v>
      </c>
      <c r="N402" s="31">
        <v>2.2400000000000002</v>
      </c>
      <c r="O402" s="30">
        <v>1.8000000000000003</v>
      </c>
      <c r="P402" s="43">
        <f t="shared" si="616"/>
        <v>0</v>
      </c>
      <c r="Q402" s="45">
        <f t="shared" ref="Q402" si="1411">P402+Q401</f>
        <v>84.800000000000097</v>
      </c>
      <c r="R402" s="10">
        <f t="shared" ref="R402" si="1412">L402</f>
        <v>5.56</v>
      </c>
      <c r="S402" s="30">
        <f t="shared" ref="S402" si="1413">IF(R402&gt;0,S$3,0)</f>
        <v>2</v>
      </c>
      <c r="T402" s="31">
        <f t="shared" ref="T402" si="1414">N402</f>
        <v>2.2400000000000002</v>
      </c>
      <c r="U402" s="30">
        <f t="shared" ref="U402" si="1415">IF(T402&gt;0,U$3,0)</f>
        <v>1</v>
      </c>
      <c r="V402" s="43">
        <f t="shared" si="1073"/>
        <v>-0.76</v>
      </c>
      <c r="W402" s="45">
        <f t="shared" ref="W402" si="1416">V402+W401</f>
        <v>374.21000000000009</v>
      </c>
      <c r="X402" s="85"/>
    </row>
    <row r="403" spans="1:24" x14ac:dyDescent="0.2">
      <c r="A403" s="91"/>
      <c r="B403" s="37">
        <f t="shared" si="623"/>
        <v>399</v>
      </c>
      <c r="C403" s="28" t="s">
        <v>1014</v>
      </c>
      <c r="D403" s="64">
        <v>44535</v>
      </c>
      <c r="E403" s="28" t="s">
        <v>54</v>
      </c>
      <c r="F403" s="54" t="s">
        <v>10</v>
      </c>
      <c r="G403" s="54" t="s">
        <v>67</v>
      </c>
      <c r="H403" s="54">
        <v>1100</v>
      </c>
      <c r="I403" s="57" t="s">
        <v>131</v>
      </c>
      <c r="J403" s="54" t="s">
        <v>120</v>
      </c>
      <c r="K403" s="36" t="s">
        <v>74</v>
      </c>
      <c r="L403" s="10">
        <v>19.5</v>
      </c>
      <c r="M403" s="30">
        <v>0.54243243243243244</v>
      </c>
      <c r="N403" s="31">
        <v>4.5</v>
      </c>
      <c r="O403" s="30">
        <v>0.1466666666666667</v>
      </c>
      <c r="P403" s="43">
        <f t="shared" si="616"/>
        <v>-0.7</v>
      </c>
      <c r="Q403" s="45">
        <f t="shared" ref="Q403" si="1417">P403+Q402</f>
        <v>84.100000000000094</v>
      </c>
      <c r="R403" s="10">
        <f t="shared" ref="R403" si="1418">L403</f>
        <v>19.5</v>
      </c>
      <c r="S403" s="30">
        <f t="shared" ref="S403" si="1419">IF(R403&gt;0,S$3,0)</f>
        <v>2</v>
      </c>
      <c r="T403" s="31">
        <f t="shared" ref="T403" si="1420">N403</f>
        <v>4.5</v>
      </c>
      <c r="U403" s="30">
        <f t="shared" ref="U403" si="1421">IF(T403&gt;0,U$3,0)</f>
        <v>1</v>
      </c>
      <c r="V403" s="43">
        <f t="shared" si="1073"/>
        <v>-3</v>
      </c>
      <c r="W403" s="45">
        <f t="shared" ref="W403" si="1422">V403+W402</f>
        <v>371.21000000000009</v>
      </c>
      <c r="X403" s="85"/>
    </row>
    <row r="404" spans="1:24" x14ac:dyDescent="0.2">
      <c r="A404" s="91"/>
      <c r="B404" s="37">
        <f t="shared" si="623"/>
        <v>400</v>
      </c>
      <c r="C404" s="28" t="s">
        <v>1065</v>
      </c>
      <c r="D404" s="64">
        <v>44535</v>
      </c>
      <c r="E404" s="28" t="s">
        <v>54</v>
      </c>
      <c r="F404" s="54" t="s">
        <v>48</v>
      </c>
      <c r="G404" s="54" t="s">
        <v>69</v>
      </c>
      <c r="H404" s="54">
        <v>1100</v>
      </c>
      <c r="I404" s="57" t="s">
        <v>131</v>
      </c>
      <c r="J404" s="54" t="s">
        <v>120</v>
      </c>
      <c r="K404" s="36" t="s">
        <v>74</v>
      </c>
      <c r="L404" s="10">
        <v>8.8000000000000007</v>
      </c>
      <c r="M404" s="30">
        <v>1.2780224403927067</v>
      </c>
      <c r="N404" s="31">
        <v>3.28</v>
      </c>
      <c r="O404" s="30">
        <v>0.5755555555555556</v>
      </c>
      <c r="P404" s="43">
        <f t="shared" si="616"/>
        <v>-1.9</v>
      </c>
      <c r="Q404" s="45">
        <f t="shared" ref="Q404" si="1423">P404+Q403</f>
        <v>82.200000000000088</v>
      </c>
      <c r="R404" s="10">
        <f t="shared" ref="R404" si="1424">L404</f>
        <v>8.8000000000000007</v>
      </c>
      <c r="S404" s="30">
        <f t="shared" ref="S404" si="1425">IF(R404&gt;0,S$3,0)</f>
        <v>2</v>
      </c>
      <c r="T404" s="31">
        <f t="shared" ref="T404" si="1426">N404</f>
        <v>3.28</v>
      </c>
      <c r="U404" s="30">
        <f t="shared" ref="U404" si="1427">IF(T404&gt;0,U$3,0)</f>
        <v>1</v>
      </c>
      <c r="V404" s="43">
        <f t="shared" si="1073"/>
        <v>-3</v>
      </c>
      <c r="W404" s="45">
        <f t="shared" ref="W404" si="1428">V404+W403</f>
        <v>368.21000000000009</v>
      </c>
      <c r="X404" s="85"/>
    </row>
    <row r="405" spans="1:24" x14ac:dyDescent="0.2">
      <c r="A405" s="91"/>
      <c r="B405" s="37">
        <f t="shared" si="623"/>
        <v>401</v>
      </c>
      <c r="C405" s="28" t="s">
        <v>1066</v>
      </c>
      <c r="D405" s="64">
        <v>44535</v>
      </c>
      <c r="E405" s="28" t="s">
        <v>30</v>
      </c>
      <c r="F405" s="54" t="s">
        <v>46</v>
      </c>
      <c r="G405" s="54" t="s">
        <v>70</v>
      </c>
      <c r="H405" s="54">
        <v>1000</v>
      </c>
      <c r="I405" s="57" t="s">
        <v>131</v>
      </c>
      <c r="J405" s="54" t="s">
        <v>120</v>
      </c>
      <c r="K405" s="36" t="s">
        <v>12</v>
      </c>
      <c r="L405" s="10">
        <v>12.61</v>
      </c>
      <c r="M405" s="30">
        <v>0.85828375286041203</v>
      </c>
      <c r="N405" s="31">
        <v>3.85</v>
      </c>
      <c r="O405" s="30">
        <v>0.31400000000000006</v>
      </c>
      <c r="P405" s="43">
        <f t="shared" si="616"/>
        <v>0</v>
      </c>
      <c r="Q405" s="45">
        <f t="shared" ref="Q405:Q406" si="1429">P405+Q404</f>
        <v>82.200000000000088</v>
      </c>
      <c r="R405" s="10">
        <f t="shared" ref="R405:R406" si="1430">L405</f>
        <v>12.61</v>
      </c>
      <c r="S405" s="30">
        <f t="shared" ref="S405:S406" si="1431">IF(R405&gt;0,S$3,0)</f>
        <v>2</v>
      </c>
      <c r="T405" s="31">
        <f t="shared" ref="T405:T406" si="1432">N405</f>
        <v>3.85</v>
      </c>
      <c r="U405" s="30">
        <f t="shared" ref="U405:U406" si="1433">IF(T405&gt;0,U$3,0)</f>
        <v>1</v>
      </c>
      <c r="V405" s="43">
        <f t="shared" si="1073"/>
        <v>0.85</v>
      </c>
      <c r="W405" s="45">
        <f t="shared" ref="W405:W406" si="1434">V405+W404</f>
        <v>369.06000000000012</v>
      </c>
      <c r="X405" s="85"/>
    </row>
    <row r="406" spans="1:24" x14ac:dyDescent="0.2">
      <c r="A406" s="91"/>
      <c r="B406" s="37">
        <f t="shared" si="623"/>
        <v>402</v>
      </c>
      <c r="C406" s="28" t="s">
        <v>1070</v>
      </c>
      <c r="D406" s="64">
        <v>44537</v>
      </c>
      <c r="E406" s="28" t="s">
        <v>50</v>
      </c>
      <c r="F406" s="54" t="s">
        <v>36</v>
      </c>
      <c r="G406" s="54" t="s">
        <v>67</v>
      </c>
      <c r="H406" s="54">
        <v>1100</v>
      </c>
      <c r="I406" s="57" t="s">
        <v>131</v>
      </c>
      <c r="J406" s="54" t="s">
        <v>120</v>
      </c>
      <c r="K406" s="36" t="s">
        <v>66</v>
      </c>
      <c r="L406" s="10">
        <v>8</v>
      </c>
      <c r="M406" s="30">
        <v>1.4242857142857144</v>
      </c>
      <c r="N406" s="31">
        <v>1.84</v>
      </c>
      <c r="O406" s="30">
        <v>1.6457142857142857</v>
      </c>
      <c r="P406" s="43">
        <f t="shared" si="616"/>
        <v>-3.1</v>
      </c>
      <c r="Q406" s="45">
        <f t="shared" si="1429"/>
        <v>79.100000000000094</v>
      </c>
      <c r="R406" s="10">
        <f t="shared" si="1430"/>
        <v>8</v>
      </c>
      <c r="S406" s="30">
        <f t="shared" si="1431"/>
        <v>2</v>
      </c>
      <c r="T406" s="31">
        <f t="shared" si="1432"/>
        <v>1.84</v>
      </c>
      <c r="U406" s="30">
        <f t="shared" si="1433"/>
        <v>1</v>
      </c>
      <c r="V406" s="43">
        <f t="shared" si="1073"/>
        <v>-3</v>
      </c>
      <c r="W406" s="45">
        <f t="shared" si="1434"/>
        <v>366.06000000000012</v>
      </c>
      <c r="X406" s="85"/>
    </row>
    <row r="407" spans="1:24" x14ac:dyDescent="0.2">
      <c r="A407" s="91"/>
      <c r="B407" s="37">
        <f t="shared" si="623"/>
        <v>403</v>
      </c>
      <c r="C407" s="28" t="s">
        <v>1072</v>
      </c>
      <c r="D407" s="64">
        <v>44538</v>
      </c>
      <c r="E407" s="28" t="s">
        <v>43</v>
      </c>
      <c r="F407" s="54" t="s">
        <v>25</v>
      </c>
      <c r="G407" s="54" t="s">
        <v>245</v>
      </c>
      <c r="H407" s="54">
        <v>1000</v>
      </c>
      <c r="I407" s="57" t="s">
        <v>131</v>
      </c>
      <c r="J407" s="54" t="s">
        <v>120</v>
      </c>
      <c r="K407" s="36" t="s">
        <v>56</v>
      </c>
      <c r="L407" s="10">
        <v>6.6</v>
      </c>
      <c r="M407" s="30">
        <v>1.7861904761904766</v>
      </c>
      <c r="N407" s="31">
        <v>2.84</v>
      </c>
      <c r="O407" s="30">
        <v>0.97999999999999976</v>
      </c>
      <c r="P407" s="43">
        <f t="shared" si="616"/>
        <v>-2.8</v>
      </c>
      <c r="Q407" s="45">
        <f t="shared" ref="Q407" si="1435">P407+Q406</f>
        <v>76.300000000000097</v>
      </c>
      <c r="R407" s="10">
        <f t="shared" ref="R407" si="1436">L407</f>
        <v>6.6</v>
      </c>
      <c r="S407" s="30">
        <f t="shared" ref="S407" si="1437">IF(R407&gt;0,S$3,0)</f>
        <v>2</v>
      </c>
      <c r="T407" s="31">
        <f t="shared" ref="T407" si="1438">N407</f>
        <v>2.84</v>
      </c>
      <c r="U407" s="30">
        <f t="shared" ref="U407" si="1439">IF(T407&gt;0,U$3,0)</f>
        <v>1</v>
      </c>
      <c r="V407" s="43">
        <f t="shared" si="1073"/>
        <v>-3</v>
      </c>
      <c r="W407" s="45">
        <f t="shared" ref="W407" si="1440">V407+W406</f>
        <v>363.06000000000012</v>
      </c>
      <c r="X407" s="85"/>
    </row>
    <row r="408" spans="1:24" x14ac:dyDescent="0.2">
      <c r="A408" s="91"/>
      <c r="B408" s="37">
        <f t="shared" si="623"/>
        <v>404</v>
      </c>
      <c r="C408" s="28" t="s">
        <v>1076</v>
      </c>
      <c r="D408" s="64">
        <v>44540</v>
      </c>
      <c r="E408" s="28" t="s">
        <v>51</v>
      </c>
      <c r="F408" s="54" t="s">
        <v>36</v>
      </c>
      <c r="G408" s="54" t="s">
        <v>67</v>
      </c>
      <c r="H408" s="54">
        <v>1318</v>
      </c>
      <c r="I408" s="57" t="s">
        <v>130</v>
      </c>
      <c r="J408" s="54" t="s">
        <v>120</v>
      </c>
      <c r="K408" s="36" t="s">
        <v>110</v>
      </c>
      <c r="L408" s="10">
        <v>9.7799999999999994</v>
      </c>
      <c r="M408" s="30">
        <v>1.1442857142857141</v>
      </c>
      <c r="N408" s="31">
        <v>3.5</v>
      </c>
      <c r="O408" s="30">
        <v>0.43999999999999961</v>
      </c>
      <c r="P408" s="43">
        <f t="shared" si="616"/>
        <v>-1.6</v>
      </c>
      <c r="Q408" s="45">
        <f t="shared" ref="Q408" si="1441">P408+Q407</f>
        <v>74.700000000000102</v>
      </c>
      <c r="R408" s="10">
        <f t="shared" ref="R408" si="1442">L408</f>
        <v>9.7799999999999994</v>
      </c>
      <c r="S408" s="30">
        <f t="shared" ref="S408" si="1443">IF(R408&gt;0,S$3,0)</f>
        <v>2</v>
      </c>
      <c r="T408" s="31">
        <f t="shared" ref="T408" si="1444">N408</f>
        <v>3.5</v>
      </c>
      <c r="U408" s="30">
        <f t="shared" ref="U408" si="1445">IF(T408&gt;0,U$3,0)</f>
        <v>1</v>
      </c>
      <c r="V408" s="43">
        <f t="shared" si="1073"/>
        <v>-3</v>
      </c>
      <c r="W408" s="45">
        <f t="shared" ref="W408" si="1446">V408+W407</f>
        <v>360.06000000000012</v>
      </c>
      <c r="X408" s="85"/>
    </row>
    <row r="409" spans="1:24" x14ac:dyDescent="0.2">
      <c r="A409" s="91"/>
      <c r="B409" s="37">
        <f t="shared" si="623"/>
        <v>405</v>
      </c>
      <c r="C409" s="28" t="s">
        <v>1077</v>
      </c>
      <c r="D409" s="64">
        <v>44540</v>
      </c>
      <c r="E409" s="28" t="s">
        <v>51</v>
      </c>
      <c r="F409" s="54" t="s">
        <v>10</v>
      </c>
      <c r="G409" s="54" t="s">
        <v>67</v>
      </c>
      <c r="H409" s="54">
        <v>1118</v>
      </c>
      <c r="I409" s="57" t="s">
        <v>130</v>
      </c>
      <c r="J409" s="54" t="s">
        <v>120</v>
      </c>
      <c r="K409" s="36" t="s">
        <v>74</v>
      </c>
      <c r="L409" s="10">
        <v>11</v>
      </c>
      <c r="M409" s="30">
        <v>1</v>
      </c>
      <c r="N409" s="31">
        <v>3.15</v>
      </c>
      <c r="O409" s="30">
        <v>0.44500000000000006</v>
      </c>
      <c r="P409" s="43">
        <f t="shared" si="616"/>
        <v>-1.4</v>
      </c>
      <c r="Q409" s="45">
        <f t="shared" ref="Q409" si="1447">P409+Q408</f>
        <v>73.300000000000097</v>
      </c>
      <c r="R409" s="10">
        <f t="shared" ref="R409" si="1448">L409</f>
        <v>11</v>
      </c>
      <c r="S409" s="30">
        <f t="shared" ref="S409" si="1449">IF(R409&gt;0,S$3,0)</f>
        <v>2</v>
      </c>
      <c r="T409" s="31">
        <f t="shared" ref="T409" si="1450">N409</f>
        <v>3.15</v>
      </c>
      <c r="U409" s="30">
        <f t="shared" ref="U409" si="1451">IF(T409&gt;0,U$3,0)</f>
        <v>1</v>
      </c>
      <c r="V409" s="43">
        <f t="shared" si="1073"/>
        <v>-3</v>
      </c>
      <c r="W409" s="45">
        <f t="shared" ref="W409" si="1452">V409+W408</f>
        <v>357.06000000000012</v>
      </c>
      <c r="X409" s="85"/>
    </row>
    <row r="410" spans="1:24" x14ac:dyDescent="0.2">
      <c r="A410" s="91"/>
      <c r="B410" s="37">
        <f t="shared" si="623"/>
        <v>406</v>
      </c>
      <c r="C410" s="28" t="s">
        <v>1078</v>
      </c>
      <c r="D410" s="64">
        <v>44540</v>
      </c>
      <c r="E410" s="28" t="s">
        <v>51</v>
      </c>
      <c r="F410" s="54" t="s">
        <v>34</v>
      </c>
      <c r="G410" s="54" t="s">
        <v>67</v>
      </c>
      <c r="H410" s="54">
        <v>1218</v>
      </c>
      <c r="I410" s="57" t="s">
        <v>130</v>
      </c>
      <c r="J410" s="54" t="s">
        <v>120</v>
      </c>
      <c r="K410" s="36" t="s">
        <v>9</v>
      </c>
      <c r="L410" s="10">
        <v>6.61</v>
      </c>
      <c r="M410" s="30">
        <v>1.7766666666666671</v>
      </c>
      <c r="N410" s="31">
        <v>1.92</v>
      </c>
      <c r="O410" s="30">
        <v>1.9599999999999995</v>
      </c>
      <c r="P410" s="43">
        <f t="shared" si="616"/>
        <v>11.8</v>
      </c>
      <c r="Q410" s="45">
        <f t="shared" ref="Q410" si="1453">P410+Q409</f>
        <v>85.100000000000094</v>
      </c>
      <c r="R410" s="10">
        <f t="shared" ref="R410" si="1454">L410</f>
        <v>6.61</v>
      </c>
      <c r="S410" s="30">
        <f t="shared" ref="S410" si="1455">IF(R410&gt;0,S$3,0)</f>
        <v>2</v>
      </c>
      <c r="T410" s="31">
        <f t="shared" ref="T410" si="1456">N410</f>
        <v>1.92</v>
      </c>
      <c r="U410" s="30">
        <f t="shared" ref="U410" si="1457">IF(T410&gt;0,U$3,0)</f>
        <v>1</v>
      </c>
      <c r="V410" s="43">
        <f t="shared" si="1073"/>
        <v>12.14</v>
      </c>
      <c r="W410" s="45">
        <f t="shared" ref="W410" si="1458">V410+W409</f>
        <v>369.2000000000001</v>
      </c>
      <c r="X410" s="85"/>
    </row>
    <row r="411" spans="1:24" x14ac:dyDescent="0.2">
      <c r="A411" s="91"/>
      <c r="B411" s="37">
        <f t="shared" si="623"/>
        <v>407</v>
      </c>
      <c r="C411" s="28" t="s">
        <v>1079</v>
      </c>
      <c r="D411" s="64">
        <v>44540</v>
      </c>
      <c r="E411" s="28" t="s">
        <v>15</v>
      </c>
      <c r="F411" s="54" t="s">
        <v>25</v>
      </c>
      <c r="G411" s="54" t="s">
        <v>67</v>
      </c>
      <c r="H411" s="54">
        <v>1000</v>
      </c>
      <c r="I411" s="57" t="s">
        <v>131</v>
      </c>
      <c r="J411" s="54" t="s">
        <v>120</v>
      </c>
      <c r="K411" s="36" t="s">
        <v>56</v>
      </c>
      <c r="L411" s="10">
        <v>18.45</v>
      </c>
      <c r="M411" s="30">
        <v>0.57285714285714295</v>
      </c>
      <c r="N411" s="31">
        <v>3.7</v>
      </c>
      <c r="O411" s="30">
        <v>0.22666666666666668</v>
      </c>
      <c r="P411" s="43">
        <f t="shared" si="616"/>
        <v>-0.8</v>
      </c>
      <c r="Q411" s="45">
        <f t="shared" ref="Q411" si="1459">P411+Q410</f>
        <v>84.300000000000097</v>
      </c>
      <c r="R411" s="10">
        <f t="shared" ref="R411" si="1460">L411</f>
        <v>18.45</v>
      </c>
      <c r="S411" s="30">
        <f t="shared" ref="S411" si="1461">IF(R411&gt;0,S$3,0)</f>
        <v>2</v>
      </c>
      <c r="T411" s="31">
        <f t="shared" ref="T411" si="1462">N411</f>
        <v>3.7</v>
      </c>
      <c r="U411" s="30">
        <f t="shared" ref="U411" si="1463">IF(T411&gt;0,U$3,0)</f>
        <v>1</v>
      </c>
      <c r="V411" s="43">
        <f t="shared" si="1073"/>
        <v>-3</v>
      </c>
      <c r="W411" s="45">
        <f t="shared" ref="W411" si="1464">V411+W410</f>
        <v>366.2000000000001</v>
      </c>
      <c r="X411" s="85"/>
    </row>
    <row r="412" spans="1:24" x14ac:dyDescent="0.2">
      <c r="A412" s="91"/>
      <c r="B412" s="37">
        <f t="shared" si="623"/>
        <v>408</v>
      </c>
      <c r="C412" s="28" t="s">
        <v>1080</v>
      </c>
      <c r="D412" s="64">
        <v>44540</v>
      </c>
      <c r="E412" s="28" t="s">
        <v>15</v>
      </c>
      <c r="F412" s="54" t="s">
        <v>10</v>
      </c>
      <c r="G412" s="54" t="s">
        <v>67</v>
      </c>
      <c r="H412" s="54">
        <v>1400</v>
      </c>
      <c r="I412" s="57" t="s">
        <v>131</v>
      </c>
      <c r="J412" s="54" t="s">
        <v>120</v>
      </c>
      <c r="K412" s="36" t="s">
        <v>74</v>
      </c>
      <c r="L412" s="10">
        <v>15</v>
      </c>
      <c r="M412" s="30">
        <v>0.71714285714285708</v>
      </c>
      <c r="N412" s="31">
        <v>3.48</v>
      </c>
      <c r="O412" s="30">
        <v>0.28000000000000003</v>
      </c>
      <c r="P412" s="43">
        <f t="shared" si="616"/>
        <v>-1</v>
      </c>
      <c r="Q412" s="45">
        <f t="shared" ref="Q412" si="1465">P412+Q411</f>
        <v>83.300000000000097</v>
      </c>
      <c r="R412" s="10">
        <f t="shared" ref="R412" si="1466">L412</f>
        <v>15</v>
      </c>
      <c r="S412" s="30">
        <f t="shared" ref="S412" si="1467">IF(R412&gt;0,S$3,0)</f>
        <v>2</v>
      </c>
      <c r="T412" s="31">
        <f t="shared" ref="T412" si="1468">N412</f>
        <v>3.48</v>
      </c>
      <c r="U412" s="30">
        <f t="shared" ref="U412" si="1469">IF(T412&gt;0,U$3,0)</f>
        <v>1</v>
      </c>
      <c r="V412" s="43">
        <f t="shared" si="1073"/>
        <v>-3</v>
      </c>
      <c r="W412" s="45">
        <f t="shared" ref="W412" si="1470">V412+W411</f>
        <v>363.2000000000001</v>
      </c>
      <c r="X412" s="85"/>
    </row>
    <row r="413" spans="1:24" x14ac:dyDescent="0.2">
      <c r="A413" s="91"/>
      <c r="B413" s="37">
        <f t="shared" si="623"/>
        <v>409</v>
      </c>
      <c r="C413" s="28" t="s">
        <v>551</v>
      </c>
      <c r="D413" s="64">
        <v>44540</v>
      </c>
      <c r="E413" s="28" t="s">
        <v>15</v>
      </c>
      <c r="F413" s="54" t="s">
        <v>34</v>
      </c>
      <c r="G413" s="54" t="s">
        <v>70</v>
      </c>
      <c r="H413" s="54">
        <v>1200</v>
      </c>
      <c r="I413" s="57" t="s">
        <v>131</v>
      </c>
      <c r="J413" s="54" t="s">
        <v>120</v>
      </c>
      <c r="K413" s="36" t="s">
        <v>9</v>
      </c>
      <c r="L413" s="10">
        <v>5.66</v>
      </c>
      <c r="M413" s="30">
        <v>2.1551351351351351</v>
      </c>
      <c r="N413" s="31">
        <v>2.16</v>
      </c>
      <c r="O413" s="30">
        <v>1.8655555555555556</v>
      </c>
      <c r="P413" s="43">
        <f t="shared" si="616"/>
        <v>12.2</v>
      </c>
      <c r="Q413" s="45">
        <f t="shared" ref="Q413" si="1471">P413+Q412</f>
        <v>95.500000000000099</v>
      </c>
      <c r="R413" s="10">
        <f t="shared" ref="R413" si="1472">L413</f>
        <v>5.66</v>
      </c>
      <c r="S413" s="30">
        <f t="shared" ref="S413" si="1473">IF(R413&gt;0,S$3,0)</f>
        <v>2</v>
      </c>
      <c r="T413" s="31">
        <f t="shared" ref="T413" si="1474">N413</f>
        <v>2.16</v>
      </c>
      <c r="U413" s="30">
        <f t="shared" ref="U413" si="1475">IF(T413&gt;0,U$3,0)</f>
        <v>1</v>
      </c>
      <c r="V413" s="43">
        <f t="shared" si="1073"/>
        <v>10.48</v>
      </c>
      <c r="W413" s="45">
        <f t="shared" ref="W413" si="1476">V413+W412</f>
        <v>373.68000000000012</v>
      </c>
      <c r="X413" s="85"/>
    </row>
    <row r="414" spans="1:24" x14ac:dyDescent="0.2">
      <c r="A414" s="91"/>
      <c r="B414" s="37">
        <f t="shared" si="623"/>
        <v>410</v>
      </c>
      <c r="C414" s="28" t="s">
        <v>203</v>
      </c>
      <c r="D414" s="64">
        <v>44540</v>
      </c>
      <c r="E414" s="28" t="s">
        <v>27</v>
      </c>
      <c r="F414" s="54" t="s">
        <v>10</v>
      </c>
      <c r="G414" s="54" t="s">
        <v>67</v>
      </c>
      <c r="H414" s="54">
        <v>1200</v>
      </c>
      <c r="I414" s="57" t="s">
        <v>131</v>
      </c>
      <c r="J414" s="54" t="s">
        <v>120</v>
      </c>
      <c r="K414" s="36" t="s">
        <v>9</v>
      </c>
      <c r="L414" s="10">
        <v>3.58</v>
      </c>
      <c r="M414" s="30">
        <v>3.878536585365854</v>
      </c>
      <c r="N414" s="31">
        <v>1.29</v>
      </c>
      <c r="O414" s="30">
        <v>0</v>
      </c>
      <c r="P414" s="43">
        <f t="shared" si="616"/>
        <v>10</v>
      </c>
      <c r="Q414" s="45">
        <f t="shared" ref="Q414:Q415" si="1477">P414+Q413</f>
        <v>105.5000000000001</v>
      </c>
      <c r="R414" s="10">
        <f t="shared" ref="R414:R415" si="1478">L414</f>
        <v>3.58</v>
      </c>
      <c r="S414" s="30">
        <f t="shared" ref="S414:S415" si="1479">IF(R414&gt;0,S$3,0)</f>
        <v>2</v>
      </c>
      <c r="T414" s="31">
        <f t="shared" ref="T414:T415" si="1480">N414</f>
        <v>1.29</v>
      </c>
      <c r="U414" s="30">
        <f t="shared" ref="U414:U415" si="1481">IF(T414&gt;0,U$3,0)</f>
        <v>1</v>
      </c>
      <c r="V414" s="43">
        <f t="shared" si="1073"/>
        <v>5.45</v>
      </c>
      <c r="W414" s="45">
        <f t="shared" ref="W414:W415" si="1482">V414+W413</f>
        <v>379.13000000000011</v>
      </c>
      <c r="X414" s="85"/>
    </row>
    <row r="415" spans="1:24" x14ac:dyDescent="0.2">
      <c r="A415" s="91"/>
      <c r="B415" s="37">
        <f t="shared" si="623"/>
        <v>411</v>
      </c>
      <c r="C415" s="28" t="s">
        <v>1088</v>
      </c>
      <c r="D415" s="64">
        <v>44541</v>
      </c>
      <c r="E415" s="28" t="s">
        <v>31</v>
      </c>
      <c r="F415" s="54" t="s">
        <v>25</v>
      </c>
      <c r="G415" s="54" t="s">
        <v>245</v>
      </c>
      <c r="H415" s="54">
        <v>1000</v>
      </c>
      <c r="I415" s="57" t="s">
        <v>131</v>
      </c>
      <c r="J415" s="54" t="s">
        <v>120</v>
      </c>
      <c r="K415" s="36" t="s">
        <v>62</v>
      </c>
      <c r="L415" s="10">
        <v>6.2</v>
      </c>
      <c r="M415" s="30">
        <v>1.93</v>
      </c>
      <c r="N415" s="31">
        <v>2.16</v>
      </c>
      <c r="O415" s="30">
        <v>1.6799999999999997</v>
      </c>
      <c r="P415" s="43">
        <f t="shared" si="616"/>
        <v>-3.6</v>
      </c>
      <c r="Q415" s="45">
        <f t="shared" si="1477"/>
        <v>101.90000000000011</v>
      </c>
      <c r="R415" s="10">
        <f t="shared" si="1478"/>
        <v>6.2</v>
      </c>
      <c r="S415" s="30">
        <f t="shared" si="1479"/>
        <v>2</v>
      </c>
      <c r="T415" s="31">
        <f t="shared" si="1480"/>
        <v>2.16</v>
      </c>
      <c r="U415" s="30">
        <f t="shared" si="1481"/>
        <v>1</v>
      </c>
      <c r="V415" s="43">
        <f t="shared" si="1073"/>
        <v>-3</v>
      </c>
      <c r="W415" s="45">
        <f t="shared" si="1482"/>
        <v>376.13000000000011</v>
      </c>
      <c r="X415" s="85"/>
    </row>
    <row r="416" spans="1:24" x14ac:dyDescent="0.2">
      <c r="A416" s="91"/>
      <c r="B416" s="37">
        <f t="shared" si="623"/>
        <v>412</v>
      </c>
      <c r="C416" s="28" t="s">
        <v>1089</v>
      </c>
      <c r="D416" s="64">
        <v>44542</v>
      </c>
      <c r="E416" s="28" t="s">
        <v>40</v>
      </c>
      <c r="F416" s="54" t="s">
        <v>25</v>
      </c>
      <c r="G416" s="54" t="s">
        <v>67</v>
      </c>
      <c r="H416" s="54">
        <v>1000</v>
      </c>
      <c r="I416" s="57" t="s">
        <v>131</v>
      </c>
      <c r="J416" s="54" t="s">
        <v>120</v>
      </c>
      <c r="K416" s="36" t="s">
        <v>62</v>
      </c>
      <c r="L416" s="10">
        <v>40</v>
      </c>
      <c r="M416" s="30">
        <v>0.25615384615384618</v>
      </c>
      <c r="N416" s="31">
        <v>6.95</v>
      </c>
      <c r="O416" s="30">
        <v>5.000000000000001E-2</v>
      </c>
      <c r="P416" s="43">
        <f t="shared" si="616"/>
        <v>-0.3</v>
      </c>
      <c r="Q416" s="45">
        <f t="shared" ref="Q416" si="1483">P416+Q415</f>
        <v>101.60000000000011</v>
      </c>
      <c r="R416" s="10">
        <f t="shared" ref="R416" si="1484">L416</f>
        <v>40</v>
      </c>
      <c r="S416" s="30">
        <f t="shared" ref="S416" si="1485">IF(R416&gt;0,S$3,0)</f>
        <v>2</v>
      </c>
      <c r="T416" s="31">
        <f t="shared" ref="T416" si="1486">N416</f>
        <v>6.95</v>
      </c>
      <c r="U416" s="30">
        <f t="shared" ref="U416" si="1487">IF(T416&gt;0,U$3,0)</f>
        <v>1</v>
      </c>
      <c r="V416" s="43">
        <f t="shared" si="1073"/>
        <v>-3</v>
      </c>
      <c r="W416" s="45">
        <f t="shared" ref="W416" si="1488">V416+W415</f>
        <v>373.13000000000011</v>
      </c>
      <c r="X416" s="85"/>
    </row>
    <row r="417" spans="1:24" x14ac:dyDescent="0.2">
      <c r="A417" s="91"/>
      <c r="B417" s="37">
        <f t="shared" si="623"/>
        <v>413</v>
      </c>
      <c r="C417" s="28" t="s">
        <v>1090</v>
      </c>
      <c r="D417" s="64">
        <v>44542</v>
      </c>
      <c r="E417" s="28" t="s">
        <v>40</v>
      </c>
      <c r="F417" s="54" t="s">
        <v>48</v>
      </c>
      <c r="G417" s="54" t="s">
        <v>147</v>
      </c>
      <c r="H417" s="54">
        <v>1300</v>
      </c>
      <c r="I417" s="57" t="s">
        <v>131</v>
      </c>
      <c r="J417" s="54" t="s">
        <v>120</v>
      </c>
      <c r="K417" s="36" t="s">
        <v>86</v>
      </c>
      <c r="L417" s="10">
        <v>28.28</v>
      </c>
      <c r="M417" s="30">
        <v>0.36649350649350659</v>
      </c>
      <c r="N417" s="31">
        <v>6.2</v>
      </c>
      <c r="O417" s="30">
        <v>6.9999999999999965E-2</v>
      </c>
      <c r="P417" s="43">
        <f t="shared" si="616"/>
        <v>-0.4</v>
      </c>
      <c r="Q417" s="45">
        <f t="shared" ref="Q417" si="1489">P417+Q416</f>
        <v>101.2000000000001</v>
      </c>
      <c r="R417" s="10">
        <f t="shared" ref="R417" si="1490">L417</f>
        <v>28.28</v>
      </c>
      <c r="S417" s="30">
        <f t="shared" ref="S417" si="1491">IF(R417&gt;0,S$3,0)</f>
        <v>2</v>
      </c>
      <c r="T417" s="31">
        <f t="shared" ref="T417" si="1492">N417</f>
        <v>6.2</v>
      </c>
      <c r="U417" s="30">
        <f t="shared" ref="U417" si="1493">IF(T417&gt;0,U$3,0)</f>
        <v>1</v>
      </c>
      <c r="V417" s="43">
        <f t="shared" si="1073"/>
        <v>-3</v>
      </c>
      <c r="W417" s="45">
        <f t="shared" ref="W417" si="1494">V417+W416</f>
        <v>370.13000000000011</v>
      </c>
      <c r="X417" s="85"/>
    </row>
    <row r="418" spans="1:24" x14ac:dyDescent="0.2">
      <c r="A418" s="91"/>
      <c r="B418" s="37">
        <f t="shared" si="623"/>
        <v>414</v>
      </c>
      <c r="C418" s="28" t="s">
        <v>391</v>
      </c>
      <c r="D418" s="64">
        <v>44542</v>
      </c>
      <c r="E418" s="28" t="s">
        <v>40</v>
      </c>
      <c r="F418" s="54" t="s">
        <v>29</v>
      </c>
      <c r="G418" s="54" t="s">
        <v>69</v>
      </c>
      <c r="H418" s="54">
        <v>1400</v>
      </c>
      <c r="I418" s="57" t="s">
        <v>131</v>
      </c>
      <c r="J418" s="54" t="s">
        <v>120</v>
      </c>
      <c r="K418" s="36" t="s">
        <v>92</v>
      </c>
      <c r="L418" s="10">
        <v>14.45</v>
      </c>
      <c r="M418" s="30">
        <v>0.74144654088050321</v>
      </c>
      <c r="N418" s="31">
        <v>2.89</v>
      </c>
      <c r="O418" s="30">
        <v>0.4</v>
      </c>
      <c r="P418" s="43">
        <f t="shared" si="616"/>
        <v>-1.1000000000000001</v>
      </c>
      <c r="Q418" s="45">
        <f t="shared" ref="Q418" si="1495">P418+Q417</f>
        <v>100.10000000000011</v>
      </c>
      <c r="R418" s="10">
        <f t="shared" ref="R418" si="1496">L418</f>
        <v>14.45</v>
      </c>
      <c r="S418" s="30">
        <f t="shared" ref="S418" si="1497">IF(R418&gt;0,S$3,0)</f>
        <v>2</v>
      </c>
      <c r="T418" s="31">
        <f t="shared" ref="T418" si="1498">N418</f>
        <v>2.89</v>
      </c>
      <c r="U418" s="30">
        <f t="shared" ref="U418" si="1499">IF(T418&gt;0,U$3,0)</f>
        <v>1</v>
      </c>
      <c r="V418" s="43">
        <f t="shared" si="1073"/>
        <v>-3</v>
      </c>
      <c r="W418" s="45">
        <f t="shared" ref="W418" si="1500">V418+W417</f>
        <v>367.13000000000011</v>
      </c>
      <c r="X418" s="85"/>
    </row>
    <row r="419" spans="1:24" x14ac:dyDescent="0.2">
      <c r="A419" s="91"/>
      <c r="B419" s="37">
        <f t="shared" si="623"/>
        <v>415</v>
      </c>
      <c r="C419" s="28" t="s">
        <v>1097</v>
      </c>
      <c r="D419" s="64">
        <v>44544</v>
      </c>
      <c r="E419" s="28" t="s">
        <v>39</v>
      </c>
      <c r="F419" s="54" t="s">
        <v>10</v>
      </c>
      <c r="G419" s="54" t="s">
        <v>67</v>
      </c>
      <c r="H419" s="54">
        <v>1200</v>
      </c>
      <c r="I419" s="57" t="s">
        <v>131</v>
      </c>
      <c r="J419" s="54" t="s">
        <v>120</v>
      </c>
      <c r="K419" s="36" t="s">
        <v>9</v>
      </c>
      <c r="L419" s="10">
        <v>1.68</v>
      </c>
      <c r="M419" s="30">
        <v>14.759069767441861</v>
      </c>
      <c r="N419" s="31">
        <v>1.25</v>
      </c>
      <c r="O419" s="30">
        <v>0</v>
      </c>
      <c r="P419" s="43">
        <f t="shared" si="616"/>
        <v>10</v>
      </c>
      <c r="Q419" s="45">
        <f t="shared" ref="Q419" si="1501">P419+Q418</f>
        <v>110.10000000000011</v>
      </c>
      <c r="R419" s="10">
        <f t="shared" ref="R419" si="1502">L419</f>
        <v>1.68</v>
      </c>
      <c r="S419" s="30">
        <f t="shared" ref="S419" si="1503">IF(R419&gt;0,S$3,0)</f>
        <v>2</v>
      </c>
      <c r="T419" s="31">
        <f t="shared" ref="T419" si="1504">N419</f>
        <v>1.25</v>
      </c>
      <c r="U419" s="30">
        <f t="shared" ref="U419" si="1505">IF(T419&gt;0,U$3,0)</f>
        <v>1</v>
      </c>
      <c r="V419" s="43">
        <f t="shared" si="1073"/>
        <v>1.61</v>
      </c>
      <c r="W419" s="45">
        <f t="shared" ref="W419" si="1506">V419+W418</f>
        <v>368.74000000000012</v>
      </c>
      <c r="X419" s="85"/>
    </row>
    <row r="420" spans="1:24" x14ac:dyDescent="0.2">
      <c r="A420" s="91"/>
      <c r="B420" s="37">
        <f t="shared" si="623"/>
        <v>416</v>
      </c>
      <c r="C420" s="28" t="s">
        <v>1098</v>
      </c>
      <c r="D420" s="64">
        <v>44545</v>
      </c>
      <c r="E420" s="28" t="s">
        <v>43</v>
      </c>
      <c r="F420" s="54" t="s">
        <v>25</v>
      </c>
      <c r="G420" s="54" t="s">
        <v>67</v>
      </c>
      <c r="H420" s="54">
        <v>1300</v>
      </c>
      <c r="I420" s="57" t="s">
        <v>131</v>
      </c>
      <c r="J420" s="54" t="s">
        <v>120</v>
      </c>
      <c r="K420" s="36" t="s">
        <v>56</v>
      </c>
      <c r="L420" s="10">
        <v>7.17</v>
      </c>
      <c r="M420" s="30">
        <v>1.6242857142857143</v>
      </c>
      <c r="N420" s="31">
        <v>2.38</v>
      </c>
      <c r="O420" s="30">
        <v>1.1709090909090909</v>
      </c>
      <c r="P420" s="43">
        <f t="shared" si="616"/>
        <v>-2.8</v>
      </c>
      <c r="Q420" s="45">
        <f t="shared" ref="Q420" si="1507">P420+Q419</f>
        <v>107.30000000000011</v>
      </c>
      <c r="R420" s="10">
        <f t="shared" ref="R420" si="1508">L420</f>
        <v>7.17</v>
      </c>
      <c r="S420" s="30">
        <f t="shared" ref="S420" si="1509">IF(R420&gt;0,S$3,0)</f>
        <v>2</v>
      </c>
      <c r="T420" s="31">
        <f t="shared" ref="T420" si="1510">N420</f>
        <v>2.38</v>
      </c>
      <c r="U420" s="30">
        <f t="shared" ref="U420" si="1511">IF(T420&gt;0,U$3,0)</f>
        <v>1</v>
      </c>
      <c r="V420" s="43">
        <f t="shared" si="1073"/>
        <v>-3</v>
      </c>
      <c r="W420" s="45">
        <f t="shared" ref="W420" si="1512">V420+W419</f>
        <v>365.74000000000012</v>
      </c>
      <c r="X420" s="85"/>
    </row>
    <row r="421" spans="1:24" x14ac:dyDescent="0.2">
      <c r="A421" s="91"/>
      <c r="B421" s="37">
        <f t="shared" si="623"/>
        <v>417</v>
      </c>
      <c r="C421" s="28" t="s">
        <v>740</v>
      </c>
      <c r="D421" s="64">
        <v>44546</v>
      </c>
      <c r="E421" s="28" t="s">
        <v>35</v>
      </c>
      <c r="F421" s="54" t="s">
        <v>34</v>
      </c>
      <c r="G421" s="54" t="s">
        <v>67</v>
      </c>
      <c r="H421" s="54">
        <v>1212</v>
      </c>
      <c r="I421" s="57" t="s">
        <v>130</v>
      </c>
      <c r="J421" s="54" t="s">
        <v>120</v>
      </c>
      <c r="K421" s="36" t="s">
        <v>12</v>
      </c>
      <c r="L421" s="174">
        <v>5.55</v>
      </c>
      <c r="M421" s="30">
        <v>2.1990143084260727</v>
      </c>
      <c r="N421" s="31">
        <v>2.1</v>
      </c>
      <c r="O421" s="30">
        <v>2.0436363636363639</v>
      </c>
      <c r="P421" s="43">
        <f t="shared" si="616"/>
        <v>0</v>
      </c>
      <c r="Q421" s="45">
        <f t="shared" ref="Q421" si="1513">P421+Q420</f>
        <v>107.30000000000011</v>
      </c>
      <c r="R421" s="10">
        <f t="shared" ref="R421" si="1514">L421</f>
        <v>5.55</v>
      </c>
      <c r="S421" s="30">
        <f t="shared" ref="S421" si="1515">IF(R421&gt;0,S$3,0)</f>
        <v>2</v>
      </c>
      <c r="T421" s="31">
        <f t="shared" ref="T421" si="1516">N421</f>
        <v>2.1</v>
      </c>
      <c r="U421" s="30">
        <f t="shared" ref="U421" si="1517">IF(T421&gt;0,U$3,0)</f>
        <v>1</v>
      </c>
      <c r="V421" s="43">
        <f t="shared" si="1073"/>
        <v>-0.9</v>
      </c>
      <c r="W421" s="45">
        <f t="shared" ref="W421" si="1518">V421+W420</f>
        <v>364.84000000000015</v>
      </c>
      <c r="X421" s="85"/>
    </row>
    <row r="422" spans="1:24" x14ac:dyDescent="0.2">
      <c r="A422" s="91"/>
      <c r="B422" s="37">
        <f t="shared" si="623"/>
        <v>418</v>
      </c>
      <c r="C422" s="28" t="s">
        <v>1101</v>
      </c>
      <c r="D422" s="64">
        <v>44547</v>
      </c>
      <c r="E422" s="28" t="s">
        <v>14</v>
      </c>
      <c r="F422" s="54" t="s">
        <v>25</v>
      </c>
      <c r="G422" s="54" t="s">
        <v>67</v>
      </c>
      <c r="H422" s="54">
        <v>1000</v>
      </c>
      <c r="I422" s="57" t="s">
        <v>131</v>
      </c>
      <c r="J422" s="54" t="s">
        <v>120</v>
      </c>
      <c r="K422" s="36" t="s">
        <v>9</v>
      </c>
      <c r="L422" s="10">
        <v>4.29</v>
      </c>
      <c r="M422" s="30">
        <v>3.0519535221496001</v>
      </c>
      <c r="N422" s="31">
        <v>1.67</v>
      </c>
      <c r="O422" s="30">
        <v>0</v>
      </c>
      <c r="P422" s="43">
        <f t="shared" si="616"/>
        <v>10</v>
      </c>
      <c r="Q422" s="45">
        <f t="shared" ref="Q422" si="1519">P422+Q421</f>
        <v>117.30000000000011</v>
      </c>
      <c r="R422" s="10">
        <f t="shared" ref="R422" si="1520">L422</f>
        <v>4.29</v>
      </c>
      <c r="S422" s="30">
        <f t="shared" ref="S422" si="1521">IF(R422&gt;0,S$3,0)</f>
        <v>2</v>
      </c>
      <c r="T422" s="31">
        <f t="shared" ref="T422" si="1522">N422</f>
        <v>1.67</v>
      </c>
      <c r="U422" s="30">
        <f t="shared" ref="U422" si="1523">IF(T422&gt;0,U$3,0)</f>
        <v>1</v>
      </c>
      <c r="V422" s="43">
        <f t="shared" si="1073"/>
        <v>7.25</v>
      </c>
      <c r="W422" s="45">
        <f t="shared" ref="W422" si="1524">V422+W421</f>
        <v>372.09000000000015</v>
      </c>
      <c r="X422" s="85"/>
    </row>
    <row r="423" spans="1:24" x14ac:dyDescent="0.2">
      <c r="A423" s="91"/>
      <c r="B423" s="37">
        <f t="shared" si="623"/>
        <v>419</v>
      </c>
      <c r="C423" s="28" t="s">
        <v>1102</v>
      </c>
      <c r="D423" s="64">
        <v>44547</v>
      </c>
      <c r="E423" s="28" t="s">
        <v>14</v>
      </c>
      <c r="F423" s="54" t="s">
        <v>25</v>
      </c>
      <c r="G423" s="54" t="s">
        <v>67</v>
      </c>
      <c r="H423" s="54">
        <v>1000</v>
      </c>
      <c r="I423" s="57" t="s">
        <v>131</v>
      </c>
      <c r="J423" s="54" t="s">
        <v>120</v>
      </c>
      <c r="K423" s="36" t="s">
        <v>8</v>
      </c>
      <c r="L423" s="10">
        <v>10</v>
      </c>
      <c r="M423" s="30">
        <v>1.1099999999999999</v>
      </c>
      <c r="N423" s="31">
        <v>3.2</v>
      </c>
      <c r="O423" s="30">
        <v>0.48444444444444401</v>
      </c>
      <c r="P423" s="43">
        <f t="shared" si="616"/>
        <v>0</v>
      </c>
      <c r="Q423" s="45">
        <f t="shared" ref="Q423" si="1525">P423+Q422</f>
        <v>117.30000000000011</v>
      </c>
      <c r="R423" s="10">
        <f t="shared" ref="R423" si="1526">L423</f>
        <v>10</v>
      </c>
      <c r="S423" s="30">
        <f t="shared" ref="S423" si="1527">IF(R423&gt;0,S$3,0)</f>
        <v>2</v>
      </c>
      <c r="T423" s="31">
        <f t="shared" ref="T423" si="1528">N423</f>
        <v>3.2</v>
      </c>
      <c r="U423" s="30">
        <f t="shared" ref="U423" si="1529">IF(T423&gt;0,U$3,0)</f>
        <v>1</v>
      </c>
      <c r="V423" s="43">
        <f t="shared" si="1073"/>
        <v>0.2</v>
      </c>
      <c r="W423" s="45">
        <f t="shared" ref="W423" si="1530">V423+W422</f>
        <v>372.29000000000013</v>
      </c>
      <c r="X423" s="85"/>
    </row>
    <row r="424" spans="1:24" x14ac:dyDescent="0.2">
      <c r="A424" s="91"/>
      <c r="B424" s="37">
        <f t="shared" si="623"/>
        <v>420</v>
      </c>
      <c r="C424" s="28" t="s">
        <v>1103</v>
      </c>
      <c r="D424" s="64">
        <v>44547</v>
      </c>
      <c r="E424" s="28" t="s">
        <v>14</v>
      </c>
      <c r="F424" s="54" t="s">
        <v>29</v>
      </c>
      <c r="G424" s="54" t="s">
        <v>147</v>
      </c>
      <c r="H424" s="54">
        <v>1200</v>
      </c>
      <c r="I424" s="57" t="s">
        <v>131</v>
      </c>
      <c r="J424" s="54" t="s">
        <v>120</v>
      </c>
      <c r="K424" s="36" t="s">
        <v>9</v>
      </c>
      <c r="L424" s="10">
        <v>3.79</v>
      </c>
      <c r="M424" s="30">
        <v>3.6018181818181825</v>
      </c>
      <c r="N424" s="31">
        <v>1.61</v>
      </c>
      <c r="O424" s="30">
        <v>0</v>
      </c>
      <c r="P424" s="43">
        <f t="shared" si="616"/>
        <v>10</v>
      </c>
      <c r="Q424" s="45">
        <f t="shared" ref="Q424" si="1531">P424+Q423</f>
        <v>127.30000000000011</v>
      </c>
      <c r="R424" s="10">
        <f t="shared" ref="R424" si="1532">L424</f>
        <v>3.79</v>
      </c>
      <c r="S424" s="30">
        <f t="shared" ref="S424" si="1533">IF(R424&gt;0,S$3,0)</f>
        <v>2</v>
      </c>
      <c r="T424" s="31">
        <f t="shared" ref="T424" si="1534">N424</f>
        <v>1.61</v>
      </c>
      <c r="U424" s="30">
        <f t="shared" ref="U424" si="1535">IF(T424&gt;0,U$3,0)</f>
        <v>1</v>
      </c>
      <c r="V424" s="43">
        <f t="shared" si="1073"/>
        <v>6.19</v>
      </c>
      <c r="W424" s="45">
        <f t="shared" ref="W424" si="1536">V424+W423</f>
        <v>378.48000000000013</v>
      </c>
      <c r="X424" s="85"/>
    </row>
    <row r="425" spans="1:24" x14ac:dyDescent="0.2">
      <c r="A425" s="91"/>
      <c r="B425" s="37">
        <f t="shared" si="623"/>
        <v>421</v>
      </c>
      <c r="C425" s="28" t="s">
        <v>1105</v>
      </c>
      <c r="D425" s="64">
        <v>44547</v>
      </c>
      <c r="E425" s="28" t="s">
        <v>78</v>
      </c>
      <c r="F425" s="54" t="s">
        <v>25</v>
      </c>
      <c r="G425" s="54" t="s">
        <v>67</v>
      </c>
      <c r="H425" s="54">
        <v>1000</v>
      </c>
      <c r="I425" s="57" t="s">
        <v>130</v>
      </c>
      <c r="J425" s="54" t="s">
        <v>120</v>
      </c>
      <c r="K425" s="36" t="s">
        <v>12</v>
      </c>
      <c r="L425" s="10">
        <v>2.96</v>
      </c>
      <c r="M425" s="30">
        <v>5.0911627906976742</v>
      </c>
      <c r="N425" s="31">
        <v>1.22</v>
      </c>
      <c r="O425" s="30">
        <v>0</v>
      </c>
      <c r="P425" s="43">
        <f t="shared" si="616"/>
        <v>-5.0999999999999996</v>
      </c>
      <c r="Q425" s="45">
        <f t="shared" ref="Q425" si="1537">P425+Q424</f>
        <v>122.20000000000012</v>
      </c>
      <c r="R425" s="10">
        <f t="shared" ref="R425" si="1538">L425</f>
        <v>2.96</v>
      </c>
      <c r="S425" s="30">
        <f t="shared" ref="S425" si="1539">IF(R425&gt;0,S$3,0)</f>
        <v>2</v>
      </c>
      <c r="T425" s="31">
        <f t="shared" ref="T425" si="1540">N425</f>
        <v>1.22</v>
      </c>
      <c r="U425" s="30">
        <f t="shared" ref="U425" si="1541">IF(T425&gt;0,U$3,0)</f>
        <v>1</v>
      </c>
      <c r="V425" s="43">
        <f t="shared" si="1073"/>
        <v>-1.78</v>
      </c>
      <c r="W425" s="45">
        <f t="shared" ref="W425" si="1542">V425+W424</f>
        <v>376.70000000000016</v>
      </c>
      <c r="X425" s="85"/>
    </row>
    <row r="426" spans="1:24" x14ac:dyDescent="0.2">
      <c r="A426" s="91"/>
      <c r="B426" s="37">
        <f t="shared" si="623"/>
        <v>422</v>
      </c>
      <c r="C426" s="28" t="s">
        <v>1106</v>
      </c>
      <c r="D426" s="64">
        <v>44547</v>
      </c>
      <c r="E426" s="28" t="s">
        <v>78</v>
      </c>
      <c r="F426" s="54" t="s">
        <v>25</v>
      </c>
      <c r="G426" s="54" t="s">
        <v>67</v>
      </c>
      <c r="H426" s="54">
        <v>1000</v>
      </c>
      <c r="I426" s="57" t="s">
        <v>130</v>
      </c>
      <c r="J426" s="54" t="s">
        <v>120</v>
      </c>
      <c r="K426" s="36" t="s">
        <v>66</v>
      </c>
      <c r="L426" s="10">
        <v>85</v>
      </c>
      <c r="M426" s="30">
        <v>0.11952380952380953</v>
      </c>
      <c r="N426" s="31">
        <v>10</v>
      </c>
      <c r="O426" s="30">
        <v>0.01</v>
      </c>
      <c r="P426" s="43">
        <f t="shared" si="616"/>
        <v>-0.1</v>
      </c>
      <c r="Q426" s="45">
        <f t="shared" ref="Q426" si="1543">P426+Q425</f>
        <v>122.10000000000012</v>
      </c>
      <c r="R426" s="10">
        <f t="shared" ref="R426" si="1544">L426</f>
        <v>85</v>
      </c>
      <c r="S426" s="30">
        <f t="shared" ref="S426" si="1545">IF(R426&gt;0,S$3,0)</f>
        <v>2</v>
      </c>
      <c r="T426" s="31">
        <f t="shared" ref="T426" si="1546">N426</f>
        <v>10</v>
      </c>
      <c r="U426" s="30">
        <f t="shared" ref="U426" si="1547">IF(T426&gt;0,U$3,0)</f>
        <v>1</v>
      </c>
      <c r="V426" s="43">
        <f t="shared" si="1073"/>
        <v>-3</v>
      </c>
      <c r="W426" s="45">
        <f t="shared" ref="W426" si="1548">V426+W425</f>
        <v>373.70000000000016</v>
      </c>
      <c r="X426" s="85"/>
    </row>
    <row r="427" spans="1:24" x14ac:dyDescent="0.2">
      <c r="A427" s="91"/>
      <c r="B427" s="37">
        <f t="shared" si="623"/>
        <v>423</v>
      </c>
      <c r="C427" s="28" t="s">
        <v>114</v>
      </c>
      <c r="D427" s="64">
        <v>44547</v>
      </c>
      <c r="E427" s="28" t="s">
        <v>78</v>
      </c>
      <c r="F427" s="54" t="s">
        <v>13</v>
      </c>
      <c r="G427" s="54" t="s">
        <v>70</v>
      </c>
      <c r="H427" s="54">
        <v>1000</v>
      </c>
      <c r="I427" s="57" t="s">
        <v>130</v>
      </c>
      <c r="J427" s="54" t="s">
        <v>120</v>
      </c>
      <c r="K427" s="36" t="s">
        <v>9</v>
      </c>
      <c r="L427" s="10">
        <v>3.25</v>
      </c>
      <c r="M427" s="30">
        <v>4.4399999999999995</v>
      </c>
      <c r="N427" s="31">
        <v>1.71</v>
      </c>
      <c r="O427" s="30">
        <v>0</v>
      </c>
      <c r="P427" s="43">
        <f t="shared" si="616"/>
        <v>10</v>
      </c>
      <c r="Q427" s="45">
        <f t="shared" ref="Q427" si="1549">P427+Q426</f>
        <v>132.10000000000014</v>
      </c>
      <c r="R427" s="10">
        <f t="shared" ref="R427" si="1550">L427</f>
        <v>3.25</v>
      </c>
      <c r="S427" s="30">
        <f t="shared" ref="S427" si="1551">IF(R427&gt;0,S$3,0)</f>
        <v>2</v>
      </c>
      <c r="T427" s="31">
        <f t="shared" ref="T427" si="1552">N427</f>
        <v>1.71</v>
      </c>
      <c r="U427" s="30">
        <f t="shared" ref="U427" si="1553">IF(T427&gt;0,U$3,0)</f>
        <v>1</v>
      </c>
      <c r="V427" s="43">
        <f t="shared" si="1073"/>
        <v>5.21</v>
      </c>
      <c r="W427" s="45">
        <f t="shared" ref="W427" si="1554">V427+W426</f>
        <v>378.91000000000014</v>
      </c>
      <c r="X427" s="85"/>
    </row>
    <row r="428" spans="1:24" x14ac:dyDescent="0.2">
      <c r="A428" s="91"/>
      <c r="B428" s="37">
        <f t="shared" si="623"/>
        <v>424</v>
      </c>
      <c r="C428" s="28" t="s">
        <v>1107</v>
      </c>
      <c r="D428" s="64">
        <v>44547</v>
      </c>
      <c r="E428" s="28" t="s">
        <v>27</v>
      </c>
      <c r="F428" s="54" t="s">
        <v>36</v>
      </c>
      <c r="G428" s="54" t="s">
        <v>69</v>
      </c>
      <c r="H428" s="54">
        <v>1200</v>
      </c>
      <c r="I428" s="57" t="s">
        <v>131</v>
      </c>
      <c r="J428" s="54" t="s">
        <v>120</v>
      </c>
      <c r="K428" s="36" t="s">
        <v>8</v>
      </c>
      <c r="L428" s="10">
        <v>6.5</v>
      </c>
      <c r="M428" s="30">
        <v>1.8190909090909089</v>
      </c>
      <c r="N428" s="31">
        <v>1.94</v>
      </c>
      <c r="O428" s="30">
        <v>1.9189610389610388</v>
      </c>
      <c r="P428" s="43">
        <f t="shared" si="616"/>
        <v>0</v>
      </c>
      <c r="Q428" s="45">
        <f t="shared" ref="Q428" si="1555">P428+Q427</f>
        <v>132.10000000000014</v>
      </c>
      <c r="R428" s="10">
        <f t="shared" ref="R428" si="1556">L428</f>
        <v>6.5</v>
      </c>
      <c r="S428" s="30">
        <f t="shared" ref="S428" si="1557">IF(R428&gt;0,S$3,0)</f>
        <v>2</v>
      </c>
      <c r="T428" s="31">
        <f t="shared" ref="T428" si="1558">N428</f>
        <v>1.94</v>
      </c>
      <c r="U428" s="30">
        <f t="shared" ref="U428" si="1559">IF(T428&gt;0,U$3,0)</f>
        <v>1</v>
      </c>
      <c r="V428" s="43">
        <f t="shared" si="1073"/>
        <v>-1.06</v>
      </c>
      <c r="W428" s="45">
        <f t="shared" ref="W428" si="1560">V428+W427</f>
        <v>377.85000000000014</v>
      </c>
      <c r="X428" s="85"/>
    </row>
    <row r="429" spans="1:24" x14ac:dyDescent="0.2">
      <c r="A429" s="91"/>
      <c r="B429" s="37">
        <f t="shared" si="623"/>
        <v>425</v>
      </c>
      <c r="C429" s="28" t="s">
        <v>1112</v>
      </c>
      <c r="D429" s="64">
        <v>44548</v>
      </c>
      <c r="E429" s="28" t="s">
        <v>64</v>
      </c>
      <c r="F429" s="54" t="s">
        <v>25</v>
      </c>
      <c r="G429" s="54" t="s">
        <v>67</v>
      </c>
      <c r="H429" s="54">
        <v>1000</v>
      </c>
      <c r="I429" s="57" t="s">
        <v>131</v>
      </c>
      <c r="J429" s="54" t="s">
        <v>120</v>
      </c>
      <c r="K429" s="36" t="s">
        <v>12</v>
      </c>
      <c r="L429" s="10">
        <v>2.88</v>
      </c>
      <c r="M429" s="30">
        <v>5.2944444444444434</v>
      </c>
      <c r="N429" s="31">
        <v>1.29</v>
      </c>
      <c r="O429" s="30">
        <v>0</v>
      </c>
      <c r="P429" s="43">
        <f t="shared" si="616"/>
        <v>-5.3</v>
      </c>
      <c r="Q429" s="45">
        <f t="shared" ref="Q429" si="1561">P429+Q428</f>
        <v>126.80000000000014</v>
      </c>
      <c r="R429" s="10">
        <f t="shared" ref="R429" si="1562">L429</f>
        <v>2.88</v>
      </c>
      <c r="S429" s="30">
        <f t="shared" ref="S429" si="1563">IF(R429&gt;0,S$3,0)</f>
        <v>2</v>
      </c>
      <c r="T429" s="31">
        <f t="shared" ref="T429" si="1564">N429</f>
        <v>1.29</v>
      </c>
      <c r="U429" s="30">
        <f t="shared" ref="U429" si="1565">IF(T429&gt;0,U$3,0)</f>
        <v>1</v>
      </c>
      <c r="V429" s="43">
        <f t="shared" si="1073"/>
        <v>-1.71</v>
      </c>
      <c r="W429" s="45">
        <f t="shared" ref="W429" si="1566">V429+W428</f>
        <v>376.14000000000016</v>
      </c>
      <c r="X429" s="85"/>
    </row>
    <row r="430" spans="1:24" x14ac:dyDescent="0.2">
      <c r="A430" s="91"/>
      <c r="B430" s="37">
        <f t="shared" si="623"/>
        <v>426</v>
      </c>
      <c r="C430" s="28" t="s">
        <v>1113</v>
      </c>
      <c r="D430" s="64">
        <v>44549</v>
      </c>
      <c r="E430" s="28" t="s">
        <v>26</v>
      </c>
      <c r="F430" s="54" t="s">
        <v>25</v>
      </c>
      <c r="G430" s="54" t="s">
        <v>67</v>
      </c>
      <c r="H430" s="54">
        <v>1106</v>
      </c>
      <c r="I430" s="57" t="s">
        <v>131</v>
      </c>
      <c r="J430" s="54" t="s">
        <v>120</v>
      </c>
      <c r="K430" s="36" t="s">
        <v>8</v>
      </c>
      <c r="L430" s="10">
        <v>5.9</v>
      </c>
      <c r="M430" s="30">
        <v>2.0406896551724136</v>
      </c>
      <c r="N430" s="31">
        <v>1.83</v>
      </c>
      <c r="O430" s="30">
        <v>2.4984615384615383</v>
      </c>
      <c r="P430" s="43">
        <f t="shared" si="616"/>
        <v>0</v>
      </c>
      <c r="Q430" s="45">
        <f t="shared" ref="Q430" si="1567">P430+Q429</f>
        <v>126.80000000000014</v>
      </c>
      <c r="R430" s="10">
        <f t="shared" ref="R430" si="1568">L430</f>
        <v>5.9</v>
      </c>
      <c r="S430" s="30">
        <f t="shared" ref="S430" si="1569">IF(R430&gt;0,S$3,0)</f>
        <v>2</v>
      </c>
      <c r="T430" s="31">
        <f t="shared" ref="T430" si="1570">N430</f>
        <v>1.83</v>
      </c>
      <c r="U430" s="30">
        <f t="shared" ref="U430" si="1571">IF(T430&gt;0,U$3,0)</f>
        <v>1</v>
      </c>
      <c r="V430" s="43">
        <f t="shared" si="1073"/>
        <v>-1.17</v>
      </c>
      <c r="W430" s="45">
        <f t="shared" ref="W430" si="1572">V430+W429</f>
        <v>374.97000000000014</v>
      </c>
      <c r="X430" s="85"/>
    </row>
    <row r="431" spans="1:24" x14ac:dyDescent="0.2">
      <c r="A431" s="91"/>
      <c r="B431" s="37">
        <f t="shared" si="623"/>
        <v>427</v>
      </c>
      <c r="C431" s="28" t="s">
        <v>1050</v>
      </c>
      <c r="D431" s="64">
        <v>44549</v>
      </c>
      <c r="E431" s="28" t="s">
        <v>26</v>
      </c>
      <c r="F431" s="54" t="s">
        <v>10</v>
      </c>
      <c r="G431" s="54" t="s">
        <v>67</v>
      </c>
      <c r="H431" s="54">
        <v>1006</v>
      </c>
      <c r="I431" s="57" t="s">
        <v>131</v>
      </c>
      <c r="J431" s="54" t="s">
        <v>120</v>
      </c>
      <c r="K431" s="36" t="s">
        <v>66</v>
      </c>
      <c r="L431" s="10">
        <v>3.89</v>
      </c>
      <c r="M431" s="30">
        <v>3.4721739130434792</v>
      </c>
      <c r="N431" s="31">
        <v>1.57</v>
      </c>
      <c r="O431" s="30">
        <v>0</v>
      </c>
      <c r="P431" s="43">
        <f t="shared" si="616"/>
        <v>-3.5</v>
      </c>
      <c r="Q431" s="45">
        <f t="shared" ref="Q431" si="1573">P431+Q430</f>
        <v>123.30000000000014</v>
      </c>
      <c r="R431" s="10">
        <f t="shared" ref="R431" si="1574">L431</f>
        <v>3.89</v>
      </c>
      <c r="S431" s="30">
        <f t="shared" ref="S431" si="1575">IF(R431&gt;0,S$3,0)</f>
        <v>2</v>
      </c>
      <c r="T431" s="31">
        <f t="shared" ref="T431" si="1576">N431</f>
        <v>1.57</v>
      </c>
      <c r="U431" s="30">
        <f t="shared" ref="U431" si="1577">IF(T431&gt;0,U$3,0)</f>
        <v>1</v>
      </c>
      <c r="V431" s="43">
        <f t="shared" si="1073"/>
        <v>-3</v>
      </c>
      <c r="W431" s="45">
        <f t="shared" ref="W431" si="1578">V431+W430</f>
        <v>371.97000000000014</v>
      </c>
      <c r="X431" s="85"/>
    </row>
    <row r="432" spans="1:24" x14ac:dyDescent="0.2">
      <c r="A432" s="91"/>
      <c r="B432" s="37">
        <f t="shared" si="623"/>
        <v>428</v>
      </c>
      <c r="C432" s="28" t="s">
        <v>1114</v>
      </c>
      <c r="D432" s="64">
        <v>44549</v>
      </c>
      <c r="E432" s="28" t="s">
        <v>841</v>
      </c>
      <c r="F432" s="54" t="s">
        <v>10</v>
      </c>
      <c r="G432" s="54" t="s">
        <v>67</v>
      </c>
      <c r="H432" s="54">
        <v>1100</v>
      </c>
      <c r="I432" s="57" t="s">
        <v>131</v>
      </c>
      <c r="J432" s="54" t="s">
        <v>120</v>
      </c>
      <c r="K432" s="36" t="s">
        <v>12</v>
      </c>
      <c r="L432" s="10">
        <v>5.25</v>
      </c>
      <c r="M432" s="30">
        <v>2.3611764705882354</v>
      </c>
      <c r="N432" s="31">
        <v>1.64</v>
      </c>
      <c r="O432" s="30">
        <v>0</v>
      </c>
      <c r="P432" s="43">
        <f t="shared" si="616"/>
        <v>-2.4</v>
      </c>
      <c r="Q432" s="45">
        <f t="shared" ref="Q432" si="1579">P432+Q431</f>
        <v>120.90000000000013</v>
      </c>
      <c r="R432" s="10">
        <f t="shared" ref="R432" si="1580">L432</f>
        <v>5.25</v>
      </c>
      <c r="S432" s="30">
        <f t="shared" ref="S432" si="1581">IF(R432&gt;0,S$3,0)</f>
        <v>2</v>
      </c>
      <c r="T432" s="31">
        <f t="shared" ref="T432" si="1582">N432</f>
        <v>1.64</v>
      </c>
      <c r="U432" s="30">
        <f t="shared" ref="U432" si="1583">IF(T432&gt;0,U$3,0)</f>
        <v>1</v>
      </c>
      <c r="V432" s="43">
        <f t="shared" si="1073"/>
        <v>-1.36</v>
      </c>
      <c r="W432" s="45">
        <f t="shared" ref="W432" si="1584">V432+W431</f>
        <v>370.61000000000013</v>
      </c>
      <c r="X432" s="85"/>
    </row>
    <row r="433" spans="1:24" x14ac:dyDescent="0.2">
      <c r="A433" s="91"/>
      <c r="B433" s="37">
        <f t="shared" si="623"/>
        <v>429</v>
      </c>
      <c r="C433" s="28" t="s">
        <v>1115</v>
      </c>
      <c r="D433" s="64">
        <v>44549</v>
      </c>
      <c r="E433" s="28" t="s">
        <v>841</v>
      </c>
      <c r="F433" s="54" t="s">
        <v>10</v>
      </c>
      <c r="G433" s="54" t="s">
        <v>67</v>
      </c>
      <c r="H433" s="54">
        <v>1100</v>
      </c>
      <c r="I433" s="57" t="s">
        <v>131</v>
      </c>
      <c r="J433" s="54" t="s">
        <v>120</v>
      </c>
      <c r="K433" s="36" t="s">
        <v>9</v>
      </c>
      <c r="L433" s="10">
        <v>2.02</v>
      </c>
      <c r="M433" s="30">
        <v>9.8520620842572075</v>
      </c>
      <c r="N433" s="31">
        <v>1.28</v>
      </c>
      <c r="O433" s="30">
        <v>0</v>
      </c>
      <c r="P433" s="43">
        <f t="shared" si="616"/>
        <v>10</v>
      </c>
      <c r="Q433" s="45">
        <f t="shared" ref="Q433:Q434" si="1585">P433+Q432</f>
        <v>130.90000000000015</v>
      </c>
      <c r="R433" s="10">
        <f t="shared" ref="R433:R434" si="1586">L433</f>
        <v>2.02</v>
      </c>
      <c r="S433" s="30">
        <f t="shared" ref="S433:S434" si="1587">IF(R433&gt;0,S$3,0)</f>
        <v>2</v>
      </c>
      <c r="T433" s="31">
        <f t="shared" ref="T433:T434" si="1588">N433</f>
        <v>1.28</v>
      </c>
      <c r="U433" s="30">
        <f t="shared" ref="U433:U434" si="1589">IF(T433&gt;0,U$3,0)</f>
        <v>1</v>
      </c>
      <c r="V433" s="43">
        <f t="shared" si="1073"/>
        <v>2.3199999999999998</v>
      </c>
      <c r="W433" s="45">
        <f t="shared" ref="W433:W434" si="1590">V433+W432</f>
        <v>372.93000000000012</v>
      </c>
      <c r="X433" s="85"/>
    </row>
    <row r="434" spans="1:24" x14ac:dyDescent="0.2">
      <c r="A434" s="91"/>
      <c r="B434" s="37">
        <f t="shared" si="623"/>
        <v>430</v>
      </c>
      <c r="C434" s="28" t="s">
        <v>1119</v>
      </c>
      <c r="D434" s="64">
        <v>44551</v>
      </c>
      <c r="E434" s="28" t="s">
        <v>51</v>
      </c>
      <c r="F434" s="54" t="s">
        <v>36</v>
      </c>
      <c r="G434" s="54" t="s">
        <v>67</v>
      </c>
      <c r="H434" s="54">
        <v>1135</v>
      </c>
      <c r="I434" s="57" t="s">
        <v>131</v>
      </c>
      <c r="J434" s="54" t="s">
        <v>120</v>
      </c>
      <c r="K434" s="36" t="s">
        <v>8</v>
      </c>
      <c r="L434" s="10">
        <v>25.57</v>
      </c>
      <c r="M434" s="30">
        <v>0.40795918367346939</v>
      </c>
      <c r="N434" s="31">
        <v>3.82</v>
      </c>
      <c r="O434" s="30">
        <v>0.15999999999999995</v>
      </c>
      <c r="P434" s="43">
        <f t="shared" si="616"/>
        <v>0</v>
      </c>
      <c r="Q434" s="45">
        <f t="shared" si="1585"/>
        <v>130.90000000000015</v>
      </c>
      <c r="R434" s="10">
        <f t="shared" si="1586"/>
        <v>25.57</v>
      </c>
      <c r="S434" s="30">
        <f t="shared" si="1587"/>
        <v>2</v>
      </c>
      <c r="T434" s="31">
        <f t="shared" si="1588"/>
        <v>3.82</v>
      </c>
      <c r="U434" s="30">
        <f t="shared" si="1589"/>
        <v>1</v>
      </c>
      <c r="V434" s="43">
        <f t="shared" si="1073"/>
        <v>0.82</v>
      </c>
      <c r="W434" s="45">
        <f t="shared" si="1590"/>
        <v>373.75000000000011</v>
      </c>
      <c r="X434" s="85"/>
    </row>
    <row r="435" spans="1:24" x14ac:dyDescent="0.2">
      <c r="A435" s="91"/>
      <c r="B435" s="37">
        <f t="shared" si="623"/>
        <v>431</v>
      </c>
      <c r="C435" s="28" t="s">
        <v>1120</v>
      </c>
      <c r="D435" s="64">
        <v>44551</v>
      </c>
      <c r="E435" s="28" t="s">
        <v>51</v>
      </c>
      <c r="F435" s="54" t="s">
        <v>36</v>
      </c>
      <c r="G435" s="54" t="s">
        <v>67</v>
      </c>
      <c r="H435" s="54">
        <v>1135</v>
      </c>
      <c r="I435" s="57" t="s">
        <v>131</v>
      </c>
      <c r="J435" s="54" t="s">
        <v>120</v>
      </c>
      <c r="K435" s="36" t="s">
        <v>56</v>
      </c>
      <c r="L435" s="10">
        <v>2.2400000000000002</v>
      </c>
      <c r="M435" s="30">
        <v>8.0621339950372217</v>
      </c>
      <c r="N435" s="31">
        <v>1.24</v>
      </c>
      <c r="O435" s="30">
        <v>0</v>
      </c>
      <c r="P435" s="43">
        <f t="shared" si="616"/>
        <v>-8.1</v>
      </c>
      <c r="Q435" s="45">
        <f t="shared" ref="Q435" si="1591">P435+Q434</f>
        <v>122.80000000000015</v>
      </c>
      <c r="R435" s="10">
        <f t="shared" ref="R435" si="1592">L435</f>
        <v>2.2400000000000002</v>
      </c>
      <c r="S435" s="30">
        <f t="shared" ref="S435" si="1593">IF(R435&gt;0,S$3,0)</f>
        <v>2</v>
      </c>
      <c r="T435" s="31">
        <f t="shared" ref="T435" si="1594">N435</f>
        <v>1.24</v>
      </c>
      <c r="U435" s="30">
        <f t="shared" ref="U435" si="1595">IF(T435&gt;0,U$3,0)</f>
        <v>1</v>
      </c>
      <c r="V435" s="43">
        <f t="shared" si="1073"/>
        <v>-3</v>
      </c>
      <c r="W435" s="45">
        <f t="shared" ref="W435" si="1596">V435+W434</f>
        <v>370.75000000000011</v>
      </c>
      <c r="X435" s="85"/>
    </row>
    <row r="436" spans="1:24" x14ac:dyDescent="0.2">
      <c r="A436" s="91"/>
      <c r="B436" s="37">
        <f t="shared" si="623"/>
        <v>432</v>
      </c>
      <c r="C436" s="28" t="s">
        <v>1075</v>
      </c>
      <c r="D436" s="64">
        <v>44552</v>
      </c>
      <c r="E436" s="28" t="s">
        <v>43</v>
      </c>
      <c r="F436" s="54" t="s">
        <v>36</v>
      </c>
      <c r="G436" s="54" t="s">
        <v>67</v>
      </c>
      <c r="H436" s="54">
        <v>1300</v>
      </c>
      <c r="I436" s="57" t="s">
        <v>131</v>
      </c>
      <c r="J436" s="54" t="s">
        <v>120</v>
      </c>
      <c r="K436" s="36" t="s">
        <v>12</v>
      </c>
      <c r="L436" s="10">
        <v>3.86</v>
      </c>
      <c r="M436" s="30">
        <v>3.4845925925925934</v>
      </c>
      <c r="N436" s="31">
        <v>1.56</v>
      </c>
      <c r="O436" s="30">
        <v>0</v>
      </c>
      <c r="P436" s="43">
        <f t="shared" si="616"/>
        <v>-3.5</v>
      </c>
      <c r="Q436" s="45">
        <f t="shared" ref="Q436" si="1597">P436+Q435</f>
        <v>119.30000000000015</v>
      </c>
      <c r="R436" s="10">
        <f t="shared" ref="R436" si="1598">L436</f>
        <v>3.86</v>
      </c>
      <c r="S436" s="30">
        <f t="shared" ref="S436" si="1599">IF(R436&gt;0,S$3,0)</f>
        <v>2</v>
      </c>
      <c r="T436" s="31">
        <f t="shared" ref="T436" si="1600">N436</f>
        <v>1.56</v>
      </c>
      <c r="U436" s="30">
        <f t="shared" ref="U436" si="1601">IF(T436&gt;0,U$3,0)</f>
        <v>1</v>
      </c>
      <c r="V436" s="43">
        <f t="shared" si="1073"/>
        <v>-1.44</v>
      </c>
      <c r="W436" s="45">
        <f t="shared" ref="W436" si="1602">V436+W435</f>
        <v>369.31000000000012</v>
      </c>
      <c r="X436" s="85"/>
    </row>
    <row r="437" spans="1:24" x14ac:dyDescent="0.2">
      <c r="A437" s="91"/>
      <c r="B437" s="37">
        <f t="shared" si="623"/>
        <v>433</v>
      </c>
      <c r="C437" s="28" t="s">
        <v>1026</v>
      </c>
      <c r="D437" s="64">
        <v>44552</v>
      </c>
      <c r="E437" s="28" t="s">
        <v>43</v>
      </c>
      <c r="F437" s="54" t="s">
        <v>36</v>
      </c>
      <c r="G437" s="54" t="s">
        <v>67</v>
      </c>
      <c r="H437" s="54">
        <v>1300</v>
      </c>
      <c r="I437" s="57" t="s">
        <v>131</v>
      </c>
      <c r="J437" s="54" t="s">
        <v>120</v>
      </c>
      <c r="K437" s="36" t="s">
        <v>9</v>
      </c>
      <c r="L437" s="10">
        <v>2.83</v>
      </c>
      <c r="M437" s="30">
        <v>5.4882758620689645</v>
      </c>
      <c r="N437" s="31">
        <v>1.33</v>
      </c>
      <c r="O437" s="30">
        <v>0</v>
      </c>
      <c r="P437" s="43">
        <f t="shared" si="616"/>
        <v>10</v>
      </c>
      <c r="Q437" s="45">
        <f t="shared" ref="Q437" si="1603">P437+Q436</f>
        <v>129.30000000000015</v>
      </c>
      <c r="R437" s="10">
        <f t="shared" ref="R437" si="1604">L437</f>
        <v>2.83</v>
      </c>
      <c r="S437" s="30">
        <f t="shared" ref="S437" si="1605">IF(R437&gt;0,S$3,0)</f>
        <v>2</v>
      </c>
      <c r="T437" s="31">
        <f t="shared" ref="T437" si="1606">N437</f>
        <v>1.33</v>
      </c>
      <c r="U437" s="30">
        <f t="shared" ref="U437" si="1607">IF(T437&gt;0,U$3,0)</f>
        <v>1</v>
      </c>
      <c r="V437" s="43">
        <f t="shared" si="1073"/>
        <v>3.99</v>
      </c>
      <c r="W437" s="45">
        <f t="shared" ref="W437" si="1608">V437+W436</f>
        <v>373.30000000000013</v>
      </c>
      <c r="X437" s="85"/>
    </row>
    <row r="438" spans="1:24" x14ac:dyDescent="0.2">
      <c r="A438" s="91"/>
      <c r="B438" s="37">
        <f t="shared" si="623"/>
        <v>434</v>
      </c>
      <c r="C438" s="28" t="s">
        <v>232</v>
      </c>
      <c r="D438" s="64">
        <v>44552</v>
      </c>
      <c r="E438" s="28" t="s">
        <v>43</v>
      </c>
      <c r="F438" s="54" t="s">
        <v>48</v>
      </c>
      <c r="G438" s="54" t="s">
        <v>69</v>
      </c>
      <c r="H438" s="54">
        <v>1300</v>
      </c>
      <c r="I438" s="57" t="s">
        <v>131</v>
      </c>
      <c r="J438" s="54" t="s">
        <v>120</v>
      </c>
      <c r="K438" s="36" t="s">
        <v>56</v>
      </c>
      <c r="L438" s="10">
        <v>3.31</v>
      </c>
      <c r="M438" s="30">
        <v>4.3102702702702702</v>
      </c>
      <c r="N438" s="31">
        <v>1.6</v>
      </c>
      <c r="O438" s="30">
        <v>0</v>
      </c>
      <c r="P438" s="43">
        <f t="shared" si="616"/>
        <v>-4.3</v>
      </c>
      <c r="Q438" s="45">
        <f t="shared" ref="Q438" si="1609">P438+Q437</f>
        <v>125.00000000000016</v>
      </c>
      <c r="R438" s="10">
        <f t="shared" ref="R438" si="1610">L438</f>
        <v>3.31</v>
      </c>
      <c r="S438" s="30">
        <f t="shared" ref="S438" si="1611">IF(R438&gt;0,S$3,0)</f>
        <v>2</v>
      </c>
      <c r="T438" s="31">
        <f t="shared" ref="T438" si="1612">N438</f>
        <v>1.6</v>
      </c>
      <c r="U438" s="30">
        <f t="shared" ref="U438" si="1613">IF(T438&gt;0,U$3,0)</f>
        <v>1</v>
      </c>
      <c r="V438" s="43">
        <f t="shared" si="1073"/>
        <v>-3</v>
      </c>
      <c r="W438" s="45">
        <f t="shared" ref="W438" si="1614">V438+W437</f>
        <v>370.30000000000013</v>
      </c>
      <c r="X438" s="85"/>
    </row>
    <row r="439" spans="1:24" x14ac:dyDescent="0.2">
      <c r="A439" s="91"/>
      <c r="B439" s="37">
        <f t="shared" si="623"/>
        <v>435</v>
      </c>
      <c r="C439" s="28" t="s">
        <v>519</v>
      </c>
      <c r="D439" s="64">
        <v>44552</v>
      </c>
      <c r="E439" s="28" t="s">
        <v>43</v>
      </c>
      <c r="F439" s="54" t="s">
        <v>48</v>
      </c>
      <c r="G439" s="54" t="s">
        <v>69</v>
      </c>
      <c r="H439" s="54">
        <v>1300</v>
      </c>
      <c r="I439" s="57" t="s">
        <v>131</v>
      </c>
      <c r="J439" s="54" t="s">
        <v>120</v>
      </c>
      <c r="K439" s="36" t="s">
        <v>66</v>
      </c>
      <c r="L439" s="10">
        <v>4.5599999999999996</v>
      </c>
      <c r="M439" s="30">
        <v>2.7998850574712644</v>
      </c>
      <c r="N439" s="31">
        <v>2</v>
      </c>
      <c r="O439" s="30">
        <v>2.7800000000000002</v>
      </c>
      <c r="P439" s="43">
        <f t="shared" si="616"/>
        <v>-5.6</v>
      </c>
      <c r="Q439" s="45">
        <f t="shared" ref="Q439:Q440" si="1615">P439+Q438</f>
        <v>119.40000000000016</v>
      </c>
      <c r="R439" s="10">
        <f t="shared" ref="R439:R440" si="1616">L439</f>
        <v>4.5599999999999996</v>
      </c>
      <c r="S439" s="30">
        <f t="shared" ref="S439:S440" si="1617">IF(R439&gt;0,S$3,0)</f>
        <v>2</v>
      </c>
      <c r="T439" s="31">
        <f t="shared" ref="T439:T440" si="1618">N439</f>
        <v>2</v>
      </c>
      <c r="U439" s="30">
        <f t="shared" ref="U439:U440" si="1619">IF(T439&gt;0,U$3,0)</f>
        <v>1</v>
      </c>
      <c r="V439" s="43">
        <f t="shared" si="1073"/>
        <v>-3</v>
      </c>
      <c r="W439" s="45">
        <f t="shared" ref="W439:W440" si="1620">V439+W438</f>
        <v>367.30000000000013</v>
      </c>
      <c r="X439" s="85"/>
    </row>
    <row r="440" spans="1:24" x14ac:dyDescent="0.2">
      <c r="A440" s="91"/>
      <c r="B440" s="37">
        <f t="shared" si="623"/>
        <v>436</v>
      </c>
      <c r="C440" s="28" t="s">
        <v>1129</v>
      </c>
      <c r="D440" s="64">
        <v>44553</v>
      </c>
      <c r="E440" s="28" t="s">
        <v>37</v>
      </c>
      <c r="F440" s="54" t="s">
        <v>34</v>
      </c>
      <c r="G440" s="54" t="s">
        <v>67</v>
      </c>
      <c r="H440" s="54">
        <v>1170</v>
      </c>
      <c r="I440" s="57" t="s">
        <v>131</v>
      </c>
      <c r="J440" s="54" t="s">
        <v>120</v>
      </c>
      <c r="K440" s="36" t="s">
        <v>8</v>
      </c>
      <c r="L440" s="10">
        <v>7.28</v>
      </c>
      <c r="M440" s="30">
        <v>1.59</v>
      </c>
      <c r="N440" s="31">
        <v>2.54</v>
      </c>
      <c r="O440" s="30">
        <v>1.04</v>
      </c>
      <c r="P440" s="43">
        <f t="shared" si="616"/>
        <v>0</v>
      </c>
      <c r="Q440" s="45">
        <f t="shared" si="1615"/>
        <v>119.40000000000016</v>
      </c>
      <c r="R440" s="10">
        <f t="shared" si="1616"/>
        <v>7.28</v>
      </c>
      <c r="S440" s="30">
        <f t="shared" si="1617"/>
        <v>2</v>
      </c>
      <c r="T440" s="31">
        <f t="shared" si="1618"/>
        <v>2.54</v>
      </c>
      <c r="U440" s="30">
        <f t="shared" si="1619"/>
        <v>1</v>
      </c>
      <c r="V440" s="43">
        <f t="shared" si="1073"/>
        <v>-0.46</v>
      </c>
      <c r="W440" s="45">
        <f t="shared" si="1620"/>
        <v>366.84000000000015</v>
      </c>
      <c r="X440" s="85"/>
    </row>
    <row r="441" spans="1:24" x14ac:dyDescent="0.2">
      <c r="A441" s="91"/>
      <c r="B441" s="37">
        <f t="shared" si="623"/>
        <v>437</v>
      </c>
      <c r="C441" s="28" t="s">
        <v>1130</v>
      </c>
      <c r="D441" s="64">
        <v>44553</v>
      </c>
      <c r="E441" s="28" t="s">
        <v>37</v>
      </c>
      <c r="F441" s="54" t="s">
        <v>13</v>
      </c>
      <c r="G441" s="54" t="s">
        <v>70</v>
      </c>
      <c r="H441" s="54">
        <v>1000</v>
      </c>
      <c r="I441" s="57" t="s">
        <v>131</v>
      </c>
      <c r="J441" s="54" t="s">
        <v>120</v>
      </c>
      <c r="K441" s="36" t="s">
        <v>74</v>
      </c>
      <c r="L441" s="10">
        <v>42</v>
      </c>
      <c r="M441" s="30">
        <v>0.24414634146341468</v>
      </c>
      <c r="N441" s="31">
        <v>6.4</v>
      </c>
      <c r="O441" s="30">
        <v>0.04</v>
      </c>
      <c r="P441" s="43">
        <f t="shared" si="616"/>
        <v>-0.3</v>
      </c>
      <c r="Q441" s="45">
        <f t="shared" ref="Q441" si="1621">P441+Q440</f>
        <v>119.10000000000016</v>
      </c>
      <c r="R441" s="10">
        <f t="shared" ref="R441" si="1622">L441</f>
        <v>42</v>
      </c>
      <c r="S441" s="30">
        <f t="shared" ref="S441" si="1623">IF(R441&gt;0,S$3,0)</f>
        <v>2</v>
      </c>
      <c r="T441" s="31">
        <f t="shared" ref="T441" si="1624">N441</f>
        <v>6.4</v>
      </c>
      <c r="U441" s="30">
        <f t="shared" ref="U441" si="1625">IF(T441&gt;0,U$3,0)</f>
        <v>1</v>
      </c>
      <c r="V441" s="43">
        <f t="shared" si="1073"/>
        <v>-3</v>
      </c>
      <c r="W441" s="45">
        <f t="shared" ref="W441" si="1626">V441+W440</f>
        <v>363.84000000000015</v>
      </c>
      <c r="X441" s="85"/>
    </row>
    <row r="442" spans="1:24" x14ac:dyDescent="0.2">
      <c r="A442" s="91"/>
      <c r="B442" s="37">
        <f t="shared" si="623"/>
        <v>438</v>
      </c>
      <c r="C442" s="28" t="s">
        <v>372</v>
      </c>
      <c r="D442" s="64">
        <v>44556</v>
      </c>
      <c r="E442" s="28" t="s">
        <v>49</v>
      </c>
      <c r="F442" s="54" t="s">
        <v>48</v>
      </c>
      <c r="G442" s="54" t="s">
        <v>177</v>
      </c>
      <c r="H442" s="54">
        <v>1100</v>
      </c>
      <c r="I442" s="57" t="s">
        <v>131</v>
      </c>
      <c r="J442" s="54" t="s">
        <v>120</v>
      </c>
      <c r="K442" s="36" t="s">
        <v>9</v>
      </c>
      <c r="L442" s="10">
        <v>1.42</v>
      </c>
      <c r="M442" s="30">
        <v>23.927610748002902</v>
      </c>
      <c r="N442" s="31">
        <v>1.1499999999999999</v>
      </c>
      <c r="O442" s="30">
        <v>0</v>
      </c>
      <c r="P442" s="43">
        <f t="shared" si="616"/>
        <v>10</v>
      </c>
      <c r="Q442" s="45">
        <f t="shared" ref="Q442" si="1627">P442+Q441</f>
        <v>129.10000000000016</v>
      </c>
      <c r="R442" s="10">
        <f t="shared" ref="R442" si="1628">L442</f>
        <v>1.42</v>
      </c>
      <c r="S442" s="30">
        <f t="shared" ref="S442" si="1629">IF(R442&gt;0,S$3,0)</f>
        <v>2</v>
      </c>
      <c r="T442" s="31">
        <f t="shared" ref="T442" si="1630">N442</f>
        <v>1.1499999999999999</v>
      </c>
      <c r="U442" s="30">
        <f t="shared" ref="U442" si="1631">IF(T442&gt;0,U$3,0)</f>
        <v>1</v>
      </c>
      <c r="V442" s="43">
        <f t="shared" si="1073"/>
        <v>0.99</v>
      </c>
      <c r="W442" s="45">
        <f t="shared" ref="W442" si="1632">V442+W441</f>
        <v>364.83000000000015</v>
      </c>
      <c r="X442" s="85"/>
    </row>
    <row r="443" spans="1:24" x14ac:dyDescent="0.2">
      <c r="A443" s="91"/>
      <c r="B443" s="37">
        <f t="shared" si="623"/>
        <v>439</v>
      </c>
      <c r="C443" s="28" t="s">
        <v>1134</v>
      </c>
      <c r="D443" s="64">
        <v>44557</v>
      </c>
      <c r="E443" s="28" t="s">
        <v>73</v>
      </c>
      <c r="F443" s="54" t="s">
        <v>36</v>
      </c>
      <c r="G443" s="54" t="s">
        <v>67</v>
      </c>
      <c r="H443" s="54">
        <v>1000</v>
      </c>
      <c r="I443" s="57" t="s">
        <v>131</v>
      </c>
      <c r="J443" s="54" t="s">
        <v>120</v>
      </c>
      <c r="K443" s="36" t="s">
        <v>12</v>
      </c>
      <c r="L443" s="10">
        <v>4.4000000000000004</v>
      </c>
      <c r="M443" s="30">
        <v>2.9316701607267643</v>
      </c>
      <c r="N443" s="31">
        <v>1.78</v>
      </c>
      <c r="O443" s="30">
        <v>0</v>
      </c>
      <c r="P443" s="43">
        <f t="shared" si="616"/>
        <v>-2.9</v>
      </c>
      <c r="Q443" s="45">
        <f t="shared" ref="Q443" si="1633">P443+Q442</f>
        <v>126.20000000000016</v>
      </c>
      <c r="R443" s="10">
        <f t="shared" ref="R443" si="1634">L443</f>
        <v>4.4000000000000004</v>
      </c>
      <c r="S443" s="30">
        <f t="shared" ref="S443" si="1635">IF(R443&gt;0,S$3,0)</f>
        <v>2</v>
      </c>
      <c r="T443" s="31">
        <f t="shared" ref="T443" si="1636">N443</f>
        <v>1.78</v>
      </c>
      <c r="U443" s="30">
        <f t="shared" ref="U443" si="1637">IF(T443&gt;0,U$3,0)</f>
        <v>1</v>
      </c>
      <c r="V443" s="43">
        <f t="shared" si="1073"/>
        <v>-1.22</v>
      </c>
      <c r="W443" s="45">
        <f t="shared" ref="W443" si="1638">V443+W442</f>
        <v>363.61000000000013</v>
      </c>
      <c r="X443" s="85"/>
    </row>
    <row r="444" spans="1:24" x14ac:dyDescent="0.2">
      <c r="A444" s="91"/>
      <c r="B444" s="37">
        <f t="shared" si="623"/>
        <v>440</v>
      </c>
      <c r="C444" s="28" t="s">
        <v>1135</v>
      </c>
      <c r="D444" s="64">
        <v>44557</v>
      </c>
      <c r="E444" s="28" t="s">
        <v>73</v>
      </c>
      <c r="F444" s="54" t="s">
        <v>10</v>
      </c>
      <c r="G444" s="54" t="s">
        <v>67</v>
      </c>
      <c r="H444" s="54">
        <v>1100</v>
      </c>
      <c r="I444" s="57" t="s">
        <v>131</v>
      </c>
      <c r="J444" s="54" t="s">
        <v>120</v>
      </c>
      <c r="K444" s="36" t="s">
        <v>8</v>
      </c>
      <c r="L444" s="10">
        <v>15.24</v>
      </c>
      <c r="M444" s="30">
        <v>0.70298245614035082</v>
      </c>
      <c r="N444" s="31">
        <v>3.95</v>
      </c>
      <c r="O444" s="30">
        <v>0.23</v>
      </c>
      <c r="P444" s="43">
        <f t="shared" si="616"/>
        <v>0</v>
      </c>
      <c r="Q444" s="45">
        <f t="shared" ref="Q444" si="1639">P444+Q443</f>
        <v>126.20000000000016</v>
      </c>
      <c r="R444" s="10">
        <f t="shared" ref="R444" si="1640">L444</f>
        <v>15.24</v>
      </c>
      <c r="S444" s="30">
        <f t="shared" ref="S444" si="1641">IF(R444&gt;0,S$3,0)</f>
        <v>2</v>
      </c>
      <c r="T444" s="31">
        <f t="shared" ref="T444" si="1642">N444</f>
        <v>3.95</v>
      </c>
      <c r="U444" s="30">
        <f t="shared" ref="U444" si="1643">IF(T444&gt;0,U$3,0)</f>
        <v>1</v>
      </c>
      <c r="V444" s="43">
        <f t="shared" si="1073"/>
        <v>0.95</v>
      </c>
      <c r="W444" s="45">
        <f t="shared" ref="W444" si="1644">V444+W443</f>
        <v>364.56000000000012</v>
      </c>
      <c r="X444" s="85"/>
    </row>
    <row r="445" spans="1:24" x14ac:dyDescent="0.2">
      <c r="A445" s="91"/>
      <c r="B445" s="37">
        <f t="shared" si="623"/>
        <v>441</v>
      </c>
      <c r="C445" s="28" t="s">
        <v>1136</v>
      </c>
      <c r="D445" s="64">
        <v>44557</v>
      </c>
      <c r="E445" s="28" t="s">
        <v>73</v>
      </c>
      <c r="F445" s="54" t="s">
        <v>10</v>
      </c>
      <c r="G445" s="54" t="s">
        <v>67</v>
      </c>
      <c r="H445" s="54">
        <v>1100</v>
      </c>
      <c r="I445" s="57" t="s">
        <v>131</v>
      </c>
      <c r="J445" s="54" t="s">
        <v>120</v>
      </c>
      <c r="K445" s="36" t="s">
        <v>56</v>
      </c>
      <c r="L445" s="10">
        <v>59.25</v>
      </c>
      <c r="M445" s="30">
        <v>0.17206896551724138</v>
      </c>
      <c r="N445" s="31">
        <v>9.8000000000000007</v>
      </c>
      <c r="O445" s="30">
        <v>0.02</v>
      </c>
      <c r="P445" s="43">
        <f t="shared" si="616"/>
        <v>-0.2</v>
      </c>
      <c r="Q445" s="45">
        <f t="shared" ref="Q445" si="1645">P445+Q444</f>
        <v>126.00000000000016</v>
      </c>
      <c r="R445" s="10">
        <f t="shared" ref="R445" si="1646">L445</f>
        <v>59.25</v>
      </c>
      <c r="S445" s="30">
        <f t="shared" ref="S445" si="1647">IF(R445&gt;0,S$3,0)</f>
        <v>2</v>
      </c>
      <c r="T445" s="31">
        <f t="shared" ref="T445" si="1648">N445</f>
        <v>9.8000000000000007</v>
      </c>
      <c r="U445" s="30">
        <f t="shared" ref="U445" si="1649">IF(T445&gt;0,U$3,0)</f>
        <v>1</v>
      </c>
      <c r="V445" s="43">
        <f t="shared" si="1073"/>
        <v>-3</v>
      </c>
      <c r="W445" s="45">
        <f t="shared" ref="W445" si="1650">V445+W444</f>
        <v>361.56000000000012</v>
      </c>
      <c r="X445" s="85"/>
    </row>
    <row r="446" spans="1:24" x14ac:dyDescent="0.2">
      <c r="A446" s="91"/>
      <c r="B446" s="37">
        <f t="shared" si="623"/>
        <v>442</v>
      </c>
      <c r="C446" s="28" t="s">
        <v>1142</v>
      </c>
      <c r="D446" s="64">
        <v>44558</v>
      </c>
      <c r="E446" s="28" t="s">
        <v>78</v>
      </c>
      <c r="F446" s="54" t="s">
        <v>25</v>
      </c>
      <c r="G446" s="54" t="s">
        <v>67</v>
      </c>
      <c r="H446" s="54">
        <v>1009</v>
      </c>
      <c r="I446" s="57" t="s">
        <v>131</v>
      </c>
      <c r="J446" s="54" t="s">
        <v>120</v>
      </c>
      <c r="K446" s="36" t="s">
        <v>66</v>
      </c>
      <c r="L446" s="10">
        <v>10.24</v>
      </c>
      <c r="M446" s="30">
        <v>1.0775675675675676</v>
      </c>
      <c r="N446" s="31">
        <v>2.2599999999999998</v>
      </c>
      <c r="O446" s="30">
        <v>0.83999999999999919</v>
      </c>
      <c r="P446" s="43">
        <f t="shared" si="616"/>
        <v>-1.9</v>
      </c>
      <c r="Q446" s="45">
        <f t="shared" ref="Q446" si="1651">P446+Q445</f>
        <v>124.10000000000015</v>
      </c>
      <c r="R446" s="10">
        <f t="shared" ref="R446" si="1652">L446</f>
        <v>10.24</v>
      </c>
      <c r="S446" s="30">
        <f t="shared" ref="S446" si="1653">IF(R446&gt;0,S$3,0)</f>
        <v>2</v>
      </c>
      <c r="T446" s="31">
        <f t="shared" ref="T446" si="1654">N446</f>
        <v>2.2599999999999998</v>
      </c>
      <c r="U446" s="30">
        <f t="shared" ref="U446" si="1655">IF(T446&gt;0,U$3,0)</f>
        <v>1</v>
      </c>
      <c r="V446" s="43">
        <f t="shared" si="1073"/>
        <v>-3</v>
      </c>
      <c r="W446" s="45">
        <f t="shared" ref="W446" si="1656">V446+W445</f>
        <v>358.56000000000012</v>
      </c>
      <c r="X446" s="85"/>
    </row>
    <row r="447" spans="1:24" x14ac:dyDescent="0.2">
      <c r="A447" s="91"/>
      <c r="B447" s="37">
        <f t="shared" si="623"/>
        <v>443</v>
      </c>
      <c r="C447" s="28" t="s">
        <v>1145</v>
      </c>
      <c r="D447" s="64">
        <v>44559</v>
      </c>
      <c r="E447" s="28" t="s">
        <v>39</v>
      </c>
      <c r="F447" s="54" t="s">
        <v>36</v>
      </c>
      <c r="G447" s="54" t="s">
        <v>67</v>
      </c>
      <c r="H447" s="54">
        <v>1200</v>
      </c>
      <c r="I447" s="57" t="s">
        <v>131</v>
      </c>
      <c r="J447" s="54" t="s">
        <v>120</v>
      </c>
      <c r="K447" s="36" t="s">
        <v>110</v>
      </c>
      <c r="L447" s="10">
        <v>26</v>
      </c>
      <c r="M447" s="30">
        <v>0.39800000000000002</v>
      </c>
      <c r="N447" s="31">
        <v>5.92</v>
      </c>
      <c r="O447" s="30">
        <v>7.999999999999996E-2</v>
      </c>
      <c r="P447" s="43">
        <f t="shared" si="616"/>
        <v>-0.5</v>
      </c>
      <c r="Q447" s="45">
        <f t="shared" ref="Q447" si="1657">P447+Q446</f>
        <v>123.60000000000015</v>
      </c>
      <c r="R447" s="10">
        <f t="shared" ref="R447" si="1658">L447</f>
        <v>26</v>
      </c>
      <c r="S447" s="30">
        <f t="shared" ref="S447" si="1659">IF(R447&gt;0,S$3,0)</f>
        <v>2</v>
      </c>
      <c r="T447" s="31">
        <f t="shared" ref="T447" si="1660">N447</f>
        <v>5.92</v>
      </c>
      <c r="U447" s="30">
        <f t="shared" ref="U447" si="1661">IF(T447&gt;0,U$3,0)</f>
        <v>1</v>
      </c>
      <c r="V447" s="43">
        <f t="shared" si="1073"/>
        <v>-3</v>
      </c>
      <c r="W447" s="45">
        <f t="shared" ref="W447" si="1662">V447+W446</f>
        <v>355.56000000000012</v>
      </c>
      <c r="X447" s="85"/>
    </row>
    <row r="448" spans="1:24" x14ac:dyDescent="0.2">
      <c r="A448" s="91"/>
      <c r="B448" s="37">
        <f t="shared" si="623"/>
        <v>444</v>
      </c>
      <c r="C448" s="28" t="s">
        <v>609</v>
      </c>
      <c r="D448" s="64">
        <v>44560</v>
      </c>
      <c r="E448" s="28" t="s">
        <v>54</v>
      </c>
      <c r="F448" s="54" t="s">
        <v>25</v>
      </c>
      <c r="G448" s="54" t="s">
        <v>67</v>
      </c>
      <c r="H448" s="54">
        <v>1008</v>
      </c>
      <c r="I448" s="57" t="s">
        <v>131</v>
      </c>
      <c r="J448" s="54" t="s">
        <v>120</v>
      </c>
      <c r="K448" s="36" t="s">
        <v>9</v>
      </c>
      <c r="L448" s="174">
        <v>7.2</v>
      </c>
      <c r="M448" s="30">
        <v>1.6060000000000003</v>
      </c>
      <c r="N448" s="31">
        <v>1.76</v>
      </c>
      <c r="O448" s="30">
        <v>0</v>
      </c>
      <c r="P448" s="43">
        <f t="shared" si="616"/>
        <v>10</v>
      </c>
      <c r="Q448" s="45">
        <f t="shared" ref="Q448" si="1663">P448+Q447</f>
        <v>133.60000000000014</v>
      </c>
      <c r="R448" s="10">
        <f t="shared" ref="R448" si="1664">L448</f>
        <v>7.2</v>
      </c>
      <c r="S448" s="30">
        <f t="shared" ref="S448" si="1665">IF(R448&gt;0,S$3,0)</f>
        <v>2</v>
      </c>
      <c r="T448" s="31">
        <f t="shared" ref="T448" si="1666">N448</f>
        <v>1.76</v>
      </c>
      <c r="U448" s="30">
        <f t="shared" ref="U448" si="1667">IF(T448&gt;0,U$3,0)</f>
        <v>1</v>
      </c>
      <c r="V448" s="43">
        <f t="shared" si="1073"/>
        <v>13.16</v>
      </c>
      <c r="W448" s="45">
        <f t="shared" ref="W448" si="1668">V448+W447</f>
        <v>368.72000000000014</v>
      </c>
      <c r="X448" s="85"/>
    </row>
    <row r="449" spans="1:24" x14ac:dyDescent="0.2">
      <c r="A449" s="91"/>
      <c r="B449" s="37">
        <f t="shared" si="623"/>
        <v>445</v>
      </c>
      <c r="C449" s="28" t="s">
        <v>1148</v>
      </c>
      <c r="D449" s="64">
        <v>44560</v>
      </c>
      <c r="E449" s="28" t="s">
        <v>54</v>
      </c>
      <c r="F449" s="54" t="s">
        <v>25</v>
      </c>
      <c r="G449" s="54" t="s">
        <v>67</v>
      </c>
      <c r="H449" s="54">
        <v>1008</v>
      </c>
      <c r="I449" s="57" t="s">
        <v>131</v>
      </c>
      <c r="J449" s="54" t="s">
        <v>120</v>
      </c>
      <c r="K449" s="36" t="s">
        <v>8</v>
      </c>
      <c r="L449" s="174">
        <v>1.95</v>
      </c>
      <c r="M449" s="30">
        <v>10.4822695035461</v>
      </c>
      <c r="N449" s="31">
        <v>1.28</v>
      </c>
      <c r="O449" s="30">
        <v>0</v>
      </c>
      <c r="P449" s="43">
        <f t="shared" si="616"/>
        <v>-10.5</v>
      </c>
      <c r="Q449" s="45">
        <f t="shared" ref="Q449" si="1669">P449+Q448</f>
        <v>123.10000000000014</v>
      </c>
      <c r="R449" s="10">
        <f t="shared" ref="R449" si="1670">L449</f>
        <v>1.95</v>
      </c>
      <c r="S449" s="30">
        <f t="shared" ref="S449" si="1671">IF(R449&gt;0,S$3,0)</f>
        <v>2</v>
      </c>
      <c r="T449" s="31">
        <f t="shared" ref="T449" si="1672">N449</f>
        <v>1.28</v>
      </c>
      <c r="U449" s="30">
        <f t="shared" ref="U449" si="1673">IF(T449&gt;0,U$3,0)</f>
        <v>1</v>
      </c>
      <c r="V449" s="43">
        <f t="shared" si="1073"/>
        <v>-1.72</v>
      </c>
      <c r="W449" s="45">
        <f t="shared" ref="W449" si="1674">V449+W448</f>
        <v>367.00000000000011</v>
      </c>
      <c r="X449" s="85"/>
    </row>
    <row r="450" spans="1:24" x14ac:dyDescent="0.2">
      <c r="A450" s="91"/>
      <c r="B450" s="37">
        <f t="shared" si="623"/>
        <v>446</v>
      </c>
      <c r="C450" s="28" t="s">
        <v>1151</v>
      </c>
      <c r="D450" s="64">
        <v>44561</v>
      </c>
      <c r="E450" s="28" t="s">
        <v>27</v>
      </c>
      <c r="F450" s="54" t="s">
        <v>25</v>
      </c>
      <c r="G450" s="54" t="s">
        <v>67</v>
      </c>
      <c r="H450" s="54">
        <v>1000</v>
      </c>
      <c r="I450" s="57" t="s">
        <v>131</v>
      </c>
      <c r="J450" s="54" t="s">
        <v>120</v>
      </c>
      <c r="K450" s="36" t="s">
        <v>74</v>
      </c>
      <c r="L450" s="10">
        <v>40</v>
      </c>
      <c r="M450" s="30">
        <v>0.25615384615384618</v>
      </c>
      <c r="N450" s="31">
        <v>5.7</v>
      </c>
      <c r="O450" s="30">
        <v>5.000000000000001E-2</v>
      </c>
      <c r="P450" s="43">
        <f t="shared" si="616"/>
        <v>-0.3</v>
      </c>
      <c r="Q450" s="45">
        <f t="shared" ref="Q450" si="1675">P450+Q449</f>
        <v>122.80000000000014</v>
      </c>
      <c r="R450" s="10">
        <f t="shared" ref="R450" si="1676">L450</f>
        <v>40</v>
      </c>
      <c r="S450" s="30">
        <f t="shared" ref="S450" si="1677">IF(R450&gt;0,S$3,0)</f>
        <v>2</v>
      </c>
      <c r="T450" s="31">
        <f t="shared" ref="T450" si="1678">N450</f>
        <v>5.7</v>
      </c>
      <c r="U450" s="30">
        <f t="shared" ref="U450" si="1679">IF(T450&gt;0,U$3,0)</f>
        <v>1</v>
      </c>
      <c r="V450" s="43">
        <f t="shared" si="1073"/>
        <v>-3</v>
      </c>
      <c r="W450" s="45">
        <f t="shared" ref="W450" si="1680">V450+W449</f>
        <v>364.00000000000011</v>
      </c>
      <c r="X450" s="85"/>
    </row>
    <row r="451" spans="1:24" x14ac:dyDescent="0.2">
      <c r="A451" s="91"/>
      <c r="B451" s="37">
        <f t="shared" si="623"/>
        <v>447</v>
      </c>
      <c r="C451" s="28" t="s">
        <v>1152</v>
      </c>
      <c r="D451" s="64">
        <v>44561</v>
      </c>
      <c r="E451" s="28" t="s">
        <v>27</v>
      </c>
      <c r="F451" s="54" t="s">
        <v>36</v>
      </c>
      <c r="G451" s="54" t="s">
        <v>67</v>
      </c>
      <c r="H451" s="54">
        <v>1200</v>
      </c>
      <c r="I451" s="57" t="s">
        <v>131</v>
      </c>
      <c r="J451" s="54" t="s">
        <v>120</v>
      </c>
      <c r="K451" s="36" t="s">
        <v>9</v>
      </c>
      <c r="L451" s="10">
        <v>3.35</v>
      </c>
      <c r="M451" s="30">
        <v>4.2728947368421046</v>
      </c>
      <c r="N451" s="31">
        <v>1.53</v>
      </c>
      <c r="O451" s="30">
        <v>0</v>
      </c>
      <c r="P451" s="43">
        <f t="shared" si="616"/>
        <v>10</v>
      </c>
      <c r="Q451" s="45">
        <f t="shared" ref="Q451" si="1681">P451+Q450</f>
        <v>132.80000000000013</v>
      </c>
      <c r="R451" s="10">
        <f t="shared" ref="R451" si="1682">L451</f>
        <v>3.35</v>
      </c>
      <c r="S451" s="30">
        <f t="shared" ref="S451" si="1683">IF(R451&gt;0,S$3,0)</f>
        <v>2</v>
      </c>
      <c r="T451" s="31">
        <f t="shared" ref="T451" si="1684">N451</f>
        <v>1.53</v>
      </c>
      <c r="U451" s="30">
        <f t="shared" ref="U451" si="1685">IF(T451&gt;0,U$3,0)</f>
        <v>1</v>
      </c>
      <c r="V451" s="43">
        <f t="shared" si="1073"/>
        <v>5.23</v>
      </c>
      <c r="W451" s="45">
        <f t="shared" ref="W451" si="1686">V451+W450</f>
        <v>369.23000000000013</v>
      </c>
      <c r="X451" s="85"/>
    </row>
    <row r="452" spans="1:24" x14ac:dyDescent="0.2">
      <c r="A452" s="91"/>
      <c r="B452" s="37">
        <f t="shared" si="623"/>
        <v>448</v>
      </c>
      <c r="C452" s="28" t="s">
        <v>1153</v>
      </c>
      <c r="D452" s="64">
        <v>44561</v>
      </c>
      <c r="E452" s="28" t="s">
        <v>27</v>
      </c>
      <c r="F452" s="54" t="s">
        <v>13</v>
      </c>
      <c r="G452" s="54" t="s">
        <v>69</v>
      </c>
      <c r="H452" s="54">
        <v>1200</v>
      </c>
      <c r="I452" s="57" t="s">
        <v>131</v>
      </c>
      <c r="J452" s="54" t="s">
        <v>120</v>
      </c>
      <c r="K452" s="36" t="s">
        <v>66</v>
      </c>
      <c r="L452" s="10">
        <v>2.96</v>
      </c>
      <c r="M452" s="30">
        <v>5.0911627906976742</v>
      </c>
      <c r="N452" s="31">
        <v>1.5</v>
      </c>
      <c r="O452" s="30">
        <v>0</v>
      </c>
      <c r="P452" s="43">
        <f t="shared" si="616"/>
        <v>-5.0999999999999996</v>
      </c>
      <c r="Q452" s="45">
        <f t="shared" ref="Q452" si="1687">P452+Q451</f>
        <v>127.70000000000013</v>
      </c>
      <c r="R452" s="10">
        <f t="shared" ref="R452" si="1688">L452</f>
        <v>2.96</v>
      </c>
      <c r="S452" s="30">
        <f t="shared" ref="S452" si="1689">IF(R452&gt;0,S$3,0)</f>
        <v>2</v>
      </c>
      <c r="T452" s="31">
        <f t="shared" ref="T452" si="1690">N452</f>
        <v>1.5</v>
      </c>
      <c r="U452" s="30">
        <f t="shared" ref="U452" si="1691">IF(T452&gt;0,U$3,0)</f>
        <v>1</v>
      </c>
      <c r="V452" s="43">
        <f t="shared" si="1073"/>
        <v>-3</v>
      </c>
      <c r="W452" s="45">
        <f t="shared" ref="W452" si="1692">V452+W451</f>
        <v>366.23000000000013</v>
      </c>
      <c r="X452" s="85"/>
    </row>
    <row r="453" spans="1:24" x14ac:dyDescent="0.2">
      <c r="A453" s="91"/>
      <c r="B453" s="65"/>
      <c r="C453" s="66"/>
      <c r="D453" s="67"/>
      <c r="E453" s="66"/>
      <c r="F453" s="68"/>
      <c r="G453" s="68"/>
      <c r="H453" s="68"/>
      <c r="I453" s="68"/>
      <c r="J453" s="68"/>
      <c r="K453" s="69"/>
      <c r="L453" s="69"/>
      <c r="M453" s="69"/>
      <c r="N453" s="69"/>
      <c r="O453" s="69"/>
      <c r="P453" s="70"/>
      <c r="Q453" s="70"/>
      <c r="R453" s="69"/>
      <c r="S453" s="69"/>
      <c r="T453" s="69"/>
      <c r="U453" s="69"/>
      <c r="V453" s="70"/>
      <c r="W453" s="115" t="s">
        <v>198</v>
      </c>
      <c r="X453" s="75"/>
    </row>
  </sheetData>
  <sheetProtection algorithmName="SHA-512" hashValue="U2HqsknaJiudEjUjvfflAo4TJXj0a4w0rmCZdk9ixqaLvn0gEMxGKR4eYPMyM8pCiwW5pDqal15G+yPrpp17sw==" saltValue="2FA/2R9VBp+oz0/ub1c+Uw==" spinCount="100000" sheet="1" objects="1" scenarios="1"/>
  <dataConsolidate/>
  <mergeCells count="2">
    <mergeCell ref="L1:Q3"/>
    <mergeCell ref="R1:W2"/>
  </mergeCells>
  <pageMargins left="0.7" right="0.7" top="0.75" bottom="0.75" header="0" footer="0"/>
  <pageSetup paperSize="9" scale="4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39C0-00EC-D34D-B995-2F7A760E001F}">
  <sheetPr codeName="Sheet6">
    <pageSetUpPr fitToPage="1"/>
  </sheetPr>
  <dimension ref="A2:AV30"/>
  <sheetViews>
    <sheetView showGridLines="0" tabSelected="1" zoomScale="90" zoomScaleNormal="90" workbookViewId="0">
      <pane xSplit="4" ySplit="3" topLeftCell="E4" activePane="bottomRight" state="frozen"/>
      <selection activeCell="M501" sqref="M501"/>
      <selection pane="topRight" activeCell="M501" sqref="M501"/>
      <selection pane="bottomLeft" activeCell="M501" sqref="M501"/>
      <selection pane="bottomRight" activeCell="I12" sqref="I12"/>
    </sheetView>
  </sheetViews>
  <sheetFormatPr baseColWidth="10" defaultColWidth="14.5" defaultRowHeight="16" outlineLevelCol="1" x14ac:dyDescent="0.2"/>
  <cols>
    <col min="1" max="1" width="4.33203125" style="2" customWidth="1"/>
    <col min="2" max="2" width="4.1640625" style="2" customWidth="1" outlineLevel="1"/>
    <col min="3" max="3" width="38.33203125" style="2" bestFit="1" customWidth="1"/>
    <col min="4" max="4" width="28.83203125" style="2" bestFit="1" customWidth="1"/>
    <col min="5" max="5" width="26.6640625" style="2" bestFit="1" customWidth="1" outlineLevel="1"/>
    <col min="6" max="6" width="10.6640625" style="2" bestFit="1" customWidth="1"/>
    <col min="7" max="7" width="13.83203125" style="2" bestFit="1" customWidth="1"/>
    <col min="8" max="8" width="5.1640625" style="50" bestFit="1" customWidth="1"/>
    <col min="9" max="9" width="8.83203125" style="50" bestFit="1" customWidth="1"/>
    <col min="10" max="10" width="8.83203125" style="50" customWidth="1"/>
    <col min="11" max="11" width="8.83203125" style="50" bestFit="1" customWidth="1"/>
    <col min="12" max="12" width="5.5" style="50" bestFit="1" customWidth="1"/>
    <col min="13" max="13" width="6.33203125" style="2" bestFit="1" customWidth="1"/>
    <col min="14" max="14" width="9" style="2" bestFit="1" customWidth="1"/>
    <col min="15" max="15" width="8.5" style="2" bestFit="1" customWidth="1"/>
    <col min="16" max="16" width="10.6640625" style="2" bestFit="1" customWidth="1"/>
    <col min="17" max="17" width="13.83203125" style="2" bestFit="1" customWidth="1"/>
    <col min="18" max="18" width="5.1640625" style="50" bestFit="1" customWidth="1"/>
    <col min="19" max="19" width="6" style="50" bestFit="1" customWidth="1"/>
    <col min="20" max="20" width="8.83203125" style="50" customWidth="1"/>
    <col min="21" max="21" width="8.83203125" style="50" bestFit="1" customWidth="1"/>
    <col min="22" max="22" width="5.5" style="50" bestFit="1" customWidth="1"/>
    <col min="23" max="23" width="6.33203125" style="2" bestFit="1" customWidth="1"/>
    <col min="24" max="24" width="9" style="2" bestFit="1" customWidth="1"/>
    <col min="25" max="25" width="8.5" style="2" bestFit="1" customWidth="1"/>
    <col min="26" max="26" width="5" customWidth="1"/>
    <col min="49" max="16384" width="14.5" style="2"/>
  </cols>
  <sheetData>
    <row r="2" spans="1:26" x14ac:dyDescent="0.2">
      <c r="A2" s="91"/>
      <c r="B2" s="63"/>
      <c r="C2" s="26"/>
      <c r="D2" s="26"/>
      <c r="E2" s="26"/>
      <c r="F2" s="201" t="s">
        <v>668</v>
      </c>
      <c r="G2" s="202"/>
      <c r="H2" s="202"/>
      <c r="I2" s="202"/>
      <c r="J2" s="202"/>
      <c r="K2" s="202"/>
      <c r="L2" s="202"/>
      <c r="M2" s="202"/>
      <c r="N2" s="202"/>
      <c r="O2" s="203"/>
      <c r="P2" s="201" t="s">
        <v>669</v>
      </c>
      <c r="Q2" s="202"/>
      <c r="R2" s="202"/>
      <c r="S2" s="202"/>
      <c r="T2" s="202"/>
      <c r="U2" s="202"/>
      <c r="V2" s="202"/>
      <c r="W2" s="202"/>
      <c r="X2" s="202"/>
      <c r="Y2" s="203"/>
      <c r="Z2" s="51"/>
    </row>
    <row r="3" spans="1:26" x14ac:dyDescent="0.2">
      <c r="A3" s="91"/>
      <c r="B3" s="27" t="s">
        <v>127</v>
      </c>
      <c r="C3" s="18" t="s">
        <v>24</v>
      </c>
      <c r="D3" s="18" t="s">
        <v>672</v>
      </c>
      <c r="E3" s="18" t="s">
        <v>883</v>
      </c>
      <c r="F3" s="29" t="s">
        <v>0</v>
      </c>
      <c r="G3" s="18" t="s">
        <v>23</v>
      </c>
      <c r="H3" s="25" t="s">
        <v>22</v>
      </c>
      <c r="I3" s="25" t="s">
        <v>68</v>
      </c>
      <c r="J3" s="25" t="s">
        <v>135</v>
      </c>
      <c r="K3" s="25" t="s">
        <v>134</v>
      </c>
      <c r="L3" s="25" t="s">
        <v>119</v>
      </c>
      <c r="M3" s="116" t="s">
        <v>19</v>
      </c>
      <c r="N3" s="116" t="s">
        <v>670</v>
      </c>
      <c r="O3" s="123" t="s">
        <v>671</v>
      </c>
      <c r="P3" s="29" t="s">
        <v>0</v>
      </c>
      <c r="Q3" s="18" t="s">
        <v>23</v>
      </c>
      <c r="R3" s="25" t="s">
        <v>22</v>
      </c>
      <c r="S3" s="25" t="s">
        <v>68</v>
      </c>
      <c r="T3" s="25" t="s">
        <v>135</v>
      </c>
      <c r="U3" s="25" t="s">
        <v>134</v>
      </c>
      <c r="V3" s="25" t="s">
        <v>119</v>
      </c>
      <c r="W3" s="116" t="s">
        <v>19</v>
      </c>
      <c r="X3" s="116" t="s">
        <v>670</v>
      </c>
      <c r="Y3" s="123" t="s">
        <v>671</v>
      </c>
      <c r="Z3" s="51"/>
    </row>
    <row r="4" spans="1:26" customFormat="1" x14ac:dyDescent="0.2">
      <c r="A4" s="91"/>
      <c r="B4" s="37">
        <v>1</v>
      </c>
      <c r="C4" s="28" t="s">
        <v>207</v>
      </c>
      <c r="D4" s="28" t="s">
        <v>674</v>
      </c>
      <c r="E4" s="28" t="s">
        <v>773</v>
      </c>
      <c r="F4" s="121">
        <v>44401</v>
      </c>
      <c r="G4" s="28" t="s">
        <v>49</v>
      </c>
      <c r="H4" s="54" t="s">
        <v>34</v>
      </c>
      <c r="I4" s="54" t="s">
        <v>661</v>
      </c>
      <c r="J4" s="54">
        <v>1100</v>
      </c>
      <c r="K4" s="57" t="s">
        <v>130</v>
      </c>
      <c r="L4" s="54" t="s">
        <v>120</v>
      </c>
      <c r="M4" s="36" t="s">
        <v>8</v>
      </c>
      <c r="N4" s="31">
        <v>2.25</v>
      </c>
      <c r="O4" s="118">
        <v>1.21</v>
      </c>
      <c r="P4" s="121">
        <v>44415</v>
      </c>
      <c r="Q4" s="28" t="s">
        <v>31</v>
      </c>
      <c r="R4" s="54" t="s">
        <v>41</v>
      </c>
      <c r="S4" s="54" t="s">
        <v>189</v>
      </c>
      <c r="T4" s="54">
        <v>1100</v>
      </c>
      <c r="U4" s="57" t="s">
        <v>130</v>
      </c>
      <c r="V4" s="54" t="s">
        <v>120</v>
      </c>
      <c r="W4" s="36" t="s">
        <v>9</v>
      </c>
      <c r="X4" s="31">
        <v>5.4</v>
      </c>
      <c r="Y4" s="118">
        <v>2.16</v>
      </c>
      <c r="Z4" s="117"/>
    </row>
    <row r="5" spans="1:26" customFormat="1" x14ac:dyDescent="0.2">
      <c r="A5" s="91"/>
      <c r="B5" s="37">
        <f t="shared" ref="B5:B29" si="0">B4+1</f>
        <v>2</v>
      </c>
      <c r="C5" s="28" t="s">
        <v>641</v>
      </c>
      <c r="D5" s="28" t="s">
        <v>675</v>
      </c>
      <c r="E5" s="28" t="s">
        <v>773</v>
      </c>
      <c r="F5" s="121">
        <v>44394</v>
      </c>
      <c r="G5" s="28" t="s">
        <v>14</v>
      </c>
      <c r="H5" s="54" t="s">
        <v>36</v>
      </c>
      <c r="I5" s="54" t="s">
        <v>67</v>
      </c>
      <c r="J5" s="54">
        <v>1117</v>
      </c>
      <c r="K5" s="57" t="s">
        <v>132</v>
      </c>
      <c r="L5" s="54" t="s">
        <v>120</v>
      </c>
      <c r="M5" s="36" t="s">
        <v>86</v>
      </c>
      <c r="N5" s="31">
        <v>6.54</v>
      </c>
      <c r="O5" s="118">
        <v>2.62</v>
      </c>
      <c r="P5" s="130" t="s">
        <v>773</v>
      </c>
      <c r="Q5" s="129" t="s">
        <v>773</v>
      </c>
      <c r="R5" s="131" t="s">
        <v>773</v>
      </c>
      <c r="S5" s="131" t="s">
        <v>773</v>
      </c>
      <c r="T5" s="131" t="s">
        <v>773</v>
      </c>
      <c r="U5" s="132" t="s">
        <v>773</v>
      </c>
      <c r="V5" s="131" t="s">
        <v>773</v>
      </c>
      <c r="W5" s="36" t="s">
        <v>773</v>
      </c>
      <c r="X5" s="133" t="s">
        <v>773</v>
      </c>
      <c r="Y5" s="134" t="s">
        <v>773</v>
      </c>
      <c r="Z5" s="117"/>
    </row>
    <row r="6" spans="1:26" customFormat="1" x14ac:dyDescent="0.2">
      <c r="A6" s="91"/>
      <c r="B6" s="37">
        <f t="shared" si="0"/>
        <v>3</v>
      </c>
      <c r="C6" s="28" t="s">
        <v>651</v>
      </c>
      <c r="D6" s="28" t="s">
        <v>673</v>
      </c>
      <c r="E6" s="28" t="s">
        <v>936</v>
      </c>
      <c r="F6" s="121">
        <v>44399</v>
      </c>
      <c r="G6" s="28" t="s">
        <v>15</v>
      </c>
      <c r="H6" s="54" t="s">
        <v>36</v>
      </c>
      <c r="I6" s="54" t="s">
        <v>67</v>
      </c>
      <c r="J6" s="54">
        <v>1000</v>
      </c>
      <c r="K6" s="57" t="s">
        <v>132</v>
      </c>
      <c r="L6" s="54" t="s">
        <v>120</v>
      </c>
      <c r="M6" s="36" t="s">
        <v>9</v>
      </c>
      <c r="N6" s="31">
        <v>3.46</v>
      </c>
      <c r="O6" s="118">
        <v>1.56</v>
      </c>
      <c r="P6" s="121">
        <v>44421</v>
      </c>
      <c r="Q6" s="28" t="s">
        <v>51</v>
      </c>
      <c r="R6" s="54" t="s">
        <v>48</v>
      </c>
      <c r="S6" s="54" t="s">
        <v>69</v>
      </c>
      <c r="T6" s="54">
        <v>1100</v>
      </c>
      <c r="U6" s="57" t="s">
        <v>130</v>
      </c>
      <c r="V6" s="54" t="s">
        <v>120</v>
      </c>
      <c r="W6" s="36" t="s">
        <v>74</v>
      </c>
      <c r="X6" s="31">
        <v>3.05</v>
      </c>
      <c r="Y6" s="118">
        <v>1.68</v>
      </c>
      <c r="Z6" s="117"/>
    </row>
    <row r="7" spans="1:26" customFormat="1" x14ac:dyDescent="0.2">
      <c r="A7" s="91"/>
      <c r="B7" s="37">
        <f t="shared" si="0"/>
        <v>4</v>
      </c>
      <c r="C7" s="124" t="s">
        <v>320</v>
      </c>
      <c r="D7" s="28" t="s">
        <v>687</v>
      </c>
      <c r="E7" s="28" t="s">
        <v>773</v>
      </c>
      <c r="F7" s="121">
        <v>44408</v>
      </c>
      <c r="G7" s="28" t="s">
        <v>27</v>
      </c>
      <c r="H7" s="54" t="s">
        <v>25</v>
      </c>
      <c r="I7" s="54" t="s">
        <v>691</v>
      </c>
      <c r="J7" s="54">
        <v>1000</v>
      </c>
      <c r="K7" s="57" t="s">
        <v>130</v>
      </c>
      <c r="L7" s="54" t="s">
        <v>120</v>
      </c>
      <c r="M7" s="36" t="s">
        <v>8</v>
      </c>
      <c r="N7" s="31">
        <v>1.86</v>
      </c>
      <c r="O7" s="118">
        <v>1.25</v>
      </c>
      <c r="P7" s="121">
        <v>44429</v>
      </c>
      <c r="Q7" s="28" t="s">
        <v>27</v>
      </c>
      <c r="R7" s="54" t="s">
        <v>46</v>
      </c>
      <c r="S7" s="54" t="s">
        <v>177</v>
      </c>
      <c r="T7" s="54">
        <v>1200</v>
      </c>
      <c r="U7" s="57" t="s">
        <v>131</v>
      </c>
      <c r="V7" s="54" t="s">
        <v>120</v>
      </c>
      <c r="W7" s="36" t="s">
        <v>12</v>
      </c>
      <c r="X7" s="31">
        <v>3.91</v>
      </c>
      <c r="Y7" s="118">
        <v>1.69</v>
      </c>
      <c r="Z7" s="117"/>
    </row>
    <row r="8" spans="1:26" x14ac:dyDescent="0.2">
      <c r="A8" s="91"/>
      <c r="B8" s="127" t="s">
        <v>773</v>
      </c>
      <c r="C8" s="128" t="s">
        <v>709</v>
      </c>
      <c r="D8" s="129"/>
      <c r="E8" s="129" t="s">
        <v>773</v>
      </c>
      <c r="F8" s="130" t="s">
        <v>773</v>
      </c>
      <c r="G8" s="129" t="s">
        <v>773</v>
      </c>
      <c r="H8" s="131" t="s">
        <v>773</v>
      </c>
      <c r="I8" s="131" t="s">
        <v>773</v>
      </c>
      <c r="J8" s="131" t="s">
        <v>773</v>
      </c>
      <c r="K8" s="132" t="s">
        <v>773</v>
      </c>
      <c r="L8" s="131" t="s">
        <v>773</v>
      </c>
      <c r="M8" s="36" t="s">
        <v>773</v>
      </c>
      <c r="N8" s="133" t="s">
        <v>773</v>
      </c>
      <c r="O8" s="134" t="s">
        <v>773</v>
      </c>
      <c r="P8" s="130" t="s">
        <v>773</v>
      </c>
      <c r="Q8" s="129" t="s">
        <v>773</v>
      </c>
      <c r="R8" s="131" t="s">
        <v>773</v>
      </c>
      <c r="S8" s="131" t="s">
        <v>773</v>
      </c>
      <c r="T8" s="131" t="s">
        <v>773</v>
      </c>
      <c r="U8" s="132" t="s">
        <v>773</v>
      </c>
      <c r="V8" s="131" t="s">
        <v>773</v>
      </c>
      <c r="W8" s="36" t="s">
        <v>773</v>
      </c>
      <c r="X8" s="133" t="s">
        <v>773</v>
      </c>
      <c r="Y8" s="134" t="s">
        <v>773</v>
      </c>
      <c r="Z8" s="117"/>
    </row>
    <row r="9" spans="1:26" x14ac:dyDescent="0.2">
      <c r="A9" s="91"/>
      <c r="B9" s="37">
        <f>B7+1</f>
        <v>5</v>
      </c>
      <c r="C9" s="124" t="s">
        <v>735</v>
      </c>
      <c r="D9" s="28" t="s">
        <v>736</v>
      </c>
      <c r="E9" s="28" t="s">
        <v>998</v>
      </c>
      <c r="F9" s="121">
        <v>44424</v>
      </c>
      <c r="G9" s="28" t="s">
        <v>32</v>
      </c>
      <c r="H9" s="54" t="s">
        <v>10</v>
      </c>
      <c r="I9" s="54" t="s">
        <v>67</v>
      </c>
      <c r="J9" s="54">
        <v>1000</v>
      </c>
      <c r="K9" s="57" t="s">
        <v>128</v>
      </c>
      <c r="L9" s="54" t="s">
        <v>120</v>
      </c>
      <c r="M9" s="36" t="s">
        <v>9</v>
      </c>
      <c r="N9" s="31">
        <v>1.54</v>
      </c>
      <c r="O9" s="118">
        <v>1.1000000000000001</v>
      </c>
      <c r="P9" s="130" t="s">
        <v>773</v>
      </c>
      <c r="Q9" s="129" t="s">
        <v>773</v>
      </c>
      <c r="R9" s="131" t="s">
        <v>773</v>
      </c>
      <c r="S9" s="131" t="s">
        <v>773</v>
      </c>
      <c r="T9" s="131" t="s">
        <v>773</v>
      </c>
      <c r="U9" s="132" t="s">
        <v>773</v>
      </c>
      <c r="V9" s="131" t="s">
        <v>773</v>
      </c>
      <c r="W9" s="36" t="s">
        <v>773</v>
      </c>
      <c r="X9" s="133" t="s">
        <v>773</v>
      </c>
      <c r="Y9" s="134" t="s">
        <v>773</v>
      </c>
      <c r="Z9" s="117"/>
    </row>
    <row r="10" spans="1:26" x14ac:dyDescent="0.2">
      <c r="A10" s="91"/>
      <c r="B10" s="37">
        <f t="shared" si="0"/>
        <v>6</v>
      </c>
      <c r="C10" s="124" t="s">
        <v>539</v>
      </c>
      <c r="D10" s="28" t="s">
        <v>749</v>
      </c>
      <c r="E10" s="28" t="s">
        <v>998</v>
      </c>
      <c r="F10" s="121">
        <v>44430</v>
      </c>
      <c r="G10" s="28" t="s">
        <v>26</v>
      </c>
      <c r="H10" s="54" t="s">
        <v>41</v>
      </c>
      <c r="I10" s="54" t="s">
        <v>67</v>
      </c>
      <c r="J10" s="54">
        <v>1113</v>
      </c>
      <c r="K10" s="57" t="s">
        <v>131</v>
      </c>
      <c r="L10" s="54" t="s">
        <v>120</v>
      </c>
      <c r="M10" s="36" t="s">
        <v>9</v>
      </c>
      <c r="N10" s="31">
        <v>1.61</v>
      </c>
      <c r="O10" s="118">
        <v>1.1200000000000001</v>
      </c>
      <c r="P10" s="130" t="s">
        <v>773</v>
      </c>
      <c r="Q10" s="129" t="s">
        <v>773</v>
      </c>
      <c r="R10" s="131" t="s">
        <v>773</v>
      </c>
      <c r="S10" s="131" t="s">
        <v>773</v>
      </c>
      <c r="T10" s="131" t="s">
        <v>773</v>
      </c>
      <c r="U10" s="132" t="s">
        <v>773</v>
      </c>
      <c r="V10" s="131" t="s">
        <v>773</v>
      </c>
      <c r="W10" s="36" t="s">
        <v>773</v>
      </c>
      <c r="X10" s="133" t="s">
        <v>773</v>
      </c>
      <c r="Y10" s="134" t="s">
        <v>773</v>
      </c>
      <c r="Z10" s="117"/>
    </row>
    <row r="11" spans="1:26" x14ac:dyDescent="0.2">
      <c r="A11" s="91"/>
      <c r="B11" s="37">
        <f t="shared" si="0"/>
        <v>7</v>
      </c>
      <c r="C11" s="124" t="s">
        <v>771</v>
      </c>
      <c r="D11" s="28" t="s">
        <v>772</v>
      </c>
      <c r="E11" s="28" t="s">
        <v>773</v>
      </c>
      <c r="F11" s="121">
        <v>44454</v>
      </c>
      <c r="G11" s="28" t="s">
        <v>40</v>
      </c>
      <c r="H11" s="54" t="s">
        <v>25</v>
      </c>
      <c r="I11" s="54" t="s">
        <v>67</v>
      </c>
      <c r="J11" s="54">
        <v>1100</v>
      </c>
      <c r="K11" s="57" t="s">
        <v>131</v>
      </c>
      <c r="L11" s="54" t="s">
        <v>120</v>
      </c>
      <c r="M11" s="36" t="s">
        <v>9</v>
      </c>
      <c r="N11" s="31">
        <v>1.71</v>
      </c>
      <c r="O11" s="118">
        <v>1.0900000000000001</v>
      </c>
      <c r="P11" s="121">
        <v>44471</v>
      </c>
      <c r="Q11" s="28" t="s">
        <v>31</v>
      </c>
      <c r="R11" s="54" t="s">
        <v>41</v>
      </c>
      <c r="S11" s="54" t="s">
        <v>813</v>
      </c>
      <c r="T11" s="54">
        <v>1100</v>
      </c>
      <c r="U11" s="57" t="s">
        <v>130</v>
      </c>
      <c r="V11" s="54" t="s">
        <v>120</v>
      </c>
      <c r="W11" s="36" t="s">
        <v>66</v>
      </c>
      <c r="X11" s="31">
        <v>10.8</v>
      </c>
      <c r="Y11" s="118">
        <v>3.9</v>
      </c>
      <c r="Z11" s="117"/>
    </row>
    <row r="12" spans="1:26" x14ac:dyDescent="0.2">
      <c r="A12" s="91"/>
      <c r="B12" s="37">
        <f t="shared" si="0"/>
        <v>8</v>
      </c>
      <c r="C12" s="124" t="s">
        <v>789</v>
      </c>
      <c r="D12" s="28" t="s">
        <v>790</v>
      </c>
      <c r="E12" s="28" t="s">
        <v>773</v>
      </c>
      <c r="F12" s="121">
        <v>44442</v>
      </c>
      <c r="G12" s="28" t="s">
        <v>40</v>
      </c>
      <c r="H12" s="54" t="s">
        <v>25</v>
      </c>
      <c r="I12" s="54" t="s">
        <v>67</v>
      </c>
      <c r="J12" s="54">
        <v>1100</v>
      </c>
      <c r="K12" s="57" t="s">
        <v>131</v>
      </c>
      <c r="L12" s="54" t="s">
        <v>120</v>
      </c>
      <c r="M12" s="36" t="s">
        <v>66</v>
      </c>
      <c r="N12" s="31">
        <v>7.6</v>
      </c>
      <c r="O12" s="118">
        <v>2.36</v>
      </c>
      <c r="P12" s="121">
        <v>44465</v>
      </c>
      <c r="Q12" s="28" t="s">
        <v>11</v>
      </c>
      <c r="R12" s="54" t="s">
        <v>36</v>
      </c>
      <c r="S12" s="54" t="s">
        <v>67</v>
      </c>
      <c r="T12" s="54">
        <v>1206</v>
      </c>
      <c r="U12" s="57" t="s">
        <v>131</v>
      </c>
      <c r="V12" s="54" t="s">
        <v>120</v>
      </c>
      <c r="W12" s="36" t="s">
        <v>12</v>
      </c>
      <c r="X12" s="31">
        <v>3.8</v>
      </c>
      <c r="Y12" s="118">
        <v>1.85</v>
      </c>
      <c r="Z12" s="117"/>
    </row>
    <row r="13" spans="1:26" x14ac:dyDescent="0.2">
      <c r="A13" s="91"/>
      <c r="B13" s="37">
        <f t="shared" si="0"/>
        <v>9</v>
      </c>
      <c r="C13" s="124" t="s">
        <v>801</v>
      </c>
      <c r="D13" s="28" t="s">
        <v>802</v>
      </c>
      <c r="E13" s="28" t="s">
        <v>773</v>
      </c>
      <c r="F13" s="121">
        <v>44447</v>
      </c>
      <c r="G13" s="28" t="s">
        <v>43</v>
      </c>
      <c r="H13" s="54" t="s">
        <v>10</v>
      </c>
      <c r="I13" s="54" t="s">
        <v>69</v>
      </c>
      <c r="J13" s="54">
        <v>1000</v>
      </c>
      <c r="K13" s="57" t="s">
        <v>131</v>
      </c>
      <c r="L13" s="54" t="s">
        <v>120</v>
      </c>
      <c r="M13" s="36" t="s">
        <v>86</v>
      </c>
      <c r="N13" s="31">
        <v>7</v>
      </c>
      <c r="O13" s="118">
        <v>2.92</v>
      </c>
      <c r="P13" s="121">
        <v>44462</v>
      </c>
      <c r="Q13" s="28" t="s">
        <v>15</v>
      </c>
      <c r="R13" s="54" t="s">
        <v>25</v>
      </c>
      <c r="S13" s="54" t="s">
        <v>67</v>
      </c>
      <c r="T13" s="54">
        <v>1000</v>
      </c>
      <c r="U13" s="57" t="s">
        <v>130</v>
      </c>
      <c r="V13" s="54" t="s">
        <v>120</v>
      </c>
      <c r="W13" s="36" t="s">
        <v>56</v>
      </c>
      <c r="X13" s="31">
        <v>3.2</v>
      </c>
      <c r="Y13" s="118">
        <v>1.45</v>
      </c>
      <c r="Z13" s="117"/>
    </row>
    <row r="14" spans="1:26" x14ac:dyDescent="0.2">
      <c r="A14" s="91"/>
      <c r="B14" s="37">
        <f t="shared" si="0"/>
        <v>10</v>
      </c>
      <c r="C14" s="124" t="s">
        <v>288</v>
      </c>
      <c r="D14" s="28" t="s">
        <v>772</v>
      </c>
      <c r="E14" s="28" t="s">
        <v>773</v>
      </c>
      <c r="F14" s="121">
        <v>44457</v>
      </c>
      <c r="G14" s="28" t="s">
        <v>49</v>
      </c>
      <c r="H14" s="54" t="s">
        <v>41</v>
      </c>
      <c r="I14" s="54" t="s">
        <v>830</v>
      </c>
      <c r="J14" s="54">
        <v>1000</v>
      </c>
      <c r="K14" s="57" t="s">
        <v>131</v>
      </c>
      <c r="L14" s="54" t="s">
        <v>120</v>
      </c>
      <c r="M14" s="36" t="s">
        <v>8</v>
      </c>
      <c r="N14" s="31">
        <v>5.4</v>
      </c>
      <c r="O14" s="118">
        <v>2</v>
      </c>
      <c r="P14" s="121">
        <v>44471</v>
      </c>
      <c r="Q14" s="28" t="s">
        <v>31</v>
      </c>
      <c r="R14" s="54" t="s">
        <v>41</v>
      </c>
      <c r="S14" s="54" t="s">
        <v>813</v>
      </c>
      <c r="T14" s="54">
        <v>1100</v>
      </c>
      <c r="U14" s="57" t="s">
        <v>130</v>
      </c>
      <c r="V14" s="54" t="s">
        <v>120</v>
      </c>
      <c r="W14" s="36" t="s">
        <v>86</v>
      </c>
      <c r="X14" s="31">
        <v>12.75</v>
      </c>
      <c r="Y14" s="118">
        <v>4.0199999999999996</v>
      </c>
      <c r="Z14" s="117"/>
    </row>
    <row r="15" spans="1:26" x14ac:dyDescent="0.2">
      <c r="A15" s="91"/>
      <c r="B15" s="37">
        <f t="shared" si="0"/>
        <v>11</v>
      </c>
      <c r="C15" s="124" t="s">
        <v>839</v>
      </c>
      <c r="D15" s="28" t="s">
        <v>736</v>
      </c>
      <c r="E15" s="28" t="s">
        <v>1084</v>
      </c>
      <c r="F15" s="121">
        <v>44472</v>
      </c>
      <c r="G15" s="28" t="s">
        <v>40</v>
      </c>
      <c r="H15" s="54" t="s">
        <v>34</v>
      </c>
      <c r="I15" s="54" t="s">
        <v>67</v>
      </c>
      <c r="J15" s="54">
        <v>1000</v>
      </c>
      <c r="K15" s="57" t="s">
        <v>132</v>
      </c>
      <c r="L15" s="54" t="s">
        <v>120</v>
      </c>
      <c r="M15" s="36" t="s">
        <v>66</v>
      </c>
      <c r="N15" s="31">
        <v>2.59</v>
      </c>
      <c r="O15" s="118">
        <v>1.47</v>
      </c>
      <c r="P15" s="121">
        <v>44501</v>
      </c>
      <c r="Q15" s="28" t="s">
        <v>32</v>
      </c>
      <c r="R15" s="54" t="s">
        <v>10</v>
      </c>
      <c r="S15" s="54" t="s">
        <v>67</v>
      </c>
      <c r="T15" s="54">
        <v>1200</v>
      </c>
      <c r="U15" s="57" t="s">
        <v>131</v>
      </c>
      <c r="V15" s="54" t="s">
        <v>120</v>
      </c>
      <c r="W15" s="36" t="s">
        <v>9</v>
      </c>
      <c r="X15" s="31">
        <v>3.95</v>
      </c>
      <c r="Y15" s="118">
        <v>1.64</v>
      </c>
      <c r="Z15" s="117"/>
    </row>
    <row r="16" spans="1:26" x14ac:dyDescent="0.2">
      <c r="A16" s="91"/>
      <c r="B16" s="37">
        <f t="shared" si="0"/>
        <v>12</v>
      </c>
      <c r="C16" s="124" t="s">
        <v>850</v>
      </c>
      <c r="D16" s="28" t="s">
        <v>851</v>
      </c>
      <c r="E16" s="28" t="s">
        <v>935</v>
      </c>
      <c r="F16" s="121">
        <v>44472</v>
      </c>
      <c r="G16" s="28" t="s">
        <v>40</v>
      </c>
      <c r="H16" s="54" t="s">
        <v>36</v>
      </c>
      <c r="I16" s="54" t="s">
        <v>67</v>
      </c>
      <c r="J16" s="54">
        <v>1500</v>
      </c>
      <c r="K16" s="57" t="s">
        <v>132</v>
      </c>
      <c r="L16" s="54" t="s">
        <v>120</v>
      </c>
      <c r="M16" s="36" t="s">
        <v>9</v>
      </c>
      <c r="N16" s="31">
        <v>1.69</v>
      </c>
      <c r="O16" s="118">
        <v>1.29</v>
      </c>
      <c r="P16" s="121">
        <v>44492</v>
      </c>
      <c r="Q16" s="28" t="s">
        <v>27</v>
      </c>
      <c r="R16" s="54" t="s">
        <v>13</v>
      </c>
      <c r="S16" s="54" t="s">
        <v>813</v>
      </c>
      <c r="T16" s="54">
        <v>2040</v>
      </c>
      <c r="U16" s="57" t="s">
        <v>130</v>
      </c>
      <c r="V16" s="54" t="s">
        <v>120</v>
      </c>
      <c r="W16" s="36" t="s">
        <v>66</v>
      </c>
      <c r="X16" s="31">
        <v>13.5</v>
      </c>
      <c r="Y16" s="118">
        <v>3.55</v>
      </c>
      <c r="Z16" s="117"/>
    </row>
    <row r="17" spans="1:26" x14ac:dyDescent="0.2">
      <c r="A17" s="91"/>
      <c r="B17" s="37">
        <f t="shared" si="0"/>
        <v>13</v>
      </c>
      <c r="C17" s="124" t="s">
        <v>871</v>
      </c>
      <c r="D17" s="28" t="s">
        <v>872</v>
      </c>
      <c r="E17" s="28" t="s">
        <v>773</v>
      </c>
      <c r="F17" s="121">
        <v>44417</v>
      </c>
      <c r="G17" s="28" t="s">
        <v>50</v>
      </c>
      <c r="H17" s="54" t="s">
        <v>36</v>
      </c>
      <c r="I17" s="54" t="s">
        <v>67</v>
      </c>
      <c r="J17" s="54">
        <v>1100</v>
      </c>
      <c r="K17" s="57" t="s">
        <v>130</v>
      </c>
      <c r="L17" s="54" t="s">
        <v>120</v>
      </c>
      <c r="M17" s="36" t="s">
        <v>9</v>
      </c>
      <c r="N17" s="31">
        <v>1.42</v>
      </c>
      <c r="O17" s="118">
        <v>1.0900000000000001</v>
      </c>
      <c r="P17" s="121">
        <v>44500</v>
      </c>
      <c r="Q17" s="28" t="s">
        <v>923</v>
      </c>
      <c r="R17" s="54" t="s">
        <v>34</v>
      </c>
      <c r="S17" s="54" t="s">
        <v>70</v>
      </c>
      <c r="T17" s="54">
        <v>1100</v>
      </c>
      <c r="U17" s="57" t="s">
        <v>131</v>
      </c>
      <c r="V17" s="54" t="s">
        <v>120</v>
      </c>
      <c r="W17" s="36" t="s">
        <v>62</v>
      </c>
      <c r="X17" s="31">
        <v>3.82</v>
      </c>
      <c r="Y17" s="118">
        <v>1.62</v>
      </c>
      <c r="Z17" s="117"/>
    </row>
    <row r="18" spans="1:26" x14ac:dyDescent="0.2">
      <c r="A18" s="91"/>
      <c r="B18" s="37">
        <f t="shared" si="0"/>
        <v>14</v>
      </c>
      <c r="C18" s="124" t="s">
        <v>882</v>
      </c>
      <c r="D18" s="28" t="s">
        <v>790</v>
      </c>
      <c r="E18" s="28" t="s">
        <v>884</v>
      </c>
      <c r="F18" s="130" t="s">
        <v>773</v>
      </c>
      <c r="G18" s="129" t="s">
        <v>773</v>
      </c>
      <c r="H18" s="131" t="s">
        <v>773</v>
      </c>
      <c r="I18" s="131" t="s">
        <v>773</v>
      </c>
      <c r="J18" s="131" t="s">
        <v>773</v>
      </c>
      <c r="K18" s="132" t="s">
        <v>773</v>
      </c>
      <c r="L18" s="131" t="s">
        <v>773</v>
      </c>
      <c r="M18" s="36" t="s">
        <v>773</v>
      </c>
      <c r="N18" s="133" t="s">
        <v>773</v>
      </c>
      <c r="O18" s="134" t="s">
        <v>773</v>
      </c>
      <c r="P18" s="130" t="s">
        <v>773</v>
      </c>
      <c r="Q18" s="129" t="s">
        <v>773</v>
      </c>
      <c r="R18" s="131" t="s">
        <v>773</v>
      </c>
      <c r="S18" s="131" t="s">
        <v>773</v>
      </c>
      <c r="T18" s="131" t="s">
        <v>773</v>
      </c>
      <c r="U18" s="132" t="s">
        <v>773</v>
      </c>
      <c r="V18" s="131" t="s">
        <v>773</v>
      </c>
      <c r="W18" s="36" t="s">
        <v>773</v>
      </c>
      <c r="X18" s="133" t="s">
        <v>773</v>
      </c>
      <c r="Y18" s="134" t="s">
        <v>773</v>
      </c>
      <c r="Z18" s="117"/>
    </row>
    <row r="19" spans="1:26" x14ac:dyDescent="0.2">
      <c r="A19" s="91"/>
      <c r="B19" s="37">
        <f t="shared" si="0"/>
        <v>15</v>
      </c>
      <c r="C19" s="124" t="s">
        <v>894</v>
      </c>
      <c r="D19" s="28" t="s">
        <v>893</v>
      </c>
      <c r="E19" s="28" t="s">
        <v>997</v>
      </c>
      <c r="F19" s="130" t="s">
        <v>773</v>
      </c>
      <c r="G19" s="129" t="s">
        <v>773</v>
      </c>
      <c r="H19" s="131" t="s">
        <v>773</v>
      </c>
      <c r="I19" s="131" t="s">
        <v>773</v>
      </c>
      <c r="J19" s="131" t="s">
        <v>773</v>
      </c>
      <c r="K19" s="132" t="s">
        <v>773</v>
      </c>
      <c r="L19" s="131" t="s">
        <v>773</v>
      </c>
      <c r="M19" s="36" t="s">
        <v>773</v>
      </c>
      <c r="N19" s="133" t="s">
        <v>773</v>
      </c>
      <c r="O19" s="134" t="s">
        <v>773</v>
      </c>
      <c r="P19" s="130" t="s">
        <v>773</v>
      </c>
      <c r="Q19" s="129" t="s">
        <v>773</v>
      </c>
      <c r="R19" s="131" t="s">
        <v>773</v>
      </c>
      <c r="S19" s="131" t="s">
        <v>773</v>
      </c>
      <c r="T19" s="131" t="s">
        <v>773</v>
      </c>
      <c r="U19" s="132" t="s">
        <v>773</v>
      </c>
      <c r="V19" s="131" t="s">
        <v>773</v>
      </c>
      <c r="W19" s="36" t="s">
        <v>773</v>
      </c>
      <c r="X19" s="133" t="s">
        <v>773</v>
      </c>
      <c r="Y19" s="134" t="s">
        <v>773</v>
      </c>
      <c r="Z19" s="117"/>
    </row>
    <row r="20" spans="1:26" x14ac:dyDescent="0.2">
      <c r="A20" s="91"/>
      <c r="B20" s="37">
        <f t="shared" si="0"/>
        <v>16</v>
      </c>
      <c r="C20" s="124" t="s">
        <v>910</v>
      </c>
      <c r="D20" s="28" t="s">
        <v>909</v>
      </c>
      <c r="E20" s="28" t="s">
        <v>1083</v>
      </c>
      <c r="F20" s="121">
        <v>44497</v>
      </c>
      <c r="G20" s="28" t="s">
        <v>589</v>
      </c>
      <c r="H20" s="54" t="s">
        <v>25</v>
      </c>
      <c r="I20" s="54" t="s">
        <v>67</v>
      </c>
      <c r="J20" s="54">
        <v>1000</v>
      </c>
      <c r="K20" s="57" t="s">
        <v>131</v>
      </c>
      <c r="L20" s="54" t="s">
        <v>178</v>
      </c>
      <c r="M20" s="36" t="s">
        <v>12</v>
      </c>
      <c r="N20" s="31">
        <v>1.41</v>
      </c>
      <c r="O20" s="118">
        <v>1.1000000000000001</v>
      </c>
      <c r="P20" s="121">
        <v>44516</v>
      </c>
      <c r="Q20" s="28" t="s">
        <v>996</v>
      </c>
      <c r="R20" s="54" t="s">
        <v>41</v>
      </c>
      <c r="S20" s="54" t="s">
        <v>67</v>
      </c>
      <c r="T20" s="54">
        <v>1100</v>
      </c>
      <c r="U20" s="57" t="s">
        <v>131</v>
      </c>
      <c r="V20" s="54" t="s">
        <v>178</v>
      </c>
      <c r="W20" s="36" t="s">
        <v>56</v>
      </c>
      <c r="X20" s="31">
        <v>2</v>
      </c>
      <c r="Y20" s="118">
        <v>1.1599999999999999</v>
      </c>
      <c r="Z20" s="117"/>
    </row>
    <row r="21" spans="1:26" x14ac:dyDescent="0.2">
      <c r="A21" s="91"/>
      <c r="B21" s="37">
        <f t="shared" si="0"/>
        <v>17</v>
      </c>
      <c r="C21" s="124" t="s">
        <v>924</v>
      </c>
      <c r="D21" s="28" t="s">
        <v>674</v>
      </c>
      <c r="E21" s="28" t="s">
        <v>773</v>
      </c>
      <c r="F21" s="168"/>
      <c r="G21" s="169"/>
      <c r="H21" s="170"/>
      <c r="I21" s="170"/>
      <c r="J21" s="170"/>
      <c r="K21" s="171"/>
      <c r="L21" s="170"/>
      <c r="M21" s="36"/>
      <c r="N21" s="36"/>
      <c r="O21" s="172"/>
      <c r="P21" s="168"/>
      <c r="Q21" s="169"/>
      <c r="R21" s="170"/>
      <c r="S21" s="170"/>
      <c r="T21" s="170"/>
      <c r="U21" s="171"/>
      <c r="V21" s="170"/>
      <c r="W21" s="36"/>
      <c r="X21" s="36"/>
      <c r="Y21" s="172"/>
      <c r="Z21" s="117"/>
    </row>
    <row r="22" spans="1:26" x14ac:dyDescent="0.2">
      <c r="A22" s="91"/>
      <c r="B22" s="37">
        <f t="shared" si="0"/>
        <v>18</v>
      </c>
      <c r="C22" s="124" t="s">
        <v>980</v>
      </c>
      <c r="D22" s="28" t="s">
        <v>772</v>
      </c>
      <c r="E22" s="28" t="s">
        <v>773</v>
      </c>
      <c r="F22" s="121">
        <v>44518</v>
      </c>
      <c r="G22" s="28" t="s">
        <v>39</v>
      </c>
      <c r="H22" s="54" t="s">
        <v>10</v>
      </c>
      <c r="I22" s="54" t="s">
        <v>67</v>
      </c>
      <c r="J22" s="54">
        <v>1200</v>
      </c>
      <c r="K22" s="57" t="s">
        <v>131</v>
      </c>
      <c r="L22" s="54" t="s">
        <v>120</v>
      </c>
      <c r="M22" s="36" t="s">
        <v>9</v>
      </c>
      <c r="N22" s="31">
        <v>2.7</v>
      </c>
      <c r="O22" s="118">
        <v>1.34</v>
      </c>
      <c r="P22" s="121">
        <v>44540</v>
      </c>
      <c r="Q22" s="28" t="s">
        <v>27</v>
      </c>
      <c r="R22" s="54" t="s">
        <v>48</v>
      </c>
      <c r="S22" s="54" t="s">
        <v>147</v>
      </c>
      <c r="T22" s="54">
        <v>1200</v>
      </c>
      <c r="U22" s="57" t="s">
        <v>131</v>
      </c>
      <c r="V22" s="54" t="s">
        <v>120</v>
      </c>
      <c r="W22" s="36" t="s">
        <v>8</v>
      </c>
      <c r="X22" s="31">
        <v>14.15</v>
      </c>
      <c r="Y22" s="118">
        <v>2.48</v>
      </c>
      <c r="Z22" s="117"/>
    </row>
    <row r="23" spans="1:26" x14ac:dyDescent="0.2">
      <c r="A23" s="91"/>
      <c r="B23" s="37">
        <f t="shared" si="0"/>
        <v>19</v>
      </c>
      <c r="C23" s="124" t="s">
        <v>995</v>
      </c>
      <c r="D23" s="28" t="s">
        <v>148</v>
      </c>
      <c r="E23" s="28" t="s">
        <v>773</v>
      </c>
      <c r="F23" s="168"/>
      <c r="G23" s="169"/>
      <c r="H23" s="170"/>
      <c r="I23" s="170"/>
      <c r="J23" s="170"/>
      <c r="K23" s="171"/>
      <c r="L23" s="170"/>
      <c r="M23" s="36"/>
      <c r="N23" s="36"/>
      <c r="O23" s="172"/>
      <c r="P23" s="168"/>
      <c r="Q23" s="169"/>
      <c r="R23" s="170"/>
      <c r="S23" s="170"/>
      <c r="T23" s="170"/>
      <c r="U23" s="171"/>
      <c r="V23" s="170"/>
      <c r="W23" s="36"/>
      <c r="X23" s="36"/>
      <c r="Y23" s="172"/>
      <c r="Z23" s="117"/>
    </row>
    <row r="24" spans="1:26" x14ac:dyDescent="0.2">
      <c r="A24" s="91"/>
      <c r="B24" s="37">
        <f t="shared" si="0"/>
        <v>20</v>
      </c>
      <c r="C24" s="124" t="s">
        <v>1014</v>
      </c>
      <c r="D24" s="28" t="s">
        <v>1015</v>
      </c>
      <c r="E24" s="28" t="s">
        <v>773</v>
      </c>
      <c r="F24" s="121">
        <v>44535</v>
      </c>
      <c r="G24" s="28" t="s">
        <v>54</v>
      </c>
      <c r="H24" s="54" t="s">
        <v>10</v>
      </c>
      <c r="I24" s="54" t="s">
        <v>67</v>
      </c>
      <c r="J24" s="54">
        <v>1100</v>
      </c>
      <c r="K24" s="57" t="s">
        <v>131</v>
      </c>
      <c r="L24" s="54" t="s">
        <v>120</v>
      </c>
      <c r="M24" s="36" t="s">
        <v>74</v>
      </c>
      <c r="N24" s="31">
        <v>19.5</v>
      </c>
      <c r="O24" s="118">
        <v>4.5</v>
      </c>
      <c r="P24" s="121">
        <v>44549</v>
      </c>
      <c r="Q24" s="28" t="s">
        <v>26</v>
      </c>
      <c r="R24" s="54" t="s">
        <v>10</v>
      </c>
      <c r="S24" s="54" t="s">
        <v>67</v>
      </c>
      <c r="T24" s="54">
        <v>1006</v>
      </c>
      <c r="U24" s="57" t="s">
        <v>132</v>
      </c>
      <c r="V24" s="54" t="s">
        <v>120</v>
      </c>
      <c r="W24" s="36" t="s">
        <v>56</v>
      </c>
      <c r="X24" s="31">
        <v>12.48</v>
      </c>
      <c r="Y24" s="118">
        <v>3.04</v>
      </c>
      <c r="Z24" s="117"/>
    </row>
    <row r="25" spans="1:26" x14ac:dyDescent="0.2">
      <c r="A25" s="91"/>
      <c r="B25" s="37">
        <f t="shared" si="0"/>
        <v>21</v>
      </c>
      <c r="C25" s="124" t="s">
        <v>1039</v>
      </c>
      <c r="D25" s="28" t="s">
        <v>148</v>
      </c>
      <c r="E25" s="28" t="s">
        <v>884</v>
      </c>
      <c r="F25" s="168"/>
      <c r="G25" s="169"/>
      <c r="H25" s="170"/>
      <c r="I25" s="170"/>
      <c r="J25" s="170"/>
      <c r="K25" s="171"/>
      <c r="L25" s="170"/>
      <c r="M25" s="36"/>
      <c r="N25" s="36"/>
      <c r="O25" s="172"/>
      <c r="P25" s="168"/>
      <c r="Q25" s="169"/>
      <c r="R25" s="170"/>
      <c r="S25" s="170"/>
      <c r="T25" s="170"/>
      <c r="U25" s="171"/>
      <c r="V25" s="170"/>
      <c r="W25" s="36"/>
      <c r="X25" s="36"/>
      <c r="Y25" s="172"/>
      <c r="Z25" s="117"/>
    </row>
    <row r="26" spans="1:26" x14ac:dyDescent="0.2">
      <c r="A26" s="91"/>
      <c r="B26" s="37">
        <f t="shared" si="0"/>
        <v>22</v>
      </c>
      <c r="C26" s="124" t="s">
        <v>341</v>
      </c>
      <c r="D26" s="28" t="s">
        <v>1082</v>
      </c>
      <c r="E26" s="28" t="s">
        <v>773</v>
      </c>
      <c r="F26" s="121">
        <v>44540</v>
      </c>
      <c r="G26" s="28" t="s">
        <v>51</v>
      </c>
      <c r="H26" s="54" t="s">
        <v>34</v>
      </c>
      <c r="I26" s="54" t="s">
        <v>67</v>
      </c>
      <c r="J26" s="54">
        <v>1218</v>
      </c>
      <c r="K26" s="57" t="s">
        <v>130</v>
      </c>
      <c r="L26" s="54" t="s">
        <v>120</v>
      </c>
      <c r="M26" s="36" t="s">
        <v>56</v>
      </c>
      <c r="N26" s="31">
        <v>2.46</v>
      </c>
      <c r="O26" s="118">
        <v>1.35</v>
      </c>
      <c r="P26" s="168"/>
      <c r="Q26" s="169"/>
      <c r="R26" s="170"/>
      <c r="S26" s="170"/>
      <c r="T26" s="170"/>
      <c r="U26" s="171"/>
      <c r="V26" s="170"/>
      <c r="W26" s="36"/>
      <c r="X26" s="36"/>
      <c r="Y26" s="172"/>
      <c r="Z26" s="117"/>
    </row>
    <row r="27" spans="1:26" x14ac:dyDescent="0.2">
      <c r="A27" s="91"/>
      <c r="B27" s="37">
        <f t="shared" si="0"/>
        <v>23</v>
      </c>
      <c r="C27" s="124" t="s">
        <v>1095</v>
      </c>
      <c r="D27" s="28" t="s">
        <v>1096</v>
      </c>
      <c r="E27" s="28" t="s">
        <v>773</v>
      </c>
      <c r="F27" s="168"/>
      <c r="G27" s="169"/>
      <c r="H27" s="170"/>
      <c r="I27" s="170"/>
      <c r="J27" s="170"/>
      <c r="K27" s="171"/>
      <c r="L27" s="170"/>
      <c r="M27" s="36"/>
      <c r="N27" s="36"/>
      <c r="O27" s="172"/>
      <c r="P27" s="168"/>
      <c r="Q27" s="169"/>
      <c r="R27" s="170"/>
      <c r="S27" s="170"/>
      <c r="T27" s="170"/>
      <c r="U27" s="171"/>
      <c r="V27" s="170"/>
      <c r="W27" s="36"/>
      <c r="X27" s="36"/>
      <c r="Y27" s="172"/>
      <c r="Z27" s="117"/>
    </row>
    <row r="28" spans="1:26" x14ac:dyDescent="0.2">
      <c r="A28" s="91"/>
      <c r="B28" s="37">
        <f t="shared" si="0"/>
        <v>24</v>
      </c>
      <c r="C28" s="124" t="s">
        <v>1116</v>
      </c>
      <c r="D28" s="28" t="s">
        <v>1117</v>
      </c>
      <c r="E28" s="28" t="s">
        <v>773</v>
      </c>
      <c r="F28" s="168"/>
      <c r="G28" s="169"/>
      <c r="H28" s="170"/>
      <c r="I28" s="170"/>
      <c r="J28" s="170"/>
      <c r="K28" s="171"/>
      <c r="L28" s="170"/>
      <c r="M28" s="36"/>
      <c r="N28" s="36"/>
      <c r="O28" s="172"/>
      <c r="P28" s="168"/>
      <c r="Q28" s="169"/>
      <c r="R28" s="170"/>
      <c r="S28" s="170"/>
      <c r="T28" s="170"/>
      <c r="U28" s="171"/>
      <c r="V28" s="170"/>
      <c r="W28" s="36"/>
      <c r="X28" s="36"/>
      <c r="Y28" s="172"/>
      <c r="Z28" s="117"/>
    </row>
    <row r="29" spans="1:26" x14ac:dyDescent="0.2">
      <c r="A29" s="91"/>
      <c r="B29" s="37">
        <f t="shared" si="0"/>
        <v>25</v>
      </c>
      <c r="C29" s="124" t="s">
        <v>1138</v>
      </c>
      <c r="D29" s="28" t="s">
        <v>1139</v>
      </c>
      <c r="E29" s="28" t="s">
        <v>773</v>
      </c>
      <c r="F29" s="121">
        <v>44559</v>
      </c>
      <c r="G29" s="28" t="s">
        <v>39</v>
      </c>
      <c r="H29" s="54" t="s">
        <v>25</v>
      </c>
      <c r="I29" s="54" t="s">
        <v>67</v>
      </c>
      <c r="J29" s="54">
        <v>1200</v>
      </c>
      <c r="K29" s="57" t="s">
        <v>131</v>
      </c>
      <c r="L29" s="54" t="s">
        <v>120</v>
      </c>
      <c r="M29" s="36" t="s">
        <v>9</v>
      </c>
      <c r="N29" s="31">
        <v>2.72</v>
      </c>
      <c r="O29" s="118">
        <v>1.32</v>
      </c>
      <c r="P29" s="168"/>
      <c r="Q29" s="169"/>
      <c r="R29" s="170"/>
      <c r="S29" s="170"/>
      <c r="T29" s="170"/>
      <c r="U29" s="171"/>
      <c r="V29" s="170"/>
      <c r="W29" s="36"/>
      <c r="X29" s="36"/>
      <c r="Y29" s="172"/>
      <c r="Z29" s="117"/>
    </row>
    <row r="30" spans="1:26" x14ac:dyDescent="0.2">
      <c r="A30" s="91"/>
      <c r="B30" s="65"/>
      <c r="C30" s="66"/>
      <c r="D30" s="66"/>
      <c r="E30" s="66"/>
      <c r="F30" s="122"/>
      <c r="G30" s="66"/>
      <c r="H30" s="68"/>
      <c r="I30" s="68"/>
      <c r="J30" s="68"/>
      <c r="K30" s="68"/>
      <c r="L30" s="68"/>
      <c r="M30" s="120"/>
      <c r="N30" s="119"/>
      <c r="O30" s="115" t="s">
        <v>886</v>
      </c>
      <c r="P30" s="122"/>
      <c r="Q30" s="66"/>
      <c r="R30" s="68"/>
      <c r="S30" s="68"/>
      <c r="T30" s="68"/>
      <c r="U30" s="68"/>
      <c r="V30" s="68"/>
      <c r="W30" s="120"/>
      <c r="X30" s="119"/>
      <c r="Y30" s="115" t="s">
        <v>886</v>
      </c>
      <c r="Z30" s="51"/>
    </row>
  </sheetData>
  <sheetProtection algorithmName="SHA-512" hashValue="5jCIItrC9Td7GcElxSHQaWm3MxUHzctfu1WiX0x361D4C2vBcbexG5TBNqdPdr55Yk75t/4E2R8GGGuZzE/9cw==" saltValue="7tecV87hBJ2P6KCrE1K6DQ==" spinCount="100000" sheet="1" objects="1" scenarios="1"/>
  <dataConsolidate/>
  <mergeCells count="2">
    <mergeCell ref="F2:O2"/>
    <mergeCell ref="P2:Y2"/>
  </mergeCells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TIP Overview</vt:lpstr>
      <vt:lpstr>TIP Results</vt:lpstr>
      <vt:lpstr>BB Overview</vt:lpstr>
      <vt:lpstr>BB Results</vt:lpstr>
      <vt:lpstr>OTHER Overview</vt:lpstr>
      <vt:lpstr>OTHER Results</vt:lpstr>
      <vt:lpstr>STAR PERFORMER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Braeden Barlow</dc:creator>
  <cp:lastModifiedBy>Braeden Barlow</cp:lastModifiedBy>
  <cp:lastPrinted>2020-10-11T02:31:10Z</cp:lastPrinted>
  <dcterms:created xsi:type="dcterms:W3CDTF">2019-11-14T09:05:19Z</dcterms:created>
  <dcterms:modified xsi:type="dcterms:W3CDTF">2021-12-31T21:54:29Z</dcterms:modified>
</cp:coreProperties>
</file>