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barlow/Library/Mobile Documents/com~apple~CloudDocs/Downloads/"/>
    </mc:Choice>
  </mc:AlternateContent>
  <xr:revisionPtr revIDLastSave="0" documentId="13_ncr:1_{45B1DC9B-E4E3-6140-A064-F65A215FA0B8}" xr6:coauthVersionLast="47" xr6:coauthVersionMax="47" xr10:uidLastSave="{00000000-0000-0000-0000-000000000000}"/>
  <bookViews>
    <workbookView xWindow="-20" yWindow="500" windowWidth="28800" windowHeight="17500" activeTab="6" xr2:uid="{BFA75E41-F173-5E43-8B1D-DFFA3FE153E8}"/>
  </bookViews>
  <sheets>
    <sheet name="Overall" sheetId="24" r:id="rId1"/>
    <sheet name="ALL" sheetId="29" r:id="rId2"/>
    <sheet name="BB Overview" sheetId="12" r:id="rId3"/>
    <sheet name="BB Results" sheetId="13" r:id="rId4"/>
    <sheet name="OTHER Overview" sheetId="14" r:id="rId5"/>
    <sheet name="OTHER Results" sheetId="15" r:id="rId6"/>
    <sheet name="WATCHLIST Results" sheetId="26" r:id="rId7"/>
    <sheet name="TOP PERFORMER" sheetId="16" r:id="rId8"/>
  </sheets>
  <definedNames>
    <definedName name="_xlnm._FilterDatabase" localSheetId="1" hidden="1">ALL!$B$1:$X$5</definedName>
    <definedName name="_xlnm._FilterDatabase" localSheetId="3" hidden="1">'BB Results'!$A$1:$X$676</definedName>
    <definedName name="_xlnm._FilterDatabase" localSheetId="5" hidden="1">'OTHER Results'!$B$1:$X$878</definedName>
    <definedName name="_xlnm._FilterDatabase" localSheetId="6" hidden="1">'WATCHLIST Results'!$B$1:$Q$4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26" l="1"/>
  <c r="AH189" i="29"/>
  <c r="AG189" i="29"/>
  <c r="AJ189" i="29" s="1"/>
  <c r="AF189" i="29"/>
  <c r="AD189" i="29"/>
  <c r="AC189" i="29"/>
  <c r="U189" i="29"/>
  <c r="AA189" i="29" s="1"/>
  <c r="S189" i="29"/>
  <c r="Y189" i="29" s="1"/>
  <c r="Q189" i="29"/>
  <c r="AH188" i="29"/>
  <c r="AG188" i="29"/>
  <c r="AJ188" i="29" s="1"/>
  <c r="AF188" i="29"/>
  <c r="AD188" i="29"/>
  <c r="AC188" i="29"/>
  <c r="AA188" i="29"/>
  <c r="Y188" i="29"/>
  <c r="V188" i="29"/>
  <c r="W188" i="29" s="1"/>
  <c r="U188" i="29"/>
  <c r="T188" i="29"/>
  <c r="S188" i="29"/>
  <c r="Q188" i="29"/>
  <c r="B188" i="29"/>
  <c r="B189" i="29" s="1"/>
  <c r="P59" i="26"/>
  <c r="O59" i="26"/>
  <c r="Q1079" i="15"/>
  <c r="S1079" i="15"/>
  <c r="Y1079" i="15" s="1"/>
  <c r="U1079" i="15"/>
  <c r="AA1079" i="15" s="1"/>
  <c r="AC1079" i="15"/>
  <c r="AD1079" i="15"/>
  <c r="AF1079" i="15"/>
  <c r="AG1079" i="15"/>
  <c r="AH1079" i="15"/>
  <c r="M58" i="26"/>
  <c r="O58" i="26"/>
  <c r="B187" i="29"/>
  <c r="Q187" i="29"/>
  <c r="S187" i="29"/>
  <c r="T187" i="29" s="1"/>
  <c r="U187" i="29"/>
  <c r="AA187" i="29" s="1"/>
  <c r="Y187" i="29"/>
  <c r="AC187" i="29"/>
  <c r="AD187" i="29"/>
  <c r="AF187" i="29"/>
  <c r="AG187" i="29"/>
  <c r="AJ187" i="29" s="1"/>
  <c r="AH187" i="29"/>
  <c r="B186" i="29"/>
  <c r="Q186" i="29"/>
  <c r="S186" i="29"/>
  <c r="Y186" i="29" s="1"/>
  <c r="T186" i="29"/>
  <c r="U186" i="29"/>
  <c r="AA186" i="29" s="1"/>
  <c r="V186" i="29"/>
  <c r="W186" i="29" s="1"/>
  <c r="AC186" i="29"/>
  <c r="AD186" i="29"/>
  <c r="AF186" i="29"/>
  <c r="AG186" i="29"/>
  <c r="AJ186" i="29" s="1"/>
  <c r="AH186" i="29"/>
  <c r="Q1078" i="15"/>
  <c r="S1078" i="15"/>
  <c r="Y1078" i="15" s="1"/>
  <c r="U1078" i="15"/>
  <c r="AA1078" i="15" s="1"/>
  <c r="AC1078" i="15"/>
  <c r="AD1078" i="15"/>
  <c r="AF1078" i="15"/>
  <c r="AG1078" i="15"/>
  <c r="AJ1078" i="15" s="1"/>
  <c r="AH1078" i="15"/>
  <c r="Q1077" i="15"/>
  <c r="S1077" i="15"/>
  <c r="Y1077" i="15" s="1"/>
  <c r="T1077" i="15"/>
  <c r="U1077" i="15"/>
  <c r="AA1077" i="15" s="1"/>
  <c r="AF1077" i="15"/>
  <c r="AG1077" i="15"/>
  <c r="AH1077" i="15"/>
  <c r="B185" i="29"/>
  <c r="Q185" i="29"/>
  <c r="S185" i="29"/>
  <c r="Y185" i="29" s="1"/>
  <c r="U185" i="29"/>
  <c r="V185" i="29" s="1"/>
  <c r="AC185" i="29"/>
  <c r="AD185" i="29"/>
  <c r="AF185" i="29"/>
  <c r="AG185" i="29"/>
  <c r="AJ185" i="29" s="1"/>
  <c r="AH185" i="29"/>
  <c r="B184" i="29"/>
  <c r="Q184" i="29"/>
  <c r="S184" i="29"/>
  <c r="Y184" i="29" s="1"/>
  <c r="U184" i="29"/>
  <c r="AA184" i="29" s="1"/>
  <c r="AC184" i="29"/>
  <c r="AD184" i="29"/>
  <c r="AF184" i="29"/>
  <c r="AG184" i="29"/>
  <c r="AJ184" i="29" s="1"/>
  <c r="AH184" i="29"/>
  <c r="B183" i="29"/>
  <c r="Q183" i="29"/>
  <c r="S183" i="29"/>
  <c r="Y183" i="29" s="1"/>
  <c r="U183" i="29"/>
  <c r="AA183" i="29" s="1"/>
  <c r="AD183" i="29" s="1"/>
  <c r="V183" i="29"/>
  <c r="AC183" i="29"/>
  <c r="AF183" i="29"/>
  <c r="AG183" i="29"/>
  <c r="AJ183" i="29" s="1"/>
  <c r="AH183" i="29"/>
  <c r="Q1076" i="15"/>
  <c r="S1076" i="15"/>
  <c r="Y1076" i="15" s="1"/>
  <c r="U1076" i="15"/>
  <c r="AA1076" i="15" s="1"/>
  <c r="AC1076" i="15"/>
  <c r="AD1076" i="15"/>
  <c r="AF1076" i="15"/>
  <c r="AG1076" i="15"/>
  <c r="AH1076" i="15"/>
  <c r="Q1075" i="15"/>
  <c r="S1075" i="15"/>
  <c r="Y1075" i="15" s="1"/>
  <c r="U1075" i="15"/>
  <c r="AA1075" i="15" s="1"/>
  <c r="AC1075" i="15"/>
  <c r="AD1075" i="15"/>
  <c r="AF1075" i="15"/>
  <c r="AG1075" i="15"/>
  <c r="AJ1075" i="15" s="1"/>
  <c r="AH1075" i="15"/>
  <c r="Q1074" i="15"/>
  <c r="S1074" i="15"/>
  <c r="Y1074" i="15" s="1"/>
  <c r="U1074" i="15"/>
  <c r="AA1074" i="15" s="1"/>
  <c r="AC1074" i="15"/>
  <c r="AD1074" i="15"/>
  <c r="AF1074" i="15"/>
  <c r="AG1074" i="15"/>
  <c r="AH1074" i="15"/>
  <c r="M57" i="26"/>
  <c r="O57" i="26"/>
  <c r="P57" i="26" s="1"/>
  <c r="B182" i="29"/>
  <c r="Q182" i="29"/>
  <c r="S182" i="29"/>
  <c r="Y182" i="29" s="1"/>
  <c r="U182" i="29"/>
  <c r="AA182" i="29" s="1"/>
  <c r="V182" i="29"/>
  <c r="AC182" i="29"/>
  <c r="AD182" i="29"/>
  <c r="AF182" i="29"/>
  <c r="AG182" i="29"/>
  <c r="AH182" i="29"/>
  <c r="Q1073" i="15"/>
  <c r="S1073" i="15"/>
  <c r="Y1073" i="15" s="1"/>
  <c r="AC1073" i="15" s="1"/>
  <c r="U1073" i="15"/>
  <c r="AA1073" i="15" s="1"/>
  <c r="AF1073" i="15"/>
  <c r="AG1073" i="15"/>
  <c r="AH1073" i="15"/>
  <c r="Q1072" i="15"/>
  <c r="S1072" i="15"/>
  <c r="Y1072" i="15" s="1"/>
  <c r="U1072" i="15"/>
  <c r="AA1072" i="15" s="1"/>
  <c r="V1072" i="15"/>
  <c r="AC1072" i="15"/>
  <c r="AD1072" i="15"/>
  <c r="AF1072" i="15"/>
  <c r="AG1072" i="15"/>
  <c r="AH1072" i="15"/>
  <c r="AH1071" i="15"/>
  <c r="AG1071" i="15"/>
  <c r="AF1071" i="15"/>
  <c r="U1071" i="15"/>
  <c r="AA1071" i="15" s="1"/>
  <c r="S1071" i="15"/>
  <c r="Y1071" i="15" s="1"/>
  <c r="AD1071" i="15" s="1"/>
  <c r="Q1071" i="15"/>
  <c r="B181" i="29"/>
  <c r="Q181" i="29"/>
  <c r="S181" i="29"/>
  <c r="Y181" i="29" s="1"/>
  <c r="U181" i="29"/>
  <c r="AA181" i="29" s="1"/>
  <c r="AD181" i="29" s="1"/>
  <c r="AC181" i="29"/>
  <c r="AF181" i="29"/>
  <c r="AG181" i="29"/>
  <c r="AH181" i="29"/>
  <c r="B180" i="29"/>
  <c r="Q180" i="29"/>
  <c r="S180" i="29"/>
  <c r="Y180" i="29" s="1"/>
  <c r="U180" i="29"/>
  <c r="AA180" i="29" s="1"/>
  <c r="V180" i="29"/>
  <c r="AC180" i="29"/>
  <c r="AD180" i="29"/>
  <c r="AF180" i="29"/>
  <c r="AG180" i="29"/>
  <c r="AH180" i="29"/>
  <c r="B179" i="29"/>
  <c r="Q179" i="29"/>
  <c r="S179" i="29"/>
  <c r="Y179" i="29" s="1"/>
  <c r="U179" i="29"/>
  <c r="AA179" i="29" s="1"/>
  <c r="AC179" i="29"/>
  <c r="AD179" i="29"/>
  <c r="AF179" i="29"/>
  <c r="AG179" i="29"/>
  <c r="AJ179" i="29" s="1"/>
  <c r="AH179" i="29"/>
  <c r="AK159" i="29"/>
  <c r="AK160" i="29" s="1"/>
  <c r="AK161" i="29" s="1"/>
  <c r="AK162" i="29" s="1"/>
  <c r="AK163" i="29" s="1"/>
  <c r="AK164" i="29" s="1"/>
  <c r="AK165" i="29" s="1"/>
  <c r="AK166" i="29" s="1"/>
  <c r="AK167" i="29" s="1"/>
  <c r="AK168" i="29" s="1"/>
  <c r="AK169" i="29" s="1"/>
  <c r="AK170" i="29" s="1"/>
  <c r="AK171" i="29" s="1"/>
  <c r="AK172" i="29" s="1"/>
  <c r="AK173" i="29" s="1"/>
  <c r="AK174" i="29" s="1"/>
  <c r="AK175" i="29" s="1"/>
  <c r="AK176" i="29" s="1"/>
  <c r="AE159" i="29"/>
  <c r="AE160" i="29" s="1"/>
  <c r="AE161" i="29" s="1"/>
  <c r="AE162" i="29" s="1"/>
  <c r="AE163" i="29" s="1"/>
  <c r="AE164" i="29" s="1"/>
  <c r="AE165" i="29" s="1"/>
  <c r="AE166" i="29" s="1"/>
  <c r="AE167" i="29" s="1"/>
  <c r="AE168" i="29" s="1"/>
  <c r="AE169" i="29" s="1"/>
  <c r="AE170" i="29" s="1"/>
  <c r="AE171" i="29" s="1"/>
  <c r="AE172" i="29" s="1"/>
  <c r="AE173" i="29" s="1"/>
  <c r="AE174" i="29" s="1"/>
  <c r="AE175" i="29" s="1"/>
  <c r="AE176" i="29" s="1"/>
  <c r="X159" i="29"/>
  <c r="X160" i="29" s="1"/>
  <c r="X161" i="29" s="1"/>
  <c r="X162" i="29" s="1"/>
  <c r="X163" i="29" s="1"/>
  <c r="X164" i="29" s="1"/>
  <c r="X165" i="29" s="1"/>
  <c r="X166" i="29" s="1"/>
  <c r="X167" i="29" s="1"/>
  <c r="X168" i="29" s="1"/>
  <c r="X169" i="29" s="1"/>
  <c r="X170" i="29" s="1"/>
  <c r="X171" i="29" s="1"/>
  <c r="X172" i="29" s="1"/>
  <c r="X173" i="29" s="1"/>
  <c r="X174" i="29" s="1"/>
  <c r="X175" i="29" s="1"/>
  <c r="X176" i="29" s="1"/>
  <c r="R159" i="29"/>
  <c r="R160" i="29" s="1"/>
  <c r="R161" i="29" s="1"/>
  <c r="R162" i="29" s="1"/>
  <c r="R163" i="29" s="1"/>
  <c r="R164" i="29" s="1"/>
  <c r="R165" i="29" s="1"/>
  <c r="R166" i="29" s="1"/>
  <c r="R167" i="29" s="1"/>
  <c r="R168" i="29" s="1"/>
  <c r="R169" i="29" s="1"/>
  <c r="R170" i="29" s="1"/>
  <c r="R171" i="29" s="1"/>
  <c r="R172" i="29" s="1"/>
  <c r="R173" i="29" s="1"/>
  <c r="R174" i="29" s="1"/>
  <c r="R175" i="29" s="1"/>
  <c r="R176" i="29" s="1"/>
  <c r="B159" i="29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AH170" i="29"/>
  <c r="AG170" i="29"/>
  <c r="AJ170" i="29" s="1"/>
  <c r="AF170" i="29"/>
  <c r="AD170" i="29"/>
  <c r="AC170" i="29"/>
  <c r="U170" i="29"/>
  <c r="AA170" i="29" s="1"/>
  <c r="T170" i="29"/>
  <c r="S170" i="29"/>
  <c r="Y170" i="29" s="1"/>
  <c r="Q170" i="29"/>
  <c r="AH160" i="29"/>
  <c r="AG160" i="29"/>
  <c r="AJ160" i="29" s="1"/>
  <c r="AF160" i="29"/>
  <c r="U160" i="29"/>
  <c r="AA160" i="29" s="1"/>
  <c r="T160" i="29"/>
  <c r="S160" i="29"/>
  <c r="Y160" i="29" s="1"/>
  <c r="Q160" i="29"/>
  <c r="AH154" i="29"/>
  <c r="AG154" i="29"/>
  <c r="AF154" i="29"/>
  <c r="U154" i="29"/>
  <c r="AA154" i="29" s="1"/>
  <c r="S154" i="29"/>
  <c r="Y154" i="29" s="1"/>
  <c r="Q154" i="29"/>
  <c r="AH151" i="29"/>
  <c r="AG151" i="29"/>
  <c r="AJ151" i="29" s="1"/>
  <c r="AF151" i="29"/>
  <c r="U151" i="29"/>
  <c r="AA151" i="29" s="1"/>
  <c r="S151" i="29"/>
  <c r="Y151" i="29" s="1"/>
  <c r="Q151" i="29"/>
  <c r="AH138" i="29"/>
  <c r="AG138" i="29"/>
  <c r="AJ138" i="29" s="1"/>
  <c r="AF138" i="29"/>
  <c r="U138" i="29"/>
  <c r="AA138" i="29" s="1"/>
  <c r="S138" i="29"/>
  <c r="Y138" i="29" s="1"/>
  <c r="Q138" i="29"/>
  <c r="AH137" i="29"/>
  <c r="AG137" i="29"/>
  <c r="AF137" i="29"/>
  <c r="U137" i="29"/>
  <c r="AA137" i="29" s="1"/>
  <c r="S137" i="29"/>
  <c r="Y137" i="29" s="1"/>
  <c r="Q137" i="29"/>
  <c r="AH136" i="29"/>
  <c r="AG136" i="29"/>
  <c r="AF136" i="29"/>
  <c r="U136" i="29"/>
  <c r="AA136" i="29" s="1"/>
  <c r="S136" i="29"/>
  <c r="T136" i="29" s="1"/>
  <c r="Q136" i="29"/>
  <c r="AH133" i="29"/>
  <c r="AG133" i="29"/>
  <c r="AF133" i="29"/>
  <c r="U133" i="29"/>
  <c r="AA133" i="29" s="1"/>
  <c r="S133" i="29"/>
  <c r="Y133" i="29" s="1"/>
  <c r="Q133" i="29"/>
  <c r="AH128" i="29"/>
  <c r="AG128" i="29"/>
  <c r="AJ128" i="29" s="1"/>
  <c r="AF128" i="29"/>
  <c r="U128" i="29"/>
  <c r="AA128" i="29" s="1"/>
  <c r="S128" i="29"/>
  <c r="Y128" i="29" s="1"/>
  <c r="Q128" i="29"/>
  <c r="AH117" i="29"/>
  <c r="AG117" i="29"/>
  <c r="AF117" i="29"/>
  <c r="U117" i="29"/>
  <c r="AA117" i="29" s="1"/>
  <c r="S117" i="29"/>
  <c r="Y117" i="29" s="1"/>
  <c r="Q117" i="29"/>
  <c r="AH116" i="29"/>
  <c r="AG116" i="29"/>
  <c r="AF116" i="29"/>
  <c r="U116" i="29"/>
  <c r="AA116" i="29" s="1"/>
  <c r="S116" i="29"/>
  <c r="T116" i="29" s="1"/>
  <c r="Q116" i="29"/>
  <c r="AH91" i="29"/>
  <c r="AG91" i="29"/>
  <c r="AF91" i="29"/>
  <c r="U91" i="29"/>
  <c r="AA91" i="29" s="1"/>
  <c r="S91" i="29"/>
  <c r="Y91" i="29" s="1"/>
  <c r="Q91" i="29"/>
  <c r="AH85" i="29"/>
  <c r="AG85" i="29"/>
  <c r="AF85" i="29"/>
  <c r="U85" i="29"/>
  <c r="AA85" i="29" s="1"/>
  <c r="S85" i="29"/>
  <c r="Y85" i="29" s="1"/>
  <c r="Q85" i="29"/>
  <c r="AH83" i="29"/>
  <c r="AG83" i="29"/>
  <c r="AF83" i="29"/>
  <c r="U83" i="29"/>
  <c r="AA83" i="29" s="1"/>
  <c r="S83" i="29"/>
  <c r="Y83" i="29" s="1"/>
  <c r="Q83" i="29"/>
  <c r="AH82" i="29"/>
  <c r="AG82" i="29"/>
  <c r="AF82" i="29"/>
  <c r="U82" i="29"/>
  <c r="AA82" i="29" s="1"/>
  <c r="S82" i="29"/>
  <c r="T82" i="29" s="1"/>
  <c r="Q82" i="29"/>
  <c r="AH78" i="29"/>
  <c r="AG78" i="29"/>
  <c r="AF78" i="29"/>
  <c r="U78" i="29"/>
  <c r="AA78" i="29" s="1"/>
  <c r="S78" i="29"/>
  <c r="Y78" i="29" s="1"/>
  <c r="Q78" i="29"/>
  <c r="AH72" i="29"/>
  <c r="AG72" i="29"/>
  <c r="AF72" i="29"/>
  <c r="U72" i="29"/>
  <c r="AA72" i="29" s="1"/>
  <c r="S72" i="29"/>
  <c r="Y72" i="29" s="1"/>
  <c r="Q72" i="29"/>
  <c r="AH70" i="29"/>
  <c r="AG70" i="29"/>
  <c r="AF70" i="29"/>
  <c r="U70" i="29"/>
  <c r="AA70" i="29" s="1"/>
  <c r="S70" i="29"/>
  <c r="Y70" i="29" s="1"/>
  <c r="Q70" i="29"/>
  <c r="AH63" i="29"/>
  <c r="AG63" i="29"/>
  <c r="AF63" i="29"/>
  <c r="U63" i="29"/>
  <c r="AA63" i="29" s="1"/>
  <c r="S63" i="29"/>
  <c r="Y63" i="29" s="1"/>
  <c r="Q63" i="29"/>
  <c r="AH57" i="29"/>
  <c r="AG57" i="29"/>
  <c r="AJ57" i="29" s="1"/>
  <c r="AF57" i="29"/>
  <c r="AD57" i="29"/>
  <c r="AC57" i="29"/>
  <c r="U57" i="29"/>
  <c r="AA57" i="29" s="1"/>
  <c r="S57" i="29"/>
  <c r="Y57" i="29" s="1"/>
  <c r="Q57" i="29"/>
  <c r="Q56" i="29"/>
  <c r="S56" i="29"/>
  <c r="T56" i="29" s="1"/>
  <c r="U56" i="29"/>
  <c r="AA56" i="29" s="1"/>
  <c r="AC56" i="29"/>
  <c r="AD56" i="29"/>
  <c r="AF56" i="29"/>
  <c r="AG56" i="29"/>
  <c r="AJ56" i="29" s="1"/>
  <c r="AH56" i="29"/>
  <c r="AH54" i="29"/>
  <c r="AG54" i="29"/>
  <c r="AF54" i="29"/>
  <c r="U54" i="29"/>
  <c r="AA54" i="29" s="1"/>
  <c r="S54" i="29"/>
  <c r="Y54" i="29" s="1"/>
  <c r="Q54" i="29"/>
  <c r="AH53" i="29"/>
  <c r="AG53" i="29"/>
  <c r="AF53" i="29"/>
  <c r="U53" i="29"/>
  <c r="AA53" i="29" s="1"/>
  <c r="S53" i="29"/>
  <c r="T53" i="29" s="1"/>
  <c r="Q53" i="29"/>
  <c r="AH37" i="29"/>
  <c r="AG37" i="29"/>
  <c r="AF37" i="29"/>
  <c r="U37" i="29"/>
  <c r="AA37" i="29" s="1"/>
  <c r="S37" i="29"/>
  <c r="Y37" i="29" s="1"/>
  <c r="Q37" i="29"/>
  <c r="AH31" i="29"/>
  <c r="AG31" i="29"/>
  <c r="AJ31" i="29" s="1"/>
  <c r="AF31" i="29"/>
  <c r="AD31" i="29"/>
  <c r="AC31" i="29"/>
  <c r="U31" i="29"/>
  <c r="AA31" i="29" s="1"/>
  <c r="S31" i="29"/>
  <c r="Y31" i="29" s="1"/>
  <c r="Q31" i="29"/>
  <c r="AH30" i="29"/>
  <c r="AG30" i="29"/>
  <c r="AJ30" i="29" s="1"/>
  <c r="AF30" i="29"/>
  <c r="AD30" i="29"/>
  <c r="AC30" i="29"/>
  <c r="U30" i="29"/>
  <c r="AA30" i="29" s="1"/>
  <c r="S30" i="29"/>
  <c r="T30" i="29" s="1"/>
  <c r="Q30" i="29"/>
  <c r="AH26" i="29"/>
  <c r="AG26" i="29"/>
  <c r="AF26" i="29"/>
  <c r="U26" i="29"/>
  <c r="AA26" i="29" s="1"/>
  <c r="S26" i="29"/>
  <c r="Y26" i="29" s="1"/>
  <c r="Q26" i="29"/>
  <c r="AH12" i="29"/>
  <c r="AG12" i="29"/>
  <c r="AJ12" i="29" s="1"/>
  <c r="AF12" i="29"/>
  <c r="AD12" i="29"/>
  <c r="AC12" i="29"/>
  <c r="U12" i="29"/>
  <c r="AA12" i="29" s="1"/>
  <c r="S12" i="29"/>
  <c r="Y12" i="29" s="1"/>
  <c r="Q12" i="29"/>
  <c r="AH11" i="29"/>
  <c r="AG11" i="29"/>
  <c r="AF11" i="29"/>
  <c r="U11" i="29"/>
  <c r="AA11" i="29" s="1"/>
  <c r="S11" i="29"/>
  <c r="T11" i="29" s="1"/>
  <c r="Q11" i="29"/>
  <c r="AH178" i="29"/>
  <c r="AG178" i="29"/>
  <c r="AJ178" i="29" s="1"/>
  <c r="AF178" i="29"/>
  <c r="U178" i="29"/>
  <c r="S178" i="29"/>
  <c r="Y178" i="29" s="1"/>
  <c r="Q178" i="29"/>
  <c r="AH177" i="29"/>
  <c r="AG177" i="29"/>
  <c r="AJ177" i="29" s="1"/>
  <c r="AF177" i="29"/>
  <c r="AD177" i="29"/>
  <c r="AC177" i="29"/>
  <c r="U177" i="29"/>
  <c r="V177" i="29" s="1"/>
  <c r="S177" i="29"/>
  <c r="T177" i="29" s="1"/>
  <c r="Q177" i="29"/>
  <c r="AH176" i="29"/>
  <c r="AG176" i="29"/>
  <c r="AF176" i="29"/>
  <c r="U176" i="29"/>
  <c r="S176" i="29"/>
  <c r="Q176" i="29"/>
  <c r="AH175" i="29"/>
  <c r="AG175" i="29"/>
  <c r="AF175" i="29"/>
  <c r="U175" i="29"/>
  <c r="AA175" i="29" s="1"/>
  <c r="S175" i="29"/>
  <c r="Y175" i="29" s="1"/>
  <c r="Q175" i="29"/>
  <c r="AH174" i="29"/>
  <c r="AG174" i="29"/>
  <c r="AF174" i="29"/>
  <c r="U174" i="29"/>
  <c r="AA174" i="29" s="1"/>
  <c r="S174" i="29"/>
  <c r="T174" i="29" s="1"/>
  <c r="Q174" i="29"/>
  <c r="AH173" i="29"/>
  <c r="AG173" i="29"/>
  <c r="AJ173" i="29" s="1"/>
  <c r="AF173" i="29"/>
  <c r="AD173" i="29"/>
  <c r="AC173" i="29"/>
  <c r="U173" i="29"/>
  <c r="AA173" i="29" s="1"/>
  <c r="S173" i="29"/>
  <c r="Q173" i="29"/>
  <c r="AH172" i="29"/>
  <c r="AG172" i="29"/>
  <c r="AJ172" i="29" s="1"/>
  <c r="AF172" i="29"/>
  <c r="AD172" i="29"/>
  <c r="AC172" i="29"/>
  <c r="U172" i="29"/>
  <c r="AA172" i="29" s="1"/>
  <c r="S172" i="29"/>
  <c r="Y172" i="29" s="1"/>
  <c r="Q172" i="29"/>
  <c r="AH171" i="29"/>
  <c r="AG171" i="29"/>
  <c r="AF171" i="29"/>
  <c r="U171" i="29"/>
  <c r="V171" i="29" s="1"/>
  <c r="S171" i="29"/>
  <c r="Q171" i="29"/>
  <c r="AH169" i="29"/>
  <c r="AG169" i="29"/>
  <c r="AF169" i="29"/>
  <c r="U169" i="29"/>
  <c r="AA169" i="29" s="1"/>
  <c r="S169" i="29"/>
  <c r="Y169" i="29" s="1"/>
  <c r="Q169" i="29"/>
  <c r="AH168" i="29"/>
  <c r="AG168" i="29"/>
  <c r="AF168" i="29"/>
  <c r="U168" i="29"/>
  <c r="V168" i="29" s="1"/>
  <c r="S168" i="29"/>
  <c r="T168" i="29" s="1"/>
  <c r="Q168" i="29"/>
  <c r="AH167" i="29"/>
  <c r="AG167" i="29"/>
  <c r="AF167" i="29"/>
  <c r="U167" i="29"/>
  <c r="V167" i="29" s="1"/>
  <c r="S167" i="29"/>
  <c r="Q167" i="29"/>
  <c r="AH166" i="29"/>
  <c r="AG166" i="29"/>
  <c r="AF166" i="29"/>
  <c r="U166" i="29"/>
  <c r="S166" i="29"/>
  <c r="T166" i="29" s="1"/>
  <c r="Q166" i="29"/>
  <c r="AH165" i="29"/>
  <c r="AG165" i="29"/>
  <c r="AJ165" i="29" s="1"/>
  <c r="AF165" i="29"/>
  <c r="AD165" i="29"/>
  <c r="AC165" i="29"/>
  <c r="U165" i="29"/>
  <c r="V165" i="29" s="1"/>
  <c r="S165" i="29"/>
  <c r="T165" i="29" s="1"/>
  <c r="Q165" i="29"/>
  <c r="AH164" i="29"/>
  <c r="AG164" i="29"/>
  <c r="AF164" i="29"/>
  <c r="U164" i="29"/>
  <c r="AA164" i="29" s="1"/>
  <c r="S164" i="29"/>
  <c r="Y164" i="29" s="1"/>
  <c r="Q164" i="29"/>
  <c r="AH163" i="29"/>
  <c r="AG163" i="29"/>
  <c r="AJ163" i="29" s="1"/>
  <c r="AF163" i="29"/>
  <c r="AD163" i="29"/>
  <c r="AC163" i="29"/>
  <c r="U163" i="29"/>
  <c r="AA163" i="29" s="1"/>
  <c r="S163" i="29"/>
  <c r="T163" i="29" s="1"/>
  <c r="Q163" i="29"/>
  <c r="AH162" i="29"/>
  <c r="AG162" i="29"/>
  <c r="AF162" i="29"/>
  <c r="U162" i="29"/>
  <c r="V162" i="29" s="1"/>
  <c r="S162" i="29"/>
  <c r="T162" i="29" s="1"/>
  <c r="Q162" i="29"/>
  <c r="AH161" i="29"/>
  <c r="AG161" i="29"/>
  <c r="AJ161" i="29" s="1"/>
  <c r="AF161" i="29"/>
  <c r="AD161" i="29"/>
  <c r="AC161" i="29"/>
  <c r="U161" i="29"/>
  <c r="AA161" i="29" s="1"/>
  <c r="S161" i="29"/>
  <c r="Y161" i="29" s="1"/>
  <c r="Q161" i="29"/>
  <c r="AH159" i="29"/>
  <c r="AG159" i="29"/>
  <c r="AF159" i="29"/>
  <c r="U159" i="29"/>
  <c r="AA159" i="29" s="1"/>
  <c r="S159" i="29"/>
  <c r="Q159" i="29"/>
  <c r="AH158" i="29"/>
  <c r="AG158" i="29"/>
  <c r="AJ158" i="29" s="1"/>
  <c r="AF158" i="29"/>
  <c r="AD158" i="29"/>
  <c r="AC158" i="29"/>
  <c r="U158" i="29"/>
  <c r="S158" i="29"/>
  <c r="Y158" i="29" s="1"/>
  <c r="Q158" i="29"/>
  <c r="AH157" i="29"/>
  <c r="AG157" i="29"/>
  <c r="AF157" i="29"/>
  <c r="U157" i="29"/>
  <c r="S157" i="29"/>
  <c r="T157" i="29" s="1"/>
  <c r="Q157" i="29"/>
  <c r="AH156" i="29"/>
  <c r="AG156" i="29"/>
  <c r="AF156" i="29"/>
  <c r="U156" i="29"/>
  <c r="AA156" i="29" s="1"/>
  <c r="S156" i="29"/>
  <c r="Y156" i="29" s="1"/>
  <c r="Q156" i="29"/>
  <c r="AH155" i="29"/>
  <c r="AG155" i="29"/>
  <c r="AF155" i="29"/>
  <c r="U155" i="29"/>
  <c r="AA155" i="29" s="1"/>
  <c r="AC155" i="29" s="1"/>
  <c r="S155" i="29"/>
  <c r="Y155" i="29" s="1"/>
  <c r="Q155" i="29"/>
  <c r="AH153" i="29"/>
  <c r="AG153" i="29"/>
  <c r="AJ153" i="29" s="1"/>
  <c r="AF153" i="29"/>
  <c r="AD153" i="29"/>
  <c r="AC153" i="29"/>
  <c r="U153" i="29"/>
  <c r="AA153" i="29" s="1"/>
  <c r="S153" i="29"/>
  <c r="Y153" i="29" s="1"/>
  <c r="Q153" i="29"/>
  <c r="AH152" i="29"/>
  <c r="AG152" i="29"/>
  <c r="AF152" i="29"/>
  <c r="U152" i="29"/>
  <c r="V152" i="29" s="1"/>
  <c r="S152" i="29"/>
  <c r="T152" i="29" s="1"/>
  <c r="Q152" i="29"/>
  <c r="AH150" i="29"/>
  <c r="AG150" i="29"/>
  <c r="AJ150" i="29" s="1"/>
  <c r="AF150" i="29"/>
  <c r="AD150" i="29"/>
  <c r="AC150" i="29"/>
  <c r="U150" i="29"/>
  <c r="S150" i="29"/>
  <c r="Y150" i="29" s="1"/>
  <c r="Q150" i="29"/>
  <c r="AH149" i="29"/>
  <c r="AG149" i="29"/>
  <c r="AF149" i="29"/>
  <c r="U149" i="29"/>
  <c r="AA149" i="29" s="1"/>
  <c r="S149" i="29"/>
  <c r="T149" i="29" s="1"/>
  <c r="Q149" i="29"/>
  <c r="AH148" i="29"/>
  <c r="AG148" i="29"/>
  <c r="AF148" i="29"/>
  <c r="U148" i="29"/>
  <c r="V148" i="29" s="1"/>
  <c r="S148" i="29"/>
  <c r="Y148" i="29" s="1"/>
  <c r="Q148" i="29"/>
  <c r="AH147" i="29"/>
  <c r="AG147" i="29"/>
  <c r="AJ147" i="29" s="1"/>
  <c r="AF147" i="29"/>
  <c r="AD147" i="29"/>
  <c r="AC147" i="29"/>
  <c r="U147" i="29"/>
  <c r="S147" i="29"/>
  <c r="Y147" i="29" s="1"/>
  <c r="Q147" i="29"/>
  <c r="AH146" i="29"/>
  <c r="AG146" i="29"/>
  <c r="AF146" i="29"/>
  <c r="U146" i="29"/>
  <c r="AA146" i="29" s="1"/>
  <c r="S146" i="29"/>
  <c r="T146" i="29" s="1"/>
  <c r="Q146" i="29"/>
  <c r="AH145" i="29"/>
  <c r="AG145" i="29"/>
  <c r="AF145" i="29"/>
  <c r="U145" i="29"/>
  <c r="V145" i="29" s="1"/>
  <c r="S145" i="29"/>
  <c r="Y145" i="29" s="1"/>
  <c r="Q145" i="29"/>
  <c r="AH144" i="29"/>
  <c r="AG144" i="29"/>
  <c r="AF144" i="29"/>
  <c r="U144" i="29"/>
  <c r="V144" i="29" s="1"/>
  <c r="S144" i="29"/>
  <c r="Q144" i="29"/>
  <c r="AH143" i="29"/>
  <c r="AG143" i="29"/>
  <c r="AJ143" i="29" s="1"/>
  <c r="AF143" i="29"/>
  <c r="AD143" i="29"/>
  <c r="AC143" i="29"/>
  <c r="U143" i="29"/>
  <c r="V143" i="29" s="1"/>
  <c r="S143" i="29"/>
  <c r="T143" i="29" s="1"/>
  <c r="Q143" i="29"/>
  <c r="AH142" i="29"/>
  <c r="AG142" i="29"/>
  <c r="AJ142" i="29" s="1"/>
  <c r="AF142" i="29"/>
  <c r="AD142" i="29"/>
  <c r="AC142" i="29"/>
  <c r="U142" i="29"/>
  <c r="AA142" i="29" s="1"/>
  <c r="S142" i="29"/>
  <c r="Y142" i="29" s="1"/>
  <c r="Q142" i="29"/>
  <c r="AH141" i="29"/>
  <c r="AG141" i="29"/>
  <c r="AF141" i="29"/>
  <c r="U141" i="29"/>
  <c r="AA141" i="29" s="1"/>
  <c r="S141" i="29"/>
  <c r="T141" i="29" s="1"/>
  <c r="Q141" i="29"/>
  <c r="AH140" i="29"/>
  <c r="AG140" i="29"/>
  <c r="AF140" i="29"/>
  <c r="U140" i="29"/>
  <c r="V140" i="29" s="1"/>
  <c r="S140" i="29"/>
  <c r="T140" i="29" s="1"/>
  <c r="Q140" i="29"/>
  <c r="AH139" i="29"/>
  <c r="AG139" i="29"/>
  <c r="AJ139" i="29" s="1"/>
  <c r="AF139" i="29"/>
  <c r="AD139" i="29"/>
  <c r="AC139" i="29"/>
  <c r="U139" i="29"/>
  <c r="S139" i="29"/>
  <c r="Y139" i="29" s="1"/>
  <c r="Q139" i="29"/>
  <c r="AH135" i="29"/>
  <c r="AG135" i="29"/>
  <c r="AF135" i="29"/>
  <c r="U135" i="29"/>
  <c r="AA135" i="29" s="1"/>
  <c r="S135" i="29"/>
  <c r="T135" i="29" s="1"/>
  <c r="Q135" i="29"/>
  <c r="AH134" i="29"/>
  <c r="AG134" i="29"/>
  <c r="AF134" i="29"/>
  <c r="U134" i="29"/>
  <c r="V134" i="29" s="1"/>
  <c r="S134" i="29"/>
  <c r="Q134" i="29"/>
  <c r="AH132" i="29"/>
  <c r="AG132" i="29"/>
  <c r="AJ132" i="29" s="1"/>
  <c r="AF132" i="29"/>
  <c r="AD132" i="29"/>
  <c r="AC132" i="29"/>
  <c r="U132" i="29"/>
  <c r="S132" i="29"/>
  <c r="Y132" i="29" s="1"/>
  <c r="Q132" i="29"/>
  <c r="AH131" i="29"/>
  <c r="AG131" i="29"/>
  <c r="AJ131" i="29" s="1"/>
  <c r="AF131" i="29"/>
  <c r="AD131" i="29"/>
  <c r="AC131" i="29"/>
  <c r="U131" i="29"/>
  <c r="S131" i="29"/>
  <c r="Y131" i="29" s="1"/>
  <c r="Q131" i="29"/>
  <c r="AH130" i="29"/>
  <c r="AG130" i="29"/>
  <c r="AF130" i="29"/>
  <c r="U130" i="29"/>
  <c r="AA130" i="29" s="1"/>
  <c r="S130" i="29"/>
  <c r="Y130" i="29" s="1"/>
  <c r="Q130" i="29"/>
  <c r="AH129" i="29"/>
  <c r="AG129" i="29"/>
  <c r="AF129" i="29"/>
  <c r="U129" i="29"/>
  <c r="V129" i="29" s="1"/>
  <c r="S129" i="29"/>
  <c r="T129" i="29" s="1"/>
  <c r="Q129" i="29"/>
  <c r="AH127" i="29"/>
  <c r="AG127" i="29"/>
  <c r="AF127" i="29"/>
  <c r="U127" i="29"/>
  <c r="AA127" i="29" s="1"/>
  <c r="AC127" i="29" s="1"/>
  <c r="S127" i="29"/>
  <c r="T127" i="29" s="1"/>
  <c r="Q127" i="29"/>
  <c r="AH126" i="29"/>
  <c r="AG126" i="29"/>
  <c r="AJ126" i="29" s="1"/>
  <c r="AF126" i="29"/>
  <c r="AD126" i="29"/>
  <c r="AC126" i="29"/>
  <c r="U126" i="29"/>
  <c r="AA126" i="29" s="1"/>
  <c r="S126" i="29"/>
  <c r="Y126" i="29" s="1"/>
  <c r="Q126" i="29"/>
  <c r="AH125" i="29"/>
  <c r="AG125" i="29"/>
  <c r="AJ125" i="29" s="1"/>
  <c r="AF125" i="29"/>
  <c r="AD125" i="29"/>
  <c r="AC125" i="29"/>
  <c r="U125" i="29"/>
  <c r="V125" i="29" s="1"/>
  <c r="S125" i="29"/>
  <c r="T125" i="29" s="1"/>
  <c r="Q125" i="29"/>
  <c r="AH124" i="29"/>
  <c r="AG124" i="29"/>
  <c r="AF124" i="29"/>
  <c r="U124" i="29"/>
  <c r="S124" i="29"/>
  <c r="Y124" i="29" s="1"/>
  <c r="Q124" i="29"/>
  <c r="AH123" i="29"/>
  <c r="AG123" i="29"/>
  <c r="AF123" i="29"/>
  <c r="U123" i="29"/>
  <c r="AA123" i="29" s="1"/>
  <c r="AC123" i="29" s="1"/>
  <c r="S123" i="29"/>
  <c r="Y123" i="29" s="1"/>
  <c r="Q123" i="29"/>
  <c r="AH122" i="29"/>
  <c r="AG122" i="29"/>
  <c r="AF122" i="29"/>
  <c r="U122" i="29"/>
  <c r="S122" i="29"/>
  <c r="T122" i="29" s="1"/>
  <c r="Q122" i="29"/>
  <c r="AH121" i="29"/>
  <c r="AG121" i="29"/>
  <c r="AF121" i="29"/>
  <c r="U121" i="29"/>
  <c r="AA121" i="29" s="1"/>
  <c r="S121" i="29"/>
  <c r="Q121" i="29"/>
  <c r="AH120" i="29"/>
  <c r="AG120" i="29"/>
  <c r="AJ120" i="29" s="1"/>
  <c r="AF120" i="29"/>
  <c r="AD120" i="29"/>
  <c r="AC120" i="29"/>
  <c r="U120" i="29"/>
  <c r="V120" i="29" s="1"/>
  <c r="S120" i="29"/>
  <c r="T120" i="29" s="1"/>
  <c r="Q120" i="29"/>
  <c r="AH119" i="29"/>
  <c r="AG119" i="29"/>
  <c r="AF119" i="29"/>
  <c r="U119" i="29"/>
  <c r="AA119" i="29" s="1"/>
  <c r="AC119" i="29" s="1"/>
  <c r="S119" i="29"/>
  <c r="Y119" i="29" s="1"/>
  <c r="Q119" i="29"/>
  <c r="AH118" i="29"/>
  <c r="AG118" i="29"/>
  <c r="AJ118" i="29" s="1"/>
  <c r="AF118" i="29"/>
  <c r="AD118" i="29"/>
  <c r="AC118" i="29"/>
  <c r="U118" i="29"/>
  <c r="AA118" i="29" s="1"/>
  <c r="S118" i="29"/>
  <c r="Q118" i="29"/>
  <c r="AH115" i="29"/>
  <c r="AG115" i="29"/>
  <c r="AJ115" i="29" s="1"/>
  <c r="AF115" i="29"/>
  <c r="AD115" i="29"/>
  <c r="AC115" i="29"/>
  <c r="U115" i="29"/>
  <c r="V115" i="29" s="1"/>
  <c r="S115" i="29"/>
  <c r="T115" i="29" s="1"/>
  <c r="Q115" i="29"/>
  <c r="AH114" i="29"/>
  <c r="AG114" i="29"/>
  <c r="AF114" i="29"/>
  <c r="U114" i="29"/>
  <c r="AA114" i="29" s="1"/>
  <c r="S114" i="29"/>
  <c r="T114" i="29" s="1"/>
  <c r="Q114" i="29"/>
  <c r="AH113" i="29"/>
  <c r="AG113" i="29"/>
  <c r="AF113" i="29"/>
  <c r="U113" i="29"/>
  <c r="V113" i="29" s="1"/>
  <c r="S113" i="29"/>
  <c r="T113" i="29" s="1"/>
  <c r="Q113" i="29"/>
  <c r="AH112" i="29"/>
  <c r="AG112" i="29"/>
  <c r="AJ112" i="29" s="1"/>
  <c r="AF112" i="29"/>
  <c r="AD112" i="29"/>
  <c r="AC112" i="29"/>
  <c r="U112" i="29"/>
  <c r="V112" i="29" s="1"/>
  <c r="S112" i="29"/>
  <c r="Y112" i="29" s="1"/>
  <c r="Q112" i="29"/>
  <c r="AH111" i="29"/>
  <c r="AG111" i="29"/>
  <c r="AF111" i="29"/>
  <c r="U111" i="29"/>
  <c r="S111" i="29"/>
  <c r="T111" i="29" s="1"/>
  <c r="Q111" i="29"/>
  <c r="AH110" i="29"/>
  <c r="AG110" i="29"/>
  <c r="AJ110" i="29" s="1"/>
  <c r="AF110" i="29"/>
  <c r="AD110" i="29"/>
  <c r="AC110" i="29"/>
  <c r="U110" i="29"/>
  <c r="V110" i="29" s="1"/>
  <c r="S110" i="29"/>
  <c r="T110" i="29" s="1"/>
  <c r="Q110" i="29"/>
  <c r="AH109" i="29"/>
  <c r="AG109" i="29"/>
  <c r="AJ109" i="29" s="1"/>
  <c r="AF109" i="29"/>
  <c r="AD109" i="29"/>
  <c r="AC109" i="29"/>
  <c r="U109" i="29"/>
  <c r="V109" i="29" s="1"/>
  <c r="S109" i="29"/>
  <c r="Q109" i="29"/>
  <c r="AH108" i="29"/>
  <c r="AG108" i="29"/>
  <c r="AF108" i="29"/>
  <c r="U108" i="29"/>
  <c r="V108" i="29" s="1"/>
  <c r="S108" i="29"/>
  <c r="T108" i="29" s="1"/>
  <c r="Q108" i="29"/>
  <c r="AH107" i="29"/>
  <c r="AG107" i="29"/>
  <c r="AF107" i="29"/>
  <c r="U107" i="29"/>
  <c r="V107" i="29" s="1"/>
  <c r="S107" i="29"/>
  <c r="Q107" i="29"/>
  <c r="AH106" i="29"/>
  <c r="AG106" i="29"/>
  <c r="AJ106" i="29" s="1"/>
  <c r="AF106" i="29"/>
  <c r="AD106" i="29"/>
  <c r="AC106" i="29"/>
  <c r="U106" i="29"/>
  <c r="AA106" i="29" s="1"/>
  <c r="S106" i="29"/>
  <c r="Y106" i="29" s="1"/>
  <c r="Q106" i="29"/>
  <c r="AH105" i="29"/>
  <c r="AG105" i="29"/>
  <c r="AJ105" i="29" s="1"/>
  <c r="AF105" i="29"/>
  <c r="AD105" i="29"/>
  <c r="AC105" i="29"/>
  <c r="U105" i="29"/>
  <c r="V105" i="29" s="1"/>
  <c r="S105" i="29"/>
  <c r="T105" i="29" s="1"/>
  <c r="Q105" i="29"/>
  <c r="AH104" i="29"/>
  <c r="AG104" i="29"/>
  <c r="AJ104" i="29" s="1"/>
  <c r="AF104" i="29"/>
  <c r="AD104" i="29"/>
  <c r="AC104" i="29"/>
  <c r="U104" i="29"/>
  <c r="V104" i="29" s="1"/>
  <c r="S104" i="29"/>
  <c r="Q104" i="29"/>
  <c r="AH103" i="29"/>
  <c r="AG103" i="29"/>
  <c r="AJ103" i="29" s="1"/>
  <c r="AF103" i="29"/>
  <c r="AD103" i="29"/>
  <c r="AC103" i="29"/>
  <c r="U103" i="29"/>
  <c r="S103" i="29"/>
  <c r="Y103" i="29" s="1"/>
  <c r="Q103" i="29"/>
  <c r="AH102" i="29"/>
  <c r="AG102" i="29"/>
  <c r="AJ102" i="29" s="1"/>
  <c r="AF102" i="29"/>
  <c r="AD102" i="29"/>
  <c r="AC102" i="29"/>
  <c r="U102" i="29"/>
  <c r="V102" i="29" s="1"/>
  <c r="S102" i="29"/>
  <c r="T102" i="29" s="1"/>
  <c r="Q102" i="29"/>
  <c r="AH101" i="29"/>
  <c r="AG101" i="29"/>
  <c r="AF101" i="29"/>
  <c r="U101" i="29"/>
  <c r="S101" i="29"/>
  <c r="Q101" i="29"/>
  <c r="AH100" i="29"/>
  <c r="AG100" i="29"/>
  <c r="AJ100" i="29" s="1"/>
  <c r="AF100" i="29"/>
  <c r="AD100" i="29"/>
  <c r="AC100" i="29"/>
  <c r="U100" i="29"/>
  <c r="V100" i="29" s="1"/>
  <c r="S100" i="29"/>
  <c r="T100" i="29" s="1"/>
  <c r="Q100" i="29"/>
  <c r="AH99" i="29"/>
  <c r="AG99" i="29"/>
  <c r="AF99" i="29"/>
  <c r="U99" i="29"/>
  <c r="S99" i="29"/>
  <c r="T99" i="29" s="1"/>
  <c r="Q99" i="29"/>
  <c r="AH98" i="29"/>
  <c r="AG98" i="29"/>
  <c r="AF98" i="29"/>
  <c r="U98" i="29"/>
  <c r="AA98" i="29" s="1"/>
  <c r="S98" i="29"/>
  <c r="Y98" i="29" s="1"/>
  <c r="Q98" i="29"/>
  <c r="AH97" i="29"/>
  <c r="AG97" i="29"/>
  <c r="AJ97" i="29" s="1"/>
  <c r="AF97" i="29"/>
  <c r="AD97" i="29"/>
  <c r="AC97" i="29"/>
  <c r="U97" i="29"/>
  <c r="AA97" i="29" s="1"/>
  <c r="S97" i="29"/>
  <c r="Q97" i="29"/>
  <c r="AH96" i="29"/>
  <c r="AG96" i="29"/>
  <c r="AF96" i="29"/>
  <c r="U96" i="29"/>
  <c r="S96" i="29"/>
  <c r="T96" i="29" s="1"/>
  <c r="Q96" i="29"/>
  <c r="AH95" i="29"/>
  <c r="AG95" i="29"/>
  <c r="AF95" i="29"/>
  <c r="U95" i="29"/>
  <c r="AA95" i="29" s="1"/>
  <c r="S95" i="29"/>
  <c r="T95" i="29" s="1"/>
  <c r="Q95" i="29"/>
  <c r="AH94" i="29"/>
  <c r="AG94" i="29"/>
  <c r="AF94" i="29"/>
  <c r="U94" i="29"/>
  <c r="V94" i="29" s="1"/>
  <c r="S94" i="29"/>
  <c r="Y94" i="29" s="1"/>
  <c r="Q94" i="29"/>
  <c r="AH93" i="29"/>
  <c r="AG93" i="29"/>
  <c r="AF93" i="29"/>
  <c r="U93" i="29"/>
  <c r="AA93" i="29" s="1"/>
  <c r="S93" i="29"/>
  <c r="Y93" i="29" s="1"/>
  <c r="Q93" i="29"/>
  <c r="AH92" i="29"/>
  <c r="AG92" i="29"/>
  <c r="AJ92" i="29" s="1"/>
  <c r="AF92" i="29"/>
  <c r="AD92" i="29"/>
  <c r="AC92" i="29"/>
  <c r="U92" i="29"/>
  <c r="AA92" i="29" s="1"/>
  <c r="S92" i="29"/>
  <c r="T92" i="29" s="1"/>
  <c r="Q92" i="29"/>
  <c r="AH90" i="29"/>
  <c r="AG90" i="29"/>
  <c r="AJ90" i="29" s="1"/>
  <c r="AF90" i="29"/>
  <c r="AD90" i="29"/>
  <c r="AC90" i="29"/>
  <c r="U90" i="29"/>
  <c r="V90" i="29" s="1"/>
  <c r="S90" i="29"/>
  <c r="T90" i="29" s="1"/>
  <c r="Q90" i="29"/>
  <c r="AH89" i="29"/>
  <c r="AG89" i="29"/>
  <c r="AF89" i="29"/>
  <c r="U89" i="29"/>
  <c r="S89" i="29"/>
  <c r="T89" i="29" s="1"/>
  <c r="Q89" i="29"/>
  <c r="AH88" i="29"/>
  <c r="AG88" i="29"/>
  <c r="AF88" i="29"/>
  <c r="U88" i="29"/>
  <c r="V88" i="29" s="1"/>
  <c r="S88" i="29"/>
  <c r="Q88" i="29"/>
  <c r="AH87" i="29"/>
  <c r="AG87" i="29"/>
  <c r="U87" i="29"/>
  <c r="AA87" i="29" s="1"/>
  <c r="M87" i="29"/>
  <c r="Q87" i="29" s="1"/>
  <c r="AH86" i="29"/>
  <c r="AG86" i="29"/>
  <c r="AJ86" i="29" s="1"/>
  <c r="AF86" i="29"/>
  <c r="AD86" i="29"/>
  <c r="AC86" i="29"/>
  <c r="U86" i="29"/>
  <c r="V86" i="29" s="1"/>
  <c r="S86" i="29"/>
  <c r="Y86" i="29" s="1"/>
  <c r="Q86" i="29"/>
  <c r="AH84" i="29"/>
  <c r="AG84" i="29"/>
  <c r="AF84" i="29"/>
  <c r="U84" i="29"/>
  <c r="V84" i="29" s="1"/>
  <c r="S84" i="29"/>
  <c r="Y84" i="29" s="1"/>
  <c r="Q84" i="29"/>
  <c r="AH81" i="29"/>
  <c r="AG81" i="29"/>
  <c r="AF81" i="29"/>
  <c r="U81" i="29"/>
  <c r="S81" i="29"/>
  <c r="T81" i="29" s="1"/>
  <c r="Q81" i="29"/>
  <c r="AH80" i="29"/>
  <c r="AG80" i="29"/>
  <c r="AF80" i="29"/>
  <c r="U80" i="29"/>
  <c r="S80" i="29"/>
  <c r="Q80" i="29"/>
  <c r="AH79" i="29"/>
  <c r="AG79" i="29"/>
  <c r="AJ79" i="29" s="1"/>
  <c r="AF79" i="29"/>
  <c r="AD79" i="29"/>
  <c r="AC79" i="29"/>
  <c r="U79" i="29"/>
  <c r="AA79" i="29" s="1"/>
  <c r="S79" i="29"/>
  <c r="Q79" i="29"/>
  <c r="AH77" i="29"/>
  <c r="AG77" i="29"/>
  <c r="AF77" i="29"/>
  <c r="U77" i="29"/>
  <c r="V77" i="29" s="1"/>
  <c r="S77" i="29"/>
  <c r="T77" i="29" s="1"/>
  <c r="Q77" i="29"/>
  <c r="AH76" i="29"/>
  <c r="AG76" i="29"/>
  <c r="AF76" i="29"/>
  <c r="U76" i="29"/>
  <c r="AA76" i="29" s="1"/>
  <c r="AC76" i="29" s="1"/>
  <c r="S76" i="29"/>
  <c r="Q76" i="29"/>
  <c r="AH75" i="29"/>
  <c r="AG75" i="29"/>
  <c r="AF75" i="29"/>
  <c r="U75" i="29"/>
  <c r="V75" i="29" s="1"/>
  <c r="S75" i="29"/>
  <c r="Y75" i="29" s="1"/>
  <c r="Q75" i="29"/>
  <c r="AH74" i="29"/>
  <c r="AG74" i="29"/>
  <c r="AF74" i="29"/>
  <c r="U74" i="29"/>
  <c r="V74" i="29" s="1"/>
  <c r="S74" i="29"/>
  <c r="Y74" i="29" s="1"/>
  <c r="Q74" i="29"/>
  <c r="AH73" i="29"/>
  <c r="AG73" i="29"/>
  <c r="AJ73" i="29" s="1"/>
  <c r="AF73" i="29"/>
  <c r="AD73" i="29"/>
  <c r="AC73" i="29"/>
  <c r="U73" i="29"/>
  <c r="V73" i="29" s="1"/>
  <c r="S73" i="29"/>
  <c r="Q73" i="29"/>
  <c r="AH71" i="29"/>
  <c r="AG71" i="29"/>
  <c r="AJ71" i="29" s="1"/>
  <c r="AF71" i="29"/>
  <c r="AD71" i="29"/>
  <c r="AC71" i="29"/>
  <c r="U71" i="29"/>
  <c r="V71" i="29" s="1"/>
  <c r="S71" i="29"/>
  <c r="Q71" i="29"/>
  <c r="AH69" i="29"/>
  <c r="AG69" i="29"/>
  <c r="AF69" i="29"/>
  <c r="U69" i="29"/>
  <c r="V69" i="29" s="1"/>
  <c r="S69" i="29"/>
  <c r="Q69" i="29"/>
  <c r="AH68" i="29"/>
  <c r="AG68" i="29"/>
  <c r="AF68" i="29"/>
  <c r="U68" i="29"/>
  <c r="AA68" i="29" s="1"/>
  <c r="S68" i="29"/>
  <c r="T68" i="29" s="1"/>
  <c r="Q68" i="29"/>
  <c r="AH67" i="29"/>
  <c r="AG67" i="29"/>
  <c r="AF67" i="29"/>
  <c r="U67" i="29"/>
  <c r="AA67" i="29" s="1"/>
  <c r="S67" i="29"/>
  <c r="Q67" i="29"/>
  <c r="AH66" i="29"/>
  <c r="AG66" i="29"/>
  <c r="AF66" i="29"/>
  <c r="U66" i="29"/>
  <c r="AA66" i="29" s="1"/>
  <c r="S66" i="29"/>
  <c r="Q66" i="29"/>
  <c r="AH65" i="29"/>
  <c r="AG65" i="29"/>
  <c r="AJ65" i="29" s="1"/>
  <c r="AF65" i="29"/>
  <c r="AD65" i="29"/>
  <c r="AC65" i="29"/>
  <c r="U65" i="29"/>
  <c r="V65" i="29" s="1"/>
  <c r="S65" i="29"/>
  <c r="Y65" i="29" s="1"/>
  <c r="Q65" i="29"/>
  <c r="AH64" i="29"/>
  <c r="AG64" i="29"/>
  <c r="AJ64" i="29" s="1"/>
  <c r="AF64" i="29"/>
  <c r="AD64" i="29"/>
  <c r="AC64" i="29"/>
  <c r="U64" i="29"/>
  <c r="S64" i="29"/>
  <c r="Y64" i="29" s="1"/>
  <c r="Q64" i="29"/>
  <c r="AH62" i="29"/>
  <c r="AG62" i="29"/>
  <c r="AF62" i="29"/>
  <c r="U62" i="29"/>
  <c r="AA62" i="29" s="1"/>
  <c r="S62" i="29"/>
  <c r="Y62" i="29" s="1"/>
  <c r="Q62" i="29"/>
  <c r="AH61" i="29"/>
  <c r="AG61" i="29"/>
  <c r="AF61" i="29"/>
  <c r="U61" i="29"/>
  <c r="AA61" i="29" s="1"/>
  <c r="S61" i="29"/>
  <c r="T61" i="29" s="1"/>
  <c r="Q61" i="29"/>
  <c r="AH60" i="29"/>
  <c r="AG60" i="29"/>
  <c r="AF60" i="29"/>
  <c r="U60" i="29"/>
  <c r="AA60" i="29" s="1"/>
  <c r="S60" i="29"/>
  <c r="T60" i="29" s="1"/>
  <c r="Q60" i="29"/>
  <c r="AH59" i="29"/>
  <c r="AG59" i="29"/>
  <c r="AJ59" i="29" s="1"/>
  <c r="AF59" i="29"/>
  <c r="AD59" i="29"/>
  <c r="AC59" i="29"/>
  <c r="U59" i="29"/>
  <c r="AA59" i="29" s="1"/>
  <c r="S59" i="29"/>
  <c r="T59" i="29" s="1"/>
  <c r="Q59" i="29"/>
  <c r="AH58" i="29"/>
  <c r="AG58" i="29"/>
  <c r="AF58" i="29"/>
  <c r="U58" i="29"/>
  <c r="AA58" i="29" s="1"/>
  <c r="S58" i="29"/>
  <c r="Q58" i="29"/>
  <c r="AH55" i="29"/>
  <c r="AG55" i="29"/>
  <c r="AJ55" i="29" s="1"/>
  <c r="AF55" i="29"/>
  <c r="AD55" i="29"/>
  <c r="AC55" i="29"/>
  <c r="U55" i="29"/>
  <c r="S55" i="29"/>
  <c r="T55" i="29" s="1"/>
  <c r="Q55" i="29"/>
  <c r="AH52" i="29"/>
  <c r="AG52" i="29"/>
  <c r="AJ52" i="29" s="1"/>
  <c r="AF52" i="29"/>
  <c r="AD52" i="29"/>
  <c r="AC52" i="29"/>
  <c r="U52" i="29"/>
  <c r="V52" i="29" s="1"/>
  <c r="S52" i="29"/>
  <c r="T52" i="29" s="1"/>
  <c r="Q52" i="29"/>
  <c r="AH51" i="29"/>
  <c r="AG51" i="29"/>
  <c r="AF51" i="29"/>
  <c r="U51" i="29"/>
  <c r="AA51" i="29" s="1"/>
  <c r="S51" i="29"/>
  <c r="Y51" i="29" s="1"/>
  <c r="Q51" i="29"/>
  <c r="AH50" i="29"/>
  <c r="AG50" i="29"/>
  <c r="AJ50" i="29" s="1"/>
  <c r="AF50" i="29"/>
  <c r="AD50" i="29"/>
  <c r="AC50" i="29"/>
  <c r="U50" i="29"/>
  <c r="V50" i="29" s="1"/>
  <c r="S50" i="29"/>
  <c r="Q50" i="29"/>
  <c r="AH49" i="29"/>
  <c r="AG49" i="29"/>
  <c r="AF49" i="29"/>
  <c r="U49" i="29"/>
  <c r="AA49" i="29" s="1"/>
  <c r="S49" i="29"/>
  <c r="Y49" i="29" s="1"/>
  <c r="Q49" i="29"/>
  <c r="AH48" i="29"/>
  <c r="AG48" i="29"/>
  <c r="AF48" i="29"/>
  <c r="U48" i="29"/>
  <c r="AA48" i="29" s="1"/>
  <c r="S48" i="29"/>
  <c r="Q48" i="29"/>
  <c r="AH47" i="29"/>
  <c r="AG47" i="29"/>
  <c r="AJ47" i="29" s="1"/>
  <c r="AF47" i="29"/>
  <c r="AD47" i="29"/>
  <c r="AC47" i="29"/>
  <c r="U47" i="29"/>
  <c r="AA47" i="29" s="1"/>
  <c r="S47" i="29"/>
  <c r="T47" i="29" s="1"/>
  <c r="Q47" i="29"/>
  <c r="AH46" i="29"/>
  <c r="AG46" i="29"/>
  <c r="AF46" i="29"/>
  <c r="U46" i="29"/>
  <c r="V46" i="29" s="1"/>
  <c r="S46" i="29"/>
  <c r="T46" i="29" s="1"/>
  <c r="Q46" i="29"/>
  <c r="AH45" i="29"/>
  <c r="AG45" i="29"/>
  <c r="AF45" i="29"/>
  <c r="U45" i="29"/>
  <c r="V45" i="29" s="1"/>
  <c r="S45" i="29"/>
  <c r="Y45" i="29" s="1"/>
  <c r="Q45" i="29"/>
  <c r="AH44" i="29"/>
  <c r="AG44" i="29"/>
  <c r="AJ44" i="29" s="1"/>
  <c r="AF44" i="29"/>
  <c r="AD44" i="29"/>
  <c r="AC44" i="29"/>
  <c r="U44" i="29"/>
  <c r="S44" i="29"/>
  <c r="Y44" i="29" s="1"/>
  <c r="Q44" i="29"/>
  <c r="AH43" i="29"/>
  <c r="AG43" i="29"/>
  <c r="AF43" i="29"/>
  <c r="U43" i="29"/>
  <c r="AA43" i="29" s="1"/>
  <c r="AD43" i="29" s="1"/>
  <c r="S43" i="29"/>
  <c r="Y43" i="29" s="1"/>
  <c r="Q43" i="29"/>
  <c r="AH42" i="29"/>
  <c r="AG42" i="29"/>
  <c r="AJ42" i="29" s="1"/>
  <c r="AF42" i="29"/>
  <c r="AD42" i="29"/>
  <c r="AC42" i="29"/>
  <c r="U42" i="29"/>
  <c r="AA42" i="29" s="1"/>
  <c r="S42" i="29"/>
  <c r="T42" i="29" s="1"/>
  <c r="Q42" i="29"/>
  <c r="AH41" i="29"/>
  <c r="AG41" i="29"/>
  <c r="AF41" i="29"/>
  <c r="U41" i="29"/>
  <c r="AA41" i="29" s="1"/>
  <c r="AD41" i="29" s="1"/>
  <c r="S41" i="29"/>
  <c r="T41" i="29" s="1"/>
  <c r="Q41" i="29"/>
  <c r="AH40" i="29"/>
  <c r="AG40" i="29"/>
  <c r="AJ40" i="29" s="1"/>
  <c r="AF40" i="29"/>
  <c r="AD40" i="29"/>
  <c r="AC40" i="29"/>
  <c r="U40" i="29"/>
  <c r="AA40" i="29" s="1"/>
  <c r="S40" i="29"/>
  <c r="Q40" i="29"/>
  <c r="AH39" i="29"/>
  <c r="AG39" i="29"/>
  <c r="AF39" i="29"/>
  <c r="U39" i="29"/>
  <c r="AA39" i="29" s="1"/>
  <c r="S39" i="29"/>
  <c r="Q39" i="29"/>
  <c r="AH38" i="29"/>
  <c r="AG38" i="29"/>
  <c r="AF38" i="29"/>
  <c r="U38" i="29"/>
  <c r="AA38" i="29" s="1"/>
  <c r="S38" i="29"/>
  <c r="Y38" i="29" s="1"/>
  <c r="Q38" i="29"/>
  <c r="AH36" i="29"/>
  <c r="AG36" i="29"/>
  <c r="AF36" i="29"/>
  <c r="U36" i="29"/>
  <c r="AA36" i="29" s="1"/>
  <c r="S36" i="29"/>
  <c r="T36" i="29" s="1"/>
  <c r="Q36" i="29"/>
  <c r="AH35" i="29"/>
  <c r="AG35" i="29"/>
  <c r="AF35" i="29"/>
  <c r="U35" i="29"/>
  <c r="V35" i="29" s="1"/>
  <c r="S35" i="29"/>
  <c r="T35" i="29" s="1"/>
  <c r="Q35" i="29"/>
  <c r="AH34" i="29"/>
  <c r="AG34" i="29"/>
  <c r="AF34" i="29"/>
  <c r="U34" i="29"/>
  <c r="AA34" i="29" s="1"/>
  <c r="S34" i="29"/>
  <c r="Q34" i="29"/>
  <c r="AH33" i="29"/>
  <c r="AG33" i="29"/>
  <c r="AF33" i="29"/>
  <c r="U33" i="29"/>
  <c r="V33" i="29" s="1"/>
  <c r="S33" i="29"/>
  <c r="T33" i="29" s="1"/>
  <c r="Q33" i="29"/>
  <c r="AH32" i="29"/>
  <c r="AG32" i="29"/>
  <c r="AJ32" i="29" s="1"/>
  <c r="AF32" i="29"/>
  <c r="AD32" i="29"/>
  <c r="AC32" i="29"/>
  <c r="U32" i="29"/>
  <c r="V32" i="29" s="1"/>
  <c r="S32" i="29"/>
  <c r="Y32" i="29" s="1"/>
  <c r="Q32" i="29"/>
  <c r="AH29" i="29"/>
  <c r="AG29" i="29"/>
  <c r="AF29" i="29"/>
  <c r="U29" i="29"/>
  <c r="AA29" i="29" s="1"/>
  <c r="S29" i="29"/>
  <c r="Y29" i="29" s="1"/>
  <c r="Q29" i="29"/>
  <c r="AH28" i="29"/>
  <c r="AG28" i="29"/>
  <c r="AJ28" i="29" s="1"/>
  <c r="AF28" i="29"/>
  <c r="AD28" i="29"/>
  <c r="AC28" i="29"/>
  <c r="U28" i="29"/>
  <c r="AA28" i="29" s="1"/>
  <c r="S28" i="29"/>
  <c r="Q28" i="29"/>
  <c r="AH27" i="29"/>
  <c r="AG27" i="29"/>
  <c r="AF27" i="29"/>
  <c r="U27" i="29"/>
  <c r="V27" i="29" s="1"/>
  <c r="S27" i="29"/>
  <c r="T27" i="29" s="1"/>
  <c r="Q27" i="29"/>
  <c r="AH25" i="29"/>
  <c r="AG25" i="29"/>
  <c r="AJ25" i="29" s="1"/>
  <c r="AF25" i="29"/>
  <c r="AD25" i="29"/>
  <c r="AC25" i="29"/>
  <c r="U25" i="29"/>
  <c r="V25" i="29" s="1"/>
  <c r="S25" i="29"/>
  <c r="Y25" i="29" s="1"/>
  <c r="Q25" i="29"/>
  <c r="AH24" i="29"/>
  <c r="AG24" i="29"/>
  <c r="AF24" i="29"/>
  <c r="U24" i="29"/>
  <c r="V24" i="29" s="1"/>
  <c r="S24" i="29"/>
  <c r="Y24" i="29" s="1"/>
  <c r="Q24" i="29"/>
  <c r="AH23" i="29"/>
  <c r="AG23" i="29"/>
  <c r="AF23" i="29"/>
  <c r="U23" i="29"/>
  <c r="AA23" i="29" s="1"/>
  <c r="S23" i="29"/>
  <c r="Y23" i="29" s="1"/>
  <c r="Q23" i="29"/>
  <c r="AH22" i="29"/>
  <c r="AG22" i="29"/>
  <c r="AF22" i="29"/>
  <c r="U22" i="29"/>
  <c r="S22" i="29"/>
  <c r="Y22" i="29" s="1"/>
  <c r="Q22" i="29"/>
  <c r="AH21" i="29"/>
  <c r="AG21" i="29"/>
  <c r="AF21" i="29"/>
  <c r="U21" i="29"/>
  <c r="V21" i="29" s="1"/>
  <c r="S21" i="29"/>
  <c r="Y21" i="29" s="1"/>
  <c r="Q21" i="29"/>
  <c r="AH20" i="29"/>
  <c r="AG20" i="29"/>
  <c r="AF20" i="29"/>
  <c r="U20" i="29"/>
  <c r="S20" i="29"/>
  <c r="Y20" i="29" s="1"/>
  <c r="Q20" i="29"/>
  <c r="AH19" i="29"/>
  <c r="AG19" i="29"/>
  <c r="AJ19" i="29" s="1"/>
  <c r="AF19" i="29"/>
  <c r="AD19" i="29"/>
  <c r="AC19" i="29"/>
  <c r="U19" i="29"/>
  <c r="AA19" i="29" s="1"/>
  <c r="S19" i="29"/>
  <c r="T19" i="29" s="1"/>
  <c r="Q19" i="29"/>
  <c r="AH18" i="29"/>
  <c r="AG18" i="29"/>
  <c r="AJ18" i="29" s="1"/>
  <c r="AF18" i="29"/>
  <c r="AD18" i="29"/>
  <c r="AC18" i="29"/>
  <c r="U18" i="29"/>
  <c r="S18" i="29"/>
  <c r="Y18" i="29" s="1"/>
  <c r="Q18" i="29"/>
  <c r="AH17" i="29"/>
  <c r="AG17" i="29"/>
  <c r="AF17" i="29"/>
  <c r="U17" i="29"/>
  <c r="S17" i="29"/>
  <c r="Y17" i="29" s="1"/>
  <c r="Q17" i="29"/>
  <c r="AH16" i="29"/>
  <c r="AG16" i="29"/>
  <c r="AF16" i="29"/>
  <c r="U16" i="29"/>
  <c r="V16" i="29" s="1"/>
  <c r="S16" i="29"/>
  <c r="Q16" i="29"/>
  <c r="AH15" i="29"/>
  <c r="AG15" i="29"/>
  <c r="AJ15" i="29" s="1"/>
  <c r="AF15" i="29"/>
  <c r="AD15" i="29"/>
  <c r="AC15" i="29"/>
  <c r="U15" i="29"/>
  <c r="AA15" i="29" s="1"/>
  <c r="S15" i="29"/>
  <c r="Q15" i="29"/>
  <c r="AH14" i="29"/>
  <c r="AG14" i="29"/>
  <c r="AF14" i="29"/>
  <c r="U14" i="29"/>
  <c r="S14" i="29"/>
  <c r="Y14" i="29" s="1"/>
  <c r="Q14" i="29"/>
  <c r="AH13" i="29"/>
  <c r="AG13" i="29"/>
  <c r="AF13" i="29"/>
  <c r="U13" i="29"/>
  <c r="V13" i="29" s="1"/>
  <c r="S13" i="29"/>
  <c r="Y13" i="29" s="1"/>
  <c r="Q13" i="29"/>
  <c r="AH10" i="29"/>
  <c r="AG10" i="29"/>
  <c r="AF10" i="29"/>
  <c r="U10" i="29"/>
  <c r="S10" i="29"/>
  <c r="Q10" i="29"/>
  <c r="AH9" i="29"/>
  <c r="AG9" i="29"/>
  <c r="AJ9" i="29" s="1"/>
  <c r="AF9" i="29"/>
  <c r="AD9" i="29"/>
  <c r="AC9" i="29"/>
  <c r="U9" i="29"/>
  <c r="AA9" i="29" s="1"/>
  <c r="S9" i="29"/>
  <c r="Q9" i="29"/>
  <c r="AH8" i="29"/>
  <c r="AG8" i="29"/>
  <c r="AF8" i="29"/>
  <c r="U8" i="29"/>
  <c r="AA8" i="29" s="1"/>
  <c r="S8" i="29"/>
  <c r="Y8" i="29" s="1"/>
  <c r="Q8" i="29"/>
  <c r="AH7" i="29"/>
  <c r="AG7" i="29"/>
  <c r="AF7" i="29"/>
  <c r="U7" i="29"/>
  <c r="AA7" i="29" s="1"/>
  <c r="S7" i="29"/>
  <c r="T7" i="29" s="1"/>
  <c r="Q7" i="29"/>
  <c r="AH6" i="29"/>
  <c r="AG6" i="29"/>
  <c r="AJ6" i="29" s="1"/>
  <c r="AK6" i="29" s="1"/>
  <c r="AF6" i="29"/>
  <c r="AD6" i="29"/>
  <c r="AE6" i="29" s="1"/>
  <c r="AC6" i="29"/>
  <c r="U6" i="29"/>
  <c r="V6" i="29" s="1"/>
  <c r="S6" i="29"/>
  <c r="T6" i="29" s="1"/>
  <c r="Q6" i="29"/>
  <c r="R6" i="29" s="1"/>
  <c r="B7" i="29"/>
  <c r="B8" i="29" s="1"/>
  <c r="B9" i="29" s="1"/>
  <c r="B10" i="29" s="1"/>
  <c r="B11" i="29" s="1"/>
  <c r="B12" i="29" s="1"/>
  <c r="B13" i="29" s="1"/>
  <c r="M56" i="26"/>
  <c r="O56" i="26"/>
  <c r="P56" i="26" s="1"/>
  <c r="Q1070" i="15"/>
  <c r="S1070" i="15"/>
  <c r="Y1070" i="15" s="1"/>
  <c r="AD1070" i="15" s="1"/>
  <c r="U1070" i="15"/>
  <c r="AA1070" i="15" s="1"/>
  <c r="AC1070" i="15" s="1"/>
  <c r="AF1070" i="15"/>
  <c r="AG1070" i="15"/>
  <c r="AH1070" i="15"/>
  <c r="AJ1070" i="15"/>
  <c r="P58" i="26" l="1"/>
  <c r="AJ1072" i="15"/>
  <c r="AJ1073" i="15"/>
  <c r="AC1077" i="15"/>
  <c r="AJ1074" i="15"/>
  <c r="AD1073" i="15"/>
  <c r="AJ1079" i="15"/>
  <c r="T1079" i="15"/>
  <c r="V189" i="29"/>
  <c r="T189" i="29"/>
  <c r="W189" i="29" s="1"/>
  <c r="V187" i="29"/>
  <c r="W187" i="29" s="1"/>
  <c r="V1079" i="15"/>
  <c r="AJ1077" i="15"/>
  <c r="AD1077" i="15"/>
  <c r="AA185" i="29"/>
  <c r="AJ1076" i="15"/>
  <c r="T1076" i="15"/>
  <c r="V1078" i="15"/>
  <c r="T1078" i="15"/>
  <c r="V1077" i="15"/>
  <c r="W1077" i="15" s="1"/>
  <c r="T182" i="29"/>
  <c r="W182" i="29" s="1"/>
  <c r="R183" i="29"/>
  <c r="R184" i="29"/>
  <c r="R185" i="29" s="1"/>
  <c r="R186" i="29" s="1"/>
  <c r="R187" i="29" s="1"/>
  <c r="R188" i="29" s="1"/>
  <c r="R189" i="29" s="1"/>
  <c r="AJ182" i="29"/>
  <c r="V1075" i="15"/>
  <c r="T1075" i="15"/>
  <c r="T185" i="29"/>
  <c r="W185" i="29" s="1"/>
  <c r="V184" i="29"/>
  <c r="T184" i="29"/>
  <c r="W184" i="29" s="1"/>
  <c r="T183" i="29"/>
  <c r="W183" i="29" s="1"/>
  <c r="V1076" i="15"/>
  <c r="W1076" i="15" s="1"/>
  <c r="V1074" i="15"/>
  <c r="T1074" i="15"/>
  <c r="W1074" i="15" s="1"/>
  <c r="V181" i="29"/>
  <c r="AJ181" i="29"/>
  <c r="V1073" i="15"/>
  <c r="T1073" i="15"/>
  <c r="W1073" i="15" s="1"/>
  <c r="AJ180" i="29"/>
  <c r="V1071" i="15"/>
  <c r="AJ1071" i="15"/>
  <c r="AC1071" i="15"/>
  <c r="T1071" i="15"/>
  <c r="T1072" i="15"/>
  <c r="W1072" i="15" s="1"/>
  <c r="V179" i="29"/>
  <c r="T181" i="29"/>
  <c r="W181" i="29" s="1"/>
  <c r="T180" i="29"/>
  <c r="W180" i="29" s="1"/>
  <c r="T179" i="29"/>
  <c r="W179" i="29" s="1"/>
  <c r="R177" i="29"/>
  <c r="R178" i="29" s="1"/>
  <c r="R179" i="29" s="1"/>
  <c r="R180" i="29" s="1"/>
  <c r="R181" i="29" s="1"/>
  <c r="R182" i="29" s="1"/>
  <c r="AE177" i="29"/>
  <c r="AK177" i="29"/>
  <c r="AK178" i="29" s="1"/>
  <c r="AK179" i="29" s="1"/>
  <c r="AK180" i="29" s="1"/>
  <c r="V170" i="29"/>
  <c r="W170" i="29" s="1"/>
  <c r="W160" i="29"/>
  <c r="V160" i="29"/>
  <c r="AD160" i="29"/>
  <c r="AC160" i="29"/>
  <c r="AJ154" i="29"/>
  <c r="T154" i="29"/>
  <c r="AD154" i="29"/>
  <c r="AC154" i="29"/>
  <c r="V154" i="29"/>
  <c r="W154" i="29" s="1"/>
  <c r="T151" i="29"/>
  <c r="AJ136" i="29"/>
  <c r="AJ133" i="29"/>
  <c r="V151" i="29"/>
  <c r="AD151" i="29"/>
  <c r="AC151" i="29"/>
  <c r="T138" i="29"/>
  <c r="AJ137" i="29"/>
  <c r="AD138" i="29"/>
  <c r="AC138" i="29"/>
  <c r="V138" i="29"/>
  <c r="V136" i="29"/>
  <c r="W136" i="29" s="1"/>
  <c r="T137" i="29"/>
  <c r="Y136" i="29"/>
  <c r="AD136" i="29"/>
  <c r="AC136" i="29"/>
  <c r="AD137" i="29"/>
  <c r="AC137" i="29"/>
  <c r="V137" i="29"/>
  <c r="AD133" i="29"/>
  <c r="AC133" i="29"/>
  <c r="T133" i="29"/>
  <c r="V133" i="29"/>
  <c r="T128" i="29"/>
  <c r="T117" i="29"/>
  <c r="AJ117" i="29"/>
  <c r="AD128" i="29"/>
  <c r="AC128" i="29"/>
  <c r="V128" i="29"/>
  <c r="V116" i="29"/>
  <c r="W116" i="29" s="1"/>
  <c r="Y116" i="29"/>
  <c r="AD116" i="29" s="1"/>
  <c r="AJ91" i="29"/>
  <c r="AJ116" i="29"/>
  <c r="AD117" i="29"/>
  <c r="AC117" i="29"/>
  <c r="V117" i="29"/>
  <c r="AJ85" i="29"/>
  <c r="T91" i="29"/>
  <c r="AD91" i="29"/>
  <c r="AC91" i="29"/>
  <c r="V91" i="29"/>
  <c r="T85" i="29"/>
  <c r="AJ83" i="29"/>
  <c r="AD85" i="29"/>
  <c r="AC85" i="29"/>
  <c r="V85" i="29"/>
  <c r="AJ82" i="29"/>
  <c r="AJ78" i="29"/>
  <c r="Y82" i="29"/>
  <c r="AC83" i="29"/>
  <c r="AD83" i="29"/>
  <c r="AD82" i="29"/>
  <c r="AC82" i="29"/>
  <c r="V82" i="29"/>
  <c r="W82" i="29" s="1"/>
  <c r="V83" i="29"/>
  <c r="T83" i="29"/>
  <c r="T78" i="29"/>
  <c r="AJ72" i="29"/>
  <c r="AD78" i="29"/>
  <c r="AC78" i="29"/>
  <c r="V78" i="29"/>
  <c r="AJ70" i="29"/>
  <c r="AD72" i="29"/>
  <c r="AC72" i="29"/>
  <c r="T72" i="29"/>
  <c r="V72" i="29"/>
  <c r="AJ54" i="29"/>
  <c r="T70" i="29"/>
  <c r="Y56" i="29"/>
  <c r="AD70" i="29"/>
  <c r="AC70" i="29"/>
  <c r="V70" i="29"/>
  <c r="AJ14" i="29"/>
  <c r="AC62" i="29"/>
  <c r="AJ63" i="29"/>
  <c r="V63" i="29"/>
  <c r="AC63" i="29"/>
  <c r="AD63" i="29"/>
  <c r="T63" i="29"/>
  <c r="V60" i="29"/>
  <c r="W60" i="29" s="1"/>
  <c r="V53" i="29"/>
  <c r="W53" i="29" s="1"/>
  <c r="T57" i="29"/>
  <c r="Y55" i="29"/>
  <c r="AJ164" i="29"/>
  <c r="V56" i="29"/>
  <c r="W56" i="29" s="1"/>
  <c r="V57" i="29"/>
  <c r="V11" i="29"/>
  <c r="W11" i="29" s="1"/>
  <c r="T54" i="29"/>
  <c r="V127" i="29"/>
  <c r="Y146" i="29"/>
  <c r="Y53" i="29"/>
  <c r="AD123" i="29"/>
  <c r="AJ37" i="29"/>
  <c r="AJ53" i="29"/>
  <c r="AD53" i="29"/>
  <c r="AC53" i="29"/>
  <c r="AD54" i="29"/>
  <c r="AC54" i="29"/>
  <c r="V54" i="29"/>
  <c r="AJ75" i="29"/>
  <c r="Y113" i="29"/>
  <c r="AJ155" i="29"/>
  <c r="V149" i="29"/>
  <c r="W149" i="29" s="1"/>
  <c r="V172" i="29"/>
  <c r="V30" i="29"/>
  <c r="W30" i="29" s="1"/>
  <c r="T31" i="29"/>
  <c r="AA90" i="29"/>
  <c r="AA129" i="29"/>
  <c r="Y157" i="29"/>
  <c r="T37" i="29"/>
  <c r="AJ26" i="29"/>
  <c r="AC37" i="29"/>
  <c r="AD37" i="29"/>
  <c r="V37" i="29"/>
  <c r="AC38" i="29"/>
  <c r="Y36" i="29"/>
  <c r="V76" i="29"/>
  <c r="Y111" i="29"/>
  <c r="V121" i="29"/>
  <c r="AA145" i="29"/>
  <c r="AD145" i="29" s="1"/>
  <c r="T139" i="29"/>
  <c r="S87" i="29"/>
  <c r="AJ89" i="29"/>
  <c r="Y35" i="29"/>
  <c r="W165" i="29"/>
  <c r="AF87" i="29"/>
  <c r="Y30" i="29"/>
  <c r="V31" i="29"/>
  <c r="AJ61" i="29"/>
  <c r="V67" i="29"/>
  <c r="AA84" i="29"/>
  <c r="AD84" i="29" s="1"/>
  <c r="V123" i="29"/>
  <c r="Y143" i="29"/>
  <c r="T12" i="29"/>
  <c r="Y135" i="29"/>
  <c r="AC135" i="29" s="1"/>
  <c r="Y141" i="29"/>
  <c r="AJ174" i="29"/>
  <c r="T26" i="29"/>
  <c r="AA108" i="29"/>
  <c r="Y168" i="29"/>
  <c r="AJ171" i="29"/>
  <c r="Y11" i="29"/>
  <c r="V42" i="29"/>
  <c r="W42" i="29" s="1"/>
  <c r="Y42" i="29"/>
  <c r="AJ41" i="29"/>
  <c r="AJ66" i="29"/>
  <c r="AA104" i="29"/>
  <c r="AA168" i="29"/>
  <c r="R7" i="29"/>
  <c r="R8" i="29" s="1"/>
  <c r="R9" i="29" s="1"/>
  <c r="R10" i="29" s="1"/>
  <c r="R11" i="29" s="1"/>
  <c r="R12" i="29" s="1"/>
  <c r="R13" i="29" s="1"/>
  <c r="R14" i="29" s="1"/>
  <c r="R15" i="29" s="1"/>
  <c r="R16" i="29" s="1"/>
  <c r="R17" i="29" s="1"/>
  <c r="R18" i="29" s="1"/>
  <c r="R19" i="29" s="1"/>
  <c r="R20" i="29" s="1"/>
  <c r="R21" i="29" s="1"/>
  <c r="R22" i="29" s="1"/>
  <c r="R23" i="29" s="1"/>
  <c r="R24" i="29" s="1"/>
  <c r="R25" i="29" s="1"/>
  <c r="R26" i="29" s="1"/>
  <c r="R27" i="29" s="1"/>
  <c r="R28" i="29" s="1"/>
  <c r="R29" i="29" s="1"/>
  <c r="R30" i="29" s="1"/>
  <c r="R31" i="29" s="1"/>
  <c r="R32" i="29" s="1"/>
  <c r="R33" i="29" s="1"/>
  <c r="R34" i="29" s="1"/>
  <c r="R35" i="29" s="1"/>
  <c r="R36" i="29" s="1"/>
  <c r="R37" i="29" s="1"/>
  <c r="R38" i="29" s="1"/>
  <c r="R39" i="29" s="1"/>
  <c r="R40" i="29" s="1"/>
  <c r="R41" i="29" s="1"/>
  <c r="R42" i="29" s="1"/>
  <c r="R43" i="29" s="1"/>
  <c r="R44" i="29" s="1"/>
  <c r="R45" i="29" s="1"/>
  <c r="R46" i="29" s="1"/>
  <c r="R47" i="29" s="1"/>
  <c r="R48" i="29" s="1"/>
  <c r="R49" i="29" s="1"/>
  <c r="R50" i="29" s="1"/>
  <c r="R51" i="29" s="1"/>
  <c r="R52" i="29" s="1"/>
  <c r="R53" i="29" s="1"/>
  <c r="R54" i="29" s="1"/>
  <c r="R55" i="29" s="1"/>
  <c r="R56" i="29" s="1"/>
  <c r="R57" i="29" s="1"/>
  <c r="AJ39" i="29"/>
  <c r="AJ108" i="29"/>
  <c r="W125" i="29"/>
  <c r="AJ134" i="29"/>
  <c r="AJ141" i="29"/>
  <c r="T156" i="29"/>
  <c r="AJ168" i="29"/>
  <c r="AD26" i="29"/>
  <c r="AC26" i="29"/>
  <c r="V26" i="29"/>
  <c r="V34" i="29"/>
  <c r="T17" i="29"/>
  <c r="W35" i="29"/>
  <c r="Y163" i="29"/>
  <c r="AJ166" i="29"/>
  <c r="W177" i="29"/>
  <c r="X177" i="29" s="1"/>
  <c r="AC49" i="29"/>
  <c r="AJ58" i="29"/>
  <c r="AJ148" i="29"/>
  <c r="AJ60" i="29"/>
  <c r="AA86" i="29"/>
  <c r="AJ129" i="29"/>
  <c r="W140" i="29"/>
  <c r="V39" i="29"/>
  <c r="AD38" i="29"/>
  <c r="V28" i="29"/>
  <c r="AA27" i="29"/>
  <c r="W52" i="29"/>
  <c r="AJ76" i="29"/>
  <c r="AD130" i="29"/>
  <c r="AJ11" i="29"/>
  <c r="AA35" i="29"/>
  <c r="AD35" i="29" s="1"/>
  <c r="AA24" i="29"/>
  <c r="AC24" i="29" s="1"/>
  <c r="Y27" i="29"/>
  <c r="W129" i="29"/>
  <c r="Y152" i="29"/>
  <c r="AJ176" i="29"/>
  <c r="AA25" i="29"/>
  <c r="V61" i="29"/>
  <c r="W61" i="29" s="1"/>
  <c r="AJ99" i="29"/>
  <c r="W102" i="29"/>
  <c r="AA110" i="29"/>
  <c r="Y129" i="29"/>
  <c r="AA148" i="29"/>
  <c r="AA162" i="29"/>
  <c r="V163" i="29"/>
  <c r="W163" i="29" s="1"/>
  <c r="B14" i="29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AD11" i="29"/>
  <c r="AC11" i="29"/>
  <c r="V12" i="29"/>
  <c r="T65" i="29"/>
  <c r="W65" i="29" s="1"/>
  <c r="AA73" i="29"/>
  <c r="T74" i="29"/>
  <c r="W74" i="29" s="1"/>
  <c r="W90" i="29"/>
  <c r="V97" i="29"/>
  <c r="AJ101" i="29"/>
  <c r="AD127" i="29"/>
  <c r="AA134" i="29"/>
  <c r="AJ149" i="29"/>
  <c r="Y47" i="29"/>
  <c r="AA69" i="29"/>
  <c r="T75" i="29"/>
  <c r="Y96" i="29"/>
  <c r="T98" i="29"/>
  <c r="AJ119" i="29"/>
  <c r="Y166" i="29"/>
  <c r="T172" i="29"/>
  <c r="T22" i="29"/>
  <c r="AJ13" i="29"/>
  <c r="V43" i="29"/>
  <c r="V58" i="29"/>
  <c r="Y59" i="29"/>
  <c r="W6" i="29"/>
  <c r="X6" i="29" s="1"/>
  <c r="AA21" i="29"/>
  <c r="AD21" i="29" s="1"/>
  <c r="AJ29" i="29"/>
  <c r="AJ35" i="29"/>
  <c r="AJ36" i="29"/>
  <c r="AC43" i="29"/>
  <c r="AA46" i="29"/>
  <c r="V62" i="29"/>
  <c r="Y77" i="29"/>
  <c r="Y95" i="29"/>
  <c r="AC95" i="29" s="1"/>
  <c r="AC98" i="29"/>
  <c r="AJ113" i="29"/>
  <c r="W115" i="29"/>
  <c r="T124" i="29"/>
  <c r="Y125" i="29"/>
  <c r="T126" i="29"/>
  <c r="AJ127" i="29"/>
  <c r="AJ135" i="29"/>
  <c r="AJ140" i="29"/>
  <c r="AJ145" i="29"/>
  <c r="V159" i="29"/>
  <c r="AJ167" i="29"/>
  <c r="T45" i="29"/>
  <c r="W45" i="29" s="1"/>
  <c r="Y19" i="29"/>
  <c r="AA74" i="29"/>
  <c r="AC74" i="29" s="1"/>
  <c r="AA6" i="29"/>
  <c r="AJ21" i="29"/>
  <c r="AJ46" i="29"/>
  <c r="AJ68" i="29"/>
  <c r="AJ74" i="29"/>
  <c r="T86" i="29"/>
  <c r="AJ96" i="29"/>
  <c r="T103" i="29"/>
  <c r="Y115" i="29"/>
  <c r="T155" i="29"/>
  <c r="AC156" i="29"/>
  <c r="AJ22" i="29"/>
  <c r="AA16" i="29"/>
  <c r="AJ20" i="29"/>
  <c r="AJ43" i="29"/>
  <c r="AJ67" i="29"/>
  <c r="AJ77" i="29"/>
  <c r="W100" i="29"/>
  <c r="W113" i="29"/>
  <c r="V118" i="29"/>
  <c r="T119" i="29"/>
  <c r="T148" i="29"/>
  <c r="AJ157" i="29"/>
  <c r="AJ33" i="29"/>
  <c r="AA65" i="29"/>
  <c r="AJ7" i="29"/>
  <c r="AK7" i="29" s="1"/>
  <c r="W33" i="29"/>
  <c r="AJ94" i="29"/>
  <c r="AJ156" i="29"/>
  <c r="AC66" i="29"/>
  <c r="AD66" i="29"/>
  <c r="AD156" i="29"/>
  <c r="Y144" i="29"/>
  <c r="AA165" i="29"/>
  <c r="AA177" i="29"/>
  <c r="Y6" i="29"/>
  <c r="AJ24" i="29"/>
  <c r="W27" i="29"/>
  <c r="V38" i="29"/>
  <c r="AJ45" i="29"/>
  <c r="V47" i="29"/>
  <c r="W47" i="29" s="1"/>
  <c r="AD62" i="29"/>
  <c r="AJ69" i="29"/>
  <c r="AA77" i="29"/>
  <c r="Y90" i="29"/>
  <c r="AJ95" i="29"/>
  <c r="AD98" i="29"/>
  <c r="AA112" i="29"/>
  <c r="AJ114" i="29"/>
  <c r="AA115" i="29"/>
  <c r="AJ121" i="29"/>
  <c r="AJ122" i="29"/>
  <c r="AJ124" i="29"/>
  <c r="AA125" i="29"/>
  <c r="V135" i="29"/>
  <c r="W135" i="29" s="1"/>
  <c r="V141" i="29"/>
  <c r="W141" i="29" s="1"/>
  <c r="W143" i="29"/>
  <c r="AA144" i="29"/>
  <c r="V146" i="29"/>
  <c r="W146" i="29" s="1"/>
  <c r="T147" i="29"/>
  <c r="Y149" i="29"/>
  <c r="AD149" i="29" s="1"/>
  <c r="T150" i="29"/>
  <c r="W152" i="29"/>
  <c r="T153" i="29"/>
  <c r="V161" i="29"/>
  <c r="T169" i="29"/>
  <c r="AA171" i="29"/>
  <c r="AC171" i="29" s="1"/>
  <c r="AJ175" i="29"/>
  <c r="T178" i="29"/>
  <c r="W105" i="29"/>
  <c r="AJ107" i="29"/>
  <c r="AJ123" i="29"/>
  <c r="T130" i="29"/>
  <c r="T132" i="29"/>
  <c r="V153" i="29"/>
  <c r="T164" i="29"/>
  <c r="AJ169" i="29"/>
  <c r="V173" i="29"/>
  <c r="T29" i="29"/>
  <c r="AJ34" i="29"/>
  <c r="T8" i="29"/>
  <c r="T14" i="29"/>
  <c r="V41" i="29"/>
  <c r="W41" i="29" s="1"/>
  <c r="AJ88" i="29"/>
  <c r="AJ111" i="29"/>
  <c r="AA113" i="29"/>
  <c r="AA143" i="29"/>
  <c r="AJ144" i="29"/>
  <c r="Y7" i="29"/>
  <c r="AD7" i="29" s="1"/>
  <c r="AE7" i="29" s="1"/>
  <c r="V9" i="29"/>
  <c r="V15" i="29"/>
  <c r="T18" i="29"/>
  <c r="T25" i="29"/>
  <c r="W25" i="29" s="1"/>
  <c r="AJ27" i="29"/>
  <c r="AJ38" i="29"/>
  <c r="Y41" i="29"/>
  <c r="AD49" i="29"/>
  <c r="V51" i="29"/>
  <c r="Y52" i="29"/>
  <c r="V66" i="29"/>
  <c r="AA75" i="29"/>
  <c r="AD75" i="29" s="1"/>
  <c r="W77" i="29"/>
  <c r="T93" i="29"/>
  <c r="T94" i="29"/>
  <c r="W94" i="29" s="1"/>
  <c r="Y99" i="29"/>
  <c r="Y100" i="29"/>
  <c r="Y102" i="29"/>
  <c r="Y105" i="29"/>
  <c r="V114" i="29"/>
  <c r="W114" i="29" s="1"/>
  <c r="AD119" i="29"/>
  <c r="T144" i="29"/>
  <c r="W144" i="29" s="1"/>
  <c r="AJ146" i="29"/>
  <c r="AJ162" i="29"/>
  <c r="V164" i="29"/>
  <c r="V174" i="29"/>
  <c r="W174" i="29" s="1"/>
  <c r="T175" i="29"/>
  <c r="W75" i="29"/>
  <c r="AA32" i="29"/>
  <c r="V49" i="29"/>
  <c r="AJ84" i="29"/>
  <c r="V119" i="29"/>
  <c r="Y120" i="29"/>
  <c r="T123" i="29"/>
  <c r="W123" i="29" s="1"/>
  <c r="Y33" i="29"/>
  <c r="AA45" i="29"/>
  <c r="AD45" i="29" s="1"/>
  <c r="W46" i="29"/>
  <c r="AJ49" i="29"/>
  <c r="AA52" i="29"/>
  <c r="AJ80" i="29"/>
  <c r="AA100" i="29"/>
  <c r="AA102" i="29"/>
  <c r="AA105" i="29"/>
  <c r="Y114" i="29"/>
  <c r="AD114" i="29" s="1"/>
  <c r="Y122" i="29"/>
  <c r="Y140" i="29"/>
  <c r="AJ152" i="29"/>
  <c r="AD155" i="29"/>
  <c r="V156" i="29"/>
  <c r="Y174" i="29"/>
  <c r="AC174" i="29" s="1"/>
  <c r="V59" i="29"/>
  <c r="W59" i="29" s="1"/>
  <c r="V7" i="29"/>
  <c r="W7" i="29" s="1"/>
  <c r="AA13" i="29"/>
  <c r="AD13" i="29" s="1"/>
  <c r="Y92" i="29"/>
  <c r="V98" i="29"/>
  <c r="W98" i="29" s="1"/>
  <c r="AJ8" i="29"/>
  <c r="AJ10" i="29"/>
  <c r="V23" i="29"/>
  <c r="AA33" i="29"/>
  <c r="Y46" i="29"/>
  <c r="AJ48" i="29"/>
  <c r="Y60" i="29"/>
  <c r="T64" i="29"/>
  <c r="AA71" i="29"/>
  <c r="T84" i="29"/>
  <c r="W84" i="29" s="1"/>
  <c r="V93" i="29"/>
  <c r="AA94" i="29"/>
  <c r="AD94" i="29" s="1"/>
  <c r="V95" i="29"/>
  <c r="W95" i="29" s="1"/>
  <c r="T106" i="29"/>
  <c r="Y108" i="29"/>
  <c r="Y110" i="29"/>
  <c r="Y127" i="29"/>
  <c r="AJ130" i="29"/>
  <c r="AA140" i="29"/>
  <c r="T161" i="29"/>
  <c r="Y165" i="29"/>
  <c r="W168" i="29"/>
  <c r="Y177" i="29"/>
  <c r="AA17" i="29"/>
  <c r="AC17" i="29" s="1"/>
  <c r="V17" i="29"/>
  <c r="AD8" i="29"/>
  <c r="AC8" i="29"/>
  <c r="Y10" i="29"/>
  <c r="T10" i="29"/>
  <c r="AA20" i="29"/>
  <c r="V20" i="29"/>
  <c r="Y28" i="29"/>
  <c r="T28" i="29"/>
  <c r="AA14" i="29"/>
  <c r="V14" i="29"/>
  <c r="Y15" i="29"/>
  <c r="T15" i="29"/>
  <c r="AC36" i="29"/>
  <c r="AD36" i="29"/>
  <c r="T20" i="29"/>
  <c r="T21" i="29"/>
  <c r="W21" i="29" s="1"/>
  <c r="V36" i="29"/>
  <c r="W36" i="29" s="1"/>
  <c r="Y39" i="29"/>
  <c r="T39" i="29"/>
  <c r="AJ16" i="29"/>
  <c r="AJ23" i="29"/>
  <c r="V29" i="29"/>
  <c r="AA50" i="29"/>
  <c r="V18" i="29"/>
  <c r="AA18" i="29"/>
  <c r="T40" i="29"/>
  <c r="Y40" i="29"/>
  <c r="Y48" i="29"/>
  <c r="T48" i="29"/>
  <c r="T50" i="29"/>
  <c r="W50" i="29" s="1"/>
  <c r="Y50" i="29"/>
  <c r="AD23" i="29"/>
  <c r="AC23" i="29"/>
  <c r="V44" i="29"/>
  <c r="AA44" i="29"/>
  <c r="T58" i="29"/>
  <c r="W58" i="29" s="1"/>
  <c r="Y58" i="29"/>
  <c r="AD51" i="29"/>
  <c r="AC51" i="29"/>
  <c r="AA89" i="29"/>
  <c r="V89" i="29"/>
  <c r="W89" i="29" s="1"/>
  <c r="T66" i="29"/>
  <c r="Y66" i="29"/>
  <c r="V87" i="29"/>
  <c r="T88" i="29"/>
  <c r="W88" i="29" s="1"/>
  <c r="Y88" i="29"/>
  <c r="T69" i="29"/>
  <c r="W69" i="29" s="1"/>
  <c r="Y69" i="29"/>
  <c r="T76" i="29"/>
  <c r="W76" i="29" s="1"/>
  <c r="Y76" i="29"/>
  <c r="AA10" i="29"/>
  <c r="V10" i="29"/>
  <c r="AJ17" i="29"/>
  <c r="AA55" i="29"/>
  <c r="V55" i="29"/>
  <c r="W55" i="29" s="1"/>
  <c r="V64" i="29"/>
  <c r="AA64" i="29"/>
  <c r="T80" i="29"/>
  <c r="Y80" i="29"/>
  <c r="V81" i="29"/>
  <c r="W81" i="29" s="1"/>
  <c r="AA81" i="29"/>
  <c r="T97" i="29"/>
  <c r="Y97" i="29"/>
  <c r="T13" i="29"/>
  <c r="W13" i="29" s="1"/>
  <c r="T16" i="29"/>
  <c r="W16" i="29" s="1"/>
  <c r="Y16" i="29"/>
  <c r="V19" i="29"/>
  <c r="W19" i="29" s="1"/>
  <c r="T67" i="29"/>
  <c r="W67" i="29" s="1"/>
  <c r="Y67" i="29"/>
  <c r="V80" i="29"/>
  <c r="AA80" i="29"/>
  <c r="AA96" i="29"/>
  <c r="V96" i="29"/>
  <c r="W96" i="29" s="1"/>
  <c r="V8" i="29"/>
  <c r="T9" i="29"/>
  <c r="Y9" i="29"/>
  <c r="AA22" i="29"/>
  <c r="AD22" i="29" s="1"/>
  <c r="V22" i="29"/>
  <c r="W22" i="29" s="1"/>
  <c r="T23" i="29"/>
  <c r="AD29" i="29"/>
  <c r="AC29" i="29"/>
  <c r="T44" i="29"/>
  <c r="W44" i="29" s="1"/>
  <c r="Y73" i="29"/>
  <c r="T73" i="29"/>
  <c r="W73" i="29" s="1"/>
  <c r="Y68" i="29"/>
  <c r="AD76" i="29"/>
  <c r="AA103" i="29"/>
  <c r="V103" i="29"/>
  <c r="Y109" i="29"/>
  <c r="T109" i="29"/>
  <c r="W109" i="29" s="1"/>
  <c r="Y118" i="29"/>
  <c r="T118" i="29"/>
  <c r="W118" i="29" s="1"/>
  <c r="AA147" i="29"/>
  <c r="V147" i="29"/>
  <c r="Y34" i="29"/>
  <c r="T34" i="29"/>
  <c r="AD60" i="29"/>
  <c r="AC60" i="29"/>
  <c r="AD61" i="29"/>
  <c r="AC61" i="29"/>
  <c r="AJ62" i="29"/>
  <c r="Y101" i="29"/>
  <c r="T101" i="29"/>
  <c r="V132" i="29"/>
  <c r="AA132" i="29"/>
  <c r="AC48" i="29"/>
  <c r="AD48" i="29"/>
  <c r="T71" i="29"/>
  <c r="W71" i="29" s="1"/>
  <c r="Y71" i="29"/>
  <c r="Y79" i="29"/>
  <c r="T79" i="29"/>
  <c r="V101" i="29"/>
  <c r="AA101" i="29"/>
  <c r="Y121" i="29"/>
  <c r="T121" i="29"/>
  <c r="AA139" i="29"/>
  <c r="V139" i="29"/>
  <c r="W139" i="29" s="1"/>
  <c r="T24" i="29"/>
  <c r="W24" i="29" s="1"/>
  <c r="T32" i="29"/>
  <c r="W32" i="29" s="1"/>
  <c r="T38" i="29"/>
  <c r="AC41" i="29"/>
  <c r="T43" i="29"/>
  <c r="V48" i="29"/>
  <c r="T49" i="29"/>
  <c r="T62" i="29"/>
  <c r="W62" i="29" s="1"/>
  <c r="W86" i="29"/>
  <c r="AD93" i="29"/>
  <c r="AC93" i="29"/>
  <c r="AD148" i="29"/>
  <c r="AC148" i="29"/>
  <c r="AA157" i="29"/>
  <c r="AC157" i="29" s="1"/>
  <c r="V157" i="29"/>
  <c r="W157" i="29" s="1"/>
  <c r="AJ51" i="29"/>
  <c r="AJ81" i="29"/>
  <c r="Y87" i="29"/>
  <c r="T87" i="29"/>
  <c r="W108" i="29"/>
  <c r="W110" i="29"/>
  <c r="AD146" i="29"/>
  <c r="AC146" i="29"/>
  <c r="Y167" i="29"/>
  <c r="T167" i="29"/>
  <c r="W167" i="29" s="1"/>
  <c r="AA158" i="29"/>
  <c r="V158" i="29"/>
  <c r="T159" i="29"/>
  <c r="W159" i="29" s="1"/>
  <c r="Y159" i="29"/>
  <c r="V142" i="29"/>
  <c r="Y61" i="29"/>
  <c r="V99" i="29"/>
  <c r="W99" i="29" s="1"/>
  <c r="AA99" i="29"/>
  <c r="Y107" i="29"/>
  <c r="T107" i="29"/>
  <c r="W107" i="29" s="1"/>
  <c r="AA111" i="29"/>
  <c r="V111" i="29"/>
  <c r="W111" i="29" s="1"/>
  <c r="AA124" i="29"/>
  <c r="V124" i="29"/>
  <c r="T131" i="29"/>
  <c r="AD164" i="29"/>
  <c r="AC164" i="29"/>
  <c r="V176" i="29"/>
  <c r="AA176" i="29"/>
  <c r="T51" i="29"/>
  <c r="AJ87" i="29"/>
  <c r="V92" i="29"/>
  <c r="W92" i="29" s="1"/>
  <c r="Y104" i="29"/>
  <c r="T104" i="29"/>
  <c r="W104" i="29" s="1"/>
  <c r="AA109" i="29"/>
  <c r="Y134" i="29"/>
  <c r="T134" i="29"/>
  <c r="W134" i="29" s="1"/>
  <c r="AA150" i="29"/>
  <c r="V150" i="29"/>
  <c r="V40" i="29"/>
  <c r="V68" i="29"/>
  <c r="W68" i="29" s="1"/>
  <c r="V79" i="29"/>
  <c r="AA88" i="29"/>
  <c r="AA107" i="29"/>
  <c r="T112" i="29"/>
  <c r="W112" i="29" s="1"/>
  <c r="W120" i="29"/>
  <c r="V122" i="29"/>
  <c r="W122" i="29" s="1"/>
  <c r="AA122" i="29"/>
  <c r="Y173" i="29"/>
  <c r="T173" i="29"/>
  <c r="AA120" i="29"/>
  <c r="AD141" i="29"/>
  <c r="AC141" i="29"/>
  <c r="W148" i="29"/>
  <c r="AC169" i="29"/>
  <c r="AD169" i="29"/>
  <c r="Y176" i="29"/>
  <c r="T176" i="29"/>
  <c r="AA178" i="29"/>
  <c r="V178" i="29"/>
  <c r="Y171" i="29"/>
  <c r="T171" i="29"/>
  <c r="W171" i="29" s="1"/>
  <c r="Y81" i="29"/>
  <c r="Y89" i="29"/>
  <c r="AJ93" i="29"/>
  <c r="AJ98" i="29"/>
  <c r="AD129" i="29"/>
  <c r="AC129" i="29"/>
  <c r="AC130" i="29"/>
  <c r="V131" i="29"/>
  <c r="AA131" i="29"/>
  <c r="AD135" i="29"/>
  <c r="AA152" i="29"/>
  <c r="AC152" i="29" s="1"/>
  <c r="W162" i="29"/>
  <c r="AA166" i="29"/>
  <c r="V166" i="29"/>
  <c r="W166" i="29" s="1"/>
  <c r="V169" i="29"/>
  <c r="W169" i="29" s="1"/>
  <c r="AD171" i="29"/>
  <c r="V106" i="29"/>
  <c r="W127" i="29"/>
  <c r="V130" i="29"/>
  <c r="V155" i="29"/>
  <c r="T158" i="29"/>
  <c r="AJ159" i="29"/>
  <c r="Y162" i="29"/>
  <c r="AD168" i="29"/>
  <c r="AC168" i="29"/>
  <c r="AC175" i="29"/>
  <c r="AD175" i="29"/>
  <c r="V175" i="29"/>
  <c r="V126" i="29"/>
  <c r="W126" i="29" s="1"/>
  <c r="T142" i="29"/>
  <c r="T145" i="29"/>
  <c r="W145" i="29" s="1"/>
  <c r="AA167" i="29"/>
  <c r="T1070" i="15"/>
  <c r="V1070" i="15"/>
  <c r="M55" i="26"/>
  <c r="O55" i="26"/>
  <c r="P55" i="26"/>
  <c r="M54" i="26"/>
  <c r="P54" i="26" s="1"/>
  <c r="O54" i="26"/>
  <c r="Q1069" i="15"/>
  <c r="S1069" i="15"/>
  <c r="Y1069" i="15" s="1"/>
  <c r="T1069" i="15"/>
  <c r="U1069" i="15"/>
  <c r="AA1069" i="15" s="1"/>
  <c r="AC1069" i="15"/>
  <c r="AD1069" i="15"/>
  <c r="AF1069" i="15"/>
  <c r="AG1069" i="15"/>
  <c r="AH1069" i="15"/>
  <c r="Q1068" i="15"/>
  <c r="S1068" i="15"/>
  <c r="Y1068" i="15" s="1"/>
  <c r="T1068" i="15"/>
  <c r="W1068" i="15" s="1"/>
  <c r="U1068" i="15"/>
  <c r="AA1068" i="15" s="1"/>
  <c r="V1068" i="15"/>
  <c r="AC1068" i="15"/>
  <c r="AD1068" i="15"/>
  <c r="AF1068" i="15"/>
  <c r="AG1068" i="15"/>
  <c r="AJ1068" i="15" s="1"/>
  <c r="AH1068" i="15"/>
  <c r="Q1067" i="15"/>
  <c r="S1067" i="15"/>
  <c r="Y1067" i="15" s="1"/>
  <c r="U1067" i="15"/>
  <c r="AA1067" i="15" s="1"/>
  <c r="AC1067" i="15"/>
  <c r="AD1067" i="15"/>
  <c r="AF1067" i="15"/>
  <c r="AG1067" i="15"/>
  <c r="AH1067" i="15"/>
  <c r="AJ1067" i="15" l="1"/>
  <c r="V1069" i="15"/>
  <c r="W1079" i="15"/>
  <c r="W1071" i="15"/>
  <c r="W1075" i="15"/>
  <c r="W1078" i="15"/>
  <c r="AK181" i="29"/>
  <c r="AK182" i="29" s="1"/>
  <c r="AK183" i="29" s="1"/>
  <c r="AK184" i="29" s="1"/>
  <c r="AK185" i="29" s="1"/>
  <c r="AK186" i="29" s="1"/>
  <c r="AK187" i="29" s="1"/>
  <c r="AK188" i="29" s="1"/>
  <c r="AK189" i="29" s="1"/>
  <c r="W1070" i="15"/>
  <c r="AD178" i="29"/>
  <c r="AE178" i="29" s="1"/>
  <c r="AE179" i="29" s="1"/>
  <c r="AE180" i="29" s="1"/>
  <c r="AE181" i="29" s="1"/>
  <c r="AE182" i="29" s="1"/>
  <c r="AE183" i="29" s="1"/>
  <c r="AE184" i="29" s="1"/>
  <c r="AE185" i="29" s="1"/>
  <c r="AE186" i="29" s="1"/>
  <c r="AE187" i="29" s="1"/>
  <c r="AE188" i="29" s="1"/>
  <c r="AE189" i="29" s="1"/>
  <c r="AC178" i="29"/>
  <c r="W1069" i="15"/>
  <c r="AJ1069" i="15"/>
  <c r="W130" i="29"/>
  <c r="W138" i="29"/>
  <c r="W39" i="29"/>
  <c r="W151" i="29"/>
  <c r="X7" i="29"/>
  <c r="X8" i="29" s="1"/>
  <c r="X9" i="29" s="1"/>
  <c r="AD111" i="29"/>
  <c r="AD174" i="29"/>
  <c r="W137" i="29"/>
  <c r="W164" i="29"/>
  <c r="W121" i="29"/>
  <c r="AC21" i="29"/>
  <c r="AC116" i="29"/>
  <c r="W117" i="29"/>
  <c r="W128" i="29"/>
  <c r="AC7" i="29"/>
  <c r="W8" i="29"/>
  <c r="W103" i="29"/>
  <c r="AC144" i="29"/>
  <c r="W133" i="29"/>
  <c r="W51" i="29"/>
  <c r="W124" i="29"/>
  <c r="AC84" i="29"/>
  <c r="W132" i="29"/>
  <c r="W178" i="29"/>
  <c r="X178" i="29" s="1"/>
  <c r="X179" i="29" s="1"/>
  <c r="X180" i="29" s="1"/>
  <c r="X181" i="29" s="1"/>
  <c r="X182" i="29" s="1"/>
  <c r="X183" i="29" s="1"/>
  <c r="X184" i="29" s="1"/>
  <c r="X185" i="29" s="1"/>
  <c r="X186" i="29" s="1"/>
  <c r="X187" i="29" s="1"/>
  <c r="X188" i="29" s="1"/>
  <c r="X189" i="29" s="1"/>
  <c r="W85" i="29"/>
  <c r="W156" i="29"/>
  <c r="AD144" i="29"/>
  <c r="AC149" i="29"/>
  <c r="AC108" i="29"/>
  <c r="AC75" i="29"/>
  <c r="W43" i="29"/>
  <c r="W9" i="29"/>
  <c r="W161" i="29"/>
  <c r="W91" i="29"/>
  <c r="AD108" i="29"/>
  <c r="W147" i="29"/>
  <c r="AC145" i="29"/>
  <c r="W175" i="29"/>
  <c r="W34" i="29"/>
  <c r="AC122" i="29"/>
  <c r="AD95" i="29"/>
  <c r="W155" i="29"/>
  <c r="W150" i="29"/>
  <c r="AD74" i="29"/>
  <c r="W97" i="29"/>
  <c r="AC45" i="29"/>
  <c r="W12" i="29"/>
  <c r="AD27" i="29"/>
  <c r="W83" i="29"/>
  <c r="W78" i="29"/>
  <c r="W14" i="29"/>
  <c r="W70" i="29"/>
  <c r="W173" i="29"/>
  <c r="W38" i="29"/>
  <c r="AC114" i="29"/>
  <c r="W172" i="29"/>
  <c r="AD24" i="29"/>
  <c r="W57" i="29"/>
  <c r="AC94" i="29"/>
  <c r="W106" i="29"/>
  <c r="AC27" i="29"/>
  <c r="W28" i="29"/>
  <c r="W17" i="29"/>
  <c r="W54" i="29"/>
  <c r="W72" i="29"/>
  <c r="R58" i="29"/>
  <c r="R59" i="29" s="1"/>
  <c r="R60" i="29" s="1"/>
  <c r="R61" i="29" s="1"/>
  <c r="R62" i="29" s="1"/>
  <c r="R63" i="29" s="1"/>
  <c r="R64" i="29" s="1"/>
  <c r="W49" i="29"/>
  <c r="W63" i="29"/>
  <c r="AK8" i="29"/>
  <c r="AK9" i="29" s="1"/>
  <c r="W18" i="29"/>
  <c r="W31" i="29"/>
  <c r="AD17" i="29"/>
  <c r="W37" i="29"/>
  <c r="B26" i="29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W23" i="29"/>
  <c r="AE8" i="29"/>
  <c r="AE9" i="29" s="1"/>
  <c r="AK10" i="29"/>
  <c r="AK11" i="29" s="1"/>
  <c r="AK12" i="29" s="1"/>
  <c r="AK13" i="29" s="1"/>
  <c r="AK14" i="29" s="1"/>
  <c r="AK15" i="29" s="1"/>
  <c r="AK16" i="29" s="1"/>
  <c r="AK17" i="29" s="1"/>
  <c r="AK18" i="29" s="1"/>
  <c r="AK19" i="29" s="1"/>
  <c r="AK20" i="29" s="1"/>
  <c r="AK21" i="29" s="1"/>
  <c r="AK22" i="29" s="1"/>
  <c r="AK23" i="29" s="1"/>
  <c r="AK24" i="29" s="1"/>
  <c r="AK25" i="29" s="1"/>
  <c r="AK26" i="29" s="1"/>
  <c r="AK27" i="29" s="1"/>
  <c r="AK28" i="29" s="1"/>
  <c r="AK29" i="29" s="1"/>
  <c r="AK30" i="29" s="1"/>
  <c r="AK31" i="29" s="1"/>
  <c r="AK32" i="29" s="1"/>
  <c r="AK33" i="29" s="1"/>
  <c r="AK34" i="29" s="1"/>
  <c r="AK35" i="29" s="1"/>
  <c r="AK36" i="29" s="1"/>
  <c r="AK37" i="29" s="1"/>
  <c r="AK38" i="29" s="1"/>
  <c r="AK39" i="29" s="1"/>
  <c r="AK40" i="29" s="1"/>
  <c r="AK41" i="29" s="1"/>
  <c r="AK42" i="29" s="1"/>
  <c r="AK43" i="29" s="1"/>
  <c r="AK44" i="29" s="1"/>
  <c r="AK45" i="29" s="1"/>
  <c r="AK46" i="29" s="1"/>
  <c r="AK47" i="29" s="1"/>
  <c r="AK48" i="29" s="1"/>
  <c r="AK49" i="29" s="1"/>
  <c r="AK50" i="29" s="1"/>
  <c r="AK51" i="29" s="1"/>
  <c r="AK52" i="29" s="1"/>
  <c r="AK53" i="29" s="1"/>
  <c r="AK54" i="29" s="1"/>
  <c r="AK55" i="29" s="1"/>
  <c r="AK56" i="29" s="1"/>
  <c r="AK57" i="29" s="1"/>
  <c r="AK58" i="29" s="1"/>
  <c r="AK59" i="29" s="1"/>
  <c r="AK60" i="29" s="1"/>
  <c r="AK61" i="29" s="1"/>
  <c r="AK62" i="29" s="1"/>
  <c r="AK63" i="29" s="1"/>
  <c r="AK64" i="29" s="1"/>
  <c r="W93" i="29"/>
  <c r="AC46" i="29"/>
  <c r="W29" i="29"/>
  <c r="AC22" i="29"/>
  <c r="W26" i="29"/>
  <c r="W119" i="29"/>
  <c r="AC35" i="29"/>
  <c r="AD46" i="29"/>
  <c r="W101" i="29"/>
  <c r="W64" i="29"/>
  <c r="W66" i="29"/>
  <c r="AC13" i="29"/>
  <c r="W153" i="29"/>
  <c r="AC134" i="29"/>
  <c r="AD134" i="29"/>
  <c r="W15" i="29"/>
  <c r="W80" i="29"/>
  <c r="W20" i="29"/>
  <c r="AD77" i="29"/>
  <c r="AC77" i="29"/>
  <c r="AD140" i="29"/>
  <c r="AC140" i="29"/>
  <c r="AC111" i="29"/>
  <c r="W87" i="29"/>
  <c r="AD33" i="29"/>
  <c r="AC33" i="29"/>
  <c r="AC113" i="29"/>
  <c r="AD113" i="29"/>
  <c r="AC99" i="29"/>
  <c r="AD99" i="29"/>
  <c r="AD167" i="29"/>
  <c r="AC167" i="29"/>
  <c r="AC124" i="29"/>
  <c r="AD124" i="29"/>
  <c r="AC14" i="29"/>
  <c r="AD14" i="29"/>
  <c r="W131" i="29"/>
  <c r="AD152" i="29"/>
  <c r="AD16" i="29"/>
  <c r="AC16" i="29"/>
  <c r="AD58" i="29"/>
  <c r="AC58" i="29"/>
  <c r="AC34" i="29"/>
  <c r="AD34" i="29"/>
  <c r="AD88" i="29"/>
  <c r="AC88" i="29"/>
  <c r="AD121" i="29"/>
  <c r="AC121" i="29"/>
  <c r="W40" i="29"/>
  <c r="W158" i="29"/>
  <c r="AD87" i="29"/>
  <c r="AC87" i="29"/>
  <c r="AD157" i="29"/>
  <c r="W176" i="29"/>
  <c r="AD81" i="29"/>
  <c r="AC81" i="29"/>
  <c r="AD176" i="29"/>
  <c r="AC176" i="29"/>
  <c r="AD122" i="29"/>
  <c r="AD80" i="29"/>
  <c r="AC80" i="29"/>
  <c r="AD162" i="29"/>
  <c r="AC162" i="29"/>
  <c r="AC166" i="29"/>
  <c r="AD166" i="29"/>
  <c r="AC107" i="29"/>
  <c r="AD107" i="29"/>
  <c r="AC101" i="29"/>
  <c r="AD101" i="29"/>
  <c r="AD67" i="29"/>
  <c r="AC67" i="29"/>
  <c r="AD89" i="29"/>
  <c r="AC89" i="29"/>
  <c r="W48" i="29"/>
  <c r="AC20" i="29"/>
  <c r="AD20" i="29"/>
  <c r="W10" i="29"/>
  <c r="W142" i="29"/>
  <c r="AD68" i="29"/>
  <c r="AC68" i="29"/>
  <c r="AD159" i="29"/>
  <c r="AC159" i="29"/>
  <c r="W79" i="29"/>
  <c r="AC96" i="29"/>
  <c r="AD96" i="29"/>
  <c r="AD69" i="29"/>
  <c r="AC69" i="29"/>
  <c r="AD39" i="29"/>
  <c r="AC39" i="29"/>
  <c r="AC10" i="29"/>
  <c r="AD10" i="29"/>
  <c r="V1067" i="15"/>
  <c r="T1067" i="15"/>
  <c r="W1067" i="15" s="1"/>
  <c r="AE10" i="29" l="1"/>
  <c r="AE11" i="29" s="1"/>
  <c r="AE12" i="29" s="1"/>
  <c r="AE13" i="29" s="1"/>
  <c r="AE14" i="29" s="1"/>
  <c r="AE15" i="29" s="1"/>
  <c r="AE16" i="29" s="1"/>
  <c r="AE17" i="29" s="1"/>
  <c r="AE18" i="29" s="1"/>
  <c r="AE19" i="29" s="1"/>
  <c r="AE20" i="29" s="1"/>
  <c r="AE21" i="29" s="1"/>
  <c r="AE22" i="29" s="1"/>
  <c r="AE23" i="29" s="1"/>
  <c r="AE24" i="29" s="1"/>
  <c r="AE25" i="29" s="1"/>
  <c r="AE26" i="29" s="1"/>
  <c r="AE27" i="29" s="1"/>
  <c r="AE28" i="29" s="1"/>
  <c r="AE29" i="29" s="1"/>
  <c r="AE30" i="29" s="1"/>
  <c r="AE31" i="29" s="1"/>
  <c r="AE32" i="29" s="1"/>
  <c r="AE33" i="29" s="1"/>
  <c r="AE34" i="29" s="1"/>
  <c r="AE35" i="29" s="1"/>
  <c r="AE36" i="29" s="1"/>
  <c r="AE37" i="29" s="1"/>
  <c r="AE38" i="29" s="1"/>
  <c r="AE39" i="29" s="1"/>
  <c r="AE40" i="29" s="1"/>
  <c r="AE41" i="29" s="1"/>
  <c r="AE42" i="29" s="1"/>
  <c r="AE43" i="29" s="1"/>
  <c r="AE44" i="29" s="1"/>
  <c r="AE45" i="29" s="1"/>
  <c r="AE46" i="29" s="1"/>
  <c r="AE47" i="29" s="1"/>
  <c r="AE48" i="29" s="1"/>
  <c r="AE49" i="29" s="1"/>
  <c r="AE50" i="29" s="1"/>
  <c r="AE51" i="29" s="1"/>
  <c r="AE52" i="29" s="1"/>
  <c r="AE53" i="29" s="1"/>
  <c r="AE54" i="29" s="1"/>
  <c r="AE55" i="29" s="1"/>
  <c r="AE56" i="29" s="1"/>
  <c r="AE57" i="29" s="1"/>
  <c r="AE58" i="29" s="1"/>
  <c r="AE59" i="29" s="1"/>
  <c r="AE60" i="29" s="1"/>
  <c r="AE61" i="29" s="1"/>
  <c r="AE62" i="29" s="1"/>
  <c r="AE63" i="29" s="1"/>
  <c r="AE64" i="29" s="1"/>
  <c r="B51" i="29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X10" i="29"/>
  <c r="X11" i="29" s="1"/>
  <c r="X12" i="29" s="1"/>
  <c r="X13" i="29" s="1"/>
  <c r="X14" i="29" s="1"/>
  <c r="X15" i="29" s="1"/>
  <c r="X16" i="29" s="1"/>
  <c r="X17" i="29" s="1"/>
  <c r="X18" i="29" s="1"/>
  <c r="X19" i="29" s="1"/>
  <c r="X20" i="29" s="1"/>
  <c r="X21" i="29" s="1"/>
  <c r="X22" i="29" s="1"/>
  <c r="X23" i="29" s="1"/>
  <c r="X24" i="29" s="1"/>
  <c r="X25" i="29" s="1"/>
  <c r="X26" i="29" s="1"/>
  <c r="X27" i="29" s="1"/>
  <c r="X28" i="29" s="1"/>
  <c r="X29" i="29" s="1"/>
  <c r="X30" i="29" s="1"/>
  <c r="X31" i="29" s="1"/>
  <c r="X32" i="29" s="1"/>
  <c r="X33" i="29" s="1"/>
  <c r="X34" i="29" s="1"/>
  <c r="X35" i="29" s="1"/>
  <c r="X36" i="29" s="1"/>
  <c r="X37" i="29" s="1"/>
  <c r="X38" i="29" s="1"/>
  <c r="X39" i="29" s="1"/>
  <c r="X40" i="29" s="1"/>
  <c r="X41" i="29" s="1"/>
  <c r="X42" i="29" s="1"/>
  <c r="X43" i="29" s="1"/>
  <c r="X44" i="29" s="1"/>
  <c r="X45" i="29" s="1"/>
  <c r="X46" i="29" s="1"/>
  <c r="X47" i="29" s="1"/>
  <c r="X48" i="29" s="1"/>
  <c r="X49" i="29" s="1"/>
  <c r="X50" i="29" s="1"/>
  <c r="X51" i="29" s="1"/>
  <c r="X52" i="29" s="1"/>
  <c r="X53" i="29" s="1"/>
  <c r="X54" i="29" s="1"/>
  <c r="X55" i="29" s="1"/>
  <c r="X56" i="29" s="1"/>
  <c r="X57" i="29" s="1"/>
  <c r="X58" i="29" s="1"/>
  <c r="X59" i="29" s="1"/>
  <c r="X60" i="29" s="1"/>
  <c r="X61" i="29" s="1"/>
  <c r="X62" i="29" s="1"/>
  <c r="X63" i="29" s="1"/>
  <c r="X64" i="29" s="1"/>
  <c r="B68" i="29" l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M53" i="26"/>
  <c r="O53" i="26"/>
  <c r="P53" i="26" s="1"/>
  <c r="Q1066" i="15"/>
  <c r="S1066" i="15"/>
  <c r="Y1066" i="15" s="1"/>
  <c r="AC1066" i="15" s="1"/>
  <c r="U1066" i="15"/>
  <c r="AA1066" i="15" s="1"/>
  <c r="AF1066" i="15"/>
  <c r="AG1066" i="15"/>
  <c r="AH1066" i="15"/>
  <c r="O52" i="26"/>
  <c r="M52" i="26"/>
  <c r="P52" i="26" s="1"/>
  <c r="O51" i="26"/>
  <c r="M51" i="26"/>
  <c r="Q1065" i="15"/>
  <c r="S1065" i="15"/>
  <c r="T1065" i="15" s="1"/>
  <c r="U1065" i="15"/>
  <c r="V1065" i="15" s="1"/>
  <c r="AF1065" i="15"/>
  <c r="AG1065" i="15"/>
  <c r="AJ1065" i="15" s="1"/>
  <c r="AH1065" i="15"/>
  <c r="Q1064" i="15"/>
  <c r="S1064" i="15"/>
  <c r="Y1064" i="15" s="1"/>
  <c r="U1064" i="15"/>
  <c r="AA1064" i="15" s="1"/>
  <c r="V1064" i="15"/>
  <c r="AC1064" i="15"/>
  <c r="AD1064" i="15"/>
  <c r="AF1064" i="15"/>
  <c r="AG1064" i="15"/>
  <c r="AJ1064" i="15" s="1"/>
  <c r="AH1064" i="15"/>
  <c r="P51" i="26" l="1"/>
  <c r="T1064" i="15"/>
  <c r="W1064" i="15" s="1"/>
  <c r="B114" i="29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72" i="29" s="1"/>
  <c r="B173" i="29" s="1"/>
  <c r="B174" i="29" s="1"/>
  <c r="B175" i="29" s="1"/>
  <c r="B176" i="29" s="1"/>
  <c r="B177" i="29" s="1"/>
  <c r="B178" i="29" s="1"/>
  <c r="T1066" i="15"/>
  <c r="AD1066" i="15"/>
  <c r="AJ1066" i="15"/>
  <c r="AA1065" i="15"/>
  <c r="W1065" i="15"/>
  <c r="Y1065" i="15"/>
  <c r="V1066" i="15"/>
  <c r="W1066" i="15" s="1"/>
  <c r="M50" i="26"/>
  <c r="O50" i="26"/>
  <c r="P50" i="26"/>
  <c r="Q704" i="13"/>
  <c r="S704" i="13"/>
  <c r="Y704" i="13" s="1"/>
  <c r="U704" i="13"/>
  <c r="AA704" i="13" s="1"/>
  <c r="AC704" i="13"/>
  <c r="AD704" i="13"/>
  <c r="AF704" i="13"/>
  <c r="AG704" i="13"/>
  <c r="AJ704" i="13" s="1"/>
  <c r="AH704" i="13"/>
  <c r="Q1063" i="15"/>
  <c r="S1063" i="15"/>
  <c r="Y1063" i="15" s="1"/>
  <c r="T1063" i="15"/>
  <c r="U1063" i="15"/>
  <c r="AA1063" i="15" s="1"/>
  <c r="AF1063" i="15"/>
  <c r="AG1063" i="15"/>
  <c r="AJ1063" i="15" s="1"/>
  <c r="AH1063" i="15"/>
  <c r="Q1062" i="15"/>
  <c r="S1062" i="15"/>
  <c r="Y1062" i="15" s="1"/>
  <c r="T1062" i="15"/>
  <c r="U1062" i="15"/>
  <c r="V1062" i="15" s="1"/>
  <c r="AF1062" i="15"/>
  <c r="AG1062" i="15"/>
  <c r="AJ1062" i="15" s="1"/>
  <c r="AH1062" i="15"/>
  <c r="M48" i="26"/>
  <c r="P48" i="26" s="1"/>
  <c r="M49" i="26"/>
  <c r="O49" i="26"/>
  <c r="O48" i="26"/>
  <c r="Q1061" i="15"/>
  <c r="S1061" i="15"/>
  <c r="Y1061" i="15" s="1"/>
  <c r="T1061" i="15"/>
  <c r="U1061" i="15"/>
  <c r="AA1061" i="15" s="1"/>
  <c r="AC1061" i="15" s="1"/>
  <c r="AF1061" i="15"/>
  <c r="AG1061" i="15"/>
  <c r="AJ1061" i="15" s="1"/>
  <c r="AH1061" i="15"/>
  <c r="Q1060" i="15"/>
  <c r="S1060" i="15"/>
  <c r="T1060" i="15"/>
  <c r="U1060" i="15"/>
  <c r="V1060" i="15" s="1"/>
  <c r="AF1060" i="15"/>
  <c r="AG1060" i="15"/>
  <c r="AH1060" i="15"/>
  <c r="Q1059" i="15"/>
  <c r="S1059" i="15"/>
  <c r="Y1059" i="15" s="1"/>
  <c r="T1059" i="15"/>
  <c r="U1059" i="15"/>
  <c r="AA1059" i="15" s="1"/>
  <c r="AC1059" i="15"/>
  <c r="AD1059" i="15"/>
  <c r="AF1059" i="15"/>
  <c r="AG1059" i="15"/>
  <c r="AH1059" i="15"/>
  <c r="Q1058" i="15"/>
  <c r="S1058" i="15"/>
  <c r="Y1058" i="15" s="1"/>
  <c r="T1058" i="15"/>
  <c r="U1058" i="15"/>
  <c r="AA1058" i="15" s="1"/>
  <c r="AC1058" i="15"/>
  <c r="AD1058" i="15"/>
  <c r="AF1058" i="15"/>
  <c r="AG1058" i="15"/>
  <c r="AJ1058" i="15" s="1"/>
  <c r="AH1058" i="15"/>
  <c r="Q1057" i="15"/>
  <c r="S1057" i="15"/>
  <c r="Y1057" i="15" s="1"/>
  <c r="U1057" i="15"/>
  <c r="AA1057" i="15" s="1"/>
  <c r="V1057" i="15"/>
  <c r="AC1057" i="15"/>
  <c r="AD1057" i="15"/>
  <c r="AF1057" i="15"/>
  <c r="AG1057" i="15"/>
  <c r="AH1057" i="15"/>
  <c r="P49" i="26" l="1"/>
  <c r="AJ1059" i="15"/>
  <c r="V1063" i="15"/>
  <c r="AJ1057" i="15"/>
  <c r="AD1061" i="15"/>
  <c r="V1061" i="15"/>
  <c r="W1061" i="15" s="1"/>
  <c r="V704" i="13"/>
  <c r="T704" i="13"/>
  <c r="W704" i="13" s="1"/>
  <c r="R65" i="29"/>
  <c r="R66" i="29" s="1"/>
  <c r="R67" i="29" s="1"/>
  <c r="R68" i="29" s="1"/>
  <c r="R69" i="29" s="1"/>
  <c r="R70" i="29" s="1"/>
  <c r="R71" i="29" s="1"/>
  <c r="R72" i="29" s="1"/>
  <c r="R73" i="29" s="1"/>
  <c r="R74" i="29" s="1"/>
  <c r="R75" i="29" s="1"/>
  <c r="R76" i="29" s="1"/>
  <c r="R77" i="29" s="1"/>
  <c r="R78" i="29" s="1"/>
  <c r="R79" i="29" s="1"/>
  <c r="R80" i="29" s="1"/>
  <c r="R81" i="29" s="1"/>
  <c r="R82" i="29" s="1"/>
  <c r="R83" i="29" s="1"/>
  <c r="R84" i="29" s="1"/>
  <c r="R85" i="29" s="1"/>
  <c r="R86" i="29" s="1"/>
  <c r="R87" i="29" s="1"/>
  <c r="R88" i="29" s="1"/>
  <c r="R89" i="29" s="1"/>
  <c r="R90" i="29" s="1"/>
  <c r="R91" i="29" s="1"/>
  <c r="R92" i="29" s="1"/>
  <c r="R93" i="29" s="1"/>
  <c r="R94" i="29" s="1"/>
  <c r="R95" i="29" s="1"/>
  <c r="R96" i="29" s="1"/>
  <c r="R97" i="29" s="1"/>
  <c r="R98" i="29" s="1"/>
  <c r="R99" i="29" s="1"/>
  <c r="R100" i="29" s="1"/>
  <c r="R101" i="29" s="1"/>
  <c r="R102" i="29" s="1"/>
  <c r="R103" i="29" s="1"/>
  <c r="R104" i="29" s="1"/>
  <c r="R105" i="29" s="1"/>
  <c r="R106" i="29" s="1"/>
  <c r="R107" i="29" s="1"/>
  <c r="R108" i="29" s="1"/>
  <c r="R109" i="29" s="1"/>
  <c r="AC1065" i="15"/>
  <c r="AD1065" i="15"/>
  <c r="W1063" i="15"/>
  <c r="AD1063" i="15"/>
  <c r="AC1063" i="15"/>
  <c r="W1062" i="15"/>
  <c r="AA1062" i="15"/>
  <c r="AD1062" i="15" s="1"/>
  <c r="W1060" i="15"/>
  <c r="AA1060" i="15"/>
  <c r="Y1060" i="15"/>
  <c r="AJ1060" i="15"/>
  <c r="V1059" i="15"/>
  <c r="W1059" i="15" s="1"/>
  <c r="V1058" i="15"/>
  <c r="W1058" i="15" s="1"/>
  <c r="T1057" i="15"/>
  <c r="W1057" i="15" s="1"/>
  <c r="AC1062" i="15" l="1"/>
  <c r="AE65" i="29"/>
  <c r="AE66" i="29" s="1"/>
  <c r="AE67" i="29" s="1"/>
  <c r="AE68" i="29" s="1"/>
  <c r="AE69" i="29" s="1"/>
  <c r="AE70" i="29" s="1"/>
  <c r="AE71" i="29" s="1"/>
  <c r="AE72" i="29" s="1"/>
  <c r="AE73" i="29" s="1"/>
  <c r="AE74" i="29" s="1"/>
  <c r="AE75" i="29" s="1"/>
  <c r="AE76" i="29" s="1"/>
  <c r="AE77" i="29" s="1"/>
  <c r="AE78" i="29" s="1"/>
  <c r="AE79" i="29" s="1"/>
  <c r="AE80" i="29" s="1"/>
  <c r="AE81" i="29" s="1"/>
  <c r="AE82" i="29" s="1"/>
  <c r="AE83" i="29" s="1"/>
  <c r="AE84" i="29" s="1"/>
  <c r="AE85" i="29" s="1"/>
  <c r="AE86" i="29" s="1"/>
  <c r="AE87" i="29" s="1"/>
  <c r="AE88" i="29" s="1"/>
  <c r="AE89" i="29" s="1"/>
  <c r="AE90" i="29" s="1"/>
  <c r="AE91" i="29" s="1"/>
  <c r="AE92" i="29" s="1"/>
  <c r="AE93" i="29" s="1"/>
  <c r="AE94" i="29" s="1"/>
  <c r="AE95" i="29" s="1"/>
  <c r="AE96" i="29" s="1"/>
  <c r="AE97" i="29" s="1"/>
  <c r="AE98" i="29" s="1"/>
  <c r="X65" i="29"/>
  <c r="X66" i="29" s="1"/>
  <c r="X67" i="29" s="1"/>
  <c r="X68" i="29" s="1"/>
  <c r="X69" i="29" s="1"/>
  <c r="X70" i="29" s="1"/>
  <c r="X71" i="29" s="1"/>
  <c r="X72" i="29" s="1"/>
  <c r="X73" i="29" s="1"/>
  <c r="X74" i="29" s="1"/>
  <c r="X75" i="29" s="1"/>
  <c r="X76" i="29" s="1"/>
  <c r="X77" i="29" s="1"/>
  <c r="X78" i="29" s="1"/>
  <c r="X79" i="29" s="1"/>
  <c r="X80" i="29" s="1"/>
  <c r="X81" i="29" s="1"/>
  <c r="X82" i="29" s="1"/>
  <c r="X83" i="29" s="1"/>
  <c r="X84" i="29" s="1"/>
  <c r="X85" i="29" s="1"/>
  <c r="X86" i="29" s="1"/>
  <c r="X87" i="29" s="1"/>
  <c r="X88" i="29" s="1"/>
  <c r="X89" i="29" s="1"/>
  <c r="X90" i="29" s="1"/>
  <c r="X91" i="29" s="1"/>
  <c r="X92" i="29" s="1"/>
  <c r="X93" i="29" s="1"/>
  <c r="X94" i="29" s="1"/>
  <c r="X95" i="29" s="1"/>
  <c r="X96" i="29" s="1"/>
  <c r="X97" i="29" s="1"/>
  <c r="X98" i="29" s="1"/>
  <c r="X99" i="29" s="1"/>
  <c r="X100" i="29" s="1"/>
  <c r="X101" i="29" s="1"/>
  <c r="X102" i="29" s="1"/>
  <c r="X103" i="29" s="1"/>
  <c r="AK65" i="29"/>
  <c r="AK66" i="29" s="1"/>
  <c r="AK67" i="29" s="1"/>
  <c r="AK68" i="29" s="1"/>
  <c r="AK69" i="29" s="1"/>
  <c r="AK70" i="29" s="1"/>
  <c r="AK71" i="29" s="1"/>
  <c r="AK72" i="29" s="1"/>
  <c r="AK73" i="29" s="1"/>
  <c r="AK74" i="29" s="1"/>
  <c r="AK75" i="29" s="1"/>
  <c r="AK76" i="29" s="1"/>
  <c r="AK77" i="29" s="1"/>
  <c r="AK78" i="29" s="1"/>
  <c r="AK79" i="29" s="1"/>
  <c r="AK80" i="29" s="1"/>
  <c r="AK81" i="29" s="1"/>
  <c r="AK82" i="29" s="1"/>
  <c r="AK83" i="29" s="1"/>
  <c r="AK84" i="29" s="1"/>
  <c r="AK85" i="29" s="1"/>
  <c r="AK86" i="29" s="1"/>
  <c r="AK87" i="29" s="1"/>
  <c r="AK88" i="29" s="1"/>
  <c r="AK89" i="29" s="1"/>
  <c r="AK90" i="29" s="1"/>
  <c r="AK91" i="29" s="1"/>
  <c r="AK92" i="29" s="1"/>
  <c r="AK93" i="29" s="1"/>
  <c r="AK94" i="29" s="1"/>
  <c r="AK95" i="29" s="1"/>
  <c r="AK96" i="29" s="1"/>
  <c r="AK97" i="29" s="1"/>
  <c r="AK98" i="29" s="1"/>
  <c r="AK99" i="29" s="1"/>
  <c r="AK100" i="29" s="1"/>
  <c r="AK101" i="29" s="1"/>
  <c r="AK102" i="29" s="1"/>
  <c r="AK103" i="29" s="1"/>
  <c r="AK104" i="29" s="1"/>
  <c r="AC1060" i="15"/>
  <c r="AD1060" i="15"/>
  <c r="Q1056" i="15"/>
  <c r="S1056" i="15"/>
  <c r="Y1056" i="15" s="1"/>
  <c r="AC1056" i="15" s="1"/>
  <c r="U1056" i="15"/>
  <c r="AA1056" i="15" s="1"/>
  <c r="AD1056" i="15"/>
  <c r="AF1056" i="15"/>
  <c r="AG1056" i="15"/>
  <c r="AJ1056" i="15" s="1"/>
  <c r="AH1056" i="15"/>
  <c r="Q702" i="13"/>
  <c r="M47" i="26"/>
  <c r="P47" i="26" s="1"/>
  <c r="O47" i="26"/>
  <c r="Q1055" i="15"/>
  <c r="S1055" i="15"/>
  <c r="Y1055" i="15" s="1"/>
  <c r="U1055" i="15"/>
  <c r="V1055" i="15" s="1"/>
  <c r="AA1055" i="15"/>
  <c r="AF1055" i="15"/>
  <c r="AG1055" i="15"/>
  <c r="AH1055" i="15"/>
  <c r="Q703" i="13"/>
  <c r="S703" i="13"/>
  <c r="Y703" i="13" s="1"/>
  <c r="U703" i="13"/>
  <c r="AA703" i="13" s="1"/>
  <c r="AC703" i="13"/>
  <c r="AD703" i="13"/>
  <c r="AF703" i="13"/>
  <c r="AG703" i="13"/>
  <c r="AH703" i="13"/>
  <c r="M46" i="26"/>
  <c r="P46" i="26" s="1"/>
  <c r="O46" i="26"/>
  <c r="M45" i="26"/>
  <c r="O45" i="26"/>
  <c r="P45" i="26"/>
  <c r="Q1054" i="15"/>
  <c r="S1054" i="15"/>
  <c r="Y1054" i="15" s="1"/>
  <c r="U1054" i="15"/>
  <c r="AA1054" i="15" s="1"/>
  <c r="AC1054" i="15"/>
  <c r="AD1054" i="15"/>
  <c r="AF1054" i="15"/>
  <c r="AG1054" i="15"/>
  <c r="AJ1054" i="15" s="1"/>
  <c r="AH1054" i="15"/>
  <c r="AH1053" i="15"/>
  <c r="AG1053" i="15"/>
  <c r="AF1053" i="15"/>
  <c r="U1053" i="15"/>
  <c r="AA1053" i="15" s="1"/>
  <c r="AD1053" i="15" s="1"/>
  <c r="S1053" i="15"/>
  <c r="Y1053" i="15" s="1"/>
  <c r="Q1053" i="15"/>
  <c r="Y22" i="14"/>
  <c r="Y20" i="14"/>
  <c r="Y19" i="14"/>
  <c r="AJ22" i="12"/>
  <c r="AJ20" i="12"/>
  <c r="AJ19" i="12"/>
  <c r="AJ11" i="12"/>
  <c r="AJ10" i="12"/>
  <c r="M44" i="26"/>
  <c r="O44" i="26"/>
  <c r="P44" i="26"/>
  <c r="Q1052" i="15"/>
  <c r="S1052" i="15"/>
  <c r="Y1052" i="15" s="1"/>
  <c r="U1052" i="15"/>
  <c r="V1052" i="15" s="1"/>
  <c r="AF1052" i="15"/>
  <c r="AG1052" i="15"/>
  <c r="AH1052" i="15"/>
  <c r="V1053" i="15" l="1"/>
  <c r="AC1053" i="15"/>
  <c r="AC1055" i="15"/>
  <c r="T1052" i="15"/>
  <c r="W1052" i="15" s="1"/>
  <c r="AJ1053" i="15"/>
  <c r="AJ1055" i="15"/>
  <c r="AJ703" i="13"/>
  <c r="T703" i="13"/>
  <c r="AD1055" i="15"/>
  <c r="T1055" i="15"/>
  <c r="W1055" i="15" s="1"/>
  <c r="V1056" i="15"/>
  <c r="T1056" i="15"/>
  <c r="W1056" i="15" s="1"/>
  <c r="V703" i="13"/>
  <c r="W703" i="13" s="1"/>
  <c r="T1053" i="15"/>
  <c r="W1053" i="15" s="1"/>
  <c r="V1054" i="15"/>
  <c r="T1054" i="15"/>
  <c r="W1054" i="15" s="1"/>
  <c r="AJ1052" i="15"/>
  <c r="AA1052" i="15"/>
  <c r="AD1052" i="15" s="1"/>
  <c r="AC1052" i="15"/>
  <c r="Y23" i="14"/>
  <c r="Y24" i="14" s="1"/>
  <c r="Q1051" i="15"/>
  <c r="Y25" i="14" s="1"/>
  <c r="S1051" i="15"/>
  <c r="Y1051" i="15" s="1"/>
  <c r="AC1051" i="15" s="1"/>
  <c r="U1051" i="15"/>
  <c r="AA1051" i="15" s="1"/>
  <c r="V1051" i="15"/>
  <c r="AF1051" i="15"/>
  <c r="AG1051" i="15"/>
  <c r="AH1051" i="15"/>
  <c r="Q1050" i="15"/>
  <c r="S1050" i="15"/>
  <c r="Y1050" i="15" s="1"/>
  <c r="AC1050" i="15" s="1"/>
  <c r="U1050" i="15"/>
  <c r="V1050" i="15" s="1"/>
  <c r="AA1050" i="15"/>
  <c r="AF1050" i="15"/>
  <c r="AG1050" i="15"/>
  <c r="AH1050" i="15"/>
  <c r="AD1050" i="15" l="1"/>
  <c r="AJ1050" i="15"/>
  <c r="AJ1051" i="15"/>
  <c r="AD1051" i="15"/>
  <c r="T1051" i="15"/>
  <c r="W1051" i="15" s="1"/>
  <c r="T1050" i="15"/>
  <c r="W1050" i="15" s="1"/>
  <c r="M43" i="26"/>
  <c r="P43" i="26" s="1"/>
  <c r="O43" i="26"/>
  <c r="S702" i="13"/>
  <c r="Y702" i="13" s="1"/>
  <c r="T702" i="13"/>
  <c r="U702" i="13"/>
  <c r="AA702" i="13" s="1"/>
  <c r="V702" i="13"/>
  <c r="AC702" i="13"/>
  <c r="AD702" i="13"/>
  <c r="AF702" i="13"/>
  <c r="AG702" i="13"/>
  <c r="AJ702" i="13" s="1"/>
  <c r="AH702" i="13"/>
  <c r="AH1049" i="15"/>
  <c r="AG1049" i="15"/>
  <c r="AJ1049" i="15" s="1"/>
  <c r="AF1049" i="15"/>
  <c r="AD1049" i="15"/>
  <c r="AC1049" i="15"/>
  <c r="U1049" i="15"/>
  <c r="AA1049" i="15" s="1"/>
  <c r="S1049" i="15"/>
  <c r="Y1049" i="15" s="1"/>
  <c r="Q1049" i="15"/>
  <c r="M42" i="26"/>
  <c r="O42" i="26"/>
  <c r="Q1048" i="15"/>
  <c r="S1048" i="15"/>
  <c r="Y1048" i="15" s="1"/>
  <c r="U1048" i="15"/>
  <c r="AA1048" i="15" s="1"/>
  <c r="AD1048" i="15" s="1"/>
  <c r="AF1048" i="15"/>
  <c r="AG1048" i="15"/>
  <c r="AH1048" i="15"/>
  <c r="Q701" i="13"/>
  <c r="S701" i="13"/>
  <c r="Y701" i="13" s="1"/>
  <c r="T701" i="13"/>
  <c r="U701" i="13"/>
  <c r="AA701" i="13" s="1"/>
  <c r="AC701" i="13" s="1"/>
  <c r="AD701" i="13"/>
  <c r="AF701" i="13"/>
  <c r="AG701" i="13"/>
  <c r="AJ701" i="13" s="1"/>
  <c r="AH701" i="13"/>
  <c r="Q1047" i="15"/>
  <c r="S1047" i="15"/>
  <c r="Y1047" i="15" s="1"/>
  <c r="T1047" i="15"/>
  <c r="U1047" i="15"/>
  <c r="AA1047" i="15" s="1"/>
  <c r="AD1047" i="15" s="1"/>
  <c r="AC1047" i="15"/>
  <c r="AF1047" i="15"/>
  <c r="AG1047" i="15"/>
  <c r="AH1047" i="15"/>
  <c r="AH700" i="13"/>
  <c r="AG700" i="13"/>
  <c r="AH699" i="13"/>
  <c r="AG699" i="13"/>
  <c r="AJ699" i="13" s="1"/>
  <c r="AH698" i="13"/>
  <c r="AJ698" i="13" s="1"/>
  <c r="AG698" i="13"/>
  <c r="AH697" i="13"/>
  <c r="AG697" i="13"/>
  <c r="AH696" i="13"/>
  <c r="AG696" i="13"/>
  <c r="AJ696" i="13" s="1"/>
  <c r="AH695" i="13"/>
  <c r="AG695" i="13"/>
  <c r="AJ695" i="13" s="1"/>
  <c r="AH694" i="13"/>
  <c r="AG694" i="13"/>
  <c r="AH693" i="13"/>
  <c r="AG693" i="13"/>
  <c r="AH692" i="13"/>
  <c r="AG692" i="13"/>
  <c r="AH691" i="13"/>
  <c r="AG691" i="13"/>
  <c r="AH690" i="13"/>
  <c r="AG690" i="13"/>
  <c r="AH689" i="13"/>
  <c r="AG689" i="13"/>
  <c r="AH688" i="13"/>
  <c r="AG688" i="13"/>
  <c r="AH687" i="13"/>
  <c r="AG687" i="13"/>
  <c r="AH686" i="13"/>
  <c r="AG686" i="13"/>
  <c r="AH685" i="13"/>
  <c r="AG685" i="13"/>
  <c r="AH684" i="13"/>
  <c r="AG684" i="13"/>
  <c r="AH683" i="13"/>
  <c r="AG683" i="13"/>
  <c r="AH682" i="13"/>
  <c r="AG682" i="13"/>
  <c r="AH681" i="13"/>
  <c r="AG681" i="13"/>
  <c r="AH680" i="13"/>
  <c r="AG680" i="13"/>
  <c r="AH679" i="13"/>
  <c r="AG679" i="13"/>
  <c r="AJ679" i="13" s="1"/>
  <c r="AH678" i="13"/>
  <c r="AG678" i="13"/>
  <c r="AH677" i="13"/>
  <c r="AG677" i="13"/>
  <c r="AG676" i="13"/>
  <c r="AF700" i="13"/>
  <c r="AF699" i="13"/>
  <c r="AF698" i="13"/>
  <c r="AJ697" i="13"/>
  <c r="AF697" i="13"/>
  <c r="AF696" i="13"/>
  <c r="AF695" i="13"/>
  <c r="AF694" i="13"/>
  <c r="AF693" i="13"/>
  <c r="AF692" i="13"/>
  <c r="AF691" i="13"/>
  <c r="AJ691" i="13" s="1"/>
  <c r="AJ690" i="13"/>
  <c r="AF690" i="13"/>
  <c r="AF689" i="13"/>
  <c r="AF688" i="13"/>
  <c r="AF687" i="13"/>
  <c r="AF686" i="13"/>
  <c r="AF685" i="13"/>
  <c r="AF684" i="13"/>
  <c r="AF683" i="13"/>
  <c r="AF682" i="13"/>
  <c r="AF681" i="13"/>
  <c r="AF680" i="13"/>
  <c r="AF679" i="13"/>
  <c r="AF678" i="13"/>
  <c r="AF677" i="13"/>
  <c r="AH676" i="13"/>
  <c r="AJ676" i="13" s="1"/>
  <c r="AF676" i="13"/>
  <c r="AJ700" i="13"/>
  <c r="AJ692" i="13"/>
  <c r="AJ688" i="13"/>
  <c r="AJ687" i="13"/>
  <c r="AJ684" i="13"/>
  <c r="AJ680" i="13"/>
  <c r="AJ677" i="13"/>
  <c r="AH1046" i="15"/>
  <c r="AG1046" i="15"/>
  <c r="AJ1046" i="15" s="1"/>
  <c r="AH1045" i="15"/>
  <c r="AG1045" i="15"/>
  <c r="AH1044" i="15"/>
  <c r="AG1044" i="15"/>
  <c r="AH1043" i="15"/>
  <c r="AG1043" i="15"/>
  <c r="AH1042" i="15"/>
  <c r="AG1042" i="15"/>
  <c r="AH1041" i="15"/>
  <c r="AG1041" i="15"/>
  <c r="AH1040" i="15"/>
  <c r="AG1040" i="15"/>
  <c r="AH1039" i="15"/>
  <c r="AG1039" i="15"/>
  <c r="AH1038" i="15"/>
  <c r="AG1038" i="15"/>
  <c r="AJ1038" i="15" s="1"/>
  <c r="AH1037" i="15"/>
  <c r="AG1037" i="15"/>
  <c r="AJ1037" i="15" s="1"/>
  <c r="AH1036" i="15"/>
  <c r="AG1036" i="15"/>
  <c r="AH1035" i="15"/>
  <c r="AG1035" i="15"/>
  <c r="AJ1035" i="15" s="1"/>
  <c r="AH1034" i="15"/>
  <c r="AG1034" i="15"/>
  <c r="AJ1034" i="15" s="1"/>
  <c r="AH1033" i="15"/>
  <c r="AG1033" i="15"/>
  <c r="AH1032" i="15"/>
  <c r="AG1032" i="15"/>
  <c r="AJ1032" i="15" s="1"/>
  <c r="AH1031" i="15"/>
  <c r="AG1031" i="15"/>
  <c r="AJ1031" i="15" s="1"/>
  <c r="AH1030" i="15"/>
  <c r="AG1030" i="15"/>
  <c r="AH1029" i="15"/>
  <c r="AG1029" i="15"/>
  <c r="AJ1029" i="15" s="1"/>
  <c r="AH1028" i="15"/>
  <c r="AG1028" i="15"/>
  <c r="AH1027" i="15"/>
  <c r="AG1027" i="15"/>
  <c r="AH1026" i="15"/>
  <c r="AG1026" i="15"/>
  <c r="AH1025" i="15"/>
  <c r="AG1025" i="15"/>
  <c r="AH1024" i="15"/>
  <c r="AG1024" i="15"/>
  <c r="AH1023" i="15"/>
  <c r="AG1023" i="15"/>
  <c r="AH1022" i="15"/>
  <c r="AG1022" i="15"/>
  <c r="AJ1022" i="15" s="1"/>
  <c r="AH1021" i="15"/>
  <c r="AG1021" i="15"/>
  <c r="AH1020" i="15"/>
  <c r="AG1020" i="15"/>
  <c r="AH1019" i="15"/>
  <c r="AG1019" i="15"/>
  <c r="AJ1019" i="15" s="1"/>
  <c r="AH1018" i="15"/>
  <c r="AG1018" i="15"/>
  <c r="AJ1018" i="15" s="1"/>
  <c r="AH1017" i="15"/>
  <c r="AG1017" i="15"/>
  <c r="AH1016" i="15"/>
  <c r="AG1016" i="15"/>
  <c r="AH1015" i="15"/>
  <c r="AG1015" i="15"/>
  <c r="AH1014" i="15"/>
  <c r="AG1014" i="15"/>
  <c r="AH1013" i="15"/>
  <c r="AG1013" i="15"/>
  <c r="AJ1013" i="15" s="1"/>
  <c r="AH1012" i="15"/>
  <c r="AG1012" i="15"/>
  <c r="AJ1012" i="15" s="1"/>
  <c r="AH1011" i="15"/>
  <c r="AG1011" i="15"/>
  <c r="AH1010" i="15"/>
  <c r="AG1010" i="15"/>
  <c r="AJ1010" i="15" s="1"/>
  <c r="AH1009" i="15"/>
  <c r="AG1009" i="15"/>
  <c r="AH1008" i="15"/>
  <c r="AG1008" i="15"/>
  <c r="AJ1008" i="15" s="1"/>
  <c r="AH1007" i="15"/>
  <c r="AG1007" i="15"/>
  <c r="AH1006" i="15"/>
  <c r="AG1006" i="15"/>
  <c r="AJ1006" i="15" s="1"/>
  <c r="AJ1009" i="15"/>
  <c r="AH1005" i="15"/>
  <c r="AG1005" i="15"/>
  <c r="AH1004" i="15"/>
  <c r="AG1004" i="15"/>
  <c r="AJ1004" i="15" s="1"/>
  <c r="AH1003" i="15"/>
  <c r="AG1003" i="15"/>
  <c r="AJ1003" i="15" s="1"/>
  <c r="AH1002" i="15"/>
  <c r="AG1002" i="15"/>
  <c r="AJ1002" i="15" s="1"/>
  <c r="AH1001" i="15"/>
  <c r="AG1001" i="15"/>
  <c r="AH1000" i="15"/>
  <c r="AG1000" i="15"/>
  <c r="AJ1000" i="15" s="1"/>
  <c r="AH999" i="15"/>
  <c r="AG999" i="15"/>
  <c r="AJ999" i="15" s="1"/>
  <c r="AH998" i="15"/>
  <c r="AG998" i="15"/>
  <c r="AH997" i="15"/>
  <c r="AG997" i="15"/>
  <c r="AH996" i="15"/>
  <c r="AG996" i="15"/>
  <c r="AH995" i="15"/>
  <c r="AG995" i="15"/>
  <c r="AH994" i="15"/>
  <c r="AG994" i="15"/>
  <c r="AJ994" i="15" s="1"/>
  <c r="AH993" i="15"/>
  <c r="AG993" i="15"/>
  <c r="AH992" i="15"/>
  <c r="AG992" i="15"/>
  <c r="AH991" i="15"/>
  <c r="AG991" i="15"/>
  <c r="AH990" i="15"/>
  <c r="AG990" i="15"/>
  <c r="AJ990" i="15" s="1"/>
  <c r="AH989" i="15"/>
  <c r="AG989" i="15"/>
  <c r="AH988" i="15"/>
  <c r="AG988" i="15"/>
  <c r="AH987" i="15"/>
  <c r="AG987" i="15"/>
  <c r="AJ987" i="15" s="1"/>
  <c r="AH986" i="15"/>
  <c r="AG986" i="15"/>
  <c r="AH985" i="15"/>
  <c r="AG985" i="15"/>
  <c r="AH984" i="15"/>
  <c r="AG984" i="15"/>
  <c r="AH983" i="15"/>
  <c r="AG983" i="15"/>
  <c r="AH982" i="15"/>
  <c r="AG982" i="15"/>
  <c r="AH981" i="15"/>
  <c r="AG981" i="15"/>
  <c r="AJ981" i="15" s="1"/>
  <c r="AH980" i="15"/>
  <c r="AG980" i="15"/>
  <c r="AJ980" i="15" s="1"/>
  <c r="AH979" i="15"/>
  <c r="AG979" i="15"/>
  <c r="AH978" i="15"/>
  <c r="AG978" i="15"/>
  <c r="AH977" i="15"/>
  <c r="AG977" i="15"/>
  <c r="AH976" i="15"/>
  <c r="AG976" i="15"/>
  <c r="AH975" i="15"/>
  <c r="AG975" i="15"/>
  <c r="AJ975" i="15" s="1"/>
  <c r="AH974" i="15"/>
  <c r="AG974" i="15"/>
  <c r="AH973" i="15"/>
  <c r="AG973" i="15"/>
  <c r="AH972" i="15"/>
  <c r="AG972" i="15"/>
  <c r="AH971" i="15"/>
  <c r="AG971" i="15"/>
  <c r="AJ971" i="15" s="1"/>
  <c r="AH970" i="15"/>
  <c r="AG970" i="15"/>
  <c r="AJ970" i="15" s="1"/>
  <c r="AH969" i="15"/>
  <c r="AG969" i="15"/>
  <c r="AH968" i="15"/>
  <c r="AG968" i="15"/>
  <c r="AJ968" i="15" s="1"/>
  <c r="AH967" i="15"/>
  <c r="AG967" i="15"/>
  <c r="AJ967" i="15" s="1"/>
  <c r="AH966" i="15"/>
  <c r="AG966" i="15"/>
  <c r="AH965" i="15"/>
  <c r="AG965" i="15"/>
  <c r="AJ965" i="15" s="1"/>
  <c r="AH964" i="15"/>
  <c r="AG964" i="15"/>
  <c r="AJ964" i="15" s="1"/>
  <c r="AH963" i="15"/>
  <c r="AG963" i="15"/>
  <c r="AH962" i="15"/>
  <c r="AG962" i="15"/>
  <c r="AH961" i="15"/>
  <c r="AG961" i="15"/>
  <c r="AJ961" i="15" s="1"/>
  <c r="AH960" i="15"/>
  <c r="AG960" i="15"/>
  <c r="AG959" i="15"/>
  <c r="AG958" i="15"/>
  <c r="AJ958" i="15" s="1"/>
  <c r="AG957" i="15"/>
  <c r="AG956" i="15"/>
  <c r="AG955" i="15"/>
  <c r="AG954" i="15"/>
  <c r="AG953" i="15"/>
  <c r="AG952" i="15"/>
  <c r="AG951" i="15"/>
  <c r="AJ951" i="15" s="1"/>
  <c r="AG950" i="15"/>
  <c r="AJ950" i="15" s="1"/>
  <c r="AG949" i="15"/>
  <c r="AG948" i="15"/>
  <c r="AG947" i="15"/>
  <c r="AJ947" i="15" s="1"/>
  <c r="AG946" i="15"/>
  <c r="AG945" i="15"/>
  <c r="AJ945" i="15" s="1"/>
  <c r="AG944" i="15"/>
  <c r="AG943" i="15"/>
  <c r="AJ943" i="15" s="1"/>
  <c r="AG942" i="15"/>
  <c r="AJ942" i="15" s="1"/>
  <c r="AG941" i="15"/>
  <c r="AG940" i="15"/>
  <c r="AG939" i="15"/>
  <c r="AG938" i="15"/>
  <c r="AG937" i="15"/>
  <c r="AG936" i="15"/>
  <c r="AG935" i="15"/>
  <c r="AG934" i="15"/>
  <c r="AJ934" i="15" s="1"/>
  <c r="AG933" i="15"/>
  <c r="AG932" i="15"/>
  <c r="AG931" i="15"/>
  <c r="AG930" i="15"/>
  <c r="AG929" i="15"/>
  <c r="AJ929" i="15" s="1"/>
  <c r="AG928" i="15"/>
  <c r="AG927" i="15"/>
  <c r="AG926" i="15"/>
  <c r="AJ926" i="15" s="1"/>
  <c r="AF1046" i="15"/>
  <c r="AF1045" i="15"/>
  <c r="AF1044" i="15"/>
  <c r="AF1043" i="15"/>
  <c r="AF1042" i="15"/>
  <c r="AF1041" i="15"/>
  <c r="AF1040" i="15"/>
  <c r="AF1039" i="15"/>
  <c r="AF1038" i="15"/>
  <c r="AF1037" i="15"/>
  <c r="AF1036" i="15"/>
  <c r="AF1035" i="15"/>
  <c r="AF1034" i="15"/>
  <c r="AF1033" i="15"/>
  <c r="AF1032" i="15"/>
  <c r="AF1031" i="15"/>
  <c r="AF1030" i="15"/>
  <c r="AF1029" i="15"/>
  <c r="AF1028" i="15"/>
  <c r="AF1027" i="15"/>
  <c r="AF1026" i="15"/>
  <c r="AF1025" i="15"/>
  <c r="AF1024" i="15"/>
  <c r="AF1023" i="15"/>
  <c r="AF1022" i="15"/>
  <c r="AF1021" i="15"/>
  <c r="AF1020" i="15"/>
  <c r="AF1019" i="15"/>
  <c r="AF1018" i="15"/>
  <c r="AF1017" i="15"/>
  <c r="AF1016" i="15"/>
  <c r="AF1015" i="15"/>
  <c r="AF1014" i="15"/>
  <c r="AF1013" i="15"/>
  <c r="AF1012" i="15"/>
  <c r="AF1011" i="15"/>
  <c r="AF1010" i="15"/>
  <c r="AF1009" i="15"/>
  <c r="AF1008" i="15"/>
  <c r="AF1007" i="15"/>
  <c r="AF1006" i="15"/>
  <c r="AF1005" i="15"/>
  <c r="AF1004" i="15"/>
  <c r="AF1003" i="15"/>
  <c r="AF1002" i="15"/>
  <c r="AF1001" i="15"/>
  <c r="AF1000" i="15"/>
  <c r="AF999" i="15"/>
  <c r="AF998" i="15"/>
  <c r="AF997" i="15"/>
  <c r="AF996" i="15"/>
  <c r="AF995" i="15"/>
  <c r="AF994" i="15"/>
  <c r="AF993" i="15"/>
  <c r="AF992" i="15"/>
  <c r="AF990" i="15"/>
  <c r="AF989" i="15"/>
  <c r="AF988" i="15"/>
  <c r="AF987" i="15"/>
  <c r="AF986" i="15"/>
  <c r="AF985" i="15"/>
  <c r="AF984" i="15"/>
  <c r="AF983" i="15"/>
  <c r="AJ983" i="15" s="1"/>
  <c r="AF982" i="15"/>
  <c r="AF981" i="15"/>
  <c r="AF980" i="15"/>
  <c r="AF979" i="15"/>
  <c r="AF978" i="15"/>
  <c r="AF977" i="15"/>
  <c r="AF976" i="15"/>
  <c r="AF975" i="15"/>
  <c r="AF974" i="15"/>
  <c r="AF973" i="15"/>
  <c r="AF972" i="15"/>
  <c r="AF971" i="15"/>
  <c r="AF970" i="15"/>
  <c r="AF969" i="15"/>
  <c r="AJ969" i="15" s="1"/>
  <c r="AF968" i="15"/>
  <c r="AF967" i="15"/>
  <c r="AF966" i="15"/>
  <c r="AF965" i="15"/>
  <c r="AF964" i="15"/>
  <c r="AF963" i="15"/>
  <c r="AF962" i="15"/>
  <c r="AF961" i="15"/>
  <c r="AF960" i="15"/>
  <c r="AJ960" i="15" s="1"/>
  <c r="AH959" i="15"/>
  <c r="AF959" i="15"/>
  <c r="AH958" i="15"/>
  <c r="AF958" i="15"/>
  <c r="AH957" i="15"/>
  <c r="AF957" i="15"/>
  <c r="AH956" i="15"/>
  <c r="AF956" i="15"/>
  <c r="AH955" i="15"/>
  <c r="AJ955" i="15" s="1"/>
  <c r="AF955" i="15"/>
  <c r="AH954" i="15"/>
  <c r="AF954" i="15"/>
  <c r="AH953" i="15"/>
  <c r="AF953" i="15"/>
  <c r="AJ953" i="15" s="1"/>
  <c r="AH952" i="15"/>
  <c r="AF952" i="15"/>
  <c r="AJ952" i="15" s="1"/>
  <c r="AH951" i="15"/>
  <c r="AF951" i="15"/>
  <c r="AH950" i="15"/>
  <c r="AF950" i="15"/>
  <c r="AH949" i="15"/>
  <c r="AF949" i="15"/>
  <c r="AH948" i="15"/>
  <c r="AF948" i="15"/>
  <c r="AH947" i="15"/>
  <c r="AF947" i="15"/>
  <c r="AH946" i="15"/>
  <c r="AF946" i="15"/>
  <c r="AH945" i="15"/>
  <c r="AF945" i="15"/>
  <c r="AH944" i="15"/>
  <c r="AF944" i="15"/>
  <c r="AJ944" i="15" s="1"/>
  <c r="AH943" i="15"/>
  <c r="AF943" i="15"/>
  <c r="AH942" i="15"/>
  <c r="AF942" i="15"/>
  <c r="AH941" i="15"/>
  <c r="AJ941" i="15" s="1"/>
  <c r="AF941" i="15"/>
  <c r="AH940" i="15"/>
  <c r="AF940" i="15"/>
  <c r="AH939" i="15"/>
  <c r="AF939" i="15"/>
  <c r="AH938" i="15"/>
  <c r="AF938" i="15"/>
  <c r="AH937" i="15"/>
  <c r="AF937" i="15"/>
  <c r="AH936" i="15"/>
  <c r="AF936" i="15"/>
  <c r="AH935" i="15"/>
  <c r="AF935" i="15"/>
  <c r="AH934" i="15"/>
  <c r="AF934" i="15"/>
  <c r="AH933" i="15"/>
  <c r="AF933" i="15"/>
  <c r="AH932" i="15"/>
  <c r="AF932" i="15"/>
  <c r="AH931" i="15"/>
  <c r="AF931" i="15"/>
  <c r="AH930" i="15"/>
  <c r="AF930" i="15"/>
  <c r="AH929" i="15"/>
  <c r="AF929" i="15"/>
  <c r="AH928" i="15"/>
  <c r="AF928" i="15"/>
  <c r="AJ928" i="15" s="1"/>
  <c r="AH927" i="15"/>
  <c r="AF927" i="15"/>
  <c r="AH926" i="15"/>
  <c r="AF926" i="15"/>
  <c r="AJ1043" i="15"/>
  <c r="AJ1042" i="15"/>
  <c r="AJ1039" i="15"/>
  <c r="AJ1033" i="15"/>
  <c r="AJ1030" i="15"/>
  <c r="AJ1027" i="15"/>
  <c r="AJ1026" i="15"/>
  <c r="AJ1021" i="15"/>
  <c r="AJ1020" i="15"/>
  <c r="AJ1015" i="15"/>
  <c r="AJ1014" i="15"/>
  <c r="AJ1007" i="15"/>
  <c r="AJ1005" i="15"/>
  <c r="AJ998" i="15"/>
  <c r="AJ995" i="15"/>
  <c r="AJ986" i="15"/>
  <c r="AJ985" i="15"/>
  <c r="AJ974" i="15"/>
  <c r="AJ973" i="15"/>
  <c r="AJ972" i="15"/>
  <c r="AJ966" i="15"/>
  <c r="AJ962" i="15"/>
  <c r="AJ957" i="15"/>
  <c r="AJ956" i="15"/>
  <c r="AJ954" i="15"/>
  <c r="AJ949" i="15"/>
  <c r="AJ948" i="15"/>
  <c r="AJ946" i="15"/>
  <c r="AJ938" i="15"/>
  <c r="AJ937" i="15"/>
  <c r="AJ936" i="15"/>
  <c r="AJ933" i="15"/>
  <c r="P42" i="26" l="1"/>
  <c r="AJ988" i="15"/>
  <c r="AJ927" i="15"/>
  <c r="AJ931" i="15"/>
  <c r="AJ935" i="15"/>
  <c r="AJ939" i="15"/>
  <c r="AJ959" i="15"/>
  <c r="AJ992" i="15"/>
  <c r="AJ963" i="15"/>
  <c r="AJ979" i="15"/>
  <c r="AJ930" i="15"/>
  <c r="AJ989" i="15"/>
  <c r="AJ997" i="15"/>
  <c r="AJ1036" i="15"/>
  <c r="AJ984" i="15"/>
  <c r="AJ993" i="15"/>
  <c r="AJ1016" i="15"/>
  <c r="AJ1024" i="15"/>
  <c r="AJ1028" i="15"/>
  <c r="AJ1044" i="15"/>
  <c r="AJ976" i="15"/>
  <c r="AJ996" i="15"/>
  <c r="AJ932" i="15"/>
  <c r="AJ940" i="15"/>
  <c r="AJ978" i="15"/>
  <c r="AJ982" i="15"/>
  <c r="AJ1045" i="15"/>
  <c r="AJ682" i="13"/>
  <c r="AJ678" i="13"/>
  <c r="AJ686" i="13"/>
  <c r="AJ683" i="13"/>
  <c r="AJ685" i="13"/>
  <c r="AJ681" i="13"/>
  <c r="AJ689" i="13"/>
  <c r="W702" i="13"/>
  <c r="AJ25" i="12"/>
  <c r="AJ23" i="12"/>
  <c r="AJ24" i="12" s="1"/>
  <c r="T1049" i="15"/>
  <c r="V701" i="13"/>
  <c r="W701" i="13"/>
  <c r="V1049" i="15"/>
  <c r="AC1048" i="15"/>
  <c r="V1048" i="15"/>
  <c r="AJ1048" i="15"/>
  <c r="AJ1047" i="15"/>
  <c r="T1048" i="15"/>
  <c r="V1047" i="15"/>
  <c r="W1047" i="15" s="1"/>
  <c r="AJ693" i="13"/>
  <c r="AJ694" i="13"/>
  <c r="AJ1011" i="15"/>
  <c r="AJ1025" i="15"/>
  <c r="AJ1041" i="15"/>
  <c r="AJ1023" i="15"/>
  <c r="AJ1017" i="15"/>
  <c r="AJ1040" i="15"/>
  <c r="AJ977" i="15"/>
  <c r="AJ1001" i="15"/>
  <c r="Q1046" i="15"/>
  <c r="S1046" i="15"/>
  <c r="Y1046" i="15" s="1"/>
  <c r="T1046" i="15"/>
  <c r="U1046" i="15"/>
  <c r="AA1046" i="15" s="1"/>
  <c r="V1046" i="15"/>
  <c r="AC1046" i="15"/>
  <c r="AD1046" i="15"/>
  <c r="Q1045" i="15"/>
  <c r="S1045" i="15"/>
  <c r="U1045" i="15"/>
  <c r="AA1045" i="15" s="1"/>
  <c r="W1048" i="15" l="1"/>
  <c r="W1049" i="15"/>
  <c r="W1046" i="15"/>
  <c r="R110" i="29"/>
  <c r="R111" i="29" s="1"/>
  <c r="R112" i="29" s="1"/>
  <c r="R113" i="29" s="1"/>
  <c r="R114" i="29" s="1"/>
  <c r="R115" i="29" s="1"/>
  <c r="R116" i="29" s="1"/>
  <c r="R117" i="29" s="1"/>
  <c r="R118" i="29" s="1"/>
  <c r="R119" i="29" s="1"/>
  <c r="R120" i="29" s="1"/>
  <c r="R121" i="29" s="1"/>
  <c r="R122" i="29" s="1"/>
  <c r="R123" i="29" s="1"/>
  <c r="R124" i="29" s="1"/>
  <c r="R125" i="29" s="1"/>
  <c r="R126" i="29" s="1"/>
  <c r="R127" i="29" s="1"/>
  <c r="R128" i="29" s="1"/>
  <c r="R129" i="29" s="1"/>
  <c r="R130" i="29" s="1"/>
  <c r="R131" i="29" s="1"/>
  <c r="R132" i="29" s="1"/>
  <c r="R133" i="29" s="1"/>
  <c r="R134" i="29" s="1"/>
  <c r="R135" i="29" s="1"/>
  <c r="R136" i="29" s="1"/>
  <c r="R137" i="29" s="1"/>
  <c r="R138" i="29" s="1"/>
  <c r="R139" i="29" s="1"/>
  <c r="R140" i="29" s="1"/>
  <c r="R141" i="29" s="1"/>
  <c r="R142" i="29" s="1"/>
  <c r="R143" i="29" s="1"/>
  <c r="R144" i="29" s="1"/>
  <c r="R145" i="29" s="1"/>
  <c r="R146" i="29" s="1"/>
  <c r="R147" i="29" s="1"/>
  <c r="R148" i="29" s="1"/>
  <c r="R149" i="29" s="1"/>
  <c r="R150" i="29" s="1"/>
  <c r="R151" i="29" s="1"/>
  <c r="R152" i="29" s="1"/>
  <c r="R153" i="29" s="1"/>
  <c r="R154" i="29" s="1"/>
  <c r="R155" i="29" s="1"/>
  <c r="V1045" i="15"/>
  <c r="T1045" i="15"/>
  <c r="Y1045" i="15"/>
  <c r="M41" i="26"/>
  <c r="O41" i="26"/>
  <c r="P41" i="26"/>
  <c r="M40" i="26"/>
  <c r="O40" i="26"/>
  <c r="Q1044" i="15"/>
  <c r="S1044" i="15"/>
  <c r="U1044" i="15"/>
  <c r="AA1044" i="15" s="1"/>
  <c r="Q1043" i="15"/>
  <c r="S1043" i="15"/>
  <c r="Y1043" i="15" s="1"/>
  <c r="U1043" i="15"/>
  <c r="AA1043" i="15" s="1"/>
  <c r="AC1043" i="15"/>
  <c r="AD1043" i="15"/>
  <c r="Q1042" i="15"/>
  <c r="S1042" i="15"/>
  <c r="Y1042" i="15" s="1"/>
  <c r="T1042" i="15"/>
  <c r="U1042" i="15"/>
  <c r="V1042" i="15" s="1"/>
  <c r="U1041" i="15"/>
  <c r="AA1041" i="15" s="1"/>
  <c r="S1041" i="15"/>
  <c r="T1041" i="15" s="1"/>
  <c r="Q1041" i="15"/>
  <c r="Q1040" i="15"/>
  <c r="S1040" i="15"/>
  <c r="T1040" i="15" s="1"/>
  <c r="U1040" i="15"/>
  <c r="AA1040" i="15" s="1"/>
  <c r="V1040" i="15"/>
  <c r="Q1039" i="15"/>
  <c r="S1039" i="15"/>
  <c r="T1039" i="15" s="1"/>
  <c r="U1039" i="15"/>
  <c r="AA1039" i="15" s="1"/>
  <c r="V1039" i="15"/>
  <c r="Q1038" i="15"/>
  <c r="S1038" i="15"/>
  <c r="T1038" i="15"/>
  <c r="U1038" i="15"/>
  <c r="V1038" i="15" s="1"/>
  <c r="W1038" i="15" s="1"/>
  <c r="Y1038" i="15"/>
  <c r="AC1038" i="15" s="1"/>
  <c r="AA1038" i="15"/>
  <c r="P40" i="26" l="1"/>
  <c r="AK105" i="29"/>
  <c r="AK106" i="29" s="1"/>
  <c r="AK107" i="29" s="1"/>
  <c r="AK108" i="29" s="1"/>
  <c r="AK109" i="29" s="1"/>
  <c r="AK110" i="29" s="1"/>
  <c r="AK111" i="29" s="1"/>
  <c r="AK112" i="29" s="1"/>
  <c r="AK113" i="29" s="1"/>
  <c r="AK114" i="29" s="1"/>
  <c r="AK115" i="29" s="1"/>
  <c r="AK116" i="29" s="1"/>
  <c r="AK117" i="29" s="1"/>
  <c r="AK118" i="29" s="1"/>
  <c r="AK119" i="29" s="1"/>
  <c r="AK120" i="29" s="1"/>
  <c r="AK121" i="29" s="1"/>
  <c r="AK122" i="29" s="1"/>
  <c r="AK123" i="29" s="1"/>
  <c r="AK124" i="29" s="1"/>
  <c r="AK125" i="29" s="1"/>
  <c r="AK126" i="29" s="1"/>
  <c r="AK127" i="29" s="1"/>
  <c r="AK128" i="29" s="1"/>
  <c r="AK129" i="29" s="1"/>
  <c r="AK130" i="29" s="1"/>
  <c r="AK131" i="29" s="1"/>
  <c r="AK132" i="29" s="1"/>
  <c r="AK133" i="29" s="1"/>
  <c r="AK134" i="29" s="1"/>
  <c r="AK135" i="29" s="1"/>
  <c r="AK136" i="29" s="1"/>
  <c r="AK137" i="29" s="1"/>
  <c r="AK138" i="29" s="1"/>
  <c r="AK139" i="29" s="1"/>
  <c r="AK140" i="29" s="1"/>
  <c r="AK141" i="29" s="1"/>
  <c r="AK142" i="29" s="1"/>
  <c r="AK143" i="29" s="1"/>
  <c r="AK144" i="29" s="1"/>
  <c r="AK145" i="29" s="1"/>
  <c r="AK146" i="29" s="1"/>
  <c r="AK147" i="29" s="1"/>
  <c r="AK148" i="29" s="1"/>
  <c r="AK149" i="29" s="1"/>
  <c r="AK150" i="29" s="1"/>
  <c r="AK151" i="29" s="1"/>
  <c r="AK152" i="29" s="1"/>
  <c r="AK153" i="29" s="1"/>
  <c r="AK154" i="29" s="1"/>
  <c r="AK155" i="29" s="1"/>
  <c r="X104" i="29"/>
  <c r="X105" i="29" s="1"/>
  <c r="X106" i="29" s="1"/>
  <c r="X107" i="29" s="1"/>
  <c r="X108" i="29" s="1"/>
  <c r="X109" i="29" s="1"/>
  <c r="X110" i="29" s="1"/>
  <c r="X111" i="29" s="1"/>
  <c r="X112" i="29" s="1"/>
  <c r="X113" i="29" s="1"/>
  <c r="X114" i="29" s="1"/>
  <c r="X115" i="29" s="1"/>
  <c r="X116" i="29" s="1"/>
  <c r="X117" i="29" s="1"/>
  <c r="X118" i="29" s="1"/>
  <c r="X119" i="29" s="1"/>
  <c r="X120" i="29" s="1"/>
  <c r="X121" i="29" s="1"/>
  <c r="X122" i="29" s="1"/>
  <c r="X123" i="29" s="1"/>
  <c r="X124" i="29" s="1"/>
  <c r="X125" i="29" s="1"/>
  <c r="X126" i="29" s="1"/>
  <c r="X127" i="29" s="1"/>
  <c r="X128" i="29" s="1"/>
  <c r="X129" i="29" s="1"/>
  <c r="X130" i="29" s="1"/>
  <c r="X131" i="29" s="1"/>
  <c r="X132" i="29" s="1"/>
  <c r="X133" i="29" s="1"/>
  <c r="X134" i="29" s="1"/>
  <c r="X135" i="29" s="1"/>
  <c r="X136" i="29" s="1"/>
  <c r="X137" i="29" s="1"/>
  <c r="X138" i="29" s="1"/>
  <c r="X139" i="29" s="1"/>
  <c r="X140" i="29" s="1"/>
  <c r="X141" i="29" s="1"/>
  <c r="X142" i="29" s="1"/>
  <c r="X143" i="29" s="1"/>
  <c r="X144" i="29" s="1"/>
  <c r="X145" i="29" s="1"/>
  <c r="X146" i="29" s="1"/>
  <c r="X147" i="29" s="1"/>
  <c r="X148" i="29" s="1"/>
  <c r="X149" i="29" s="1"/>
  <c r="X150" i="29" s="1"/>
  <c r="X151" i="29" s="1"/>
  <c r="X152" i="29" s="1"/>
  <c r="X153" i="29" s="1"/>
  <c r="X154" i="29" s="1"/>
  <c r="X155" i="29" s="1"/>
  <c r="AE99" i="29"/>
  <c r="AE100" i="29" s="1"/>
  <c r="AE101" i="29" s="1"/>
  <c r="AE102" i="29" s="1"/>
  <c r="AE103" i="29" s="1"/>
  <c r="AE104" i="29" s="1"/>
  <c r="AE105" i="29" s="1"/>
  <c r="AE106" i="29" s="1"/>
  <c r="AE107" i="29" s="1"/>
  <c r="AE108" i="29" s="1"/>
  <c r="AE109" i="29" s="1"/>
  <c r="AE110" i="29" s="1"/>
  <c r="AE111" i="29" s="1"/>
  <c r="AE112" i="29" s="1"/>
  <c r="AE113" i="29" s="1"/>
  <c r="AE114" i="29" s="1"/>
  <c r="AE115" i="29" s="1"/>
  <c r="AE116" i="29" s="1"/>
  <c r="AE117" i="29" s="1"/>
  <c r="AE118" i="29" s="1"/>
  <c r="AE119" i="29" s="1"/>
  <c r="AE120" i="29" s="1"/>
  <c r="AE121" i="29" s="1"/>
  <c r="AE122" i="29" s="1"/>
  <c r="AE123" i="29" s="1"/>
  <c r="AE124" i="29" s="1"/>
  <c r="AE125" i="29" s="1"/>
  <c r="AE126" i="29" s="1"/>
  <c r="AE127" i="29" s="1"/>
  <c r="AE128" i="29" s="1"/>
  <c r="AE129" i="29" s="1"/>
  <c r="AE130" i="29" s="1"/>
  <c r="AE131" i="29" s="1"/>
  <c r="AE132" i="29" s="1"/>
  <c r="AE133" i="29" s="1"/>
  <c r="AE134" i="29" s="1"/>
  <c r="AE135" i="29" s="1"/>
  <c r="AE136" i="29" s="1"/>
  <c r="AE137" i="29" s="1"/>
  <c r="AE138" i="29" s="1"/>
  <c r="AE139" i="29" s="1"/>
  <c r="AE140" i="29" s="1"/>
  <c r="AE141" i="29" s="1"/>
  <c r="AE142" i="29" s="1"/>
  <c r="AE143" i="29" s="1"/>
  <c r="AE144" i="29" s="1"/>
  <c r="AE145" i="29" s="1"/>
  <c r="AE146" i="29" s="1"/>
  <c r="AE147" i="29" s="1"/>
  <c r="AE148" i="29" s="1"/>
  <c r="AE149" i="29" s="1"/>
  <c r="AE150" i="29" s="1"/>
  <c r="AE151" i="29" s="1"/>
  <c r="AE152" i="29" s="1"/>
  <c r="AE153" i="29" s="1"/>
  <c r="AE154" i="29" s="1"/>
  <c r="AE155" i="29" s="1"/>
  <c r="Y1040" i="15"/>
  <c r="AD1040" i="15" s="1"/>
  <c r="AC1040" i="15"/>
  <c r="W1045" i="15"/>
  <c r="AD1045" i="15"/>
  <c r="AC1045" i="15"/>
  <c r="V1044" i="15"/>
  <c r="Y1044" i="15"/>
  <c r="T1044" i="15"/>
  <c r="T1043" i="15"/>
  <c r="V1041" i="15"/>
  <c r="W1041" i="15" s="1"/>
  <c r="V1043" i="15"/>
  <c r="W1042" i="15"/>
  <c r="AA1042" i="15"/>
  <c r="AC1042" i="15" s="1"/>
  <c r="Y1041" i="15"/>
  <c r="W1040" i="15"/>
  <c r="AD1038" i="15"/>
  <c r="Y1039" i="15"/>
  <c r="W1039" i="15"/>
  <c r="Q1037" i="15"/>
  <c r="S1037" i="15"/>
  <c r="Y1037" i="15" s="1"/>
  <c r="T1037" i="15"/>
  <c r="U1037" i="15"/>
  <c r="AA1037" i="15" s="1"/>
  <c r="AC1037" i="15"/>
  <c r="Q1036" i="15"/>
  <c r="S1036" i="15"/>
  <c r="Y1036" i="15" s="1"/>
  <c r="AD1036" i="15" s="1"/>
  <c r="T1036" i="15"/>
  <c r="U1036" i="15"/>
  <c r="AA1036" i="15" s="1"/>
  <c r="AC1036" i="15" s="1"/>
  <c r="Q700" i="13"/>
  <c r="S700" i="13"/>
  <c r="Y700" i="13" s="1"/>
  <c r="U700" i="13"/>
  <c r="V700" i="13" s="1"/>
  <c r="Q699" i="13"/>
  <c r="S699" i="13"/>
  <c r="Y699" i="13" s="1"/>
  <c r="U699" i="13"/>
  <c r="AA699" i="13" s="1"/>
  <c r="AD699" i="13" s="1"/>
  <c r="Q698" i="13"/>
  <c r="S698" i="13"/>
  <c r="Y698" i="13" s="1"/>
  <c r="U698" i="13"/>
  <c r="AA698" i="13" s="1"/>
  <c r="AC698" i="13" s="1"/>
  <c r="Q1035" i="15"/>
  <c r="S1035" i="15"/>
  <c r="Y1035" i="15" s="1"/>
  <c r="U1035" i="15"/>
  <c r="AA1035" i="15" s="1"/>
  <c r="AD1035" i="15" s="1"/>
  <c r="Q1034" i="15"/>
  <c r="S1034" i="15"/>
  <c r="T1034" i="15" s="1"/>
  <c r="U1034" i="15"/>
  <c r="AA1034" i="15" s="1"/>
  <c r="V1034" i="15"/>
  <c r="Q697" i="13"/>
  <c r="S697" i="13"/>
  <c r="Y697" i="13" s="1"/>
  <c r="U697" i="13"/>
  <c r="AA697" i="13" s="1"/>
  <c r="AC697" i="13" s="1"/>
  <c r="V1036" i="15" l="1"/>
  <c r="AD697" i="13"/>
  <c r="T698" i="13"/>
  <c r="AD698" i="13"/>
  <c r="AA700" i="13"/>
  <c r="AC699" i="13"/>
  <c r="T699" i="13"/>
  <c r="W1044" i="15"/>
  <c r="W1043" i="15"/>
  <c r="AC1044" i="15"/>
  <c r="AD1044" i="15"/>
  <c r="AD1042" i="15"/>
  <c r="AD1041" i="15"/>
  <c r="AC1041" i="15"/>
  <c r="AC1039" i="15"/>
  <c r="AD1039" i="15"/>
  <c r="V1037" i="15"/>
  <c r="W1037" i="15" s="1"/>
  <c r="AD1037" i="15"/>
  <c r="W1036" i="15"/>
  <c r="AC1035" i="15"/>
  <c r="V1035" i="15"/>
  <c r="T1035" i="15"/>
  <c r="V699" i="13"/>
  <c r="W699" i="13" s="1"/>
  <c r="T700" i="13"/>
  <c r="V698" i="13"/>
  <c r="Y1034" i="15"/>
  <c r="W1034" i="15"/>
  <c r="V697" i="13"/>
  <c r="T697" i="13"/>
  <c r="W698" i="13" l="1"/>
  <c r="AD700" i="13"/>
  <c r="AC700" i="13"/>
  <c r="W697" i="13"/>
  <c r="W700" i="13"/>
  <c r="W1035" i="15"/>
  <c r="AC1034" i="15"/>
  <c r="AD1034" i="15"/>
  <c r="Q1033" i="15"/>
  <c r="S1033" i="15"/>
  <c r="Y1033" i="15" s="1"/>
  <c r="U1033" i="15"/>
  <c r="AA1033" i="15" s="1"/>
  <c r="Q1032" i="15"/>
  <c r="S1032" i="15"/>
  <c r="Y1032" i="15" s="1"/>
  <c r="U1032" i="15"/>
  <c r="AA1032" i="15" s="1"/>
  <c r="V1032" i="15"/>
  <c r="AC1032" i="15"/>
  <c r="AD1032" i="15"/>
  <c r="Q1031" i="15"/>
  <c r="S1031" i="15"/>
  <c r="Y1031" i="15" s="1"/>
  <c r="U1031" i="15"/>
  <c r="AA1031" i="15" s="1"/>
  <c r="V1031" i="15"/>
  <c r="AC1031" i="15"/>
  <c r="AD1031" i="15"/>
  <c r="Q1030" i="15"/>
  <c r="S1030" i="15"/>
  <c r="Y1030" i="15" s="1"/>
  <c r="AD1030" i="15" s="1"/>
  <c r="U1030" i="15"/>
  <c r="AA1030" i="15" s="1"/>
  <c r="Q1029" i="15"/>
  <c r="S1029" i="15"/>
  <c r="Y1029" i="15" s="1"/>
  <c r="T1029" i="15"/>
  <c r="U1029" i="15"/>
  <c r="AA1029" i="15" s="1"/>
  <c r="Q696" i="13"/>
  <c r="S696" i="13"/>
  <c r="Y696" i="13" s="1"/>
  <c r="U696" i="13"/>
  <c r="V696" i="13" s="1"/>
  <c r="Q1028" i="15"/>
  <c r="S1028" i="15"/>
  <c r="Y1028" i="15" s="1"/>
  <c r="U1028" i="15"/>
  <c r="AA1028" i="15" s="1"/>
  <c r="O39" i="26"/>
  <c r="M39" i="26"/>
  <c r="Q1027" i="15"/>
  <c r="S1027" i="15"/>
  <c r="Y1027" i="15" s="1"/>
  <c r="AD1027" i="15" s="1"/>
  <c r="U1027" i="15"/>
  <c r="AA1027" i="15" s="1"/>
  <c r="AC1027" i="15" s="1"/>
  <c r="Q1026" i="15"/>
  <c r="S1026" i="15"/>
  <c r="Y1026" i="15" s="1"/>
  <c r="U1026" i="15"/>
  <c r="V1026" i="15" s="1"/>
  <c r="Q1025" i="15"/>
  <c r="S1025" i="15"/>
  <c r="Y1025" i="15" s="1"/>
  <c r="U1025" i="15"/>
  <c r="AA1025" i="15" s="1"/>
  <c r="Q1024" i="15"/>
  <c r="S1024" i="15"/>
  <c r="Y1024" i="15" s="1"/>
  <c r="AD1024" i="15" s="1"/>
  <c r="U1024" i="15"/>
  <c r="AA1024" i="15" s="1"/>
  <c r="AC1024" i="15"/>
  <c r="M38" i="26"/>
  <c r="O38" i="26"/>
  <c r="M37" i="26"/>
  <c r="P37" i="26" s="1"/>
  <c r="O37" i="26"/>
  <c r="M36" i="26"/>
  <c r="P36" i="26" s="1"/>
  <c r="O36" i="26"/>
  <c r="Q1023" i="15"/>
  <c r="S1023" i="15"/>
  <c r="Y1023" i="15" s="1"/>
  <c r="U1023" i="15"/>
  <c r="AA1023" i="15" s="1"/>
  <c r="U1022" i="15"/>
  <c r="AA1022" i="15" s="1"/>
  <c r="S1022" i="15"/>
  <c r="T1022" i="15" s="1"/>
  <c r="Q1022" i="15"/>
  <c r="U1021" i="15"/>
  <c r="AA1021" i="15" s="1"/>
  <c r="S1021" i="15"/>
  <c r="Y1021" i="15" s="1"/>
  <c r="AD1021" i="15" s="1"/>
  <c r="Q1021" i="15"/>
  <c r="U1020" i="15"/>
  <c r="AA1020" i="15" s="1"/>
  <c r="S1020" i="15"/>
  <c r="T1020" i="15" s="1"/>
  <c r="Q1020" i="15"/>
  <c r="AD1019" i="15"/>
  <c r="AC1019" i="15"/>
  <c r="U1019" i="15"/>
  <c r="AA1019" i="15" s="1"/>
  <c r="S1019" i="15"/>
  <c r="T1019" i="15" s="1"/>
  <c r="Q1019" i="15"/>
  <c r="Q695" i="13"/>
  <c r="S695" i="13"/>
  <c r="Y695" i="13" s="1"/>
  <c r="U695" i="13"/>
  <c r="AA695" i="13" s="1"/>
  <c r="AD695" i="13" s="1"/>
  <c r="AC695" i="13"/>
  <c r="Q694" i="13"/>
  <c r="S694" i="13"/>
  <c r="Y694" i="13" s="1"/>
  <c r="U694" i="13"/>
  <c r="AA694" i="13" s="1"/>
  <c r="AD694" i="13" s="1"/>
  <c r="AC694" i="13"/>
  <c r="Q1018" i="15"/>
  <c r="S1018" i="15"/>
  <c r="Y1018" i="15" s="1"/>
  <c r="U1018" i="15"/>
  <c r="V1018" i="15" s="1"/>
  <c r="AC1018" i="15"/>
  <c r="AD1018" i="15"/>
  <c r="Q1016" i="15"/>
  <c r="S1016" i="15"/>
  <c r="Y1016" i="15" s="1"/>
  <c r="U1016" i="15"/>
  <c r="AA1016" i="15" s="1"/>
  <c r="AC1016" i="15" s="1"/>
  <c r="Q1017" i="15"/>
  <c r="S1017" i="15"/>
  <c r="T1017" i="15" s="1"/>
  <c r="U1017" i="15"/>
  <c r="AA1017" i="15" s="1"/>
  <c r="O35" i="26"/>
  <c r="M35" i="26"/>
  <c r="P35" i="26" s="1"/>
  <c r="O34" i="26"/>
  <c r="M34" i="26"/>
  <c r="O32" i="26"/>
  <c r="M32" i="26"/>
  <c r="P32" i="26" s="1"/>
  <c r="M33" i="26"/>
  <c r="P33" i="26" s="1"/>
  <c r="O33" i="26"/>
  <c r="Q1015" i="15"/>
  <c r="S1015" i="15"/>
  <c r="Y1015" i="15" s="1"/>
  <c r="U1015" i="15"/>
  <c r="AA1015" i="15" s="1"/>
  <c r="AC1015" i="15"/>
  <c r="AD1015" i="15"/>
  <c r="AI22" i="12"/>
  <c r="AI20" i="12"/>
  <c r="AI19" i="12"/>
  <c r="AI11" i="12"/>
  <c r="X22" i="14"/>
  <c r="X20" i="14"/>
  <c r="X19" i="14"/>
  <c r="Q1014" i="15"/>
  <c r="S1014" i="15"/>
  <c r="Y1014" i="15" s="1"/>
  <c r="U1014" i="15"/>
  <c r="AA1014" i="15" s="1"/>
  <c r="Q1013" i="15"/>
  <c r="S1013" i="15"/>
  <c r="Y1013" i="15" s="1"/>
  <c r="U1013" i="15"/>
  <c r="AA1013" i="15" s="1"/>
  <c r="AC1013" i="15"/>
  <c r="AD1013" i="15"/>
  <c r="Q1012" i="15"/>
  <c r="S1012" i="15"/>
  <c r="Y1012" i="15" s="1"/>
  <c r="U1012" i="15"/>
  <c r="AA1012" i="15" s="1"/>
  <c r="AC1012" i="15"/>
  <c r="AD1012" i="15"/>
  <c r="Q1011" i="15"/>
  <c r="S1011" i="15"/>
  <c r="Y1011" i="15" s="1"/>
  <c r="U1011" i="15"/>
  <c r="V1011" i="15" s="1"/>
  <c r="Q1010" i="15"/>
  <c r="S1010" i="15"/>
  <c r="Y1010" i="15" s="1"/>
  <c r="U1010" i="15"/>
  <c r="AA1010" i="15" s="1"/>
  <c r="AC1010" i="15" s="1"/>
  <c r="U1009" i="15"/>
  <c r="AA1009" i="15" s="1"/>
  <c r="S1009" i="15"/>
  <c r="Y1009" i="15" s="1"/>
  <c r="Q1009" i="15"/>
  <c r="U1008" i="15"/>
  <c r="AA1008" i="15" s="1"/>
  <c r="S1008" i="15"/>
  <c r="T1008" i="15" s="1"/>
  <c r="Q1008" i="15"/>
  <c r="P38" i="26" l="1"/>
  <c r="P34" i="26"/>
  <c r="T1010" i="15"/>
  <c r="AD1014" i="15"/>
  <c r="V1024" i="15"/>
  <c r="AC1030" i="15"/>
  <c r="T1014" i="15"/>
  <c r="AD1010" i="15"/>
  <c r="Y1017" i="15"/>
  <c r="AD1017" i="15" s="1"/>
  <c r="T1023" i="15"/>
  <c r="T1025" i="15"/>
  <c r="T1011" i="15"/>
  <c r="AC1033" i="15"/>
  <c r="AD1033" i="15"/>
  <c r="V1016" i="15"/>
  <c r="AA1018" i="15"/>
  <c r="V1023" i="15"/>
  <c r="W1023" i="15" s="1"/>
  <c r="V1033" i="15"/>
  <c r="V1020" i="15"/>
  <c r="W1020" i="15" s="1"/>
  <c r="T1027" i="15"/>
  <c r="AC1028" i="15"/>
  <c r="AD1016" i="15"/>
  <c r="Y1020" i="15"/>
  <c r="AD1020" i="15" s="1"/>
  <c r="Y1019" i="15"/>
  <c r="AC1029" i="15"/>
  <c r="AA696" i="13"/>
  <c r="AD696" i="13" s="1"/>
  <c r="AD1029" i="15"/>
  <c r="X25" i="14"/>
  <c r="AD1028" i="15"/>
  <c r="V695" i="13"/>
  <c r="T1033" i="15"/>
  <c r="T1032" i="15"/>
  <c r="T1031" i="15"/>
  <c r="V1030" i="15"/>
  <c r="T1030" i="15"/>
  <c r="V1029" i="15"/>
  <c r="W1029" i="15" s="1"/>
  <c r="T696" i="13"/>
  <c r="P39" i="26"/>
  <c r="V1028" i="15"/>
  <c r="T1028" i="15"/>
  <c r="AA1026" i="15"/>
  <c r="AC1026" i="15"/>
  <c r="AD1026" i="15"/>
  <c r="V1027" i="15"/>
  <c r="X23" i="14"/>
  <c r="X24" i="14" s="1"/>
  <c r="V1025" i="15"/>
  <c r="AC1025" i="15"/>
  <c r="AD1025" i="15"/>
  <c r="T1026" i="15"/>
  <c r="AC1023" i="15"/>
  <c r="AD1023" i="15"/>
  <c r="T1024" i="15"/>
  <c r="V1022" i="15"/>
  <c r="W1022" i="15" s="1"/>
  <c r="AC1020" i="15"/>
  <c r="AC1021" i="15"/>
  <c r="Y1022" i="15"/>
  <c r="V1019" i="15"/>
  <c r="W1019" i="15" s="1"/>
  <c r="T1021" i="15"/>
  <c r="V1021" i="15"/>
  <c r="T695" i="13"/>
  <c r="V694" i="13"/>
  <c r="T694" i="13"/>
  <c r="T1018" i="15"/>
  <c r="V1017" i="15"/>
  <c r="W1017" i="15" s="1"/>
  <c r="T1016" i="15"/>
  <c r="V1014" i="15"/>
  <c r="W1014" i="15" s="1"/>
  <c r="AC1014" i="15"/>
  <c r="V1015" i="15"/>
  <c r="T1015" i="15"/>
  <c r="T1013" i="15"/>
  <c r="V1012" i="15"/>
  <c r="T1012" i="15"/>
  <c r="V1010" i="15"/>
  <c r="W1010" i="15" s="1"/>
  <c r="V1013" i="15"/>
  <c r="W1011" i="15"/>
  <c r="AA1011" i="15"/>
  <c r="V1009" i="15"/>
  <c r="AD1009" i="15"/>
  <c r="AC1009" i="15"/>
  <c r="T1009" i="15"/>
  <c r="Y1008" i="15"/>
  <c r="V1008" i="15"/>
  <c r="W1008" i="15" s="1"/>
  <c r="Q1007" i="15"/>
  <c r="S1007" i="15"/>
  <c r="Y1007" i="15" s="1"/>
  <c r="U1007" i="15"/>
  <c r="AA1007" i="15" s="1"/>
  <c r="AC1007" i="15"/>
  <c r="AD1007" i="15"/>
  <c r="Q1006" i="15"/>
  <c r="S1006" i="15"/>
  <c r="Y1006" i="15" s="1"/>
  <c r="U1006" i="15"/>
  <c r="AA1006" i="15" s="1"/>
  <c r="AC1006" i="15"/>
  <c r="AD1006" i="15"/>
  <c r="Q1005" i="15"/>
  <c r="S1005" i="15"/>
  <c r="Y1005" i="15" s="1"/>
  <c r="AC1005" i="15" s="1"/>
  <c r="U1005" i="15"/>
  <c r="AA1005" i="15" s="1"/>
  <c r="Q1004" i="15"/>
  <c r="S1004" i="15"/>
  <c r="Y1004" i="15" s="1"/>
  <c r="U1004" i="15"/>
  <c r="V1004" i="15" s="1"/>
  <c r="Q1003" i="15"/>
  <c r="S1003" i="15"/>
  <c r="Y1003" i="15" s="1"/>
  <c r="U1003" i="15"/>
  <c r="V1003" i="15" s="1"/>
  <c r="Q1002" i="15"/>
  <c r="S1002" i="15"/>
  <c r="Y1002" i="15" s="1"/>
  <c r="U1002" i="15"/>
  <c r="AA1002" i="15" s="1"/>
  <c r="AC1002" i="15"/>
  <c r="AD1002" i="15"/>
  <c r="Q1001" i="15"/>
  <c r="S1001" i="15"/>
  <c r="T1001" i="15" s="1"/>
  <c r="U1001" i="15"/>
  <c r="V1001" i="15" s="1"/>
  <c r="Q1000" i="15"/>
  <c r="S1000" i="15"/>
  <c r="T1000" i="15" s="1"/>
  <c r="U1000" i="15"/>
  <c r="V1000" i="15" s="1"/>
  <c r="M31" i="26"/>
  <c r="O31" i="26"/>
  <c r="P31" i="26" s="1"/>
  <c r="M30" i="26"/>
  <c r="O30" i="26"/>
  <c r="G19" i="24"/>
  <c r="G18" i="24"/>
  <c r="G16" i="24"/>
  <c r="G15" i="24"/>
  <c r="F15" i="24"/>
  <c r="F19" i="24"/>
  <c r="F18" i="24"/>
  <c r="F16" i="24"/>
  <c r="G12" i="24"/>
  <c r="G11" i="24"/>
  <c r="G9" i="24"/>
  <c r="M29" i="26"/>
  <c r="O29" i="26"/>
  <c r="P29" i="26"/>
  <c r="Q999" i="15"/>
  <c r="S999" i="15"/>
  <c r="Y999" i="15" s="1"/>
  <c r="U999" i="15"/>
  <c r="AA999" i="15" s="1"/>
  <c r="AC999" i="15" s="1"/>
  <c r="Q998" i="15"/>
  <c r="S998" i="15"/>
  <c r="Y998" i="15" s="1"/>
  <c r="U998" i="15"/>
  <c r="AA998" i="15" s="1"/>
  <c r="C24" i="24"/>
  <c r="F12" i="24"/>
  <c r="F11" i="24"/>
  <c r="F9" i="24"/>
  <c r="F8" i="24"/>
  <c r="C29" i="24"/>
  <c r="C28" i="24"/>
  <c r="B29" i="24"/>
  <c r="B28" i="24"/>
  <c r="C26" i="24"/>
  <c r="C25" i="24"/>
  <c r="B25" i="24"/>
  <c r="B26" i="24"/>
  <c r="Q997" i="15"/>
  <c r="S997" i="15"/>
  <c r="Y997" i="15" s="1"/>
  <c r="U997" i="15"/>
  <c r="AA997" i="15" s="1"/>
  <c r="Q693" i="13"/>
  <c r="AI25" i="12" s="1"/>
  <c r="S693" i="13"/>
  <c r="Y693" i="13" s="1"/>
  <c r="U693" i="13"/>
  <c r="AA693" i="13" s="1"/>
  <c r="Q996" i="15"/>
  <c r="S996" i="15"/>
  <c r="Y996" i="15" s="1"/>
  <c r="U996" i="15"/>
  <c r="AA996" i="15" s="1"/>
  <c r="Q995" i="15"/>
  <c r="S995" i="15"/>
  <c r="Y995" i="15" s="1"/>
  <c r="U995" i="15"/>
  <c r="AA995" i="15" s="1"/>
  <c r="AC995" i="15"/>
  <c r="AD995" i="15"/>
  <c r="M28" i="26"/>
  <c r="O28" i="26"/>
  <c r="Q993" i="15"/>
  <c r="M991" i="15"/>
  <c r="AF991" i="15" s="1"/>
  <c r="AJ991" i="15" s="1"/>
  <c r="Q994" i="15"/>
  <c r="S994" i="15"/>
  <c r="Y994" i="15" s="1"/>
  <c r="U994" i="15"/>
  <c r="AA994" i="15" s="1"/>
  <c r="AC994" i="15"/>
  <c r="AD994" i="15"/>
  <c r="S993" i="15"/>
  <c r="Y993" i="15" s="1"/>
  <c r="U993" i="15"/>
  <c r="AA993" i="15" s="1"/>
  <c r="V993" i="15"/>
  <c r="Q992" i="15"/>
  <c r="S992" i="15"/>
  <c r="Y992" i="15" s="1"/>
  <c r="U992" i="15"/>
  <c r="AA992" i="15" s="1"/>
  <c r="AC992" i="15"/>
  <c r="Q692" i="13"/>
  <c r="S692" i="13"/>
  <c r="T692" i="13" s="1"/>
  <c r="U692" i="13"/>
  <c r="V692" i="13" s="1"/>
  <c r="Q991" i="15"/>
  <c r="S991" i="15"/>
  <c r="T991" i="15" s="1"/>
  <c r="U991" i="15"/>
  <c r="V991" i="15" s="1"/>
  <c r="Q990" i="15"/>
  <c r="S990" i="15"/>
  <c r="Y990" i="15" s="1"/>
  <c r="U990" i="15"/>
  <c r="V990" i="15" s="1"/>
  <c r="M27" i="26"/>
  <c r="O27" i="26"/>
  <c r="Q691" i="13"/>
  <c r="S691" i="13"/>
  <c r="Y691" i="13" s="1"/>
  <c r="U691" i="13"/>
  <c r="AA691" i="13" s="1"/>
  <c r="Q989" i="15"/>
  <c r="S989" i="15"/>
  <c r="Y989" i="15" s="1"/>
  <c r="U989" i="15"/>
  <c r="AA989" i="15" s="1"/>
  <c r="AD989" i="15"/>
  <c r="Q690" i="13"/>
  <c r="S690" i="13"/>
  <c r="Y690" i="13" s="1"/>
  <c r="U690" i="13"/>
  <c r="AA690" i="13" s="1"/>
  <c r="AC690" i="13" s="1"/>
  <c r="Q986" i="15"/>
  <c r="U988" i="15"/>
  <c r="AA988" i="15" s="1"/>
  <c r="S988" i="15"/>
  <c r="T988" i="15" s="1"/>
  <c r="Q988" i="15"/>
  <c r="U987" i="15"/>
  <c r="V987" i="15" s="1"/>
  <c r="S987" i="15"/>
  <c r="T987" i="15" s="1"/>
  <c r="Q987" i="15"/>
  <c r="U986" i="15"/>
  <c r="V986" i="15" s="1"/>
  <c r="S986" i="15"/>
  <c r="Y986" i="15" s="1"/>
  <c r="U688" i="13"/>
  <c r="AA688" i="13" s="1"/>
  <c r="S688" i="13"/>
  <c r="T688" i="13" s="1"/>
  <c r="Q688" i="13"/>
  <c r="Q689" i="13"/>
  <c r="S689" i="13"/>
  <c r="Y689" i="13" s="1"/>
  <c r="U689" i="13"/>
  <c r="AA689" i="13" s="1"/>
  <c r="AD689" i="13" s="1"/>
  <c r="Q985" i="15"/>
  <c r="S985" i="15"/>
  <c r="Y985" i="15" s="1"/>
  <c r="U985" i="15"/>
  <c r="AA985" i="15" s="1"/>
  <c r="AC985" i="15" s="1"/>
  <c r="Q984" i="15"/>
  <c r="S984" i="15"/>
  <c r="Y984" i="15" s="1"/>
  <c r="U984" i="15"/>
  <c r="AA984" i="15" s="1"/>
  <c r="AC984" i="15"/>
  <c r="AD984" i="15"/>
  <c r="M26" i="26"/>
  <c r="O26" i="26"/>
  <c r="Q983" i="15"/>
  <c r="S983" i="15"/>
  <c r="Y983" i="15" s="1"/>
  <c r="U983" i="15"/>
  <c r="AA983" i="15" s="1"/>
  <c r="V983" i="15"/>
  <c r="AC983" i="15"/>
  <c r="AD983" i="15"/>
  <c r="Q982" i="15"/>
  <c r="S982" i="15"/>
  <c r="Y982" i="15" s="1"/>
  <c r="AC982" i="15" s="1"/>
  <c r="U982" i="15"/>
  <c r="AA982" i="15" s="1"/>
  <c r="L51" i="12"/>
  <c r="L48" i="12"/>
  <c r="L49" i="12" s="1"/>
  <c r="L50" i="12" s="1"/>
  <c r="K48" i="12"/>
  <c r="J48" i="12"/>
  <c r="I48" i="12"/>
  <c r="L46" i="12"/>
  <c r="L45" i="12"/>
  <c r="K46" i="12"/>
  <c r="K45" i="12"/>
  <c r="J46" i="12"/>
  <c r="J45" i="12"/>
  <c r="I46" i="12"/>
  <c r="I45" i="12"/>
  <c r="L37" i="12"/>
  <c r="L36" i="12"/>
  <c r="L35" i="12"/>
  <c r="L34" i="12"/>
  <c r="K37" i="12"/>
  <c r="K36" i="12"/>
  <c r="K35" i="12"/>
  <c r="K34" i="12"/>
  <c r="J37" i="12"/>
  <c r="I37" i="12"/>
  <c r="L33" i="12"/>
  <c r="H46" i="12"/>
  <c r="H45" i="12"/>
  <c r="Q687" i="13"/>
  <c r="S687" i="13"/>
  <c r="T687" i="13" s="1"/>
  <c r="U687" i="13"/>
  <c r="V687" i="13" s="1"/>
  <c r="Q981" i="15"/>
  <c r="S981" i="15"/>
  <c r="T981" i="15" s="1"/>
  <c r="U981" i="15"/>
  <c r="V981" i="15" s="1"/>
  <c r="Q980" i="15"/>
  <c r="S980" i="15"/>
  <c r="T980" i="15" s="1"/>
  <c r="U980" i="15"/>
  <c r="V980" i="15" s="1"/>
  <c r="Y980" i="15"/>
  <c r="M25" i="26"/>
  <c r="O25" i="26"/>
  <c r="Q979" i="15"/>
  <c r="S979" i="15"/>
  <c r="Y979" i="15" s="1"/>
  <c r="U979" i="15"/>
  <c r="AA979" i="15" s="1"/>
  <c r="AA991" i="15" l="1"/>
  <c r="V994" i="15"/>
  <c r="AC1017" i="15"/>
  <c r="AD982" i="15"/>
  <c r="AC993" i="15"/>
  <c r="W1025" i="15"/>
  <c r="AC989" i="15"/>
  <c r="AC996" i="15"/>
  <c r="V688" i="13"/>
  <c r="T689" i="13"/>
  <c r="R156" i="29"/>
  <c r="R157" i="29" s="1"/>
  <c r="R158" i="29" s="1"/>
  <c r="AA687" i="13"/>
  <c r="Y688" i="13"/>
  <c r="AD688" i="13" s="1"/>
  <c r="V690" i="13"/>
  <c r="AA692" i="13"/>
  <c r="V693" i="13"/>
  <c r="W696" i="13"/>
  <c r="T693" i="13"/>
  <c r="AC689" i="13"/>
  <c r="AC693" i="13"/>
  <c r="AC696" i="13"/>
  <c r="AD999" i="15"/>
  <c r="AD992" i="15"/>
  <c r="T999" i="15"/>
  <c r="AD998" i="15"/>
  <c r="AC997" i="15"/>
  <c r="AD985" i="15"/>
  <c r="AD996" i="15"/>
  <c r="V998" i="15"/>
  <c r="W1027" i="15"/>
  <c r="T984" i="15"/>
  <c r="T990" i="15"/>
  <c r="T992" i="15"/>
  <c r="AC998" i="15"/>
  <c r="W1018" i="15"/>
  <c r="W1032" i="15"/>
  <c r="T1007" i="15"/>
  <c r="W1033" i="15"/>
  <c r="W1024" i="15"/>
  <c r="AA987" i="15"/>
  <c r="AD997" i="15"/>
  <c r="W1013" i="15"/>
  <c r="W1016" i="15"/>
  <c r="W1026" i="15"/>
  <c r="Y987" i="15"/>
  <c r="Y991" i="15"/>
  <c r="AD979" i="15"/>
  <c r="V997" i="15"/>
  <c r="V1007" i="15"/>
  <c r="W1012" i="15"/>
  <c r="W1015" i="15"/>
  <c r="W1028" i="15"/>
  <c r="W1031" i="15"/>
  <c r="W688" i="13"/>
  <c r="W695" i="13"/>
  <c r="W1009" i="15"/>
  <c r="W1030" i="15"/>
  <c r="AD1022" i="15"/>
  <c r="AC1022" i="15"/>
  <c r="W1021" i="15"/>
  <c r="W694" i="13"/>
  <c r="AD693" i="13"/>
  <c r="AI23" i="12"/>
  <c r="AI24" i="12" s="1"/>
  <c r="P30" i="26"/>
  <c r="P25" i="26"/>
  <c r="P26" i="26"/>
  <c r="P28" i="26"/>
  <c r="P27" i="26"/>
  <c r="AD1011" i="15"/>
  <c r="AC1011" i="15"/>
  <c r="AD1008" i="15"/>
  <c r="AC1008" i="15"/>
  <c r="T1006" i="15"/>
  <c r="V1005" i="15"/>
  <c r="T1005" i="15"/>
  <c r="AD1005" i="15"/>
  <c r="V1006" i="15"/>
  <c r="AA1004" i="15"/>
  <c r="AC1004" i="15" s="1"/>
  <c r="AD1004" i="15"/>
  <c r="T1004" i="15"/>
  <c r="T1002" i="15"/>
  <c r="V1002" i="15"/>
  <c r="W1001" i="15"/>
  <c r="AA1001" i="15"/>
  <c r="Y1001" i="15"/>
  <c r="AA1003" i="15"/>
  <c r="AC1003" i="15" s="1"/>
  <c r="AD1003" i="15"/>
  <c r="T1003" i="15"/>
  <c r="W1000" i="15"/>
  <c r="AA1000" i="15"/>
  <c r="Y1000" i="15"/>
  <c r="T997" i="15"/>
  <c r="V999" i="15"/>
  <c r="W999" i="15" s="1"/>
  <c r="T998" i="15"/>
  <c r="T995" i="15"/>
  <c r="T994" i="15"/>
  <c r="Y692" i="13"/>
  <c r="W692" i="13"/>
  <c r="T996" i="15"/>
  <c r="V996" i="15"/>
  <c r="V995" i="15"/>
  <c r="T993" i="15"/>
  <c r="AD993" i="15"/>
  <c r="W991" i="15"/>
  <c r="V992" i="15"/>
  <c r="AA990" i="15"/>
  <c r="AC990" i="15" s="1"/>
  <c r="AD990" i="15"/>
  <c r="AC691" i="13"/>
  <c r="AD691" i="13"/>
  <c r="V989" i="15"/>
  <c r="T989" i="15"/>
  <c r="AD690" i="13"/>
  <c r="T690" i="13"/>
  <c r="V691" i="13"/>
  <c r="T691" i="13"/>
  <c r="V988" i="15"/>
  <c r="W988" i="15"/>
  <c r="Y988" i="15"/>
  <c r="AA986" i="15"/>
  <c r="T986" i="15"/>
  <c r="W987" i="15"/>
  <c r="V689" i="13"/>
  <c r="W689" i="13" s="1"/>
  <c r="V985" i="15"/>
  <c r="T985" i="15"/>
  <c r="V984" i="15"/>
  <c r="V982" i="15"/>
  <c r="T982" i="15"/>
  <c r="T983" i="15"/>
  <c r="AA981" i="15"/>
  <c r="W981" i="15"/>
  <c r="Y981" i="15"/>
  <c r="Y687" i="13"/>
  <c r="W687" i="13"/>
  <c r="L40" i="12"/>
  <c r="L41" i="12"/>
  <c r="L38" i="12"/>
  <c r="H37" i="12"/>
  <c r="AA980" i="15"/>
  <c r="V979" i="15"/>
  <c r="T979" i="15"/>
  <c r="AC979" i="15"/>
  <c r="W980" i="15"/>
  <c r="Q978" i="15"/>
  <c r="S978" i="15"/>
  <c r="Y978" i="15" s="1"/>
  <c r="AD978" i="15" s="1"/>
  <c r="U978" i="15"/>
  <c r="AA978" i="15" s="1"/>
  <c r="AC978" i="15"/>
  <c r="Q977" i="15"/>
  <c r="S977" i="15"/>
  <c r="Y977" i="15" s="1"/>
  <c r="AC977" i="15" s="1"/>
  <c r="U977" i="15"/>
  <c r="AA977" i="15" s="1"/>
  <c r="Q976" i="15"/>
  <c r="S976" i="15"/>
  <c r="Y976" i="15" s="1"/>
  <c r="U976" i="15"/>
  <c r="AA976" i="15" s="1"/>
  <c r="AC976" i="15" s="1"/>
  <c r="W25" i="14"/>
  <c r="W22" i="14"/>
  <c r="W23" i="14" s="1"/>
  <c r="W24" i="14" s="1"/>
  <c r="W20" i="14"/>
  <c r="W19" i="14"/>
  <c r="AH22" i="12"/>
  <c r="AH23" i="12" s="1"/>
  <c r="AH24" i="12" s="1"/>
  <c r="AH20" i="12"/>
  <c r="AH19" i="12"/>
  <c r="AH11" i="12"/>
  <c r="M24" i="26"/>
  <c r="O24" i="26"/>
  <c r="Q975" i="15"/>
  <c r="S975" i="15"/>
  <c r="Y975" i="15" s="1"/>
  <c r="U975" i="15"/>
  <c r="V975" i="15" s="1"/>
  <c r="Q686" i="13"/>
  <c r="AH25" i="12" s="1"/>
  <c r="S686" i="13"/>
  <c r="Y686" i="13" s="1"/>
  <c r="U686" i="13"/>
  <c r="V686" i="13" s="1"/>
  <c r="B66" i="16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Q974" i="15"/>
  <c r="S974" i="15"/>
  <c r="Y974" i="15" s="1"/>
  <c r="U974" i="15"/>
  <c r="AA974" i="15" s="1"/>
  <c r="AC974" i="15"/>
  <c r="AD974" i="15"/>
  <c r="M23" i="26"/>
  <c r="O23" i="26"/>
  <c r="Q973" i="15"/>
  <c r="S973" i="15"/>
  <c r="Y973" i="15" s="1"/>
  <c r="U973" i="15"/>
  <c r="AA973" i="15" s="1"/>
  <c r="T973" i="15" l="1"/>
  <c r="AC688" i="13"/>
  <c r="X156" i="29"/>
  <c r="X157" i="29" s="1"/>
  <c r="X158" i="29" s="1"/>
  <c r="AE156" i="29"/>
  <c r="AE157" i="29" s="1"/>
  <c r="AE158" i="29" s="1"/>
  <c r="AK156" i="29"/>
  <c r="AK157" i="29" s="1"/>
  <c r="AK158" i="29" s="1"/>
  <c r="W690" i="13"/>
  <c r="AC692" i="13"/>
  <c r="AD692" i="13"/>
  <c r="W693" i="13"/>
  <c r="W691" i="13"/>
  <c r="W995" i="15"/>
  <c r="AD976" i="15"/>
  <c r="AD977" i="15"/>
  <c r="W983" i="15"/>
  <c r="W1004" i="15"/>
  <c r="W998" i="15"/>
  <c r="W993" i="15"/>
  <c r="W1002" i="15"/>
  <c r="W994" i="15"/>
  <c r="W1005" i="15"/>
  <c r="W979" i="15"/>
  <c r="AD987" i="15"/>
  <c r="AC987" i="15"/>
  <c r="W1003" i="15"/>
  <c r="AC1001" i="15"/>
  <c r="AD1001" i="15"/>
  <c r="W984" i="15"/>
  <c r="W986" i="15"/>
  <c r="W992" i="15"/>
  <c r="W997" i="15"/>
  <c r="W982" i="15"/>
  <c r="W985" i="15"/>
  <c r="W990" i="15"/>
  <c r="W1006" i="15"/>
  <c r="W1007" i="15"/>
  <c r="AD991" i="15"/>
  <c r="AC991" i="15"/>
  <c r="W989" i="15"/>
  <c r="P23" i="26"/>
  <c r="P24" i="26"/>
  <c r="AC1000" i="15"/>
  <c r="AD1000" i="15"/>
  <c r="W996" i="15"/>
  <c r="AD988" i="15"/>
  <c r="AC988" i="15"/>
  <c r="AD986" i="15"/>
  <c r="AC986" i="15"/>
  <c r="AC981" i="15"/>
  <c r="AD981" i="15"/>
  <c r="AC687" i="13"/>
  <c r="AD687" i="13"/>
  <c r="AC980" i="15"/>
  <c r="AD980" i="15"/>
  <c r="T686" i="13"/>
  <c r="V976" i="15"/>
  <c r="T976" i="15"/>
  <c r="V978" i="15"/>
  <c r="T978" i="15"/>
  <c r="V977" i="15"/>
  <c r="T977" i="15"/>
  <c r="T975" i="15"/>
  <c r="W975" i="15" s="1"/>
  <c r="T974" i="15"/>
  <c r="AA975" i="15"/>
  <c r="AA686" i="13"/>
  <c r="AD973" i="15"/>
  <c r="V973" i="15"/>
  <c r="W973" i="15" s="1"/>
  <c r="AC973" i="15"/>
  <c r="V974" i="15"/>
  <c r="W974" i="15" s="1"/>
  <c r="W686" i="13" l="1"/>
  <c r="W976" i="15"/>
  <c r="W977" i="15"/>
  <c r="W978" i="15"/>
  <c r="AC686" i="13"/>
  <c r="AD686" i="13"/>
  <c r="AC975" i="15"/>
  <c r="AD975" i="15"/>
  <c r="M22" i="26" l="1"/>
  <c r="O22" i="26"/>
  <c r="P22" i="26" s="1"/>
  <c r="Q972" i="15"/>
  <c r="S972" i="15"/>
  <c r="Y972" i="15" s="1"/>
  <c r="AC972" i="15" s="1"/>
  <c r="U972" i="15"/>
  <c r="AA972" i="15" s="1"/>
  <c r="Q971" i="15"/>
  <c r="S971" i="15"/>
  <c r="Y971" i="15" s="1"/>
  <c r="AD971" i="15" s="1"/>
  <c r="U971" i="15"/>
  <c r="AA971" i="15" s="1"/>
  <c r="Q970" i="15"/>
  <c r="S970" i="15"/>
  <c r="T970" i="15" s="1"/>
  <c r="U970" i="15"/>
  <c r="AA970" i="15" s="1"/>
  <c r="Q685" i="13"/>
  <c r="S685" i="13"/>
  <c r="Y685" i="13" s="1"/>
  <c r="AD685" i="13" s="1"/>
  <c r="U685" i="13"/>
  <c r="AA685" i="13" s="1"/>
  <c r="M21" i="26"/>
  <c r="O21" i="26"/>
  <c r="M20" i="26"/>
  <c r="O20" i="26"/>
  <c r="Q969" i="15"/>
  <c r="S969" i="15"/>
  <c r="Y969" i="15" s="1"/>
  <c r="U969" i="15"/>
  <c r="AA969" i="15" s="1"/>
  <c r="AC685" i="13" l="1"/>
  <c r="V685" i="13"/>
  <c r="AC969" i="15"/>
  <c r="P21" i="26"/>
  <c r="P20" i="26"/>
  <c r="T685" i="13"/>
  <c r="V972" i="15"/>
  <c r="T972" i="15"/>
  <c r="AD972" i="15"/>
  <c r="V970" i="15"/>
  <c r="W970" i="15" s="1"/>
  <c r="V969" i="15"/>
  <c r="AD969" i="15"/>
  <c r="T969" i="15"/>
  <c r="V971" i="15"/>
  <c r="T971" i="15"/>
  <c r="AC971" i="15"/>
  <c r="Y970" i="15"/>
  <c r="M19" i="26"/>
  <c r="O19" i="26"/>
  <c r="P19" i="26"/>
  <c r="W685" i="13" l="1"/>
  <c r="W971" i="15"/>
  <c r="W972" i="15"/>
  <c r="W969" i="15"/>
  <c r="AD970" i="15"/>
  <c r="AC970" i="15"/>
  <c r="U968" i="15"/>
  <c r="V968" i="15" s="1"/>
  <c r="S968" i="15"/>
  <c r="T968" i="15" s="1"/>
  <c r="Q968" i="15"/>
  <c r="Q684" i="13"/>
  <c r="S684" i="13"/>
  <c r="Y684" i="13" s="1"/>
  <c r="U684" i="13"/>
  <c r="AA684" i="13" s="1"/>
  <c r="V684" i="13"/>
  <c r="Q683" i="13"/>
  <c r="S683" i="13"/>
  <c r="Y683" i="13" s="1"/>
  <c r="U683" i="13"/>
  <c r="AA683" i="13" s="1"/>
  <c r="T683" i="13" l="1"/>
  <c r="AC683" i="13"/>
  <c r="Y968" i="15"/>
  <c r="W968" i="15"/>
  <c r="AA968" i="15"/>
  <c r="AC684" i="13"/>
  <c r="T684" i="13"/>
  <c r="AD684" i="13"/>
  <c r="V683" i="13"/>
  <c r="W683" i="13" s="1"/>
  <c r="AD683" i="13"/>
  <c r="O18" i="26"/>
  <c r="M18" i="26"/>
  <c r="P18" i="26" s="1"/>
  <c r="O17" i="26"/>
  <c r="M17" i="26"/>
  <c r="P17" i="26" s="1"/>
  <c r="O16" i="26"/>
  <c r="M16" i="26"/>
  <c r="O15" i="26"/>
  <c r="M15" i="26"/>
  <c r="O14" i="26"/>
  <c r="M14" i="26"/>
  <c r="P14" i="26" s="1"/>
  <c r="O13" i="26"/>
  <c r="M13" i="26"/>
  <c r="P13" i="26" s="1"/>
  <c r="O12" i="26"/>
  <c r="M12" i="26"/>
  <c r="O11" i="26"/>
  <c r="M11" i="26"/>
  <c r="O10" i="26"/>
  <c r="M10" i="26"/>
  <c r="P10" i="26" s="1"/>
  <c r="O9" i="26"/>
  <c r="M9" i="26"/>
  <c r="P9" i="26" s="1"/>
  <c r="O8" i="26"/>
  <c r="M8" i="26"/>
  <c r="O7" i="26"/>
  <c r="M7" i="26"/>
  <c r="O6" i="26"/>
  <c r="M6" i="26"/>
  <c r="P6" i="26" s="1"/>
  <c r="O5" i="26"/>
  <c r="M5" i="26"/>
  <c r="P5" i="26" s="1"/>
  <c r="B6" i="26"/>
  <c r="B7" i="26" s="1"/>
  <c r="B8" i="26" s="1"/>
  <c r="B9" i="26" s="1"/>
  <c r="B10" i="26" s="1"/>
  <c r="B11" i="26" s="1"/>
  <c r="Q967" i="15"/>
  <c r="S967" i="15"/>
  <c r="Y967" i="15" s="1"/>
  <c r="U967" i="15"/>
  <c r="AA967" i="15" s="1"/>
  <c r="AC967" i="15"/>
  <c r="AD967" i="15"/>
  <c r="Q966" i="15"/>
  <c r="S966" i="15"/>
  <c r="Y966" i="15" s="1"/>
  <c r="U966" i="15"/>
  <c r="AA966" i="15" s="1"/>
  <c r="AC966" i="15"/>
  <c r="AD966" i="15"/>
  <c r="Q965" i="15"/>
  <c r="S965" i="15"/>
  <c r="Y965" i="15" s="1"/>
  <c r="U965" i="15"/>
  <c r="AA965" i="15" s="1"/>
  <c r="AC965" i="15"/>
  <c r="AD965" i="15"/>
  <c r="AD964" i="15"/>
  <c r="AC964" i="15"/>
  <c r="U964" i="15"/>
  <c r="V964" i="15" s="1"/>
  <c r="S964" i="15"/>
  <c r="T964" i="15" s="1"/>
  <c r="Q964" i="15"/>
  <c r="U963" i="15"/>
  <c r="AA963" i="15" s="1"/>
  <c r="S963" i="15"/>
  <c r="Y963" i="15" s="1"/>
  <c r="Q963" i="15"/>
  <c r="U962" i="15"/>
  <c r="V962" i="15" s="1"/>
  <c r="S962" i="15"/>
  <c r="Y962" i="15" s="1"/>
  <c r="Q962" i="15"/>
  <c r="Q961" i="15"/>
  <c r="S961" i="15"/>
  <c r="Y961" i="15" s="1"/>
  <c r="T961" i="15"/>
  <c r="U961" i="15"/>
  <c r="AA961" i="15" s="1"/>
  <c r="AC961" i="15"/>
  <c r="AD961" i="15"/>
  <c r="Q960" i="15"/>
  <c r="S960" i="15"/>
  <c r="Y960" i="15" s="1"/>
  <c r="U960" i="15"/>
  <c r="AA960" i="15" s="1"/>
  <c r="Q959" i="15"/>
  <c r="S959" i="15"/>
  <c r="T959" i="15" s="1"/>
  <c r="U959" i="15"/>
  <c r="AA959" i="15" s="1"/>
  <c r="Q958" i="15"/>
  <c r="S958" i="15"/>
  <c r="Y958" i="15" s="1"/>
  <c r="U958" i="15"/>
  <c r="AA958" i="15" s="1"/>
  <c r="AC958" i="15"/>
  <c r="AD958" i="15"/>
  <c r="W684" i="13" l="1"/>
  <c r="AD960" i="15"/>
  <c r="AA962" i="15"/>
  <c r="AC960" i="15"/>
  <c r="V961" i="15"/>
  <c r="W961" i="15" s="1"/>
  <c r="T965" i="15"/>
  <c r="W964" i="15"/>
  <c r="T963" i="15"/>
  <c r="V958" i="15"/>
  <c r="T966" i="15"/>
  <c r="P8" i="26"/>
  <c r="P16" i="26"/>
  <c r="P7" i="26"/>
  <c r="P11" i="26"/>
  <c r="P15" i="26"/>
  <c r="AD968" i="15"/>
  <c r="AC968" i="15"/>
  <c r="V967" i="15"/>
  <c r="T967" i="15"/>
  <c r="W967" i="15" s="1"/>
  <c r="P12" i="26"/>
  <c r="B12" i="26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AA964" i="15"/>
  <c r="Y964" i="15"/>
  <c r="V966" i="15"/>
  <c r="W966" i="15" s="1"/>
  <c r="V965" i="15"/>
  <c r="AC963" i="15"/>
  <c r="AD963" i="15"/>
  <c r="T962" i="15"/>
  <c r="V963" i="15"/>
  <c r="Y959" i="15"/>
  <c r="T958" i="15"/>
  <c r="V960" i="15"/>
  <c r="T960" i="15"/>
  <c r="V959" i="15"/>
  <c r="W959" i="15" s="1"/>
  <c r="Q957" i="15"/>
  <c r="S957" i="15"/>
  <c r="Y957" i="15" s="1"/>
  <c r="U957" i="15"/>
  <c r="AA957" i="15" s="1"/>
  <c r="AD957" i="15" s="1"/>
  <c r="AC957" i="15"/>
  <c r="Q956" i="15"/>
  <c r="S956" i="15"/>
  <c r="Y956" i="15" s="1"/>
  <c r="U956" i="15"/>
  <c r="AA956" i="15" s="1"/>
  <c r="AC956" i="15"/>
  <c r="AD956" i="15"/>
  <c r="Q955" i="15"/>
  <c r="S955" i="15"/>
  <c r="Y955" i="15" s="1"/>
  <c r="U955" i="15"/>
  <c r="AA955" i="15" s="1"/>
  <c r="Q682" i="13"/>
  <c r="S682" i="13"/>
  <c r="Y682" i="13" s="1"/>
  <c r="AC682" i="13" s="1"/>
  <c r="U682" i="13"/>
  <c r="AA682" i="13" s="1"/>
  <c r="Q954" i="15"/>
  <c r="S954" i="15"/>
  <c r="Y954" i="15" s="1"/>
  <c r="U954" i="15"/>
  <c r="AA954" i="15" s="1"/>
  <c r="AC954" i="15"/>
  <c r="Q953" i="15"/>
  <c r="S953" i="15"/>
  <c r="Y953" i="15" s="1"/>
  <c r="U953" i="15"/>
  <c r="AA953" i="15" s="1"/>
  <c r="Q952" i="15"/>
  <c r="S952" i="15"/>
  <c r="Y952" i="15" s="1"/>
  <c r="AC952" i="15" s="1"/>
  <c r="U952" i="15"/>
  <c r="AA952" i="15" s="1"/>
  <c r="Q951" i="15"/>
  <c r="S951" i="15"/>
  <c r="Y951" i="15" s="1"/>
  <c r="U951" i="15"/>
  <c r="AA951" i="15" s="1"/>
  <c r="AC951" i="15" s="1"/>
  <c r="AD951" i="15"/>
  <c r="Q950" i="15"/>
  <c r="S950" i="15"/>
  <c r="Y950" i="15" s="1"/>
  <c r="U950" i="15"/>
  <c r="AA950" i="15" s="1"/>
  <c r="AC950" i="15" s="1"/>
  <c r="Q949" i="15"/>
  <c r="S949" i="15"/>
  <c r="Y949" i="15" s="1"/>
  <c r="U949" i="15"/>
  <c r="AA949" i="15" s="1"/>
  <c r="U948" i="15"/>
  <c r="V948" i="15" s="1"/>
  <c r="S948" i="15"/>
  <c r="T948" i="15" s="1"/>
  <c r="Q948" i="15"/>
  <c r="U947" i="15"/>
  <c r="AA947" i="15" s="1"/>
  <c r="S947" i="15"/>
  <c r="T947" i="15" s="1"/>
  <c r="Q947" i="15"/>
  <c r="Q681" i="13"/>
  <c r="S681" i="13"/>
  <c r="Y681" i="13" s="1"/>
  <c r="U681" i="13"/>
  <c r="AA681" i="13" s="1"/>
  <c r="AC681" i="13" s="1"/>
  <c r="V681" i="13"/>
  <c r="Q680" i="13"/>
  <c r="S680" i="13"/>
  <c r="Y680" i="13" s="1"/>
  <c r="U680" i="13"/>
  <c r="AA680" i="13" s="1"/>
  <c r="AC680" i="13"/>
  <c r="AD680" i="13"/>
  <c r="Q946" i="15"/>
  <c r="S946" i="15"/>
  <c r="Y946" i="15" s="1"/>
  <c r="U946" i="15"/>
  <c r="AA946" i="15" s="1"/>
  <c r="Q945" i="15"/>
  <c r="S945" i="15"/>
  <c r="Y945" i="15" s="1"/>
  <c r="AC945" i="15" s="1"/>
  <c r="U945" i="15"/>
  <c r="AA945" i="15" s="1"/>
  <c r="Q679" i="13"/>
  <c r="S679" i="13"/>
  <c r="Y679" i="13" s="1"/>
  <c r="AC679" i="13" s="1"/>
  <c r="U679" i="13"/>
  <c r="AA679" i="13" s="1"/>
  <c r="Q944" i="15"/>
  <c r="S944" i="15"/>
  <c r="T944" i="15" s="1"/>
  <c r="U944" i="15"/>
  <c r="V944" i="15" s="1"/>
  <c r="Q943" i="15"/>
  <c r="S943" i="15"/>
  <c r="Y943" i="15" s="1"/>
  <c r="U943" i="15"/>
  <c r="V943" i="15" s="1"/>
  <c r="Q942" i="15"/>
  <c r="S942" i="15"/>
  <c r="T942" i="15" s="1"/>
  <c r="U942" i="15"/>
  <c r="AA942" i="15" s="1"/>
  <c r="U941" i="15"/>
  <c r="AA941" i="15" s="1"/>
  <c r="S941" i="15"/>
  <c r="T941" i="15" s="1"/>
  <c r="Q941" i="15"/>
  <c r="Q940" i="15"/>
  <c r="S940" i="15"/>
  <c r="Y940" i="15" s="1"/>
  <c r="U940" i="15"/>
  <c r="AA940" i="15" s="1"/>
  <c r="Q939" i="15"/>
  <c r="S939" i="15"/>
  <c r="Y939" i="15" s="1"/>
  <c r="U939" i="15"/>
  <c r="AA939" i="15" s="1"/>
  <c r="AD939" i="15"/>
  <c r="Q938" i="15"/>
  <c r="S938" i="15"/>
  <c r="Y938" i="15" s="1"/>
  <c r="U938" i="15"/>
  <c r="AA938" i="15" s="1"/>
  <c r="AC938" i="15" s="1"/>
  <c r="Q937" i="15"/>
  <c r="S937" i="15"/>
  <c r="Y937" i="15" s="1"/>
  <c r="U937" i="15"/>
  <c r="AA937" i="15" s="1"/>
  <c r="AC937" i="15"/>
  <c r="AD937" i="15"/>
  <c r="Q936" i="15"/>
  <c r="S936" i="15"/>
  <c r="T936" i="15" s="1"/>
  <c r="U936" i="15"/>
  <c r="AA936" i="15" s="1"/>
  <c r="K46" i="14"/>
  <c r="J46" i="14"/>
  <c r="I46" i="14"/>
  <c r="K45" i="14"/>
  <c r="J45" i="14"/>
  <c r="I45" i="14"/>
  <c r="H46" i="14"/>
  <c r="H45" i="14"/>
  <c r="G45" i="14"/>
  <c r="K37" i="14"/>
  <c r="K35" i="14"/>
  <c r="G46" i="14"/>
  <c r="Q935" i="15"/>
  <c r="S935" i="15"/>
  <c r="Y935" i="15" s="1"/>
  <c r="U935" i="15"/>
  <c r="V935" i="15" s="1"/>
  <c r="AA935" i="15"/>
  <c r="AD935" i="15" s="1"/>
  <c r="AC935" i="15"/>
  <c r="Q934" i="15"/>
  <c r="S934" i="15"/>
  <c r="Y934" i="15" s="1"/>
  <c r="U934" i="15"/>
  <c r="AA934" i="15" s="1"/>
  <c r="Q933" i="15"/>
  <c r="S933" i="15"/>
  <c r="Y933" i="15" s="1"/>
  <c r="U933" i="15"/>
  <c r="AA933" i="15" s="1"/>
  <c r="AC933" i="15"/>
  <c r="AD933" i="15"/>
  <c r="Q932" i="15"/>
  <c r="S932" i="15"/>
  <c r="T932" i="15" s="1"/>
  <c r="U932" i="15"/>
  <c r="AA932" i="15" s="1"/>
  <c r="U931" i="15"/>
  <c r="AA931" i="15" s="1"/>
  <c r="S931" i="15"/>
  <c r="T931" i="15" s="1"/>
  <c r="Q931" i="15"/>
  <c r="Q678" i="13"/>
  <c r="S678" i="13"/>
  <c r="Y678" i="13" s="1"/>
  <c r="U678" i="13"/>
  <c r="AA678" i="13" s="1"/>
  <c r="AC678" i="13" s="1"/>
  <c r="AD678" i="13"/>
  <c r="U930" i="15"/>
  <c r="V930" i="15" s="1"/>
  <c r="S930" i="15"/>
  <c r="Y930" i="15" s="1"/>
  <c r="Q930" i="15"/>
  <c r="Q677" i="13"/>
  <c r="S677" i="13"/>
  <c r="Y677" i="13" s="1"/>
  <c r="U677" i="13"/>
  <c r="AA677" i="13" s="1"/>
  <c r="AC677" i="13"/>
  <c r="AD677" i="13"/>
  <c r="Q929" i="15"/>
  <c r="S929" i="15"/>
  <c r="Y929" i="15" s="1"/>
  <c r="U929" i="15"/>
  <c r="AA929" i="15" s="1"/>
  <c r="Q928" i="15"/>
  <c r="S928" i="15"/>
  <c r="Y928" i="15" s="1"/>
  <c r="U928" i="15"/>
  <c r="AA928" i="15" s="1"/>
  <c r="V928" i="15"/>
  <c r="Q927" i="15"/>
  <c r="S927" i="15"/>
  <c r="Y927" i="15" s="1"/>
  <c r="U927" i="15"/>
  <c r="AA927" i="15" s="1"/>
  <c r="AC955" i="15" l="1"/>
  <c r="AD955" i="15"/>
  <c r="V955" i="15"/>
  <c r="V957" i="15"/>
  <c r="V682" i="13"/>
  <c r="T677" i="13"/>
  <c r="T681" i="13"/>
  <c r="W681" i="13" s="1"/>
  <c r="K51" i="12"/>
  <c r="K49" i="12"/>
  <c r="K50" i="12" s="1"/>
  <c r="I49" i="12"/>
  <c r="I50" i="12" s="1"/>
  <c r="I51" i="12"/>
  <c r="AD681" i="13"/>
  <c r="AD940" i="15"/>
  <c r="AC946" i="15"/>
  <c r="AC949" i="15"/>
  <c r="V934" i="15"/>
  <c r="AA944" i="15"/>
  <c r="AD952" i="15"/>
  <c r="W965" i="15"/>
  <c r="AD962" i="15"/>
  <c r="AC962" i="15"/>
  <c r="Y944" i="15"/>
  <c r="AC940" i="15"/>
  <c r="Y942" i="15"/>
  <c r="Y947" i="15"/>
  <c r="W963" i="15"/>
  <c r="V942" i="15"/>
  <c r="W942" i="15" s="1"/>
  <c r="AC934" i="15"/>
  <c r="W958" i="15"/>
  <c r="AC939" i="15"/>
  <c r="AA948" i="15"/>
  <c r="AD949" i="15"/>
  <c r="AD950" i="15"/>
  <c r="W962" i="15"/>
  <c r="T951" i="15"/>
  <c r="AD682" i="13"/>
  <c r="Q5" i="26"/>
  <c r="AC959" i="15"/>
  <c r="AD959" i="15"/>
  <c r="W960" i="15"/>
  <c r="T957" i="15"/>
  <c r="AD954" i="15"/>
  <c r="V956" i="15"/>
  <c r="T956" i="15"/>
  <c r="T955" i="15"/>
  <c r="V953" i="15"/>
  <c r="AD953" i="15"/>
  <c r="AC953" i="15"/>
  <c r="T952" i="15"/>
  <c r="V950" i="15"/>
  <c r="T949" i="15"/>
  <c r="T682" i="13"/>
  <c r="V954" i="15"/>
  <c r="T954" i="15"/>
  <c r="T953" i="15"/>
  <c r="V952" i="15"/>
  <c r="V951" i="15"/>
  <c r="T950" i="15"/>
  <c r="W948" i="15"/>
  <c r="Y948" i="15"/>
  <c r="V949" i="15"/>
  <c r="AD946" i="15"/>
  <c r="AD945" i="15"/>
  <c r="V947" i="15"/>
  <c r="W947" i="15" s="1"/>
  <c r="AD947" i="15"/>
  <c r="AC947" i="15"/>
  <c r="V680" i="13"/>
  <c r="T680" i="13"/>
  <c r="AD679" i="13"/>
  <c r="V679" i="13"/>
  <c r="V946" i="15"/>
  <c r="T946" i="15"/>
  <c r="V945" i="15"/>
  <c r="T945" i="15"/>
  <c r="V678" i="13"/>
  <c r="T679" i="13"/>
  <c r="AA943" i="15"/>
  <c r="AC943" i="15"/>
  <c r="AD943" i="15"/>
  <c r="T943" i="15"/>
  <c r="W943" i="15" s="1"/>
  <c r="AC942" i="15"/>
  <c r="AD942" i="15"/>
  <c r="W944" i="15"/>
  <c r="AD938" i="15"/>
  <c r="T939" i="15"/>
  <c r="AD934" i="15"/>
  <c r="V941" i="15"/>
  <c r="W941" i="15" s="1"/>
  <c r="V939" i="15"/>
  <c r="Y941" i="15"/>
  <c r="V936" i="15"/>
  <c r="W936" i="15" s="1"/>
  <c r="V937" i="15"/>
  <c r="V938" i="15"/>
  <c r="T937" i="15"/>
  <c r="T938" i="15"/>
  <c r="Y936" i="15"/>
  <c r="V940" i="15"/>
  <c r="T940" i="15"/>
  <c r="T935" i="15"/>
  <c r="V933" i="15"/>
  <c r="T933" i="15"/>
  <c r="V931" i="15"/>
  <c r="W931" i="15" s="1"/>
  <c r="Y931" i="15"/>
  <c r="T934" i="15"/>
  <c r="Y932" i="15"/>
  <c r="V932" i="15"/>
  <c r="W932" i="15" s="1"/>
  <c r="V677" i="13"/>
  <c r="W677" i="13" s="1"/>
  <c r="T678" i="13"/>
  <c r="AA930" i="15"/>
  <c r="AD929" i="15"/>
  <c r="AC929" i="15"/>
  <c r="T930" i="15"/>
  <c r="AD927" i="15"/>
  <c r="AC927" i="15"/>
  <c r="AD928" i="15"/>
  <c r="AC928" i="15"/>
  <c r="V929" i="15"/>
  <c r="V927" i="15"/>
  <c r="T927" i="15"/>
  <c r="T929" i="15"/>
  <c r="T928" i="15"/>
  <c r="V22" i="14"/>
  <c r="V20" i="14"/>
  <c r="V19" i="14"/>
  <c r="AG22" i="12"/>
  <c r="AG20" i="12"/>
  <c r="AG19" i="12"/>
  <c r="AG11" i="12"/>
  <c r="Q926" i="15"/>
  <c r="V25" i="14" s="1"/>
  <c r="S926" i="15"/>
  <c r="Y926" i="15" s="1"/>
  <c r="U926" i="15"/>
  <c r="AA926" i="15" s="1"/>
  <c r="Q925" i="15"/>
  <c r="S925" i="15"/>
  <c r="U925" i="15"/>
  <c r="Q924" i="15"/>
  <c r="S924" i="15"/>
  <c r="U924" i="15"/>
  <c r="Q923" i="15"/>
  <c r="S923" i="15"/>
  <c r="U923" i="15"/>
  <c r="V923" i="15" s="1"/>
  <c r="Q922" i="15"/>
  <c r="S922" i="15"/>
  <c r="U922" i="15"/>
  <c r="Q921" i="15"/>
  <c r="S921" i="15"/>
  <c r="U921" i="15"/>
  <c r="Q920" i="15"/>
  <c r="S920" i="15"/>
  <c r="U920" i="15"/>
  <c r="Q919" i="15"/>
  <c r="S919" i="15"/>
  <c r="U919" i="15"/>
  <c r="Q918" i="15"/>
  <c r="S918" i="15"/>
  <c r="U918" i="15"/>
  <c r="Q917" i="15"/>
  <c r="S917" i="15"/>
  <c r="T917" i="15" s="1"/>
  <c r="U917" i="15"/>
  <c r="Q916" i="15"/>
  <c r="S916" i="15"/>
  <c r="U916" i="15"/>
  <c r="Q915" i="15"/>
  <c r="S915" i="15"/>
  <c r="U915" i="15"/>
  <c r="Q914" i="15"/>
  <c r="S914" i="15"/>
  <c r="T914" i="15"/>
  <c r="U914" i="15"/>
  <c r="Q913" i="15"/>
  <c r="S913" i="15"/>
  <c r="T913" i="15" s="1"/>
  <c r="U913" i="15"/>
  <c r="V913" i="15" s="1"/>
  <c r="Q912" i="15"/>
  <c r="S912" i="15"/>
  <c r="U912" i="15"/>
  <c r="Q911" i="15"/>
  <c r="S911" i="15"/>
  <c r="U911" i="15"/>
  <c r="U910" i="15"/>
  <c r="S910" i="15"/>
  <c r="Q910" i="15"/>
  <c r="Q909" i="15"/>
  <c r="S909" i="15"/>
  <c r="T909" i="15"/>
  <c r="U909" i="15"/>
  <c r="Q908" i="15"/>
  <c r="S908" i="15"/>
  <c r="U908" i="15"/>
  <c r="Q907" i="15"/>
  <c r="S907" i="15"/>
  <c r="U907" i="15"/>
  <c r="V907" i="15"/>
  <c r="Q906" i="15"/>
  <c r="S906" i="15"/>
  <c r="U906" i="15"/>
  <c r="V906" i="15" s="1"/>
  <c r="Q905" i="15"/>
  <c r="S905" i="15"/>
  <c r="T905" i="15"/>
  <c r="U905" i="15"/>
  <c r="Q904" i="15"/>
  <c r="S904" i="15"/>
  <c r="U904" i="15"/>
  <c r="V904" i="15" s="1"/>
  <c r="Q903" i="15"/>
  <c r="S903" i="15"/>
  <c r="U903" i="15"/>
  <c r="Q902" i="15"/>
  <c r="S902" i="15"/>
  <c r="U902" i="15"/>
  <c r="Q899" i="15"/>
  <c r="S899" i="15"/>
  <c r="U899" i="15"/>
  <c r="Q900" i="15"/>
  <c r="S900" i="15"/>
  <c r="U900" i="15"/>
  <c r="Q901" i="15"/>
  <c r="S901" i="15"/>
  <c r="U901" i="15"/>
  <c r="Q895" i="15"/>
  <c r="S895" i="15"/>
  <c r="U895" i="15"/>
  <c r="Q896" i="15"/>
  <c r="S896" i="15"/>
  <c r="T896" i="15" s="1"/>
  <c r="U896" i="15"/>
  <c r="Q897" i="15"/>
  <c r="S897" i="15"/>
  <c r="U897" i="15"/>
  <c r="Q898" i="15"/>
  <c r="S898" i="15"/>
  <c r="U898" i="15"/>
  <c r="Q894" i="15"/>
  <c r="S894" i="15"/>
  <c r="U894" i="15"/>
  <c r="Q676" i="13"/>
  <c r="S676" i="13"/>
  <c r="U676" i="13"/>
  <c r="V676" i="13" s="1"/>
  <c r="W949" i="15" l="1"/>
  <c r="AG25" i="12"/>
  <c r="J49" i="12"/>
  <c r="J50" i="12" s="1"/>
  <c r="J51" i="12"/>
  <c r="W682" i="13"/>
  <c r="W952" i="15"/>
  <c r="W939" i="15"/>
  <c r="AC944" i="15"/>
  <c r="AD944" i="15"/>
  <c r="W935" i="15"/>
  <c r="W951" i="15"/>
  <c r="W957" i="15"/>
  <c r="W930" i="15"/>
  <c r="W934" i="15"/>
  <c r="W954" i="15"/>
  <c r="W955" i="15"/>
  <c r="W946" i="15"/>
  <c r="W938" i="15"/>
  <c r="W956" i="15"/>
  <c r="W950" i="15"/>
  <c r="W680" i="13"/>
  <c r="W678" i="13"/>
  <c r="W933" i="15"/>
  <c r="W937" i="15"/>
  <c r="W945" i="15"/>
  <c r="W953" i="15"/>
  <c r="Q6" i="26"/>
  <c r="Q7" i="26" s="1"/>
  <c r="AC948" i="15"/>
  <c r="AD948" i="15"/>
  <c r="W679" i="13"/>
  <c r="AD941" i="15"/>
  <c r="AC941" i="15"/>
  <c r="AC931" i="15"/>
  <c r="AD931" i="15"/>
  <c r="W940" i="15"/>
  <c r="AC936" i="15"/>
  <c r="AD936" i="15"/>
  <c r="AD932" i="15"/>
  <c r="AC932" i="15"/>
  <c r="T676" i="13"/>
  <c r="Y676" i="13"/>
  <c r="AD930" i="15"/>
  <c r="AC930" i="15"/>
  <c r="AA676" i="13"/>
  <c r="AD676" i="13" s="1"/>
  <c r="AE676" i="13" s="1"/>
  <c r="AG23" i="12"/>
  <c r="AG24" i="12" s="1"/>
  <c r="AD926" i="15"/>
  <c r="AE926" i="15" s="1"/>
  <c r="AE927" i="15" s="1"/>
  <c r="AE928" i="15" s="1"/>
  <c r="AE929" i="15" s="1"/>
  <c r="AC926" i="15"/>
  <c r="T895" i="15"/>
  <c r="T902" i="15"/>
  <c r="T904" i="15"/>
  <c r="V918" i="15"/>
  <c r="V899" i="15"/>
  <c r="V914" i="15"/>
  <c r="W914" i="15" s="1"/>
  <c r="V925" i="15"/>
  <c r="V896" i="15"/>
  <c r="W896" i="15" s="1"/>
  <c r="T900" i="15"/>
  <c r="V903" i="15"/>
  <c r="T910" i="15"/>
  <c r="V912" i="15"/>
  <c r="V915" i="15"/>
  <c r="V917" i="15"/>
  <c r="W917" i="15" s="1"/>
  <c r="T918" i="15"/>
  <c r="V921" i="15"/>
  <c r="T924" i="15"/>
  <c r="T926" i="15"/>
  <c r="W929" i="15"/>
  <c r="W927" i="15"/>
  <c r="T906" i="15"/>
  <c r="T923" i="15"/>
  <c r="T925" i="15"/>
  <c r="T897" i="15"/>
  <c r="V895" i="15"/>
  <c r="W895" i="15" s="1"/>
  <c r="T899" i="15"/>
  <c r="T908" i="15"/>
  <c r="T911" i="15"/>
  <c r="T916" i="15"/>
  <c r="T898" i="15"/>
  <c r="T903" i="15"/>
  <c r="T907" i="15"/>
  <c r="V909" i="15"/>
  <c r="W909" i="15" s="1"/>
  <c r="V910" i="15"/>
  <c r="T912" i="15"/>
  <c r="T915" i="15"/>
  <c r="T921" i="15"/>
  <c r="V905" i="15"/>
  <c r="W905" i="15" s="1"/>
  <c r="V894" i="15"/>
  <c r="V901" i="15"/>
  <c r="V902" i="15"/>
  <c r="T894" i="15"/>
  <c r="V897" i="15"/>
  <c r="T901" i="15"/>
  <c r="V908" i="15"/>
  <c r="V911" i="15"/>
  <c r="V916" i="15"/>
  <c r="W913" i="15"/>
  <c r="V919" i="15"/>
  <c r="V920" i="15"/>
  <c r="V922" i="15"/>
  <c r="V898" i="15"/>
  <c r="V900" i="15"/>
  <c r="T919" i="15"/>
  <c r="T920" i="15"/>
  <c r="T922" i="15"/>
  <c r="V924" i="15"/>
  <c r="W924" i="15" s="1"/>
  <c r="V926" i="15"/>
  <c r="W926" i="15" s="1"/>
  <c r="W928" i="15"/>
  <c r="V23" i="14"/>
  <c r="V24" i="14" s="1"/>
  <c r="W922" i="15" l="1"/>
  <c r="W897" i="15"/>
  <c r="W676" i="13"/>
  <c r="W900" i="15"/>
  <c r="W906" i="15"/>
  <c r="W904" i="15"/>
  <c r="W901" i="15"/>
  <c r="Q8" i="26"/>
  <c r="Q9" i="26" s="1"/>
  <c r="Q10" i="26" s="1"/>
  <c r="Q11" i="26" s="1"/>
  <c r="Q12" i="26" s="1"/>
  <c r="Q13" i="26" s="1"/>
  <c r="Q14" i="26" s="1"/>
  <c r="Q15" i="26" s="1"/>
  <c r="Q16" i="26" s="1"/>
  <c r="Q17" i="26" s="1"/>
  <c r="Q18" i="26" s="1"/>
  <c r="Q19" i="26" s="1"/>
  <c r="Q20" i="26" s="1"/>
  <c r="Q21" i="26" s="1"/>
  <c r="Q22" i="26" s="1"/>
  <c r="Q23" i="26" s="1"/>
  <c r="Q24" i="26" s="1"/>
  <c r="Q25" i="26" s="1"/>
  <c r="Q26" i="26" s="1"/>
  <c r="Q27" i="26" s="1"/>
  <c r="Q28" i="26" s="1"/>
  <c r="Q29" i="26" s="1"/>
  <c r="Q30" i="26" s="1"/>
  <c r="Q31" i="26" s="1"/>
  <c r="Q32" i="26" s="1"/>
  <c r="Q33" i="26" s="1"/>
  <c r="Q34" i="26" s="1"/>
  <c r="Q35" i="26" s="1"/>
  <c r="Q36" i="26" s="1"/>
  <c r="Q37" i="26" s="1"/>
  <c r="Q38" i="26" s="1"/>
  <c r="Q39" i="26" s="1"/>
  <c r="Q40" i="26" s="1"/>
  <c r="Q41" i="26" s="1"/>
  <c r="Q42" i="26" s="1"/>
  <c r="Q43" i="26" s="1"/>
  <c r="Q44" i="26" s="1"/>
  <c r="Q45" i="26" s="1"/>
  <c r="Q46" i="26" s="1"/>
  <c r="Q47" i="26" s="1"/>
  <c r="Q48" i="26" s="1"/>
  <c r="Q49" i="26" s="1"/>
  <c r="Q50" i="26" s="1"/>
  <c r="Q51" i="26" s="1"/>
  <c r="Q52" i="26" s="1"/>
  <c r="Q53" i="26" s="1"/>
  <c r="Q54" i="26" s="1"/>
  <c r="Q55" i="26" s="1"/>
  <c r="Q56" i="26" s="1"/>
  <c r="Q57" i="26" s="1"/>
  <c r="Q58" i="26" s="1"/>
  <c r="Q59" i="26" s="1"/>
  <c r="AE930" i="15"/>
  <c r="AE931" i="15" s="1"/>
  <c r="AE932" i="15" s="1"/>
  <c r="AE933" i="15" s="1"/>
  <c r="AE934" i="15" s="1"/>
  <c r="AE935" i="15" s="1"/>
  <c r="AE936" i="15" s="1"/>
  <c r="AE937" i="15" s="1"/>
  <c r="AE938" i="15" s="1"/>
  <c r="AE939" i="15" s="1"/>
  <c r="AE940" i="15" s="1"/>
  <c r="AE941" i="15" s="1"/>
  <c r="AE942" i="15" s="1"/>
  <c r="AE943" i="15" s="1"/>
  <c r="AE944" i="15" s="1"/>
  <c r="AE945" i="15" s="1"/>
  <c r="AE946" i="15" s="1"/>
  <c r="AE947" i="15" s="1"/>
  <c r="AE948" i="15" s="1"/>
  <c r="AE949" i="15" s="1"/>
  <c r="AE950" i="15" s="1"/>
  <c r="AE951" i="15" s="1"/>
  <c r="AE952" i="15" s="1"/>
  <c r="AE953" i="15" s="1"/>
  <c r="AE954" i="15" s="1"/>
  <c r="AE955" i="15" s="1"/>
  <c r="AE956" i="15" s="1"/>
  <c r="AE957" i="15" s="1"/>
  <c r="AE958" i="15" s="1"/>
  <c r="AE959" i="15" s="1"/>
  <c r="AE960" i="15" s="1"/>
  <c r="AE961" i="15" s="1"/>
  <c r="AE962" i="15" s="1"/>
  <c r="AE963" i="15" s="1"/>
  <c r="AE964" i="15" s="1"/>
  <c r="AE965" i="15" s="1"/>
  <c r="AE966" i="15" s="1"/>
  <c r="AE967" i="15" s="1"/>
  <c r="AE968" i="15" s="1"/>
  <c r="AE969" i="15" s="1"/>
  <c r="AE970" i="15" s="1"/>
  <c r="AE971" i="15" s="1"/>
  <c r="AE972" i="15" s="1"/>
  <c r="AE973" i="15" s="1"/>
  <c r="AE974" i="15" s="1"/>
  <c r="AE975" i="15" s="1"/>
  <c r="AE976" i="15" s="1"/>
  <c r="AE977" i="15" s="1"/>
  <c r="AE978" i="15" s="1"/>
  <c r="AE979" i="15" s="1"/>
  <c r="AE980" i="15" s="1"/>
  <c r="AE981" i="15" s="1"/>
  <c r="AE982" i="15" s="1"/>
  <c r="AE983" i="15" s="1"/>
  <c r="AE984" i="15" s="1"/>
  <c r="AE985" i="15" s="1"/>
  <c r="AE986" i="15" s="1"/>
  <c r="AE987" i="15" s="1"/>
  <c r="AE988" i="15" s="1"/>
  <c r="AE989" i="15" s="1"/>
  <c r="AE990" i="15" s="1"/>
  <c r="AE991" i="15" s="1"/>
  <c r="AE992" i="15" s="1"/>
  <c r="AE993" i="15" s="1"/>
  <c r="AE994" i="15" s="1"/>
  <c r="AE995" i="15" s="1"/>
  <c r="AE996" i="15" s="1"/>
  <c r="AE997" i="15" s="1"/>
  <c r="AE998" i="15" s="1"/>
  <c r="AE999" i="15" s="1"/>
  <c r="AE1000" i="15" s="1"/>
  <c r="AE1001" i="15" s="1"/>
  <c r="AE1002" i="15" s="1"/>
  <c r="AE1003" i="15" s="1"/>
  <c r="AE1004" i="15" s="1"/>
  <c r="AE1005" i="15" s="1"/>
  <c r="AE1006" i="15" s="1"/>
  <c r="AE1007" i="15" s="1"/>
  <c r="AE1008" i="15" s="1"/>
  <c r="AE1009" i="15" s="1"/>
  <c r="AE1010" i="15" s="1"/>
  <c r="AE1011" i="15" s="1"/>
  <c r="AE1012" i="15" s="1"/>
  <c r="AE1013" i="15" s="1"/>
  <c r="AE1014" i="15" s="1"/>
  <c r="AE1015" i="15" s="1"/>
  <c r="AE1016" i="15" s="1"/>
  <c r="AE1017" i="15" s="1"/>
  <c r="AE1018" i="15" s="1"/>
  <c r="AE1019" i="15" s="1"/>
  <c r="AE1020" i="15" s="1"/>
  <c r="AE1021" i="15" s="1"/>
  <c r="AE1022" i="15" s="1"/>
  <c r="AE1023" i="15" s="1"/>
  <c r="AE1024" i="15" s="1"/>
  <c r="AE1025" i="15" s="1"/>
  <c r="AE1026" i="15" s="1"/>
  <c r="AE1027" i="15" s="1"/>
  <c r="AE1028" i="15" s="1"/>
  <c r="AE1029" i="15" s="1"/>
  <c r="AE1030" i="15" s="1"/>
  <c r="AE1031" i="15" s="1"/>
  <c r="AE1032" i="15" s="1"/>
  <c r="AE1033" i="15" s="1"/>
  <c r="AE1034" i="15" s="1"/>
  <c r="AE1035" i="15" s="1"/>
  <c r="AE1036" i="15" s="1"/>
  <c r="AE1037" i="15" s="1"/>
  <c r="AE1038" i="15" s="1"/>
  <c r="AE1039" i="15" s="1"/>
  <c r="AE1040" i="15" s="1"/>
  <c r="AE1041" i="15" s="1"/>
  <c r="AE1042" i="15" s="1"/>
  <c r="AE1043" i="15" s="1"/>
  <c r="AE1044" i="15" s="1"/>
  <c r="AE1045" i="15" s="1"/>
  <c r="AE1046" i="15" s="1"/>
  <c r="AE1047" i="15" s="1"/>
  <c r="AE1048" i="15" s="1"/>
  <c r="AE1049" i="15" s="1"/>
  <c r="AE1050" i="15" s="1"/>
  <c r="AE1051" i="15" s="1"/>
  <c r="AE1052" i="15" s="1"/>
  <c r="AE1053" i="15" s="1"/>
  <c r="AE1054" i="15" s="1"/>
  <c r="AE1055" i="15" s="1"/>
  <c r="AE1056" i="15" s="1"/>
  <c r="AE1057" i="15" s="1"/>
  <c r="AE1058" i="15" s="1"/>
  <c r="AE1059" i="15" s="1"/>
  <c r="AE1060" i="15" s="1"/>
  <c r="AE1061" i="15" s="1"/>
  <c r="AE1062" i="15" s="1"/>
  <c r="AE1063" i="15" s="1"/>
  <c r="AE1064" i="15" s="1"/>
  <c r="AE1065" i="15" s="1"/>
  <c r="AE1066" i="15" s="1"/>
  <c r="AE1067" i="15" s="1"/>
  <c r="AE1068" i="15" s="1"/>
  <c r="AE1069" i="15" s="1"/>
  <c r="AE1070" i="15" s="1"/>
  <c r="AE1071" i="15" s="1"/>
  <c r="AE1072" i="15" s="1"/>
  <c r="AE1073" i="15" s="1"/>
  <c r="AE1074" i="15" s="1"/>
  <c r="AE1075" i="15" s="1"/>
  <c r="AE1076" i="15" s="1"/>
  <c r="AE1077" i="15" s="1"/>
  <c r="AE1078" i="15" s="1"/>
  <c r="AE1079" i="15" s="1"/>
  <c r="AC676" i="13"/>
  <c r="W915" i="15"/>
  <c r="W902" i="15"/>
  <c r="W894" i="15"/>
  <c r="W908" i="15"/>
  <c r="W920" i="15"/>
  <c r="W911" i="15"/>
  <c r="W899" i="15"/>
  <c r="W923" i="15"/>
  <c r="W912" i="15"/>
  <c r="W898" i="15"/>
  <c r="W918" i="15"/>
  <c r="W925" i="15"/>
  <c r="W903" i="15"/>
  <c r="W919" i="15"/>
  <c r="W916" i="15"/>
  <c r="W921" i="15"/>
  <c r="W907" i="15"/>
  <c r="W910" i="15"/>
  <c r="Q893" i="15"/>
  <c r="S893" i="15"/>
  <c r="U893" i="15"/>
  <c r="Q892" i="15"/>
  <c r="S892" i="15"/>
  <c r="U892" i="15"/>
  <c r="Q891" i="15"/>
  <c r="S891" i="15"/>
  <c r="U891" i="15"/>
  <c r="Q889" i="15"/>
  <c r="S889" i="15"/>
  <c r="U889" i="15"/>
  <c r="Q890" i="15"/>
  <c r="S890" i="15"/>
  <c r="T890" i="15"/>
  <c r="U890" i="15"/>
  <c r="Q888" i="15"/>
  <c r="S888" i="15"/>
  <c r="U888" i="15"/>
  <c r="Q887" i="15"/>
  <c r="S887" i="15"/>
  <c r="T887" i="15" s="1"/>
  <c r="U887" i="15"/>
  <c r="Q886" i="15"/>
  <c r="S886" i="15"/>
  <c r="U886" i="15"/>
  <c r="Q885" i="15"/>
  <c r="S885" i="15"/>
  <c r="U885" i="15"/>
  <c r="Q884" i="15"/>
  <c r="S884" i="15"/>
  <c r="U884" i="15"/>
  <c r="Q883" i="15"/>
  <c r="S883" i="15"/>
  <c r="U883" i="15"/>
  <c r="Q881" i="15"/>
  <c r="Q882" i="15"/>
  <c r="S882" i="15"/>
  <c r="U882" i="15"/>
  <c r="S881" i="15"/>
  <c r="U881" i="15"/>
  <c r="Q880" i="15"/>
  <c r="S880" i="15"/>
  <c r="U880" i="15"/>
  <c r="AE126" i="12"/>
  <c r="AD126" i="12"/>
  <c r="AC126" i="12"/>
  <c r="AB126" i="12"/>
  <c r="AA126" i="12"/>
  <c r="Z126" i="12"/>
  <c r="Y126" i="12"/>
  <c r="X126" i="12"/>
  <c r="W126" i="12"/>
  <c r="AE124" i="12"/>
  <c r="AD124" i="12"/>
  <c r="AC124" i="12"/>
  <c r="AB124" i="12"/>
  <c r="AA124" i="12"/>
  <c r="Z124" i="12"/>
  <c r="Y124" i="12"/>
  <c r="X124" i="12"/>
  <c r="W124" i="12"/>
  <c r="AE123" i="12"/>
  <c r="AD123" i="12"/>
  <c r="AC123" i="12"/>
  <c r="AB123" i="12"/>
  <c r="AA123" i="12"/>
  <c r="Z123" i="12"/>
  <c r="Y123" i="12"/>
  <c r="X123" i="12"/>
  <c r="W123" i="12"/>
  <c r="AE115" i="12"/>
  <c r="AB115" i="12"/>
  <c r="AA115" i="12"/>
  <c r="Y115" i="12"/>
  <c r="W114" i="12"/>
  <c r="W113" i="12"/>
  <c r="AB112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J126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6" i="12"/>
  <c r="I124" i="12"/>
  <c r="I123" i="12"/>
  <c r="H123" i="12"/>
  <c r="U115" i="12"/>
  <c r="Q115" i="12"/>
  <c r="O115" i="12"/>
  <c r="U114" i="12"/>
  <c r="N114" i="12"/>
  <c r="H126" i="12"/>
  <c r="H124" i="12"/>
  <c r="U879" i="15"/>
  <c r="S879" i="15"/>
  <c r="Q879" i="15"/>
  <c r="U878" i="15"/>
  <c r="S878" i="15"/>
  <c r="Q878" i="15"/>
  <c r="U877" i="15"/>
  <c r="S877" i="15"/>
  <c r="Q877" i="15"/>
  <c r="Q675" i="13"/>
  <c r="S675" i="13"/>
  <c r="U675" i="13"/>
  <c r="Q674" i="13"/>
  <c r="S674" i="13"/>
  <c r="U674" i="13"/>
  <c r="T100" i="12"/>
  <c r="T98" i="12"/>
  <c r="T97" i="12"/>
  <c r="T89" i="12"/>
  <c r="T88" i="12"/>
  <c r="T86" i="12"/>
  <c r="V100" i="12"/>
  <c r="V98" i="12"/>
  <c r="V97" i="12"/>
  <c r="V89" i="12"/>
  <c r="V87" i="12"/>
  <c r="U100" i="12"/>
  <c r="U98" i="12"/>
  <c r="U97" i="12"/>
  <c r="Q100" i="12"/>
  <c r="P100" i="12"/>
  <c r="O100" i="12"/>
  <c r="N100" i="12"/>
  <c r="M100" i="12"/>
  <c r="Q98" i="12"/>
  <c r="P98" i="12"/>
  <c r="O98" i="12"/>
  <c r="N98" i="12"/>
  <c r="M98" i="12"/>
  <c r="Q97" i="12"/>
  <c r="P97" i="12"/>
  <c r="O97" i="12"/>
  <c r="N97" i="12"/>
  <c r="M97" i="12"/>
  <c r="M89" i="12"/>
  <c r="M88" i="12"/>
  <c r="M87" i="12"/>
  <c r="M86" i="12"/>
  <c r="U89" i="12"/>
  <c r="U88" i="12"/>
  <c r="Q89" i="12"/>
  <c r="Q88" i="12"/>
  <c r="Q87" i="12"/>
  <c r="V892" i="15" l="1"/>
  <c r="T886" i="15"/>
  <c r="T889" i="15"/>
  <c r="V890" i="15"/>
  <c r="V889" i="15"/>
  <c r="T878" i="15"/>
  <c r="V882" i="15"/>
  <c r="T885" i="15"/>
  <c r="V880" i="15"/>
  <c r="T880" i="15"/>
  <c r="V884" i="15"/>
  <c r="T879" i="15"/>
  <c r="V878" i="15"/>
  <c r="T882" i="15"/>
  <c r="V887" i="15"/>
  <c r="W887" i="15" s="1"/>
  <c r="T892" i="15"/>
  <c r="T884" i="15"/>
  <c r="V886" i="15"/>
  <c r="T877" i="15"/>
  <c r="V879" i="15"/>
  <c r="V891" i="15"/>
  <c r="V877" i="15"/>
  <c r="V881" i="15"/>
  <c r="V883" i="15"/>
  <c r="V888" i="15"/>
  <c r="T891" i="15"/>
  <c r="V893" i="15"/>
  <c r="T881" i="15"/>
  <c r="T883" i="15"/>
  <c r="V885" i="15"/>
  <c r="T888" i="15"/>
  <c r="T893" i="15"/>
  <c r="T675" i="13"/>
  <c r="T674" i="13"/>
  <c r="V675" i="13"/>
  <c r="V674" i="13"/>
  <c r="W890" i="15"/>
  <c r="S100" i="12"/>
  <c r="R100" i="12"/>
  <c r="S98" i="12"/>
  <c r="R98" i="12"/>
  <c r="S97" i="12"/>
  <c r="R97" i="12"/>
  <c r="S89" i="12"/>
  <c r="S88" i="12"/>
  <c r="R89" i="12"/>
  <c r="R88" i="12"/>
  <c r="R86" i="12"/>
  <c r="P89" i="12"/>
  <c r="P88" i="12"/>
  <c r="P86" i="12"/>
  <c r="O89" i="12"/>
  <c r="O88" i="12"/>
  <c r="L100" i="12"/>
  <c r="K100" i="12"/>
  <c r="J100" i="12"/>
  <c r="I100" i="12"/>
  <c r="L98" i="12"/>
  <c r="K98" i="12"/>
  <c r="J98" i="12"/>
  <c r="L97" i="12"/>
  <c r="K97" i="12"/>
  <c r="J97" i="12"/>
  <c r="I98" i="12"/>
  <c r="I97" i="12"/>
  <c r="L89" i="12"/>
  <c r="H100" i="12"/>
  <c r="H98" i="12"/>
  <c r="H97" i="12"/>
  <c r="K95" i="14"/>
  <c r="J95" i="14"/>
  <c r="I95" i="14"/>
  <c r="H95" i="14"/>
  <c r="K93" i="14"/>
  <c r="J93" i="14"/>
  <c r="I93" i="14"/>
  <c r="H93" i="14"/>
  <c r="K92" i="14"/>
  <c r="J92" i="14"/>
  <c r="I92" i="14"/>
  <c r="H92" i="14"/>
  <c r="G95" i="14"/>
  <c r="G93" i="14"/>
  <c r="G92" i="14"/>
  <c r="K69" i="14"/>
  <c r="J69" i="14"/>
  <c r="I69" i="14"/>
  <c r="H69" i="14"/>
  <c r="I67" i="14"/>
  <c r="K67" i="14"/>
  <c r="J67" i="14"/>
  <c r="K66" i="14"/>
  <c r="J66" i="14"/>
  <c r="I66" i="14"/>
  <c r="H67" i="14"/>
  <c r="H66" i="14"/>
  <c r="G69" i="14"/>
  <c r="G67" i="14"/>
  <c r="G66" i="14"/>
  <c r="L74" i="12"/>
  <c r="L72" i="12"/>
  <c r="L71" i="12"/>
  <c r="K74" i="12"/>
  <c r="K72" i="12"/>
  <c r="K71" i="12"/>
  <c r="J74" i="12"/>
  <c r="J72" i="12"/>
  <c r="J71" i="12"/>
  <c r="I74" i="12"/>
  <c r="I72" i="12"/>
  <c r="I71" i="12"/>
  <c r="H71" i="12"/>
  <c r="H74" i="12"/>
  <c r="H72" i="12"/>
  <c r="Q673" i="13"/>
  <c r="S673" i="13"/>
  <c r="U673" i="13"/>
  <c r="U22" i="14"/>
  <c r="U20" i="14"/>
  <c r="U19" i="14"/>
  <c r="AF22" i="12"/>
  <c r="AF20" i="12"/>
  <c r="AF19" i="12"/>
  <c r="AF11" i="12"/>
  <c r="AF10" i="12"/>
  <c r="AF9" i="12"/>
  <c r="W675" i="13" l="1"/>
  <c r="W889" i="15"/>
  <c r="W880" i="15"/>
  <c r="W891" i="15"/>
  <c r="W884" i="15"/>
  <c r="W881" i="15"/>
  <c r="W886" i="15"/>
  <c r="W882" i="15"/>
  <c r="W877" i="15"/>
  <c r="W892" i="15"/>
  <c r="W878" i="15"/>
  <c r="W888" i="15"/>
  <c r="W879" i="15"/>
  <c r="W885" i="15"/>
  <c r="W893" i="15"/>
  <c r="W883" i="15"/>
  <c r="V673" i="13"/>
  <c r="W674" i="13"/>
  <c r="T673" i="13"/>
  <c r="U23" i="14"/>
  <c r="U24" i="14" s="1"/>
  <c r="Q876" i="15"/>
  <c r="U25" i="14" s="1"/>
  <c r="S876" i="15"/>
  <c r="U876" i="15"/>
  <c r="Q875" i="15"/>
  <c r="S875" i="15"/>
  <c r="U875" i="15"/>
  <c r="Q874" i="15"/>
  <c r="S874" i="15"/>
  <c r="U874" i="15"/>
  <c r="Q873" i="15"/>
  <c r="S873" i="15"/>
  <c r="U873" i="15"/>
  <c r="Q872" i="15"/>
  <c r="S872" i="15"/>
  <c r="U872" i="15"/>
  <c r="Q871" i="15"/>
  <c r="S871" i="15"/>
  <c r="U871" i="15"/>
  <c r="T872" i="15" l="1"/>
  <c r="V874" i="15"/>
  <c r="V876" i="15"/>
  <c r="V873" i="15"/>
  <c r="V872" i="15"/>
  <c r="T874" i="15"/>
  <c r="T876" i="15"/>
  <c r="V871" i="15"/>
  <c r="T871" i="15"/>
  <c r="T873" i="15"/>
  <c r="V875" i="15"/>
  <c r="T875" i="15"/>
  <c r="W673" i="13"/>
  <c r="W872" i="15"/>
  <c r="W871" i="15" l="1"/>
  <c r="W875" i="15"/>
  <c r="W873" i="15"/>
  <c r="W874" i="15"/>
  <c r="W876" i="15"/>
  <c r="Q870" i="15"/>
  <c r="S870" i="15"/>
  <c r="U870" i="15"/>
  <c r="Q869" i="15"/>
  <c r="S869" i="15"/>
  <c r="U869" i="15"/>
  <c r="Q868" i="15"/>
  <c r="S868" i="15"/>
  <c r="U868" i="15"/>
  <c r="U867" i="15"/>
  <c r="S867" i="15"/>
  <c r="Q867" i="15"/>
  <c r="U866" i="15"/>
  <c r="S866" i="15"/>
  <c r="Q866" i="15"/>
  <c r="Q865" i="15"/>
  <c r="S865" i="15"/>
  <c r="U865" i="15"/>
  <c r="Q864" i="15"/>
  <c r="S864" i="15"/>
  <c r="U864" i="15"/>
  <c r="Q863" i="15"/>
  <c r="S863" i="15"/>
  <c r="U863" i="15"/>
  <c r="Q862" i="15"/>
  <c r="S862" i="15"/>
  <c r="U862" i="15"/>
  <c r="Q861" i="15"/>
  <c r="S861" i="15"/>
  <c r="U861" i="15"/>
  <c r="Q860" i="15"/>
  <c r="S860" i="15"/>
  <c r="U860" i="15"/>
  <c r="Q859" i="15"/>
  <c r="S859" i="15"/>
  <c r="U859" i="15"/>
  <c r="V859" i="15"/>
  <c r="Q858" i="15"/>
  <c r="S858" i="15"/>
  <c r="U858" i="15"/>
  <c r="Q857" i="15"/>
  <c r="S857" i="15"/>
  <c r="U857" i="15"/>
  <c r="Q856" i="15"/>
  <c r="S856" i="15"/>
  <c r="U856" i="15"/>
  <c r="Q855" i="15"/>
  <c r="S855" i="15"/>
  <c r="U855" i="15"/>
  <c r="Q854" i="15"/>
  <c r="S854" i="15"/>
  <c r="U854" i="15"/>
  <c r="Q672" i="13"/>
  <c r="S672" i="13"/>
  <c r="U672" i="13"/>
  <c r="Q853" i="15"/>
  <c r="S853" i="15"/>
  <c r="U853" i="15"/>
  <c r="Q852" i="15"/>
  <c r="S852" i="15"/>
  <c r="U852" i="15"/>
  <c r="Q851" i="15"/>
  <c r="S851" i="15"/>
  <c r="U851" i="15"/>
  <c r="Q850" i="15"/>
  <c r="S850" i="15"/>
  <c r="U850" i="15"/>
  <c r="V851" i="15" l="1"/>
  <c r="V852" i="15"/>
  <c r="T865" i="15"/>
  <c r="V850" i="15"/>
  <c r="T854" i="15"/>
  <c r="T856" i="15"/>
  <c r="T858" i="15"/>
  <c r="V860" i="15"/>
  <c r="T863" i="15"/>
  <c r="T869" i="15"/>
  <c r="T860" i="15"/>
  <c r="T862" i="15"/>
  <c r="T868" i="15"/>
  <c r="T870" i="15"/>
  <c r="T852" i="15"/>
  <c r="V867" i="15"/>
  <c r="V857" i="15"/>
  <c r="V862" i="15"/>
  <c r="V868" i="15"/>
  <c r="T857" i="15"/>
  <c r="V864" i="15"/>
  <c r="V870" i="15"/>
  <c r="T850" i="15"/>
  <c r="T853" i="15"/>
  <c r="T867" i="15"/>
  <c r="V855" i="15"/>
  <c r="T855" i="15"/>
  <c r="T864" i="15"/>
  <c r="T859" i="15"/>
  <c r="T851" i="15"/>
  <c r="V861" i="15"/>
  <c r="T866" i="15"/>
  <c r="V853" i="15"/>
  <c r="V854" i="15"/>
  <c r="V856" i="15"/>
  <c r="V858" i="15"/>
  <c r="T861" i="15"/>
  <c r="V863" i="15"/>
  <c r="V865" i="15"/>
  <c r="W865" i="15" s="1"/>
  <c r="V866" i="15"/>
  <c r="V869" i="15"/>
  <c r="V672" i="13"/>
  <c r="T672" i="13"/>
  <c r="AF25" i="12"/>
  <c r="AF23" i="12"/>
  <c r="AF24" i="12" s="1"/>
  <c r="W870" i="15"/>
  <c r="W869" i="15"/>
  <c r="Q849" i="15"/>
  <c r="S849" i="15"/>
  <c r="U849" i="15"/>
  <c r="Q848" i="15"/>
  <c r="S848" i="15"/>
  <c r="U848" i="15"/>
  <c r="V848" i="15" s="1"/>
  <c r="Q847" i="15"/>
  <c r="S847" i="15"/>
  <c r="U847" i="15"/>
  <c r="V847" i="15" s="1"/>
  <c r="Q846" i="15"/>
  <c r="S846" i="15"/>
  <c r="U846" i="15"/>
  <c r="U845" i="15"/>
  <c r="S845" i="15"/>
  <c r="Q845" i="15"/>
  <c r="Q671" i="13"/>
  <c r="S671" i="13"/>
  <c r="U671" i="13"/>
  <c r="Q844" i="15"/>
  <c r="S844" i="15"/>
  <c r="U844" i="15"/>
  <c r="V844" i="15" s="1"/>
  <c r="Q843" i="15"/>
  <c r="S843" i="15"/>
  <c r="T843" i="15"/>
  <c r="U843" i="15"/>
  <c r="W850" i="15" l="1"/>
  <c r="W862" i="15"/>
  <c r="W672" i="13"/>
  <c r="W858" i="15"/>
  <c r="W860" i="15"/>
  <c r="W856" i="15"/>
  <c r="W857" i="15"/>
  <c r="W861" i="15"/>
  <c r="W851" i="15"/>
  <c r="T848" i="15"/>
  <c r="W866" i="15"/>
  <c r="W867" i="15"/>
  <c r="T844" i="15"/>
  <c r="T845" i="15"/>
  <c r="T847" i="15"/>
  <c r="V849" i="15"/>
  <c r="W853" i="15"/>
  <c r="V845" i="15"/>
  <c r="T849" i="15"/>
  <c r="W852" i="15"/>
  <c r="W863" i="15"/>
  <c r="W854" i="15"/>
  <c r="W855" i="15"/>
  <c r="W864" i="15"/>
  <c r="W859" i="15"/>
  <c r="V843" i="15"/>
  <c r="W843" i="15" s="1"/>
  <c r="V846" i="15"/>
  <c r="T846" i="15"/>
  <c r="W868" i="15"/>
  <c r="V671" i="13"/>
  <c r="T671" i="13"/>
  <c r="Q842" i="15"/>
  <c r="S842" i="15"/>
  <c r="U842" i="15"/>
  <c r="Q841" i="15"/>
  <c r="S841" i="15"/>
  <c r="U841" i="15"/>
  <c r="Q840" i="15"/>
  <c r="S840" i="15"/>
  <c r="U840" i="15"/>
  <c r="Q839" i="15"/>
  <c r="S839" i="15"/>
  <c r="U839" i="15"/>
  <c r="Q838" i="15"/>
  <c r="S838" i="15"/>
  <c r="U838" i="15"/>
  <c r="Q837" i="15"/>
  <c r="S837" i="15"/>
  <c r="U837" i="15"/>
  <c r="Q836" i="15"/>
  <c r="S836" i="15"/>
  <c r="U836" i="15"/>
  <c r="Q835" i="15"/>
  <c r="S835" i="15"/>
  <c r="T835" i="15"/>
  <c r="U835" i="15"/>
  <c r="Q834" i="15"/>
  <c r="S834" i="15"/>
  <c r="U834" i="15"/>
  <c r="Q833" i="15"/>
  <c r="S833" i="15"/>
  <c r="U833" i="15"/>
  <c r="Q832" i="15"/>
  <c r="S832" i="15"/>
  <c r="U832" i="15"/>
  <c r="Q831" i="15"/>
  <c r="S831" i="15"/>
  <c r="U831" i="15"/>
  <c r="Q830" i="15"/>
  <c r="S830" i="15"/>
  <c r="U830" i="15"/>
  <c r="Q829" i="15"/>
  <c r="S829" i="15"/>
  <c r="U829" i="15"/>
  <c r="W849" i="15" l="1"/>
  <c r="T834" i="15"/>
  <c r="T838" i="15"/>
  <c r="T840" i="15"/>
  <c r="T842" i="15"/>
  <c r="T833" i="15"/>
  <c r="V829" i="15"/>
  <c r="V831" i="15"/>
  <c r="T836" i="15"/>
  <c r="V840" i="15"/>
  <c r="V842" i="15"/>
  <c r="V833" i="15"/>
  <c r="W847" i="15"/>
  <c r="V835" i="15"/>
  <c r="W835" i="15" s="1"/>
  <c r="T830" i="15"/>
  <c r="V834" i="15"/>
  <c r="T839" i="15"/>
  <c r="V837" i="15"/>
  <c r="V830" i="15"/>
  <c r="T837" i="15"/>
  <c r="V841" i="15"/>
  <c r="W844" i="15"/>
  <c r="T829" i="15"/>
  <c r="T831" i="15"/>
  <c r="V839" i="15"/>
  <c r="W845" i="15"/>
  <c r="V832" i="15"/>
  <c r="T841" i="15"/>
  <c r="W846" i="15"/>
  <c r="T832" i="15"/>
  <c r="V836" i="15"/>
  <c r="V838" i="15"/>
  <c r="W848" i="15"/>
  <c r="W671" i="13"/>
  <c r="W837" i="15"/>
  <c r="Q828" i="15"/>
  <c r="S828" i="15"/>
  <c r="U828" i="15"/>
  <c r="Q827" i="15"/>
  <c r="S827" i="15"/>
  <c r="U827" i="15"/>
  <c r="Q826" i="15"/>
  <c r="S826" i="15"/>
  <c r="U826" i="15"/>
  <c r="Q825" i="15"/>
  <c r="S825" i="15"/>
  <c r="U825" i="15"/>
  <c r="Q824" i="15"/>
  <c r="S824" i="15"/>
  <c r="U824" i="15"/>
  <c r="Q823" i="15"/>
  <c r="S823" i="15"/>
  <c r="U823" i="15"/>
  <c r="Q822" i="15"/>
  <c r="S822" i="15"/>
  <c r="T822" i="15"/>
  <c r="U822" i="15"/>
  <c r="Q821" i="15"/>
  <c r="S821" i="15"/>
  <c r="U821" i="15"/>
  <c r="Q820" i="15"/>
  <c r="S820" i="15"/>
  <c r="U820" i="15"/>
  <c r="Q819" i="15"/>
  <c r="S819" i="15"/>
  <c r="U819" i="15"/>
  <c r="V819" i="15" s="1"/>
  <c r="T22" i="14"/>
  <c r="T20" i="14"/>
  <c r="T19" i="14"/>
  <c r="AE22" i="12"/>
  <c r="AE23" i="12" s="1"/>
  <c r="AE24" i="12" s="1"/>
  <c r="AE20" i="12"/>
  <c r="AE19" i="12"/>
  <c r="AE11" i="12"/>
  <c r="AE10" i="12"/>
  <c r="AE8" i="12"/>
  <c r="Q818" i="15"/>
  <c r="S818" i="15"/>
  <c r="U818" i="15"/>
  <c r="Q817" i="15"/>
  <c r="S817" i="15"/>
  <c r="U817" i="15"/>
  <c r="V817" i="15"/>
  <c r="B20" i="24"/>
  <c r="B19" i="24"/>
  <c r="B17" i="24"/>
  <c r="B11" i="24"/>
  <c r="B10" i="24"/>
  <c r="B8" i="24"/>
  <c r="Q816" i="15"/>
  <c r="S816" i="15"/>
  <c r="U816" i="15"/>
  <c r="Q815" i="15"/>
  <c r="S815" i="15"/>
  <c r="U815" i="15"/>
  <c r="V815" i="15"/>
  <c r="Q814" i="15"/>
  <c r="S814" i="15"/>
  <c r="U814" i="15"/>
  <c r="Q813" i="15"/>
  <c r="S813" i="15"/>
  <c r="U813" i="15"/>
  <c r="Q812" i="15"/>
  <c r="S812" i="15"/>
  <c r="U812" i="15"/>
  <c r="V812" i="15" s="1"/>
  <c r="Q811" i="15"/>
  <c r="S811" i="15"/>
  <c r="U811" i="15"/>
  <c r="V811" i="15" s="1"/>
  <c r="Q810" i="15"/>
  <c r="S810" i="15"/>
  <c r="T810" i="15" s="1"/>
  <c r="U810" i="15"/>
  <c r="Q809" i="15"/>
  <c r="S809" i="15"/>
  <c r="U809" i="15"/>
  <c r="V809" i="15" s="1"/>
  <c r="Q808" i="15"/>
  <c r="S808" i="15"/>
  <c r="U808" i="15"/>
  <c r="Q807" i="15"/>
  <c r="S807" i="15"/>
  <c r="U807" i="15"/>
  <c r="V807" i="15" s="1"/>
  <c r="Q806" i="15"/>
  <c r="S806" i="15"/>
  <c r="U806" i="15"/>
  <c r="V806" i="15" s="1"/>
  <c r="Q805" i="15"/>
  <c r="S805" i="15"/>
  <c r="U805" i="15"/>
  <c r="Q804" i="15"/>
  <c r="S804" i="15"/>
  <c r="U804" i="15"/>
  <c r="V804" i="15" s="1"/>
  <c r="Q803" i="15"/>
  <c r="S803" i="15"/>
  <c r="U803" i="15"/>
  <c r="Q802" i="15"/>
  <c r="S802" i="15"/>
  <c r="U802" i="15"/>
  <c r="Q801" i="15"/>
  <c r="S801" i="15"/>
  <c r="U801" i="15"/>
  <c r="V801" i="15" s="1"/>
  <c r="Q800" i="15"/>
  <c r="S800" i="15"/>
  <c r="U800" i="15"/>
  <c r="V800" i="15"/>
  <c r="Q670" i="13"/>
  <c r="AE25" i="12" s="1"/>
  <c r="S670" i="13"/>
  <c r="U670" i="13"/>
  <c r="Q669" i="13"/>
  <c r="S669" i="13"/>
  <c r="T669" i="13"/>
  <c r="U669" i="13"/>
  <c r="Q799" i="15"/>
  <c r="S799" i="15"/>
  <c r="U799" i="15"/>
  <c r="V799" i="15" s="1"/>
  <c r="Q798" i="15"/>
  <c r="S798" i="15"/>
  <c r="T798" i="15" s="1"/>
  <c r="U798" i="15"/>
  <c r="Q797" i="15"/>
  <c r="S797" i="15"/>
  <c r="U797" i="15"/>
  <c r="T25" i="14" l="1"/>
  <c r="W832" i="15"/>
  <c r="W840" i="15"/>
  <c r="W834" i="15"/>
  <c r="W830" i="15"/>
  <c r="W841" i="15"/>
  <c r="W839" i="15"/>
  <c r="V803" i="15"/>
  <c r="T811" i="15"/>
  <c r="T816" i="15"/>
  <c r="W833" i="15"/>
  <c r="T23" i="14"/>
  <c r="T24" i="14" s="1"/>
  <c r="T820" i="15"/>
  <c r="V822" i="15"/>
  <c r="W822" i="15" s="1"/>
  <c r="T827" i="15"/>
  <c r="W831" i="15"/>
  <c r="V824" i="15"/>
  <c r="T824" i="15"/>
  <c r="V821" i="15"/>
  <c r="V826" i="15"/>
  <c r="V828" i="15"/>
  <c r="T797" i="15"/>
  <c r="T826" i="15"/>
  <c r="T828" i="15"/>
  <c r="W836" i="15"/>
  <c r="T803" i="15"/>
  <c r="T813" i="15"/>
  <c r="V797" i="15"/>
  <c r="V802" i="15"/>
  <c r="T802" i="15"/>
  <c r="T807" i="15"/>
  <c r="V814" i="15"/>
  <c r="V816" i="15"/>
  <c r="T817" i="15"/>
  <c r="T809" i="15"/>
  <c r="T812" i="15"/>
  <c r="T814" i="15"/>
  <c r="T800" i="15"/>
  <c r="T799" i="15"/>
  <c r="T806" i="15"/>
  <c r="V808" i="15"/>
  <c r="V818" i="15"/>
  <c r="V805" i="15"/>
  <c r="T805" i="15"/>
  <c r="T819" i="15"/>
  <c r="T821" i="15"/>
  <c r="T804" i="15"/>
  <c r="V823" i="15"/>
  <c r="V825" i="15"/>
  <c r="V798" i="15"/>
  <c r="W798" i="15" s="1"/>
  <c r="T801" i="15"/>
  <c r="T808" i="15"/>
  <c r="V810" i="15"/>
  <c r="W810" i="15" s="1"/>
  <c r="V813" i="15"/>
  <c r="T815" i="15"/>
  <c r="T818" i="15"/>
  <c r="V820" i="15"/>
  <c r="T823" i="15"/>
  <c r="T825" i="15"/>
  <c r="V827" i="15"/>
  <c r="W829" i="15"/>
  <c r="W842" i="15"/>
  <c r="W838" i="15"/>
  <c r="V670" i="13"/>
  <c r="V669" i="13"/>
  <c r="W669" i="13" s="1"/>
  <c r="T670" i="13"/>
  <c r="Q796" i="15"/>
  <c r="S796" i="15"/>
  <c r="T796" i="15" s="1"/>
  <c r="U796" i="15"/>
  <c r="Q795" i="15"/>
  <c r="S795" i="15"/>
  <c r="U795" i="15"/>
  <c r="Q794" i="15"/>
  <c r="S794" i="15"/>
  <c r="U794" i="15"/>
  <c r="Q793" i="15"/>
  <c r="S793" i="15"/>
  <c r="U793" i="15"/>
  <c r="Q792" i="15"/>
  <c r="S792" i="15"/>
  <c r="U792" i="15"/>
  <c r="Q791" i="15"/>
  <c r="S791" i="15"/>
  <c r="T791" i="15" s="1"/>
  <c r="U791" i="15"/>
  <c r="U790" i="15"/>
  <c r="S790" i="15"/>
  <c r="Q790" i="15"/>
  <c r="Q668" i="13"/>
  <c r="S668" i="13"/>
  <c r="U668" i="13"/>
  <c r="U789" i="15"/>
  <c r="S789" i="15"/>
  <c r="Q789" i="15"/>
  <c r="U788" i="15"/>
  <c r="S788" i="15"/>
  <c r="Q788" i="15"/>
  <c r="U787" i="15"/>
  <c r="S787" i="15"/>
  <c r="Q787" i="15"/>
  <c r="U786" i="15"/>
  <c r="S786" i="15"/>
  <c r="Q786" i="15"/>
  <c r="Q785" i="15"/>
  <c r="S785" i="15"/>
  <c r="U785" i="15"/>
  <c r="V785" i="15" s="1"/>
  <c r="Q784" i="15"/>
  <c r="S784" i="15"/>
  <c r="U784" i="15"/>
  <c r="Q783" i="15"/>
  <c r="S783" i="15"/>
  <c r="U783" i="15"/>
  <c r="Q782" i="15"/>
  <c r="S782" i="15"/>
  <c r="U782" i="15"/>
  <c r="Q781" i="15"/>
  <c r="S781" i="15"/>
  <c r="U781" i="15"/>
  <c r="Q780" i="15"/>
  <c r="S780" i="15"/>
  <c r="U780" i="15"/>
  <c r="Q779" i="15"/>
  <c r="S779" i="15"/>
  <c r="T779" i="15" s="1"/>
  <c r="U779" i="15"/>
  <c r="Q778" i="15"/>
  <c r="S778" i="15"/>
  <c r="U778" i="15"/>
  <c r="Q775" i="15"/>
  <c r="S775" i="15"/>
  <c r="U775" i="15"/>
  <c r="Q776" i="15"/>
  <c r="S776" i="15"/>
  <c r="U776" i="15"/>
  <c r="Q777" i="15"/>
  <c r="S777" i="15"/>
  <c r="U777" i="15"/>
  <c r="Q774" i="15"/>
  <c r="S774" i="15"/>
  <c r="U774" i="15"/>
  <c r="V774" i="15" s="1"/>
  <c r="U773" i="15"/>
  <c r="S773" i="15"/>
  <c r="Q773" i="15"/>
  <c r="Q667" i="13"/>
  <c r="S667" i="13"/>
  <c r="U667" i="13"/>
  <c r="Q772" i="15"/>
  <c r="S772" i="15"/>
  <c r="U772" i="15"/>
  <c r="Q771" i="15"/>
  <c r="S771" i="15"/>
  <c r="U771" i="15"/>
  <c r="V771" i="15"/>
  <c r="Q770" i="15"/>
  <c r="S770" i="15"/>
  <c r="U770" i="15"/>
  <c r="Q769" i="15"/>
  <c r="S769" i="15"/>
  <c r="U769" i="15"/>
  <c r="Q768" i="15"/>
  <c r="S768" i="15"/>
  <c r="U768" i="15"/>
  <c r="V768" i="15" s="1"/>
  <c r="Q767" i="15"/>
  <c r="S767" i="15"/>
  <c r="U767" i="15"/>
  <c r="Q766" i="15"/>
  <c r="S766" i="15"/>
  <c r="U766" i="15"/>
  <c r="V766" i="15"/>
  <c r="W813" i="15" l="1"/>
  <c r="W811" i="15"/>
  <c r="W799" i="15"/>
  <c r="W807" i="15"/>
  <c r="W819" i="15"/>
  <c r="W800" i="15"/>
  <c r="W670" i="13"/>
  <c r="W808" i="15"/>
  <c r="W818" i="15"/>
  <c r="W816" i="15"/>
  <c r="W826" i="15"/>
  <c r="W820" i="15"/>
  <c r="W797" i="15"/>
  <c r="W805" i="15"/>
  <c r="W814" i="15"/>
  <c r="V783" i="15"/>
  <c r="W825" i="15"/>
  <c r="T782" i="15"/>
  <c r="T784" i="15"/>
  <c r="T792" i="15"/>
  <c r="W821" i="15"/>
  <c r="V781" i="15"/>
  <c r="V786" i="15"/>
  <c r="T767" i="15"/>
  <c r="V769" i="15"/>
  <c r="V773" i="15"/>
  <c r="T775" i="15"/>
  <c r="V788" i="15"/>
  <c r="V792" i="15"/>
  <c r="T795" i="15"/>
  <c r="W817" i="15"/>
  <c r="W824" i="15"/>
  <c r="W815" i="15"/>
  <c r="W801" i="15"/>
  <c r="W804" i="15"/>
  <c r="W809" i="15"/>
  <c r="T781" i="15"/>
  <c r="T778" i="15"/>
  <c r="T786" i="15"/>
  <c r="T790" i="15"/>
  <c r="T769" i="15"/>
  <c r="W803" i="15"/>
  <c r="T785" i="15"/>
  <c r="V776" i="15"/>
  <c r="T789" i="15"/>
  <c r="T771" i="15"/>
  <c r="V784" i="15"/>
  <c r="V789" i="15"/>
  <c r="T787" i="15"/>
  <c r="V770" i="15"/>
  <c r="W802" i="15"/>
  <c r="W823" i="15"/>
  <c r="T770" i="15"/>
  <c r="V772" i="15"/>
  <c r="V777" i="15"/>
  <c r="V775" i="15"/>
  <c r="V780" i="15"/>
  <c r="V793" i="15"/>
  <c r="W827" i="15"/>
  <c r="V790" i="15"/>
  <c r="T774" i="15"/>
  <c r="T776" i="15"/>
  <c r="V778" i="15"/>
  <c r="V791" i="15"/>
  <c r="W791" i="15" s="1"/>
  <c r="V794" i="15"/>
  <c r="T766" i="15"/>
  <c r="T794" i="15"/>
  <c r="V796" i="15"/>
  <c r="W796" i="15" s="1"/>
  <c r="T768" i="15"/>
  <c r="V787" i="15"/>
  <c r="V767" i="15"/>
  <c r="T772" i="15"/>
  <c r="T773" i="15"/>
  <c r="T777" i="15"/>
  <c r="V779" i="15"/>
  <c r="T780" i="15"/>
  <c r="V782" i="15"/>
  <c r="T783" i="15"/>
  <c r="T788" i="15"/>
  <c r="T793" i="15"/>
  <c r="V795" i="15"/>
  <c r="W806" i="15"/>
  <c r="W828" i="15"/>
  <c r="W812" i="15"/>
  <c r="T667" i="13"/>
  <c r="V668" i="13"/>
  <c r="T668" i="13"/>
  <c r="V667" i="13"/>
  <c r="Q765" i="15"/>
  <c r="S765" i="15"/>
  <c r="U765" i="15"/>
  <c r="Q764" i="15"/>
  <c r="S764" i="15"/>
  <c r="U764" i="15"/>
  <c r="Q763" i="15"/>
  <c r="S763" i="15"/>
  <c r="U763" i="15"/>
  <c r="Q762" i="15"/>
  <c r="S762" i="15"/>
  <c r="U762" i="15"/>
  <c r="Q761" i="15"/>
  <c r="S761" i="15"/>
  <c r="U761" i="15"/>
  <c r="Q760" i="15"/>
  <c r="S760" i="15"/>
  <c r="U760" i="15"/>
  <c r="Q759" i="15"/>
  <c r="S759" i="15"/>
  <c r="U759" i="15"/>
  <c r="Q758" i="15"/>
  <c r="S758" i="15"/>
  <c r="U758" i="15"/>
  <c r="Q757" i="15"/>
  <c r="S757" i="15"/>
  <c r="U757" i="15"/>
  <c r="Q666" i="13"/>
  <c r="S666" i="13"/>
  <c r="U666" i="13"/>
  <c r="Q756" i="15"/>
  <c r="S756" i="15"/>
  <c r="U756" i="15"/>
  <c r="Q755" i="15"/>
  <c r="S755" i="15"/>
  <c r="U755" i="15"/>
  <c r="Q754" i="15"/>
  <c r="S754" i="15"/>
  <c r="T754" i="15" s="1"/>
  <c r="U754" i="15"/>
  <c r="Q753" i="15"/>
  <c r="S753" i="15"/>
  <c r="U753" i="15"/>
  <c r="V753" i="15" s="1"/>
  <c r="Q752" i="15"/>
  <c r="S752" i="15"/>
  <c r="U752" i="15"/>
  <c r="Q665" i="13"/>
  <c r="S665" i="13"/>
  <c r="U665" i="13"/>
  <c r="V665" i="13" s="1"/>
  <c r="Q751" i="15"/>
  <c r="S751" i="15"/>
  <c r="U751" i="15"/>
  <c r="S22" i="14"/>
  <c r="S20" i="14"/>
  <c r="S19" i="14"/>
  <c r="AD22" i="12"/>
  <c r="AD20" i="12"/>
  <c r="AD19" i="12"/>
  <c r="AD10" i="12"/>
  <c r="W767" i="15" l="1"/>
  <c r="W667" i="13"/>
  <c r="W780" i="15"/>
  <c r="W781" i="15"/>
  <c r="W778" i="15"/>
  <c r="W784" i="15"/>
  <c r="W775" i="15"/>
  <c r="W787" i="15"/>
  <c r="W772" i="15"/>
  <c r="W779" i="15"/>
  <c r="W782" i="15"/>
  <c r="W789" i="15"/>
  <c r="W794" i="15"/>
  <c r="V754" i="15"/>
  <c r="W777" i="15"/>
  <c r="T756" i="15"/>
  <c r="V762" i="15"/>
  <c r="T761" i="15"/>
  <c r="T763" i="15"/>
  <c r="T765" i="15"/>
  <c r="W769" i="15"/>
  <c r="W792" i="15"/>
  <c r="W793" i="15"/>
  <c r="V759" i="15"/>
  <c r="W785" i="15"/>
  <c r="V764" i="15"/>
  <c r="T764" i="15"/>
  <c r="V756" i="15"/>
  <c r="T757" i="15"/>
  <c r="T753" i="15"/>
  <c r="W771" i="15"/>
  <c r="V757" i="15"/>
  <c r="T762" i="15"/>
  <c r="W766" i="15"/>
  <c r="W773" i="15"/>
  <c r="V751" i="15"/>
  <c r="V752" i="15"/>
  <c r="V755" i="15"/>
  <c r="V758" i="15"/>
  <c r="V760" i="15"/>
  <c r="W776" i="15"/>
  <c r="W768" i="15"/>
  <c r="W786" i="15"/>
  <c r="W774" i="15"/>
  <c r="T759" i="15"/>
  <c r="W788" i="15"/>
  <c r="W770" i="15"/>
  <c r="W790" i="15"/>
  <c r="W783" i="15"/>
  <c r="T751" i="15"/>
  <c r="T752" i="15"/>
  <c r="T755" i="15"/>
  <c r="T758" i="15"/>
  <c r="T760" i="15"/>
  <c r="V761" i="15"/>
  <c r="V763" i="15"/>
  <c r="V765" i="15"/>
  <c r="W795" i="15"/>
  <c r="T666" i="13"/>
  <c r="W668" i="13"/>
  <c r="T665" i="13"/>
  <c r="V666" i="13"/>
  <c r="W754" i="15"/>
  <c r="W666" i="13" l="1"/>
  <c r="W665" i="13"/>
  <c r="W753" i="15"/>
  <c r="W765" i="15"/>
  <c r="W756" i="15"/>
  <c r="W762" i="15"/>
  <c r="W760" i="15"/>
  <c r="W759" i="15"/>
  <c r="W761" i="15"/>
  <c r="W758" i="15"/>
  <c r="W751" i="15"/>
  <c r="W755" i="15"/>
  <c r="W752" i="15"/>
  <c r="W764" i="15"/>
  <c r="W757" i="15"/>
  <c r="W763" i="15"/>
  <c r="Q664" i="13"/>
  <c r="S664" i="13"/>
  <c r="U664" i="13"/>
  <c r="Q750" i="15"/>
  <c r="S750" i="15"/>
  <c r="U750" i="15"/>
  <c r="T750" i="15" l="1"/>
  <c r="V750" i="15"/>
  <c r="W750" i="15" s="1"/>
  <c r="V664" i="13"/>
  <c r="T664" i="13"/>
  <c r="Q749" i="15"/>
  <c r="S749" i="15"/>
  <c r="U749" i="15"/>
  <c r="V749" i="15" s="1"/>
  <c r="Q748" i="15"/>
  <c r="S748" i="15"/>
  <c r="U748" i="15"/>
  <c r="Q747" i="15"/>
  <c r="S747" i="15"/>
  <c r="U747" i="15"/>
  <c r="Q746" i="15"/>
  <c r="S746" i="15"/>
  <c r="T746" i="15" s="1"/>
  <c r="U746" i="15"/>
  <c r="Q745" i="15"/>
  <c r="S745" i="15"/>
  <c r="U745" i="15"/>
  <c r="Q744" i="15"/>
  <c r="S744" i="15"/>
  <c r="U744" i="15"/>
  <c r="Q743" i="15"/>
  <c r="S743" i="15"/>
  <c r="U743" i="15"/>
  <c r="Q742" i="15"/>
  <c r="S742" i="15"/>
  <c r="U742" i="15"/>
  <c r="Q741" i="15"/>
  <c r="S741" i="15"/>
  <c r="U741" i="15"/>
  <c r="W664" i="13" l="1"/>
  <c r="V745" i="15"/>
  <c r="T749" i="15"/>
  <c r="V748" i="15"/>
  <c r="T745" i="15"/>
  <c r="V747" i="15"/>
  <c r="T747" i="15"/>
  <c r="V741" i="15"/>
  <c r="T744" i="15"/>
  <c r="T741" i="15"/>
  <c r="V743" i="15"/>
  <c r="T743" i="15"/>
  <c r="T748" i="15"/>
  <c r="V742" i="15"/>
  <c r="V746" i="15"/>
  <c r="W746" i="15" s="1"/>
  <c r="T742" i="15"/>
  <c r="V744" i="15"/>
  <c r="S25" i="14"/>
  <c r="S23" i="14"/>
  <c r="S24" i="14" s="1"/>
  <c r="Q740" i="15"/>
  <c r="S740" i="15"/>
  <c r="U740" i="15"/>
  <c r="Q739" i="15"/>
  <c r="S739" i="15"/>
  <c r="U739" i="15"/>
  <c r="V739" i="15" s="1"/>
  <c r="Q738" i="15"/>
  <c r="S738" i="15"/>
  <c r="U738" i="15"/>
  <c r="Q737" i="15"/>
  <c r="S737" i="15"/>
  <c r="U737" i="15"/>
  <c r="V737" i="15" s="1"/>
  <c r="U663" i="13"/>
  <c r="S663" i="13"/>
  <c r="Q663" i="13"/>
  <c r="W749" i="15" l="1"/>
  <c r="W748" i="15"/>
  <c r="W744" i="15"/>
  <c r="W741" i="15"/>
  <c r="W743" i="15"/>
  <c r="T737" i="15"/>
  <c r="T740" i="15"/>
  <c r="T739" i="15"/>
  <c r="W745" i="15"/>
  <c r="T738" i="15"/>
  <c r="V740" i="15"/>
  <c r="W747" i="15"/>
  <c r="V738" i="15"/>
  <c r="W742" i="15"/>
  <c r="T663" i="13"/>
  <c r="V663" i="13"/>
  <c r="AD25" i="12"/>
  <c r="AD23" i="12"/>
  <c r="AD24" i="12" s="1"/>
  <c r="Q736" i="15"/>
  <c r="S736" i="15"/>
  <c r="U736" i="15"/>
  <c r="Q735" i="15"/>
  <c r="S735" i="15"/>
  <c r="U735" i="15"/>
  <c r="Q734" i="15"/>
  <c r="S734" i="15"/>
  <c r="U734" i="15"/>
  <c r="Q733" i="15"/>
  <c r="S733" i="15"/>
  <c r="U733" i="15"/>
  <c r="Q732" i="15"/>
  <c r="S732" i="15"/>
  <c r="U732" i="15"/>
  <c r="W663" i="13" l="1"/>
  <c r="W738" i="15"/>
  <c r="W739" i="15"/>
  <c r="T732" i="15"/>
  <c r="T735" i="15"/>
  <c r="W740" i="15"/>
  <c r="V736" i="15"/>
  <c r="V734" i="15"/>
  <c r="V732" i="15"/>
  <c r="T736" i="15"/>
  <c r="T734" i="15"/>
  <c r="V735" i="15"/>
  <c r="V733" i="15"/>
  <c r="W737" i="15"/>
  <c r="T733" i="15"/>
  <c r="Q731" i="15"/>
  <c r="S731" i="15"/>
  <c r="U731" i="15"/>
  <c r="Q730" i="15"/>
  <c r="S730" i="15"/>
  <c r="T730" i="15" s="1"/>
  <c r="U730" i="15"/>
  <c r="Q729" i="15"/>
  <c r="S729" i="15"/>
  <c r="U729" i="15"/>
  <c r="V729" i="15" s="1"/>
  <c r="Q728" i="15"/>
  <c r="S728" i="15"/>
  <c r="T728" i="15" s="1"/>
  <c r="U728" i="15"/>
  <c r="Q727" i="15"/>
  <c r="S727" i="15"/>
  <c r="U727" i="15"/>
  <c r="Q726" i="15"/>
  <c r="S726" i="15"/>
  <c r="U726" i="15"/>
  <c r="V726" i="15" s="1"/>
  <c r="Q725" i="15"/>
  <c r="S725" i="15"/>
  <c r="U725" i="15"/>
  <c r="V725" i="15"/>
  <c r="W732" i="15" l="1"/>
  <c r="W735" i="15"/>
  <c r="W734" i="15"/>
  <c r="W736" i="15"/>
  <c r="T725" i="15"/>
  <c r="T726" i="15"/>
  <c r="V727" i="15"/>
  <c r="T727" i="15"/>
  <c r="V731" i="15"/>
  <c r="V728" i="15"/>
  <c r="W728" i="15" s="1"/>
  <c r="T729" i="15"/>
  <c r="T731" i="15"/>
  <c r="W733" i="15"/>
  <c r="V730" i="15"/>
  <c r="W730" i="15" s="1"/>
  <c r="W725" i="15"/>
  <c r="Q724" i="15"/>
  <c r="S724" i="15"/>
  <c r="T724" i="15" s="1"/>
  <c r="U724" i="15"/>
  <c r="Q723" i="15"/>
  <c r="S723" i="15"/>
  <c r="U723" i="15"/>
  <c r="V723" i="15"/>
  <c r="Q722" i="15"/>
  <c r="S722" i="15"/>
  <c r="T722" i="15" s="1"/>
  <c r="U722" i="15"/>
  <c r="Q721" i="15"/>
  <c r="S721" i="15"/>
  <c r="T721" i="15" s="1"/>
  <c r="U721" i="15"/>
  <c r="Q720" i="15"/>
  <c r="S720" i="15"/>
  <c r="U720" i="15"/>
  <c r="R22" i="14"/>
  <c r="R20" i="14"/>
  <c r="R19" i="14"/>
  <c r="AC22" i="12"/>
  <c r="AC20" i="12"/>
  <c r="AC19" i="12"/>
  <c r="AC10" i="12"/>
  <c r="W726" i="15" l="1"/>
  <c r="W729" i="15"/>
  <c r="V720" i="15"/>
  <c r="V721" i="15"/>
  <c r="V724" i="15"/>
  <c r="W724" i="15" s="1"/>
  <c r="T720" i="15"/>
  <c r="V722" i="15"/>
  <c r="W722" i="15" s="1"/>
  <c r="T723" i="15"/>
  <c r="W731" i="15"/>
  <c r="W727" i="15"/>
  <c r="Q719" i="15"/>
  <c r="S719" i="15"/>
  <c r="U719" i="15"/>
  <c r="V719" i="15" s="1"/>
  <c r="Q718" i="15"/>
  <c r="S718" i="15"/>
  <c r="U718" i="15"/>
  <c r="V718" i="15" s="1"/>
  <c r="Q717" i="15"/>
  <c r="S717" i="15"/>
  <c r="U717" i="15"/>
  <c r="Q716" i="15"/>
  <c r="S716" i="15"/>
  <c r="U716" i="15"/>
  <c r="V716" i="15"/>
  <c r="Q715" i="15"/>
  <c r="S715" i="15"/>
  <c r="T715" i="15" s="1"/>
  <c r="U715" i="15"/>
  <c r="Q714" i="15"/>
  <c r="S714" i="15"/>
  <c r="U714" i="15"/>
  <c r="Q713" i="15"/>
  <c r="S713" i="15"/>
  <c r="U713" i="15"/>
  <c r="Q712" i="15"/>
  <c r="S712" i="15"/>
  <c r="U712" i="15"/>
  <c r="Q711" i="15"/>
  <c r="S711" i="15"/>
  <c r="T711" i="15" s="1"/>
  <c r="U711" i="15"/>
  <c r="Q710" i="15"/>
  <c r="S710" i="15"/>
  <c r="U710" i="15"/>
  <c r="Q709" i="15"/>
  <c r="S709" i="15"/>
  <c r="U709" i="15"/>
  <c r="Q708" i="15"/>
  <c r="S708" i="15"/>
  <c r="T708" i="15" s="1"/>
  <c r="U708" i="15"/>
  <c r="V708" i="15" s="1"/>
  <c r="Q707" i="15"/>
  <c r="S707" i="15"/>
  <c r="U707" i="15"/>
  <c r="V707" i="15" s="1"/>
  <c r="Q706" i="15"/>
  <c r="S706" i="15"/>
  <c r="U706" i="15"/>
  <c r="Q705" i="15"/>
  <c r="S705" i="15"/>
  <c r="U705" i="15"/>
  <c r="Q704" i="15"/>
  <c r="S704" i="15"/>
  <c r="U704" i="15"/>
  <c r="Q703" i="15"/>
  <c r="S703" i="15"/>
  <c r="U703" i="15"/>
  <c r="Q702" i="15"/>
  <c r="S702" i="15"/>
  <c r="T702" i="15" s="1"/>
  <c r="U702" i="15"/>
  <c r="Q701" i="15"/>
  <c r="S701" i="15"/>
  <c r="U701" i="15"/>
  <c r="Q700" i="15"/>
  <c r="S700" i="15"/>
  <c r="T700" i="15" s="1"/>
  <c r="U700" i="15"/>
  <c r="Q699" i="15"/>
  <c r="S699" i="15"/>
  <c r="U699" i="15"/>
  <c r="Q698" i="15"/>
  <c r="S698" i="15"/>
  <c r="U698" i="15"/>
  <c r="V698" i="15" s="1"/>
  <c r="W720" i="15" l="1"/>
  <c r="V704" i="15"/>
  <c r="V705" i="15"/>
  <c r="T714" i="15"/>
  <c r="W714" i="15" s="1"/>
  <c r="T707" i="15"/>
  <c r="T716" i="15"/>
  <c r="T718" i="15"/>
  <c r="W723" i="15"/>
  <c r="V701" i="15"/>
  <c r="V699" i="15"/>
  <c r="T717" i="15"/>
  <c r="V702" i="15"/>
  <c r="T705" i="15"/>
  <c r="V712" i="15"/>
  <c r="T706" i="15"/>
  <c r="V711" i="15"/>
  <c r="T701" i="15"/>
  <c r="V714" i="15"/>
  <c r="V703" i="15"/>
  <c r="V713" i="15"/>
  <c r="T703" i="15"/>
  <c r="T713" i="15"/>
  <c r="V717" i="15"/>
  <c r="T699" i="15"/>
  <c r="V709" i="15"/>
  <c r="T719" i="15"/>
  <c r="V700" i="15"/>
  <c r="W700" i="15" s="1"/>
  <c r="T709" i="15"/>
  <c r="T704" i="15"/>
  <c r="V710" i="15"/>
  <c r="W710" i="15" s="1"/>
  <c r="T712" i="15"/>
  <c r="T698" i="15"/>
  <c r="V706" i="15"/>
  <c r="T710" i="15"/>
  <c r="V715" i="15"/>
  <c r="W715" i="15" s="1"/>
  <c r="W721" i="15"/>
  <c r="W708" i="15"/>
  <c r="G8" i="24"/>
  <c r="Q662" i="13"/>
  <c r="S662" i="13"/>
  <c r="U662" i="13"/>
  <c r="Q661" i="13"/>
  <c r="S661" i="13"/>
  <c r="T661" i="13"/>
  <c r="U661" i="13"/>
  <c r="Q697" i="15"/>
  <c r="S697" i="15"/>
  <c r="U697" i="15"/>
  <c r="Q696" i="15"/>
  <c r="S696" i="15"/>
  <c r="U696" i="15"/>
  <c r="Q695" i="15"/>
  <c r="S695" i="15"/>
  <c r="U695" i="15"/>
  <c r="Q694" i="15"/>
  <c r="S694" i="15"/>
  <c r="U694" i="15"/>
  <c r="V694" i="15" s="1"/>
  <c r="Q693" i="15"/>
  <c r="S693" i="15"/>
  <c r="U693" i="15"/>
  <c r="Q692" i="15"/>
  <c r="S692" i="15"/>
  <c r="U692" i="15"/>
  <c r="Q691" i="15"/>
  <c r="S691" i="15"/>
  <c r="U691" i="15"/>
  <c r="Q690" i="15"/>
  <c r="S690" i="15"/>
  <c r="T690" i="15" s="1"/>
  <c r="U690" i="15"/>
  <c r="Q689" i="15"/>
  <c r="S689" i="15"/>
  <c r="U689" i="15"/>
  <c r="Q688" i="15"/>
  <c r="S688" i="15"/>
  <c r="U688" i="15"/>
  <c r="Q687" i="15"/>
  <c r="S687" i="15"/>
  <c r="U687" i="15"/>
  <c r="Q686" i="15"/>
  <c r="S686" i="15"/>
  <c r="U686" i="15"/>
  <c r="Q685" i="15"/>
  <c r="S685" i="15"/>
  <c r="U685" i="15"/>
  <c r="V685" i="15" s="1"/>
  <c r="Q660" i="13"/>
  <c r="S660" i="13"/>
  <c r="U660" i="13"/>
  <c r="Q659" i="13"/>
  <c r="S659" i="13"/>
  <c r="U659" i="13"/>
  <c r="Q684" i="15"/>
  <c r="S684" i="15"/>
  <c r="U684" i="15"/>
  <c r="Q683" i="15"/>
  <c r="S683" i="15"/>
  <c r="U683" i="15"/>
  <c r="Q682" i="15"/>
  <c r="S682" i="15"/>
  <c r="U682" i="15"/>
  <c r="Q681" i="15"/>
  <c r="S681" i="15"/>
  <c r="U681" i="15"/>
  <c r="U680" i="15"/>
  <c r="S680" i="15"/>
  <c r="Q680" i="15"/>
  <c r="Q679" i="15"/>
  <c r="S679" i="15"/>
  <c r="U679" i="15"/>
  <c r="Q678" i="15"/>
  <c r="S678" i="15"/>
  <c r="U678" i="15"/>
  <c r="Q677" i="15"/>
  <c r="S677" i="15"/>
  <c r="U677" i="15"/>
  <c r="Q676" i="15"/>
  <c r="S676" i="15"/>
  <c r="U676" i="15"/>
  <c r="Q675" i="15"/>
  <c r="S675" i="15"/>
  <c r="U675" i="15"/>
  <c r="V675" i="15" s="1"/>
  <c r="Q674" i="15"/>
  <c r="S674" i="15"/>
  <c r="U674" i="15"/>
  <c r="Q673" i="15"/>
  <c r="S673" i="15"/>
  <c r="U673" i="15"/>
  <c r="Q672" i="15"/>
  <c r="S672" i="15"/>
  <c r="U672" i="15"/>
  <c r="Q671" i="15"/>
  <c r="S671" i="15"/>
  <c r="U671" i="15"/>
  <c r="Q670" i="15"/>
  <c r="S670" i="15"/>
  <c r="U670" i="15"/>
  <c r="U669" i="15"/>
  <c r="S669" i="15"/>
  <c r="Q669" i="15"/>
  <c r="Q658" i="13"/>
  <c r="S658" i="13"/>
  <c r="T658" i="13"/>
  <c r="U658" i="13"/>
  <c r="Q668" i="15"/>
  <c r="S668" i="15"/>
  <c r="U668" i="15"/>
  <c r="Q667" i="15"/>
  <c r="S667" i="15"/>
  <c r="U667" i="15"/>
  <c r="Q666" i="15"/>
  <c r="S666" i="15"/>
  <c r="U666" i="15"/>
  <c r="Q665" i="15"/>
  <c r="S665" i="15"/>
  <c r="U665" i="15"/>
  <c r="Q664" i="15"/>
  <c r="S664" i="15"/>
  <c r="U664" i="15"/>
  <c r="V664" i="15"/>
  <c r="Q663" i="15"/>
  <c r="S663" i="15"/>
  <c r="U663" i="15"/>
  <c r="Q662" i="15"/>
  <c r="S662" i="15"/>
  <c r="U662" i="15"/>
  <c r="V662" i="15" s="1"/>
  <c r="Q661" i="15"/>
  <c r="S661" i="15"/>
  <c r="U661" i="15"/>
  <c r="Q660" i="15"/>
  <c r="S660" i="15"/>
  <c r="U660" i="15"/>
  <c r="Q659" i="15"/>
  <c r="S659" i="15"/>
  <c r="U659" i="15"/>
  <c r="Q658" i="15"/>
  <c r="S658" i="15"/>
  <c r="U658" i="15"/>
  <c r="Q657" i="15"/>
  <c r="S657" i="15"/>
  <c r="U657" i="15"/>
  <c r="V657" i="15" s="1"/>
  <c r="Q656" i="15"/>
  <c r="S656" i="15"/>
  <c r="U656" i="15"/>
  <c r="W718" i="15" l="1"/>
  <c r="W716" i="15"/>
  <c r="W703" i="15"/>
  <c r="W707" i="15"/>
  <c r="W699" i="15"/>
  <c r="V661" i="13"/>
  <c r="T662" i="13"/>
  <c r="W709" i="15"/>
  <c r="R25" i="14"/>
  <c r="W706" i="15"/>
  <c r="V665" i="15"/>
  <c r="V686" i="15"/>
  <c r="W712" i="15"/>
  <c r="V671" i="15"/>
  <c r="W698" i="15"/>
  <c r="W711" i="15"/>
  <c r="T666" i="15"/>
  <c r="W702" i="15"/>
  <c r="V668" i="15"/>
  <c r="T669" i="15"/>
  <c r="V681" i="15"/>
  <c r="T681" i="15"/>
  <c r="T691" i="15"/>
  <c r="V667" i="15"/>
  <c r="V674" i="15"/>
  <c r="V676" i="15"/>
  <c r="V679" i="15"/>
  <c r="V682" i="15"/>
  <c r="V687" i="15"/>
  <c r="V692" i="15"/>
  <c r="T694" i="15"/>
  <c r="T696" i="15"/>
  <c r="W705" i="15"/>
  <c r="T658" i="15"/>
  <c r="V691" i="15"/>
  <c r="T675" i="15"/>
  <c r="V684" i="15"/>
  <c r="T686" i="15"/>
  <c r="T662" i="15"/>
  <c r="T664" i="15"/>
  <c r="T689" i="15"/>
  <c r="W719" i="15"/>
  <c r="W701" i="15"/>
  <c r="V656" i="15"/>
  <c r="T657" i="15"/>
  <c r="W657" i="15" s="1"/>
  <c r="V660" i="15"/>
  <c r="V663" i="15"/>
  <c r="T665" i="15"/>
  <c r="T667" i="15"/>
  <c r="V672" i="15"/>
  <c r="T674" i="15"/>
  <c r="T676" i="15"/>
  <c r="T679" i="15"/>
  <c r="T682" i="15"/>
  <c r="T687" i="15"/>
  <c r="V690" i="15"/>
  <c r="W690" i="15" s="1"/>
  <c r="T692" i="15"/>
  <c r="W717" i="15"/>
  <c r="V669" i="15"/>
  <c r="V673" i="15"/>
  <c r="T673" i="15"/>
  <c r="T659" i="15"/>
  <c r="T671" i="15"/>
  <c r="T684" i="15"/>
  <c r="V696" i="15"/>
  <c r="T660" i="15"/>
  <c r="V661" i="15"/>
  <c r="T663" i="15"/>
  <c r="V670" i="15"/>
  <c r="T672" i="15"/>
  <c r="V677" i="15"/>
  <c r="T680" i="15"/>
  <c r="T685" i="15"/>
  <c r="V697" i="15"/>
  <c r="W713" i="15"/>
  <c r="T683" i="15"/>
  <c r="T688" i="15"/>
  <c r="T693" i="15"/>
  <c r="T697" i="15"/>
  <c r="T668" i="15"/>
  <c r="V678" i="15"/>
  <c r="T695" i="15"/>
  <c r="V659" i="15"/>
  <c r="T678" i="15"/>
  <c r="V689" i="15"/>
  <c r="W704" i="15"/>
  <c r="T656" i="15"/>
  <c r="V658" i="15"/>
  <c r="R23" i="14"/>
  <c r="R24" i="14" s="1"/>
  <c r="T661" i="15"/>
  <c r="V666" i="15"/>
  <c r="T670" i="15"/>
  <c r="T677" i="15"/>
  <c r="V680" i="15"/>
  <c r="V683" i="15"/>
  <c r="V688" i="15"/>
  <c r="V693" i="15"/>
  <c r="V695" i="15"/>
  <c r="W695" i="15" s="1"/>
  <c r="T659" i="13"/>
  <c r="V662" i="13"/>
  <c r="T660" i="13"/>
  <c r="V660" i="13"/>
  <c r="V658" i="13"/>
  <c r="W658" i="13" s="1"/>
  <c r="V659" i="13"/>
  <c r="Q653" i="15"/>
  <c r="S653" i="15"/>
  <c r="U653" i="15"/>
  <c r="Q654" i="15"/>
  <c r="S654" i="15"/>
  <c r="U654" i="15"/>
  <c r="V654" i="15"/>
  <c r="Q655" i="15"/>
  <c r="S655" i="15"/>
  <c r="U655" i="15"/>
  <c r="Q652" i="15"/>
  <c r="S652" i="15"/>
  <c r="U652" i="15"/>
  <c r="V652" i="15" s="1"/>
  <c r="U651" i="15"/>
  <c r="S651" i="15"/>
  <c r="Q651" i="15"/>
  <c r="Q650" i="15"/>
  <c r="S650" i="15"/>
  <c r="U650" i="15"/>
  <c r="Q649" i="15"/>
  <c r="S649" i="15"/>
  <c r="T649" i="15" s="1"/>
  <c r="U649" i="15"/>
  <c r="Q648" i="15"/>
  <c r="S648" i="15"/>
  <c r="U648" i="15"/>
  <c r="Q647" i="15"/>
  <c r="S647" i="15"/>
  <c r="U647" i="15"/>
  <c r="Q646" i="15"/>
  <c r="S646" i="15"/>
  <c r="U646" i="15"/>
  <c r="Q645" i="15"/>
  <c r="S645" i="15"/>
  <c r="U645" i="15"/>
  <c r="V645" i="15" s="1"/>
  <c r="Q644" i="15"/>
  <c r="S644" i="15"/>
  <c r="U644" i="15"/>
  <c r="Q657" i="13"/>
  <c r="S657" i="13"/>
  <c r="U657" i="13"/>
  <c r="W661" i="13" l="1"/>
  <c r="W691" i="15"/>
  <c r="W670" i="15"/>
  <c r="W663" i="15"/>
  <c r="W662" i="15"/>
  <c r="W694" i="15"/>
  <c r="W656" i="15"/>
  <c r="W662" i="13"/>
  <c r="V657" i="13"/>
  <c r="W671" i="15"/>
  <c r="W696" i="15"/>
  <c r="W678" i="15"/>
  <c r="W673" i="15"/>
  <c r="W680" i="15"/>
  <c r="W692" i="15"/>
  <c r="W669" i="15"/>
  <c r="W668" i="15"/>
  <c r="W675" i="15"/>
  <c r="W684" i="15"/>
  <c r="W682" i="15"/>
  <c r="W667" i="15"/>
  <c r="W681" i="15"/>
  <c r="W688" i="15"/>
  <c r="W664" i="15"/>
  <c r="W685" i="15"/>
  <c r="W677" i="15"/>
  <c r="W666" i="15"/>
  <c r="W679" i="15"/>
  <c r="T653" i="15"/>
  <c r="W660" i="15"/>
  <c r="T655" i="15"/>
  <c r="W659" i="15"/>
  <c r="W672" i="15"/>
  <c r="W674" i="15"/>
  <c r="V650" i="15"/>
  <c r="V653" i="15"/>
  <c r="V648" i="15"/>
  <c r="W676" i="15"/>
  <c r="T648" i="15"/>
  <c r="W661" i="15"/>
  <c r="T645" i="15"/>
  <c r="V646" i="15"/>
  <c r="W693" i="15"/>
  <c r="W686" i="15"/>
  <c r="T646" i="15"/>
  <c r="W687" i="15"/>
  <c r="T650" i="15"/>
  <c r="V655" i="15"/>
  <c r="V651" i="15"/>
  <c r="V647" i="15"/>
  <c r="V649" i="15"/>
  <c r="W649" i="15" s="1"/>
  <c r="T651" i="15"/>
  <c r="T652" i="15"/>
  <c r="V644" i="15"/>
  <c r="T644" i="15"/>
  <c r="T654" i="15"/>
  <c r="W689" i="15"/>
  <c r="T647" i="15"/>
  <c r="W658" i="15"/>
  <c r="W665" i="15"/>
  <c r="W683" i="15"/>
  <c r="W697" i="15"/>
  <c r="W660" i="13"/>
  <c r="T657" i="13"/>
  <c r="AC25" i="12"/>
  <c r="AC23" i="12"/>
  <c r="AC24" i="12" s="1"/>
  <c r="W659" i="13"/>
  <c r="Q643" i="15"/>
  <c r="S643" i="15"/>
  <c r="U643" i="15"/>
  <c r="Q642" i="15"/>
  <c r="S642" i="15"/>
  <c r="U642" i="15"/>
  <c r="Q641" i="15"/>
  <c r="S641" i="15"/>
  <c r="U641" i="15"/>
  <c r="Q640" i="15"/>
  <c r="S640" i="15"/>
  <c r="T640" i="15" s="1"/>
  <c r="U640" i="15"/>
  <c r="Q639" i="15"/>
  <c r="S639" i="15"/>
  <c r="U639" i="15"/>
  <c r="Q638" i="15"/>
  <c r="S638" i="15"/>
  <c r="U638" i="15"/>
  <c r="Q637" i="15"/>
  <c r="S637" i="15"/>
  <c r="U637" i="15"/>
  <c r="Q636" i="15"/>
  <c r="S636" i="15"/>
  <c r="U636" i="15"/>
  <c r="Q635" i="15"/>
  <c r="S635" i="15"/>
  <c r="U635" i="15"/>
  <c r="Q634" i="15"/>
  <c r="S634" i="15"/>
  <c r="U634" i="15"/>
  <c r="Q633" i="15"/>
  <c r="S633" i="15"/>
  <c r="U633" i="15"/>
  <c r="V633" i="15"/>
  <c r="Q632" i="15"/>
  <c r="S632" i="15"/>
  <c r="U632" i="15"/>
  <c r="Q631" i="15"/>
  <c r="S631" i="15"/>
  <c r="U631" i="15"/>
  <c r="Q630" i="15"/>
  <c r="S630" i="15"/>
  <c r="U630" i="15"/>
  <c r="U629" i="15"/>
  <c r="S629" i="15"/>
  <c r="Q629" i="15"/>
  <c r="Q628" i="15"/>
  <c r="S628" i="15"/>
  <c r="U628" i="15"/>
  <c r="V628" i="15"/>
  <c r="Q627" i="15"/>
  <c r="S627" i="15"/>
  <c r="U627" i="15"/>
  <c r="Q626" i="15"/>
  <c r="S626" i="15"/>
  <c r="U626" i="15"/>
  <c r="Q625" i="15"/>
  <c r="S625" i="15"/>
  <c r="U625" i="15"/>
  <c r="Q624" i="15"/>
  <c r="S624" i="15"/>
  <c r="U624" i="15"/>
  <c r="Q623" i="15"/>
  <c r="S623" i="15"/>
  <c r="U623" i="15"/>
  <c r="V623" i="15"/>
  <c r="Q622" i="15"/>
  <c r="S622" i="15"/>
  <c r="U622" i="15"/>
  <c r="U621" i="15"/>
  <c r="S621" i="15"/>
  <c r="Q621" i="15"/>
  <c r="Q620" i="15"/>
  <c r="S620" i="15"/>
  <c r="U620" i="15"/>
  <c r="W647" i="15" l="1"/>
  <c r="W654" i="15"/>
  <c r="W645" i="15"/>
  <c r="W650" i="15"/>
  <c r="W653" i="15"/>
  <c r="W651" i="15"/>
  <c r="W652" i="15"/>
  <c r="V624" i="15"/>
  <c r="V635" i="15"/>
  <c r="W644" i="15"/>
  <c r="V641" i="15"/>
  <c r="V626" i="15"/>
  <c r="V632" i="15"/>
  <c r="T634" i="15"/>
  <c r="T623" i="15"/>
  <c r="T629" i="15"/>
  <c r="V630" i="15"/>
  <c r="T627" i="15"/>
  <c r="T638" i="15"/>
  <c r="T628" i="15"/>
  <c r="V634" i="15"/>
  <c r="T642" i="15"/>
  <c r="V629" i="15"/>
  <c r="V636" i="15"/>
  <c r="V625" i="15"/>
  <c r="W648" i="15"/>
  <c r="T637" i="15"/>
  <c r="T641" i="15"/>
  <c r="T632" i="15"/>
  <c r="V642" i="15"/>
  <c r="T621" i="15"/>
  <c r="V627" i="15"/>
  <c r="V638" i="15"/>
  <c r="V621" i="15"/>
  <c r="T630" i="15"/>
  <c r="T625" i="15"/>
  <c r="T633" i="15"/>
  <c r="T620" i="15"/>
  <c r="T626" i="15"/>
  <c r="V640" i="15"/>
  <c r="W640" i="15" s="1"/>
  <c r="T624" i="15"/>
  <c r="T635" i="15"/>
  <c r="T636" i="15"/>
  <c r="V643" i="15"/>
  <c r="V622" i="15"/>
  <c r="V631" i="15"/>
  <c r="V639" i="15"/>
  <c r="T643" i="15"/>
  <c r="W646" i="15"/>
  <c r="W655" i="15"/>
  <c r="V620" i="15"/>
  <c r="T622" i="15"/>
  <c r="T631" i="15"/>
  <c r="V637" i="15"/>
  <c r="T639" i="15"/>
  <c r="W657" i="13"/>
  <c r="U619" i="15"/>
  <c r="S619" i="15"/>
  <c r="Q619" i="15"/>
  <c r="U618" i="15"/>
  <c r="S618" i="15"/>
  <c r="Q618" i="15"/>
  <c r="U617" i="15"/>
  <c r="S617" i="15"/>
  <c r="Q617" i="15"/>
  <c r="U616" i="15"/>
  <c r="S616" i="15"/>
  <c r="Q616" i="15"/>
  <c r="Q615" i="15"/>
  <c r="S615" i="15"/>
  <c r="U615" i="15"/>
  <c r="V615" i="15" s="1"/>
  <c r="Q614" i="15"/>
  <c r="S614" i="15"/>
  <c r="U614" i="15"/>
  <c r="Q613" i="15"/>
  <c r="S613" i="15"/>
  <c r="U613" i="15"/>
  <c r="Q656" i="13"/>
  <c r="S656" i="13"/>
  <c r="T656" i="13" s="1"/>
  <c r="U656" i="13"/>
  <c r="Q612" i="15"/>
  <c r="S612" i="15"/>
  <c r="U612" i="15"/>
  <c r="Q611" i="15"/>
  <c r="S611" i="15"/>
  <c r="T611" i="15" s="1"/>
  <c r="U611" i="15"/>
  <c r="Q610" i="15"/>
  <c r="S610" i="15"/>
  <c r="U610" i="15"/>
  <c r="Q609" i="15"/>
  <c r="S609" i="15"/>
  <c r="U609" i="15"/>
  <c r="Q608" i="15"/>
  <c r="S608" i="15"/>
  <c r="U608" i="15"/>
  <c r="Q607" i="15"/>
  <c r="S607" i="15"/>
  <c r="U607" i="15"/>
  <c r="U606" i="15"/>
  <c r="S606" i="15"/>
  <c r="Q606" i="15"/>
  <c r="U605" i="15"/>
  <c r="S605" i="15"/>
  <c r="Q605" i="15"/>
  <c r="U604" i="15"/>
  <c r="S604" i="15"/>
  <c r="Q604" i="15"/>
  <c r="U603" i="15"/>
  <c r="S603" i="15"/>
  <c r="Q603" i="15"/>
  <c r="U602" i="15"/>
  <c r="S602" i="15"/>
  <c r="Q602" i="15"/>
  <c r="Q655" i="13"/>
  <c r="S655" i="13"/>
  <c r="U655" i="13"/>
  <c r="U601" i="15"/>
  <c r="S601" i="15"/>
  <c r="Q601" i="15"/>
  <c r="U600" i="15"/>
  <c r="S600" i="15"/>
  <c r="Q600" i="15"/>
  <c r="U599" i="15"/>
  <c r="S599" i="15"/>
  <c r="Q599" i="15"/>
  <c r="U598" i="15"/>
  <c r="S598" i="15"/>
  <c r="Q598" i="15"/>
  <c r="U597" i="15"/>
  <c r="S597" i="15"/>
  <c r="Q597" i="15"/>
  <c r="U596" i="15"/>
  <c r="S596" i="15"/>
  <c r="Q596" i="15"/>
  <c r="Q654" i="13"/>
  <c r="S654" i="13"/>
  <c r="U654" i="13"/>
  <c r="Q595" i="15"/>
  <c r="S595" i="15"/>
  <c r="T595" i="15" s="1"/>
  <c r="U595" i="15"/>
  <c r="Q594" i="15"/>
  <c r="S594" i="15"/>
  <c r="U594" i="15"/>
  <c r="Q593" i="15"/>
  <c r="S593" i="15"/>
  <c r="U593" i="15"/>
  <c r="V593" i="15"/>
  <c r="Q22" i="14"/>
  <c r="Q20" i="14"/>
  <c r="Q19" i="14"/>
  <c r="AB22" i="12"/>
  <c r="AB20" i="12"/>
  <c r="AB19" i="12"/>
  <c r="AB11" i="12"/>
  <c r="Q592" i="15"/>
  <c r="S592" i="15"/>
  <c r="U592" i="15"/>
  <c r="Q591" i="15"/>
  <c r="S591" i="15"/>
  <c r="U591" i="15"/>
  <c r="Q590" i="15"/>
  <c r="S590" i="15"/>
  <c r="U590" i="15"/>
  <c r="Q589" i="15"/>
  <c r="S589" i="15"/>
  <c r="U589" i="15"/>
  <c r="U588" i="15"/>
  <c r="S588" i="15"/>
  <c r="Q588" i="15"/>
  <c r="Q586" i="15"/>
  <c r="S586" i="15"/>
  <c r="U586" i="15"/>
  <c r="Q587" i="15"/>
  <c r="S587" i="15"/>
  <c r="U587" i="15"/>
  <c r="Q585" i="15"/>
  <c r="S585" i="15"/>
  <c r="U585" i="15"/>
  <c r="U584" i="15"/>
  <c r="S584" i="15"/>
  <c r="Q584" i="15"/>
  <c r="Q653" i="13"/>
  <c r="S653" i="13"/>
  <c r="U653" i="13"/>
  <c r="U583" i="15"/>
  <c r="S583" i="15"/>
  <c r="Q583" i="15"/>
  <c r="U582" i="15"/>
  <c r="S582" i="15"/>
  <c r="Q582" i="15"/>
  <c r="Q581" i="15"/>
  <c r="S581" i="15"/>
  <c r="U581" i="15"/>
  <c r="U580" i="15"/>
  <c r="S580" i="15"/>
  <c r="Q580" i="15"/>
  <c r="U579" i="15"/>
  <c r="S579" i="15"/>
  <c r="Q579" i="15"/>
  <c r="Q578" i="15"/>
  <c r="S578" i="15"/>
  <c r="U578" i="15"/>
  <c r="Q577" i="15"/>
  <c r="S577" i="15"/>
  <c r="U577" i="15"/>
  <c r="Q576" i="15"/>
  <c r="S576" i="15"/>
  <c r="U576" i="15"/>
  <c r="Q575" i="15"/>
  <c r="S575" i="15"/>
  <c r="U575" i="15"/>
  <c r="Q574" i="15"/>
  <c r="S574" i="15"/>
  <c r="U574" i="15"/>
  <c r="V574" i="15" s="1"/>
  <c r="Q652" i="13"/>
  <c r="S652" i="13"/>
  <c r="U652" i="13"/>
  <c r="Q573" i="15"/>
  <c r="S573" i="15"/>
  <c r="U573" i="15"/>
  <c r="Q572" i="15"/>
  <c r="S572" i="15"/>
  <c r="U572" i="15"/>
  <c r="Q571" i="15"/>
  <c r="S571" i="15"/>
  <c r="U571" i="15"/>
  <c r="Q570" i="15"/>
  <c r="S570" i="15"/>
  <c r="U570" i="15"/>
  <c r="Q569" i="15"/>
  <c r="S569" i="15"/>
  <c r="U569" i="15"/>
  <c r="Q568" i="15"/>
  <c r="S568" i="15"/>
  <c r="U568" i="15"/>
  <c r="Q567" i="15"/>
  <c r="S567" i="15"/>
  <c r="U567" i="15"/>
  <c r="Q566" i="15"/>
  <c r="S566" i="15"/>
  <c r="U566" i="15"/>
  <c r="Q565" i="15"/>
  <c r="S565" i="15"/>
  <c r="U565" i="15"/>
  <c r="Q564" i="15"/>
  <c r="S564" i="15"/>
  <c r="U564" i="15"/>
  <c r="Q563" i="15"/>
  <c r="S563" i="15"/>
  <c r="U563" i="15"/>
  <c r="Q562" i="15"/>
  <c r="S562" i="15"/>
  <c r="U562" i="15"/>
  <c r="Q561" i="15"/>
  <c r="S561" i="15"/>
  <c r="U561" i="15"/>
  <c r="Q560" i="15"/>
  <c r="S560" i="15"/>
  <c r="U560" i="15"/>
  <c r="Q559" i="15"/>
  <c r="S559" i="15"/>
  <c r="U559" i="15"/>
  <c r="Q558" i="15"/>
  <c r="S558" i="15"/>
  <c r="U558" i="15"/>
  <c r="Q557" i="15"/>
  <c r="S557" i="15"/>
  <c r="U557" i="15"/>
  <c r="Q651" i="13"/>
  <c r="S651" i="13"/>
  <c r="U651" i="13"/>
  <c r="Q553" i="15"/>
  <c r="S553" i="15"/>
  <c r="U553" i="15"/>
  <c r="Q554" i="15"/>
  <c r="S554" i="15"/>
  <c r="U554" i="15"/>
  <c r="Q555" i="15"/>
  <c r="S555" i="15"/>
  <c r="U555" i="15"/>
  <c r="Q556" i="15"/>
  <c r="S556" i="15"/>
  <c r="U556" i="15"/>
  <c r="Q650" i="13"/>
  <c r="S650" i="13"/>
  <c r="U650" i="13"/>
  <c r="Q552" i="15"/>
  <c r="S552" i="15"/>
  <c r="U552" i="15"/>
  <c r="Q551" i="15"/>
  <c r="S551" i="15"/>
  <c r="U551" i="15"/>
  <c r="Q550" i="15"/>
  <c r="S550" i="15"/>
  <c r="U550" i="15"/>
  <c r="Q549" i="15"/>
  <c r="S549" i="15"/>
  <c r="U549" i="15"/>
  <c r="Q548" i="15"/>
  <c r="S548" i="15"/>
  <c r="U548" i="15"/>
  <c r="Q547" i="15"/>
  <c r="S547" i="15"/>
  <c r="U547" i="15"/>
  <c r="Q546" i="15"/>
  <c r="S546" i="15"/>
  <c r="U546" i="15"/>
  <c r="Q545" i="15"/>
  <c r="S545" i="15"/>
  <c r="U545" i="15"/>
  <c r="Q544" i="15"/>
  <c r="S544" i="15"/>
  <c r="U544" i="15"/>
  <c r="Q543" i="15"/>
  <c r="S543" i="15"/>
  <c r="U543" i="15"/>
  <c r="U649" i="13"/>
  <c r="S649" i="13"/>
  <c r="Q649" i="13"/>
  <c r="U648" i="13"/>
  <c r="S648" i="13"/>
  <c r="Q648" i="13"/>
  <c r="U647" i="13"/>
  <c r="S647" i="13"/>
  <c r="Q647" i="13"/>
  <c r="W628" i="15" l="1"/>
  <c r="W633" i="15"/>
  <c r="V650" i="13"/>
  <c r="W631" i="15"/>
  <c r="W636" i="15"/>
  <c r="W635" i="15"/>
  <c r="W632" i="15"/>
  <c r="W643" i="15"/>
  <c r="W620" i="15"/>
  <c r="W637" i="15"/>
  <c r="W625" i="15"/>
  <c r="W623" i="15"/>
  <c r="V564" i="15"/>
  <c r="W638" i="15"/>
  <c r="W642" i="15"/>
  <c r="T610" i="15"/>
  <c r="T591" i="15"/>
  <c r="W622" i="15"/>
  <c r="V576" i="15"/>
  <c r="T581" i="15"/>
  <c r="T607" i="15"/>
  <c r="T557" i="15"/>
  <c r="T562" i="15"/>
  <c r="T602" i="15"/>
  <c r="T619" i="15"/>
  <c r="W627" i="15"/>
  <c r="T545" i="15"/>
  <c r="T596" i="15"/>
  <c r="V614" i="15"/>
  <c r="V543" i="15"/>
  <c r="T548" i="15"/>
  <c r="V552" i="15"/>
  <c r="T553" i="15"/>
  <c r="V559" i="15"/>
  <c r="T570" i="15"/>
  <c r="V579" i="15"/>
  <c r="T608" i="15"/>
  <c r="T614" i="15"/>
  <c r="T617" i="15"/>
  <c r="T543" i="15"/>
  <c r="V546" i="15"/>
  <c r="T552" i="15"/>
  <c r="V555" i="15"/>
  <c r="T558" i="15"/>
  <c r="T559" i="15"/>
  <c r="T563" i="15"/>
  <c r="V568" i="15"/>
  <c r="V573" i="15"/>
  <c r="T577" i="15"/>
  <c r="T583" i="15"/>
  <c r="V585" i="15"/>
  <c r="T589" i="15"/>
  <c r="V594" i="15"/>
  <c r="V599" i="15"/>
  <c r="V601" i="15"/>
  <c r="T603" i="15"/>
  <c r="V611" i="15"/>
  <c r="W611" i="15" s="1"/>
  <c r="V617" i="15"/>
  <c r="W621" i="15"/>
  <c r="W641" i="15"/>
  <c r="W629" i="15"/>
  <c r="V550" i="15"/>
  <c r="T554" i="15"/>
  <c r="V562" i="15"/>
  <c r="T565" i="15"/>
  <c r="T569" i="15"/>
  <c r="T584" i="15"/>
  <c r="V553" i="15"/>
  <c r="V570" i="15"/>
  <c r="Q25" i="14"/>
  <c r="T586" i="15"/>
  <c r="V589" i="15"/>
  <c r="V596" i="15"/>
  <c r="V549" i="15"/>
  <c r="V567" i="15"/>
  <c r="T568" i="15"/>
  <c r="T573" i="15"/>
  <c r="V575" i="15"/>
  <c r="T580" i="15"/>
  <c r="V583" i="15"/>
  <c r="T585" i="15"/>
  <c r="V592" i="15"/>
  <c r="T594" i="15"/>
  <c r="T597" i="15"/>
  <c r="V603" i="15"/>
  <c r="T606" i="15"/>
  <c r="V609" i="15"/>
  <c r="T547" i="15"/>
  <c r="V551" i="15"/>
  <c r="V557" i="15"/>
  <c r="T564" i="15"/>
  <c r="T598" i="15"/>
  <c r="V604" i="15"/>
  <c r="V612" i="15"/>
  <c r="T613" i="15"/>
  <c r="T551" i="15"/>
  <c r="V572" i="15"/>
  <c r="T576" i="15"/>
  <c r="T582" i="15"/>
  <c r="T588" i="15"/>
  <c r="V598" i="15"/>
  <c r="T556" i="15"/>
  <c r="V582" i="15"/>
  <c r="V584" i="15"/>
  <c r="V586" i="15"/>
  <c r="V588" i="15"/>
  <c r="V602" i="15"/>
  <c r="V608" i="15"/>
  <c r="V619" i="15"/>
  <c r="V558" i="15"/>
  <c r="V563" i="15"/>
  <c r="T566" i="15"/>
  <c r="V577" i="15"/>
  <c r="T546" i="15"/>
  <c r="T555" i="15"/>
  <c r="T549" i="15"/>
  <c r="V560" i="15"/>
  <c r="T567" i="15"/>
  <c r="V571" i="15"/>
  <c r="T575" i="15"/>
  <c r="V590" i="15"/>
  <c r="T592" i="15"/>
  <c r="V597" i="15"/>
  <c r="T600" i="15"/>
  <c r="V606" i="15"/>
  <c r="T609" i="15"/>
  <c r="T618" i="15"/>
  <c r="W626" i="15"/>
  <c r="W639" i="15"/>
  <c r="W630" i="15"/>
  <c r="T587" i="15"/>
  <c r="V610" i="15"/>
  <c r="T616" i="15"/>
  <c r="V545" i="15"/>
  <c r="T550" i="15"/>
  <c r="V556" i="15"/>
  <c r="V591" i="15"/>
  <c r="W591" i="15" s="1"/>
  <c r="T612" i="15"/>
  <c r="V616" i="15"/>
  <c r="V548" i="15"/>
  <c r="V566" i="15"/>
  <c r="T572" i="15"/>
  <c r="T579" i="15"/>
  <c r="T605" i="15"/>
  <c r="T574" i="15"/>
  <c r="T599" i="15"/>
  <c r="T601" i="15"/>
  <c r="V605" i="15"/>
  <c r="V561" i="15"/>
  <c r="V544" i="15"/>
  <c r="T561" i="15"/>
  <c r="V578" i="15"/>
  <c r="V580" i="15"/>
  <c r="T544" i="15"/>
  <c r="V547" i="15"/>
  <c r="V554" i="15"/>
  <c r="T560" i="15"/>
  <c r="V565" i="15"/>
  <c r="V569" i="15"/>
  <c r="T571" i="15"/>
  <c r="T578" i="15"/>
  <c r="V581" i="15"/>
  <c r="V587" i="15"/>
  <c r="T590" i="15"/>
  <c r="V595" i="15"/>
  <c r="W595" i="15" s="1"/>
  <c r="V600" i="15"/>
  <c r="T604" i="15"/>
  <c r="V607" i="15"/>
  <c r="V613" i="15"/>
  <c r="T615" i="15"/>
  <c r="V618" i="15"/>
  <c r="W634" i="15"/>
  <c r="W624" i="15"/>
  <c r="AB25" i="12"/>
  <c r="AB23" i="12"/>
  <c r="AB24" i="12" s="1"/>
  <c r="V648" i="13"/>
  <c r="V652" i="13"/>
  <c r="T652" i="13"/>
  <c r="V647" i="13"/>
  <c r="T651" i="13"/>
  <c r="V653" i="13"/>
  <c r="T654" i="13"/>
  <c r="T649" i="13"/>
  <c r="V655" i="13"/>
  <c r="V651" i="13"/>
  <c r="T655" i="13"/>
  <c r="T653" i="13"/>
  <c r="V656" i="13"/>
  <c r="W656" i="13" s="1"/>
  <c r="V649" i="13"/>
  <c r="T647" i="13"/>
  <c r="V654" i="13"/>
  <c r="T648" i="13"/>
  <c r="T650" i="13"/>
  <c r="Q23" i="14"/>
  <c r="Q24" i="14" s="1"/>
  <c r="T593" i="15"/>
  <c r="U542" i="15"/>
  <c r="S542" i="15"/>
  <c r="Q542" i="15"/>
  <c r="Q646" i="13"/>
  <c r="S646" i="13"/>
  <c r="T646" i="13" s="1"/>
  <c r="U646" i="13"/>
  <c r="Q541" i="15"/>
  <c r="S541" i="15"/>
  <c r="U541" i="15"/>
  <c r="Q540" i="15"/>
  <c r="S540" i="15"/>
  <c r="U540" i="15"/>
  <c r="Q539" i="15"/>
  <c r="S539" i="15"/>
  <c r="U539" i="15"/>
  <c r="Q538" i="15"/>
  <c r="S538" i="15"/>
  <c r="U538" i="15"/>
  <c r="Q537" i="15"/>
  <c r="S537" i="15"/>
  <c r="U537" i="15"/>
  <c r="Q536" i="15"/>
  <c r="S536" i="15"/>
  <c r="U536" i="15"/>
  <c r="Q535" i="15"/>
  <c r="S535" i="15"/>
  <c r="U535" i="15"/>
  <c r="Q534" i="15"/>
  <c r="S534" i="15"/>
  <c r="U534" i="15"/>
  <c r="Q533" i="15"/>
  <c r="S533" i="15"/>
  <c r="U533" i="15"/>
  <c r="Q532" i="15"/>
  <c r="S532" i="15"/>
  <c r="U532" i="15"/>
  <c r="W650" i="13" l="1"/>
  <c r="W648" i="13"/>
  <c r="W574" i="15"/>
  <c r="W585" i="15"/>
  <c r="W596" i="15"/>
  <c r="W555" i="15"/>
  <c r="W652" i="13"/>
  <c r="W655" i="13"/>
  <c r="W601" i="15"/>
  <c r="W602" i="15"/>
  <c r="W582" i="15"/>
  <c r="W565" i="15"/>
  <c r="W553" i="15"/>
  <c r="W651" i="13"/>
  <c r="W569" i="15"/>
  <c r="W543" i="15"/>
  <c r="W610" i="15"/>
  <c r="W570" i="15"/>
  <c r="W613" i="15"/>
  <c r="W560" i="15"/>
  <c r="W545" i="15"/>
  <c r="W612" i="15"/>
  <c r="W609" i="15"/>
  <c r="W579" i="15"/>
  <c r="W554" i="15"/>
  <c r="W607" i="15"/>
  <c r="W552" i="15"/>
  <c r="W578" i="15"/>
  <c r="W562" i="15"/>
  <c r="W548" i="15"/>
  <c r="W616" i="15"/>
  <c r="W597" i="15"/>
  <c r="W581" i="15"/>
  <c r="W617" i="15"/>
  <c r="W594" i="15"/>
  <c r="W608" i="15"/>
  <c r="W614" i="15"/>
  <c r="W583" i="15"/>
  <c r="W572" i="15"/>
  <c r="W573" i="15"/>
  <c r="W605" i="15"/>
  <c r="W547" i="15"/>
  <c r="W544" i="15"/>
  <c r="W589" i="15"/>
  <c r="W568" i="15"/>
  <c r="W580" i="15"/>
  <c r="W615" i="15"/>
  <c r="W563" i="15"/>
  <c r="V537" i="15"/>
  <c r="V533" i="15"/>
  <c r="V540" i="15"/>
  <c r="T540" i="15"/>
  <c r="W566" i="15"/>
  <c r="W588" i="15"/>
  <c r="T536" i="15"/>
  <c r="W593" i="15"/>
  <c r="T535" i="15"/>
  <c r="T537" i="15"/>
  <c r="W571" i="15"/>
  <c r="V534" i="15"/>
  <c r="V541" i="15"/>
  <c r="W561" i="15"/>
  <c r="T534" i="15"/>
  <c r="V542" i="15"/>
  <c r="W600" i="15"/>
  <c r="V536" i="15"/>
  <c r="V538" i="15"/>
  <c r="T538" i="15"/>
  <c r="T541" i="15"/>
  <c r="V532" i="15"/>
  <c r="V539" i="15"/>
  <c r="W546" i="15"/>
  <c r="T533" i="15"/>
  <c r="W590" i="15"/>
  <c r="W618" i="15"/>
  <c r="W550" i="15"/>
  <c r="T542" i="15"/>
  <c r="W558" i="15"/>
  <c r="W559" i="15"/>
  <c r="W598" i="15"/>
  <c r="W606" i="15"/>
  <c r="W551" i="15"/>
  <c r="W556" i="15"/>
  <c r="W564" i="15"/>
  <c r="W577" i="15"/>
  <c r="W586" i="15"/>
  <c r="W592" i="15"/>
  <c r="W599" i="15"/>
  <c r="W575" i="15"/>
  <c r="W603" i="15"/>
  <c r="W584" i="15"/>
  <c r="T532" i="15"/>
  <c r="V535" i="15"/>
  <c r="T539" i="15"/>
  <c r="W557" i="15"/>
  <c r="W567" i="15"/>
  <c r="W576" i="15"/>
  <c r="W549" i="15"/>
  <c r="W587" i="15"/>
  <c r="W604" i="15"/>
  <c r="W619" i="15"/>
  <c r="W653" i="13"/>
  <c r="W647" i="13"/>
  <c r="V646" i="13"/>
  <c r="W646" i="13" s="1"/>
  <c r="W649" i="13"/>
  <c r="W654" i="13"/>
  <c r="Q531" i="15"/>
  <c r="S531" i="15"/>
  <c r="U531" i="15"/>
  <c r="Q530" i="15"/>
  <c r="S530" i="15"/>
  <c r="U530" i="15"/>
  <c r="Q529" i="15"/>
  <c r="S529" i="15"/>
  <c r="U529" i="15"/>
  <c r="Q528" i="15"/>
  <c r="S528" i="15"/>
  <c r="U528" i="15"/>
  <c r="Q527" i="15"/>
  <c r="S527" i="15"/>
  <c r="U527" i="15"/>
  <c r="Q526" i="15"/>
  <c r="S526" i="15"/>
  <c r="U526" i="15"/>
  <c r="Q525" i="15"/>
  <c r="S525" i="15"/>
  <c r="U525" i="15"/>
  <c r="Q524" i="15"/>
  <c r="S524" i="15"/>
  <c r="U524" i="15"/>
  <c r="Q523" i="15"/>
  <c r="S523" i="15"/>
  <c r="U523" i="15"/>
  <c r="Q522" i="15"/>
  <c r="S522" i="15"/>
  <c r="U522" i="15"/>
  <c r="Q521" i="15"/>
  <c r="S521" i="15"/>
  <c r="U521" i="15"/>
  <c r="Q520" i="15"/>
  <c r="S520" i="15"/>
  <c r="U520" i="15"/>
  <c r="Q519" i="15"/>
  <c r="S519" i="15"/>
  <c r="U519" i="15"/>
  <c r="Q518" i="15"/>
  <c r="S518" i="15"/>
  <c r="U518" i="15"/>
  <c r="Q517" i="15"/>
  <c r="S517" i="15"/>
  <c r="U517" i="15"/>
  <c r="Q516" i="15"/>
  <c r="S516" i="15"/>
  <c r="U516" i="15"/>
  <c r="Q515" i="15"/>
  <c r="S515" i="15"/>
  <c r="U515" i="15"/>
  <c r="Q514" i="15"/>
  <c r="S514" i="15"/>
  <c r="U514" i="15"/>
  <c r="Q513" i="15"/>
  <c r="S513" i="15"/>
  <c r="U513" i="15"/>
  <c r="Q512" i="15"/>
  <c r="S512" i="15"/>
  <c r="U512" i="15"/>
  <c r="W542" i="15" l="1"/>
  <c r="W537" i="15"/>
  <c r="W538" i="15"/>
  <c r="W532" i="15"/>
  <c r="W536" i="15"/>
  <c r="W541" i="15"/>
  <c r="W534" i="15"/>
  <c r="V519" i="15"/>
  <c r="W535" i="15"/>
  <c r="T516" i="15"/>
  <c r="V522" i="15"/>
  <c r="V530" i="15"/>
  <c r="V525" i="15"/>
  <c r="V517" i="15"/>
  <c r="T525" i="15"/>
  <c r="T512" i="15"/>
  <c r="T527" i="15"/>
  <c r="V514" i="15"/>
  <c r="T522" i="15"/>
  <c r="T517" i="15"/>
  <c r="V523" i="15"/>
  <c r="T528" i="15"/>
  <c r="V531" i="15"/>
  <c r="T523" i="15"/>
  <c r="V526" i="15"/>
  <c r="T526" i="15"/>
  <c r="V529" i="15"/>
  <c r="T519" i="15"/>
  <c r="V528" i="15"/>
  <c r="V512" i="15"/>
  <c r="V521" i="15"/>
  <c r="T530" i="15"/>
  <c r="T514" i="15"/>
  <c r="V520" i="15"/>
  <c r="T520" i="15"/>
  <c r="V515" i="15"/>
  <c r="T531" i="15"/>
  <c r="T515" i="15"/>
  <c r="V518" i="15"/>
  <c r="V513" i="15"/>
  <c r="T518" i="15"/>
  <c r="T521" i="15"/>
  <c r="V524" i="15"/>
  <c r="T529" i="15"/>
  <c r="W539" i="15"/>
  <c r="T513" i="15"/>
  <c r="V516" i="15"/>
  <c r="T524" i="15"/>
  <c r="V527" i="15"/>
  <c r="W533" i="15"/>
  <c r="W540" i="15"/>
  <c r="P22" i="14"/>
  <c r="P20" i="14"/>
  <c r="P19" i="14"/>
  <c r="AA22" i="12"/>
  <c r="AA23" i="12" s="1"/>
  <c r="AA24" i="12" s="1"/>
  <c r="AA20" i="12"/>
  <c r="AA19" i="12"/>
  <c r="AA10" i="12"/>
  <c r="Q511" i="15"/>
  <c r="P25" i="14" s="1"/>
  <c r="S511" i="15"/>
  <c r="U511" i="15"/>
  <c r="Q510" i="15"/>
  <c r="S510" i="15"/>
  <c r="U510" i="15"/>
  <c r="U509" i="15"/>
  <c r="S509" i="15"/>
  <c r="Q509" i="15"/>
  <c r="Q508" i="15"/>
  <c r="S508" i="15"/>
  <c r="U508" i="15"/>
  <c r="Q507" i="15"/>
  <c r="S507" i="15"/>
  <c r="U507" i="15"/>
  <c r="Q506" i="15"/>
  <c r="S506" i="15"/>
  <c r="U506" i="15"/>
  <c r="Q505" i="15"/>
  <c r="S505" i="15"/>
  <c r="U505" i="15"/>
  <c r="U504" i="15"/>
  <c r="S504" i="15"/>
  <c r="Q504" i="15"/>
  <c r="Q645" i="13"/>
  <c r="AA25" i="12" s="1"/>
  <c r="S645" i="13"/>
  <c r="T645" i="13"/>
  <c r="U645" i="13"/>
  <c r="Q503" i="15"/>
  <c r="S503" i="15"/>
  <c r="U503" i="15"/>
  <c r="V503" i="15"/>
  <c r="Q502" i="15"/>
  <c r="S502" i="15"/>
  <c r="U502" i="15"/>
  <c r="Q501" i="15"/>
  <c r="S501" i="15"/>
  <c r="U501" i="15"/>
  <c r="Q500" i="15"/>
  <c r="S500" i="15"/>
  <c r="U500" i="15"/>
  <c r="Q499" i="15"/>
  <c r="S499" i="15"/>
  <c r="U499" i="15"/>
  <c r="Q498" i="15"/>
  <c r="S498" i="15"/>
  <c r="U498" i="15"/>
  <c r="Q497" i="15"/>
  <c r="S497" i="15"/>
  <c r="U497" i="15"/>
  <c r="W522" i="15" l="1"/>
  <c r="W529" i="15"/>
  <c r="W520" i="15"/>
  <c r="W523" i="15"/>
  <c r="W519" i="15"/>
  <c r="W517" i="15"/>
  <c r="W531" i="15"/>
  <c r="W516" i="15"/>
  <c r="W515" i="15"/>
  <c r="W512" i="15"/>
  <c r="W526" i="15"/>
  <c r="W524" i="15"/>
  <c r="V499" i="15"/>
  <c r="V506" i="15"/>
  <c r="T508" i="15"/>
  <c r="W521" i="15"/>
  <c r="V504" i="15"/>
  <c r="V509" i="15"/>
  <c r="W528" i="15"/>
  <c r="T510" i="15"/>
  <c r="T499" i="15"/>
  <c r="V502" i="15"/>
  <c r="T506" i="15"/>
  <c r="V511" i="15"/>
  <c r="W513" i="15"/>
  <c r="T500" i="15"/>
  <c r="V498" i="15"/>
  <c r="V505" i="15"/>
  <c r="T507" i="15"/>
  <c r="V510" i="15"/>
  <c r="V508" i="15"/>
  <c r="T502" i="15"/>
  <c r="T511" i="15"/>
  <c r="W514" i="15"/>
  <c r="T498" i="15"/>
  <c r="V501" i="15"/>
  <c r="T503" i="15"/>
  <c r="T505" i="15"/>
  <c r="T501" i="15"/>
  <c r="W527" i="15"/>
  <c r="V497" i="15"/>
  <c r="T497" i="15"/>
  <c r="V500" i="15"/>
  <c r="T504" i="15"/>
  <c r="V507" i="15"/>
  <c r="W507" i="15" s="1"/>
  <c r="T509" i="15"/>
  <c r="W518" i="15"/>
  <c r="W530" i="15"/>
  <c r="W525" i="15"/>
  <c r="V645" i="13"/>
  <c r="W645" i="13" s="1"/>
  <c r="P23" i="14"/>
  <c r="P24" i="14" s="1"/>
  <c r="U496" i="15"/>
  <c r="S496" i="15"/>
  <c r="Q496" i="15"/>
  <c r="Q644" i="13"/>
  <c r="S644" i="13"/>
  <c r="U644" i="13"/>
  <c r="Q643" i="13"/>
  <c r="S643" i="13"/>
  <c r="U643" i="13"/>
  <c r="Q642" i="13"/>
  <c r="S642" i="13"/>
  <c r="U642" i="13"/>
  <c r="Q495" i="15"/>
  <c r="S495" i="15"/>
  <c r="U495" i="15"/>
  <c r="Q494" i="15"/>
  <c r="S494" i="15"/>
  <c r="U494" i="15"/>
  <c r="Q641" i="13"/>
  <c r="S641" i="13"/>
  <c r="U641" i="13"/>
  <c r="Q493" i="15"/>
  <c r="S493" i="15"/>
  <c r="U493" i="15"/>
  <c r="Q492" i="15"/>
  <c r="S492" i="15"/>
  <c r="U492" i="15"/>
  <c r="Q491" i="15"/>
  <c r="S491" i="15"/>
  <c r="U491" i="15"/>
  <c r="Q640" i="13"/>
  <c r="S640" i="13"/>
  <c r="U640" i="13"/>
  <c r="Q490" i="15"/>
  <c r="S490" i="15"/>
  <c r="U490" i="15"/>
  <c r="Q639" i="13"/>
  <c r="S639" i="13"/>
  <c r="U639" i="13"/>
  <c r="Q489" i="15"/>
  <c r="S489" i="15"/>
  <c r="U489" i="15"/>
  <c r="U488" i="15"/>
  <c r="S488" i="15"/>
  <c r="Q488" i="15"/>
  <c r="U487" i="15"/>
  <c r="S487" i="15"/>
  <c r="Q487" i="15"/>
  <c r="W503" i="15" l="1"/>
  <c r="W500" i="15"/>
  <c r="W506" i="15"/>
  <c r="W497" i="15"/>
  <c r="W510" i="15"/>
  <c r="W511" i="15"/>
  <c r="W501" i="15"/>
  <c r="W498" i="15"/>
  <c r="W504" i="15"/>
  <c r="W505" i="15"/>
  <c r="T491" i="15"/>
  <c r="V490" i="15"/>
  <c r="V489" i="15"/>
  <c r="T492" i="15"/>
  <c r="V494" i="15"/>
  <c r="W508" i="15"/>
  <c r="V487" i="15"/>
  <c r="V493" i="15"/>
  <c r="T494" i="15"/>
  <c r="W509" i="15"/>
  <c r="T493" i="15"/>
  <c r="W502" i="15"/>
  <c r="T488" i="15"/>
  <c r="V491" i="15"/>
  <c r="V495" i="15"/>
  <c r="W499" i="15"/>
  <c r="V488" i="15"/>
  <c r="T495" i="15"/>
  <c r="T490" i="15"/>
  <c r="V492" i="15"/>
  <c r="T496" i="15"/>
  <c r="T489" i="15"/>
  <c r="V496" i="15"/>
  <c r="T487" i="15"/>
  <c r="T639" i="13"/>
  <c r="T643" i="13"/>
  <c r="V641" i="13"/>
  <c r="V644" i="13"/>
  <c r="T641" i="13"/>
  <c r="T644" i="13"/>
  <c r="V642" i="13"/>
  <c r="V640" i="13"/>
  <c r="T642" i="13"/>
  <c r="T640" i="13"/>
  <c r="V639" i="13"/>
  <c r="V643" i="13"/>
  <c r="W642" i="13" l="1"/>
  <c r="W496" i="15"/>
  <c r="W643" i="13"/>
  <c r="W639" i="13"/>
  <c r="W644" i="13"/>
  <c r="W491" i="15"/>
  <c r="W493" i="15"/>
  <c r="W489" i="15"/>
  <c r="W492" i="15"/>
  <c r="W490" i="15"/>
  <c r="W488" i="15"/>
  <c r="W495" i="15"/>
  <c r="W487" i="15"/>
  <c r="W494" i="15"/>
  <c r="W641" i="13"/>
  <c r="W640" i="13"/>
  <c r="Q486" i="15"/>
  <c r="S486" i="15"/>
  <c r="U486" i="15"/>
  <c r="Q485" i="15"/>
  <c r="S485" i="15"/>
  <c r="U485" i="15"/>
  <c r="Q484" i="15"/>
  <c r="S484" i="15"/>
  <c r="U484" i="15"/>
  <c r="Q483" i="15"/>
  <c r="S483" i="15"/>
  <c r="U483" i="15"/>
  <c r="Q482" i="15"/>
  <c r="S482" i="15"/>
  <c r="U482" i="15"/>
  <c r="U481" i="15"/>
  <c r="S481" i="15"/>
  <c r="Q481" i="15"/>
  <c r="Q638" i="13"/>
  <c r="S638" i="13"/>
  <c r="U638" i="13"/>
  <c r="U637" i="13"/>
  <c r="S637" i="13"/>
  <c r="Q637" i="13"/>
  <c r="U480" i="15"/>
  <c r="S480" i="15"/>
  <c r="Q480" i="15"/>
  <c r="Q479" i="15"/>
  <c r="S479" i="15"/>
  <c r="U479" i="15"/>
  <c r="Q478" i="15"/>
  <c r="S478" i="15"/>
  <c r="U478" i="15"/>
  <c r="Q477" i="15"/>
  <c r="S477" i="15"/>
  <c r="U477" i="15"/>
  <c r="Q476" i="15"/>
  <c r="S476" i="15"/>
  <c r="U476" i="15"/>
  <c r="Q636" i="13"/>
  <c r="S636" i="13"/>
  <c r="U636" i="13"/>
  <c r="T486" i="15" l="1"/>
  <c r="T476" i="15"/>
  <c r="T479" i="15"/>
  <c r="T481" i="15"/>
  <c r="V484" i="15"/>
  <c r="W484" i="15" s="1"/>
  <c r="T477" i="15"/>
  <c r="V482" i="15"/>
  <c r="T482" i="15"/>
  <c r="V485" i="15"/>
  <c r="V478" i="15"/>
  <c r="T480" i="15"/>
  <c r="T485" i="15"/>
  <c r="V476" i="15"/>
  <c r="T478" i="15"/>
  <c r="V480" i="15"/>
  <c r="W480" i="15" s="1"/>
  <c r="V483" i="15"/>
  <c r="T483" i="15"/>
  <c r="V477" i="15"/>
  <c r="V479" i="15"/>
  <c r="T484" i="15"/>
  <c r="V486" i="15"/>
  <c r="W486" i="15" s="1"/>
  <c r="V481" i="15"/>
  <c r="W481" i="15" s="1"/>
  <c r="V638" i="13"/>
  <c r="V636" i="13"/>
  <c r="T636" i="13"/>
  <c r="T637" i="13"/>
  <c r="T638" i="13"/>
  <c r="V637" i="13"/>
  <c r="Q475" i="15"/>
  <c r="S475" i="15"/>
  <c r="U475" i="15"/>
  <c r="Q474" i="15"/>
  <c r="S474" i="15"/>
  <c r="U474" i="15"/>
  <c r="Q473" i="15"/>
  <c r="S473" i="15"/>
  <c r="U473" i="15"/>
  <c r="Q472" i="15"/>
  <c r="S472" i="15"/>
  <c r="U472" i="15"/>
  <c r="Q471" i="15"/>
  <c r="S471" i="15"/>
  <c r="U471" i="15"/>
  <c r="Q635" i="13"/>
  <c r="S635" i="13"/>
  <c r="U635" i="13"/>
  <c r="W478" i="15" l="1"/>
  <c r="W476" i="15"/>
  <c r="W636" i="13"/>
  <c r="W638" i="13"/>
  <c r="W483" i="15"/>
  <c r="W482" i="15"/>
  <c r="W477" i="15"/>
  <c r="T473" i="15"/>
  <c r="V471" i="15"/>
  <c r="V472" i="15"/>
  <c r="T474" i="15"/>
  <c r="V473" i="15"/>
  <c r="T471" i="15"/>
  <c r="V474" i="15"/>
  <c r="W485" i="15"/>
  <c r="T472" i="15"/>
  <c r="V475" i="15"/>
  <c r="T475" i="15"/>
  <c r="W479" i="15"/>
  <c r="V635" i="13"/>
  <c r="T635" i="13"/>
  <c r="W637" i="13"/>
  <c r="Q470" i="15"/>
  <c r="S470" i="15"/>
  <c r="U470" i="15"/>
  <c r="Q469" i="15"/>
  <c r="S469" i="15"/>
  <c r="U469" i="15"/>
  <c r="Q468" i="15"/>
  <c r="S468" i="15"/>
  <c r="U468" i="15"/>
  <c r="Q467" i="15"/>
  <c r="S467" i="15"/>
  <c r="U467" i="15"/>
  <c r="Q466" i="15"/>
  <c r="S466" i="15"/>
  <c r="U466" i="15"/>
  <c r="Q465" i="15"/>
  <c r="S465" i="15"/>
  <c r="U465" i="15"/>
  <c r="Q464" i="15"/>
  <c r="S464" i="15"/>
  <c r="U464" i="15"/>
  <c r="Q463" i="15"/>
  <c r="S463" i="15"/>
  <c r="U463" i="15"/>
  <c r="Q462" i="15"/>
  <c r="S462" i="15"/>
  <c r="U462" i="15"/>
  <c r="Q461" i="15"/>
  <c r="S461" i="15"/>
  <c r="U461" i="15"/>
  <c r="W635" i="13" l="1"/>
  <c r="W472" i="15"/>
  <c r="W473" i="15"/>
  <c r="W475" i="15"/>
  <c r="W471" i="15"/>
  <c r="W474" i="15"/>
  <c r="T470" i="15"/>
  <c r="V462" i="15"/>
  <c r="V461" i="15"/>
  <c r="V467" i="15"/>
  <c r="T467" i="15"/>
  <c r="V470" i="15"/>
  <c r="V465" i="15"/>
  <c r="V464" i="15"/>
  <c r="T465" i="15"/>
  <c r="T462" i="15"/>
  <c r="T468" i="15"/>
  <c r="V466" i="15"/>
  <c r="V463" i="15"/>
  <c r="T466" i="15"/>
  <c r="V469" i="15"/>
  <c r="T461" i="15"/>
  <c r="T464" i="15"/>
  <c r="V468" i="15"/>
  <c r="T463" i="15"/>
  <c r="T469" i="15"/>
  <c r="Q460" i="15"/>
  <c r="S460" i="15"/>
  <c r="U460" i="15"/>
  <c r="Q459" i="15"/>
  <c r="S459" i="15"/>
  <c r="U459" i="15"/>
  <c r="Q458" i="15"/>
  <c r="S458" i="15"/>
  <c r="U458" i="15"/>
  <c r="Z25" i="12"/>
  <c r="Z22" i="12"/>
  <c r="Z23" i="12" s="1"/>
  <c r="Z24" i="12" s="1"/>
  <c r="Z20" i="12"/>
  <c r="Z19" i="12"/>
  <c r="Z11" i="12"/>
  <c r="O22" i="14"/>
  <c r="O20" i="14"/>
  <c r="O19" i="14"/>
  <c r="Q457" i="15"/>
  <c r="S457" i="15"/>
  <c r="U457" i="15"/>
  <c r="Q456" i="15"/>
  <c r="S456" i="15"/>
  <c r="U456" i="15"/>
  <c r="Q455" i="15"/>
  <c r="S455" i="15"/>
  <c r="U455" i="15"/>
  <c r="Q454" i="15"/>
  <c r="S454" i="15"/>
  <c r="T454" i="15"/>
  <c r="U454" i="15"/>
  <c r="Q453" i="15"/>
  <c r="S453" i="15"/>
  <c r="U453" i="15"/>
  <c r="Q452" i="15"/>
  <c r="S452" i="15"/>
  <c r="U452" i="15"/>
  <c r="Q634" i="13"/>
  <c r="S634" i="13"/>
  <c r="U634" i="13"/>
  <c r="Q633" i="13"/>
  <c r="S633" i="13"/>
  <c r="U633" i="13"/>
  <c r="Q451" i="15"/>
  <c r="S451" i="15"/>
  <c r="U451" i="15"/>
  <c r="Q450" i="15"/>
  <c r="S450" i="15"/>
  <c r="U450" i="15"/>
  <c r="W462" i="15" l="1"/>
  <c r="W469" i="15"/>
  <c r="W461" i="15"/>
  <c r="W466" i="15"/>
  <c r="W468" i="15"/>
  <c r="W470" i="15"/>
  <c r="W467" i="15"/>
  <c r="T455" i="15"/>
  <c r="V460" i="15"/>
  <c r="V454" i="15"/>
  <c r="W454" i="15" s="1"/>
  <c r="T459" i="15"/>
  <c r="W463" i="15"/>
  <c r="T452" i="15"/>
  <c r="V457" i="15"/>
  <c r="T460" i="15"/>
  <c r="T451" i="15"/>
  <c r="V453" i="15"/>
  <c r="T457" i="15"/>
  <c r="V458" i="15"/>
  <c r="V459" i="15"/>
  <c r="V450" i="15"/>
  <c r="V456" i="15"/>
  <c r="T450" i="15"/>
  <c r="V452" i="15"/>
  <c r="T456" i="15"/>
  <c r="W465" i="15"/>
  <c r="V451" i="15"/>
  <c r="T453" i="15"/>
  <c r="V455" i="15"/>
  <c r="T458" i="15"/>
  <c r="W464" i="15"/>
  <c r="V633" i="13"/>
  <c r="V634" i="13"/>
  <c r="T634" i="13"/>
  <c r="T633" i="13"/>
  <c r="O25" i="14"/>
  <c r="O23" i="14"/>
  <c r="O24" i="14" s="1"/>
  <c r="Q632" i="13"/>
  <c r="S632" i="13"/>
  <c r="U632" i="13"/>
  <c r="Q631" i="13"/>
  <c r="S631" i="13"/>
  <c r="U631" i="13"/>
  <c r="Q449" i="15"/>
  <c r="S449" i="15"/>
  <c r="U449" i="15"/>
  <c r="Q448" i="15"/>
  <c r="S448" i="15"/>
  <c r="U448" i="15"/>
  <c r="V631" i="13" l="1"/>
  <c r="W455" i="15"/>
  <c r="W451" i="15"/>
  <c r="W450" i="15"/>
  <c r="V449" i="15"/>
  <c r="W456" i="15"/>
  <c r="T449" i="15"/>
  <c r="W459" i="15"/>
  <c r="V448" i="15"/>
  <c r="W452" i="15"/>
  <c r="W460" i="15"/>
  <c r="W457" i="15"/>
  <c r="T448" i="15"/>
  <c r="W453" i="15"/>
  <c r="W458" i="15"/>
  <c r="T632" i="13"/>
  <c r="W634" i="13"/>
  <c r="T631" i="13"/>
  <c r="V632" i="13"/>
  <c r="W633" i="13"/>
  <c r="Q630" i="13"/>
  <c r="S630" i="13"/>
  <c r="U630" i="13"/>
  <c r="Q447" i="15"/>
  <c r="S447" i="15"/>
  <c r="U447" i="15"/>
  <c r="Q446" i="15"/>
  <c r="S446" i="15"/>
  <c r="U446" i="15"/>
  <c r="Q445" i="15"/>
  <c r="S445" i="15"/>
  <c r="U445" i="15"/>
  <c r="Q444" i="15"/>
  <c r="S444" i="15"/>
  <c r="U444" i="15"/>
  <c r="Q629" i="13"/>
  <c r="S629" i="13"/>
  <c r="U629" i="13"/>
  <c r="Q443" i="15"/>
  <c r="S443" i="15"/>
  <c r="U443" i="15"/>
  <c r="Q442" i="15"/>
  <c r="S442" i="15"/>
  <c r="U442" i="15"/>
  <c r="W449" i="15" l="1"/>
  <c r="W632" i="13"/>
  <c r="W448" i="15"/>
  <c r="T442" i="15"/>
  <c r="V446" i="15"/>
  <c r="T446" i="15"/>
  <c r="V443" i="15"/>
  <c r="T443" i="15"/>
  <c r="T447" i="15"/>
  <c r="V445" i="15"/>
  <c r="V447" i="15"/>
  <c r="V444" i="15"/>
  <c r="T444" i="15"/>
  <c r="T445" i="15"/>
  <c r="V442" i="15"/>
  <c r="W442" i="15" s="1"/>
  <c r="V630" i="13"/>
  <c r="T630" i="13"/>
  <c r="V629" i="13"/>
  <c r="T629" i="13"/>
  <c r="W631" i="13"/>
  <c r="Q440" i="15"/>
  <c r="S440" i="15"/>
  <c r="T440" i="15"/>
  <c r="U440" i="15"/>
  <c r="Q441" i="15"/>
  <c r="S441" i="15"/>
  <c r="U441" i="15"/>
  <c r="Q439" i="15"/>
  <c r="S439" i="15"/>
  <c r="U439" i="15"/>
  <c r="Q438" i="15"/>
  <c r="S438" i="15"/>
  <c r="U438" i="15"/>
  <c r="Q437" i="15"/>
  <c r="S437" i="15"/>
  <c r="U437" i="15"/>
  <c r="Q436" i="15"/>
  <c r="S436" i="15"/>
  <c r="U436" i="15"/>
  <c r="W445" i="15" l="1"/>
  <c r="W446" i="15"/>
  <c r="W443" i="15"/>
  <c r="W444" i="15"/>
  <c r="V436" i="15"/>
  <c r="V439" i="15"/>
  <c r="T436" i="15"/>
  <c r="T439" i="15"/>
  <c r="V437" i="15"/>
  <c r="V441" i="15"/>
  <c r="T437" i="15"/>
  <c r="T441" i="15"/>
  <c r="V438" i="15"/>
  <c r="T438" i="15"/>
  <c r="V440" i="15"/>
  <c r="W440" i="15" s="1"/>
  <c r="W447" i="15"/>
  <c r="W629" i="13"/>
  <c r="W630" i="13"/>
  <c r="W437" i="15" l="1"/>
  <c r="W438" i="15"/>
  <c r="W439" i="15"/>
  <c r="W441" i="15"/>
  <c r="W436" i="15"/>
  <c r="U435" i="15"/>
  <c r="S435" i="15"/>
  <c r="Q435" i="15"/>
  <c r="Q434" i="15"/>
  <c r="S434" i="15"/>
  <c r="U434" i="15"/>
  <c r="Q433" i="15"/>
  <c r="S433" i="15"/>
  <c r="U433" i="15"/>
  <c r="Q432" i="15"/>
  <c r="S432" i="15"/>
  <c r="U432" i="15"/>
  <c r="Q431" i="15"/>
  <c r="S431" i="15"/>
  <c r="U431" i="15"/>
  <c r="Q428" i="15"/>
  <c r="Q430" i="15"/>
  <c r="S430" i="15"/>
  <c r="U430" i="15"/>
  <c r="Q429" i="15"/>
  <c r="S429" i="15"/>
  <c r="U429" i="15"/>
  <c r="S428" i="15"/>
  <c r="U428" i="15"/>
  <c r="Q628" i="13"/>
  <c r="S628" i="13"/>
  <c r="U628" i="13"/>
  <c r="T434" i="15" l="1"/>
  <c r="V430" i="15"/>
  <c r="V432" i="15"/>
  <c r="V428" i="15"/>
  <c r="V433" i="15"/>
  <c r="T428" i="15"/>
  <c r="V431" i="15"/>
  <c r="W431" i="15" s="1"/>
  <c r="T433" i="15"/>
  <c r="V429" i="15"/>
  <c r="T431" i="15"/>
  <c r="T430" i="15"/>
  <c r="V435" i="15"/>
  <c r="T429" i="15"/>
  <c r="V434" i="15"/>
  <c r="T432" i="15"/>
  <c r="T435" i="15"/>
  <c r="V628" i="13"/>
  <c r="T628" i="13"/>
  <c r="W430" i="15"/>
  <c r="W628" i="13"/>
  <c r="W435" i="15" l="1"/>
  <c r="W434" i="15"/>
  <c r="W428" i="15"/>
  <c r="W432" i="15"/>
  <c r="W433" i="15"/>
  <c r="W429" i="15"/>
  <c r="Q427" i="15"/>
  <c r="S427" i="15"/>
  <c r="U427" i="15"/>
  <c r="Q426" i="15"/>
  <c r="S426" i="15"/>
  <c r="U426" i="15"/>
  <c r="Q425" i="15"/>
  <c r="S425" i="15"/>
  <c r="U425" i="15"/>
  <c r="Q424" i="15"/>
  <c r="S424" i="15"/>
  <c r="U424" i="15"/>
  <c r="Q423" i="15"/>
  <c r="S423" i="15"/>
  <c r="U423" i="15"/>
  <c r="Q627" i="13"/>
  <c r="S627" i="13"/>
  <c r="U627" i="13"/>
  <c r="Q626" i="13"/>
  <c r="S626" i="13"/>
  <c r="U626" i="13"/>
  <c r="Q422" i="15"/>
  <c r="S422" i="15"/>
  <c r="U422" i="15"/>
  <c r="Q421" i="15"/>
  <c r="S421" i="15"/>
  <c r="U421" i="15"/>
  <c r="N22" i="14"/>
  <c r="N20" i="14"/>
  <c r="N19" i="14"/>
  <c r="Y22" i="12"/>
  <c r="Y20" i="12"/>
  <c r="Y19" i="12"/>
  <c r="Q420" i="15"/>
  <c r="S420" i="15"/>
  <c r="U420" i="15"/>
  <c r="Q419" i="15"/>
  <c r="S419" i="15"/>
  <c r="U419" i="15"/>
  <c r="Q418" i="15"/>
  <c r="S418" i="15"/>
  <c r="U418" i="15"/>
  <c r="Q417" i="15"/>
  <c r="S417" i="15"/>
  <c r="U417" i="15"/>
  <c r="T426" i="15" l="1"/>
  <c r="T423" i="15"/>
  <c r="V425" i="15"/>
  <c r="V420" i="15"/>
  <c r="T420" i="15"/>
  <c r="V421" i="15"/>
  <c r="V423" i="15"/>
  <c r="T427" i="15"/>
  <c r="V417" i="15"/>
  <c r="V418" i="15"/>
  <c r="T421" i="15"/>
  <c r="V426" i="15"/>
  <c r="T417" i="15"/>
  <c r="T418" i="15"/>
  <c r="V422" i="15"/>
  <c r="V424" i="15"/>
  <c r="V419" i="15"/>
  <c r="T422" i="15"/>
  <c r="T424" i="15"/>
  <c r="V427" i="15"/>
  <c r="T419" i="15"/>
  <c r="T425" i="15"/>
  <c r="T627" i="13"/>
  <c r="V627" i="13"/>
  <c r="T626" i="13"/>
  <c r="V626" i="13"/>
  <c r="Q625" i="13"/>
  <c r="S625" i="13"/>
  <c r="U625" i="13"/>
  <c r="U416" i="15"/>
  <c r="S416" i="15"/>
  <c r="Q416" i="15"/>
  <c r="Q415" i="15"/>
  <c r="S415" i="15"/>
  <c r="U415" i="15"/>
  <c r="Q624" i="13"/>
  <c r="S624" i="13"/>
  <c r="U624" i="13"/>
  <c r="Q414" i="15"/>
  <c r="S414" i="15"/>
  <c r="U414" i="15"/>
  <c r="Q413" i="15"/>
  <c r="S413" i="15"/>
  <c r="U413" i="15"/>
  <c r="Q412" i="15"/>
  <c r="S412" i="15"/>
  <c r="T412" i="15" s="1"/>
  <c r="U412" i="15"/>
  <c r="Q411" i="15"/>
  <c r="S411" i="15"/>
  <c r="U411" i="15"/>
  <c r="Q410" i="15"/>
  <c r="S410" i="15"/>
  <c r="U410" i="15"/>
  <c r="Q409" i="15"/>
  <c r="S409" i="15"/>
  <c r="U409" i="15"/>
  <c r="Q623" i="13"/>
  <c r="S623" i="13"/>
  <c r="U623" i="13"/>
  <c r="Q408" i="15"/>
  <c r="S408" i="15"/>
  <c r="U408" i="15"/>
  <c r="U407" i="15"/>
  <c r="S407" i="15"/>
  <c r="Q407" i="15"/>
  <c r="Q406" i="15"/>
  <c r="S406" i="15"/>
  <c r="U406" i="15"/>
  <c r="Q405" i="15"/>
  <c r="S405" i="15"/>
  <c r="U405" i="15"/>
  <c r="Q404" i="15"/>
  <c r="S404" i="15"/>
  <c r="U404" i="15"/>
  <c r="Q403" i="15"/>
  <c r="S403" i="15"/>
  <c r="U403" i="15"/>
  <c r="W427" i="15" l="1"/>
  <c r="W423" i="15"/>
  <c r="W419" i="15"/>
  <c r="W417" i="15"/>
  <c r="W426" i="15"/>
  <c r="W627" i="13"/>
  <c r="W424" i="15"/>
  <c r="W425" i="15"/>
  <c r="W420" i="15"/>
  <c r="T405" i="15"/>
  <c r="V403" i="15"/>
  <c r="T406" i="15"/>
  <c r="V410" i="15"/>
  <c r="W418" i="15"/>
  <c r="T416" i="15"/>
  <c r="T407" i="15"/>
  <c r="T413" i="15"/>
  <c r="V405" i="15"/>
  <c r="W405" i="15" s="1"/>
  <c r="V407" i="15"/>
  <c r="V409" i="15"/>
  <c r="T411" i="15"/>
  <c r="T409" i="15"/>
  <c r="V412" i="15"/>
  <c r="W412" i="15" s="1"/>
  <c r="T414" i="15"/>
  <c r="T415" i="15"/>
  <c r="W421" i="15"/>
  <c r="V404" i="15"/>
  <c r="V414" i="15"/>
  <c r="V415" i="15"/>
  <c r="T403" i="15"/>
  <c r="V406" i="15"/>
  <c r="W422" i="15"/>
  <c r="V413" i="15"/>
  <c r="V416" i="15"/>
  <c r="V408" i="15"/>
  <c r="T408" i="15"/>
  <c r="T410" i="15"/>
  <c r="T404" i="15"/>
  <c r="V411" i="15"/>
  <c r="T623" i="13"/>
  <c r="W626" i="13"/>
  <c r="V623" i="13"/>
  <c r="V625" i="13"/>
  <c r="T625" i="13"/>
  <c r="V624" i="13"/>
  <c r="T624" i="13"/>
  <c r="Q402" i="15"/>
  <c r="S402" i="15"/>
  <c r="U402" i="15"/>
  <c r="Q401" i="15"/>
  <c r="S401" i="15"/>
  <c r="U401" i="15"/>
  <c r="Q400" i="15"/>
  <c r="S400" i="15"/>
  <c r="U400" i="15"/>
  <c r="Q399" i="15"/>
  <c r="S399" i="15"/>
  <c r="U399" i="15"/>
  <c r="Q398" i="15"/>
  <c r="S398" i="15"/>
  <c r="U398" i="15"/>
  <c r="Q397" i="15"/>
  <c r="S397" i="15"/>
  <c r="U397" i="15"/>
  <c r="Q396" i="15"/>
  <c r="S396" i="15"/>
  <c r="U396" i="15"/>
  <c r="Q395" i="15"/>
  <c r="S395" i="15"/>
  <c r="U395" i="15"/>
  <c r="Q394" i="15"/>
  <c r="S394" i="15"/>
  <c r="U394" i="15"/>
  <c r="Q622" i="13"/>
  <c r="S622" i="13"/>
  <c r="U622" i="13"/>
  <c r="Q621" i="13"/>
  <c r="S621" i="13"/>
  <c r="U621" i="13"/>
  <c r="W623" i="13" l="1"/>
  <c r="W407" i="15"/>
  <c r="W415" i="15"/>
  <c r="W414" i="15"/>
  <c r="W410" i="15"/>
  <c r="W409" i="15"/>
  <c r="W416" i="15"/>
  <c r="W404" i="15"/>
  <c r="W408" i="15"/>
  <c r="T397" i="15"/>
  <c r="V394" i="15"/>
  <c r="T395" i="15"/>
  <c r="V398" i="15"/>
  <c r="T396" i="15"/>
  <c r="T398" i="15"/>
  <c r="T401" i="15"/>
  <c r="T394" i="15"/>
  <c r="V399" i="15"/>
  <c r="W406" i="15"/>
  <c r="V400" i="15"/>
  <c r="T400" i="15"/>
  <c r="V396" i="15"/>
  <c r="W403" i="15"/>
  <c r="T399" i="15"/>
  <c r="V402" i="15"/>
  <c r="V401" i="15"/>
  <c r="W411" i="15"/>
  <c r="V395" i="15"/>
  <c r="W395" i="15" s="1"/>
  <c r="V397" i="15"/>
  <c r="T402" i="15"/>
  <c r="W413" i="15"/>
  <c r="W624" i="13"/>
  <c r="V621" i="13"/>
  <c r="T621" i="13"/>
  <c r="V622" i="13"/>
  <c r="T622" i="13"/>
  <c r="W625" i="13"/>
  <c r="Q393" i="15"/>
  <c r="S393" i="15"/>
  <c r="U393" i="15"/>
  <c r="Q392" i="15"/>
  <c r="S392" i="15"/>
  <c r="U392" i="15"/>
  <c r="Q391" i="15"/>
  <c r="S391" i="15"/>
  <c r="U391" i="15"/>
  <c r="Q390" i="15"/>
  <c r="S390" i="15"/>
  <c r="U390" i="15"/>
  <c r="Q389" i="15"/>
  <c r="S389" i="15"/>
  <c r="U389" i="15"/>
  <c r="Q388" i="15"/>
  <c r="S388" i="15"/>
  <c r="U388" i="15"/>
  <c r="Q387" i="15"/>
  <c r="S387" i="15"/>
  <c r="U387" i="15"/>
  <c r="Q386" i="15"/>
  <c r="S386" i="15"/>
  <c r="U386" i="15"/>
  <c r="Q385" i="15"/>
  <c r="S385" i="15"/>
  <c r="U385" i="15"/>
  <c r="Q384" i="15"/>
  <c r="S384" i="15"/>
  <c r="U384" i="15"/>
  <c r="Q383" i="15"/>
  <c r="S383" i="15"/>
  <c r="U383" i="15"/>
  <c r="Q382" i="15"/>
  <c r="S382" i="15"/>
  <c r="U382" i="15"/>
  <c r="Q381" i="15"/>
  <c r="S381" i="15"/>
  <c r="U381" i="15"/>
  <c r="Q380" i="15"/>
  <c r="S380" i="15"/>
  <c r="U380" i="15"/>
  <c r="Q379" i="15"/>
  <c r="S379" i="15"/>
  <c r="U379" i="15"/>
  <c r="Q620" i="13"/>
  <c r="S620" i="13"/>
  <c r="U620" i="13"/>
  <c r="Q378" i="15"/>
  <c r="S378" i="15"/>
  <c r="U378" i="15"/>
  <c r="Q377" i="15"/>
  <c r="S377" i="15"/>
  <c r="U377" i="15"/>
  <c r="Q376" i="15"/>
  <c r="S376" i="15"/>
  <c r="U376" i="15"/>
  <c r="Q375" i="15"/>
  <c r="S375" i="15"/>
  <c r="U375" i="15"/>
  <c r="Q374" i="15"/>
  <c r="S374" i="15"/>
  <c r="U374" i="15"/>
  <c r="Q373" i="15"/>
  <c r="S373" i="15"/>
  <c r="U373" i="15"/>
  <c r="Q372" i="15"/>
  <c r="S372" i="15"/>
  <c r="U372" i="15"/>
  <c r="Q619" i="13"/>
  <c r="S619" i="13"/>
  <c r="U619" i="13"/>
  <c r="Q618" i="13"/>
  <c r="S618" i="13"/>
  <c r="U618" i="13"/>
  <c r="Q371" i="15"/>
  <c r="S371" i="15"/>
  <c r="U371" i="15"/>
  <c r="Q370" i="15"/>
  <c r="S370" i="15"/>
  <c r="U370" i="15"/>
  <c r="Q369" i="15"/>
  <c r="S369" i="15"/>
  <c r="U369" i="15"/>
  <c r="Q368" i="15"/>
  <c r="S368" i="15"/>
  <c r="U368" i="15"/>
  <c r="Q367" i="15"/>
  <c r="S367" i="15"/>
  <c r="U367" i="15"/>
  <c r="Q366" i="15"/>
  <c r="S366" i="15"/>
  <c r="U366" i="15"/>
  <c r="W394" i="15" l="1"/>
  <c r="W621" i="13"/>
  <c r="W622" i="13"/>
  <c r="W401" i="15"/>
  <c r="W397" i="15"/>
  <c r="W399" i="15"/>
  <c r="W402" i="15"/>
  <c r="T367" i="15"/>
  <c r="T369" i="15"/>
  <c r="V372" i="15"/>
  <c r="V380" i="15"/>
  <c r="T370" i="15"/>
  <c r="V373" i="15"/>
  <c r="V366" i="15"/>
  <c r="T373" i="15"/>
  <c r="V376" i="15"/>
  <c r="V381" i="15"/>
  <c r="V383" i="15"/>
  <c r="T385" i="15"/>
  <c r="V388" i="15"/>
  <c r="T392" i="15"/>
  <c r="V387" i="15"/>
  <c r="V378" i="15"/>
  <c r="V392" i="15"/>
  <c r="V368" i="15"/>
  <c r="T366" i="15"/>
  <c r="T368" i="15"/>
  <c r="V371" i="15"/>
  <c r="T376" i="15"/>
  <c r="T381" i="15"/>
  <c r="T383" i="15"/>
  <c r="T388" i="15"/>
  <c r="V390" i="15"/>
  <c r="W398" i="15"/>
  <c r="T377" i="15"/>
  <c r="T391" i="15"/>
  <c r="T380" i="15"/>
  <c r="T378" i="15"/>
  <c r="T371" i="15"/>
  <c r="V379" i="15"/>
  <c r="V386" i="15"/>
  <c r="T390" i="15"/>
  <c r="W396" i="15"/>
  <c r="T382" i="15"/>
  <c r="T384" i="15"/>
  <c r="T389" i="15"/>
  <c r="V391" i="15"/>
  <c r="V393" i="15"/>
  <c r="T372" i="15"/>
  <c r="V375" i="15"/>
  <c r="T393" i="15"/>
  <c r="V370" i="15"/>
  <c r="W370" i="15" s="1"/>
  <c r="T375" i="15"/>
  <c r="T387" i="15"/>
  <c r="V385" i="15"/>
  <c r="V374" i="15"/>
  <c r="V367" i="15"/>
  <c r="V369" i="15"/>
  <c r="T374" i="15"/>
  <c r="V377" i="15"/>
  <c r="T379" i="15"/>
  <c r="V382" i="15"/>
  <c r="V384" i="15"/>
  <c r="T386" i="15"/>
  <c r="V389" i="15"/>
  <c r="W400" i="15"/>
  <c r="T619" i="13"/>
  <c r="V620" i="13"/>
  <c r="T620" i="13"/>
  <c r="V619" i="13"/>
  <c r="V618" i="13"/>
  <c r="T618" i="13"/>
  <c r="N25" i="14"/>
  <c r="N23" i="14"/>
  <c r="N24" i="14" s="1"/>
  <c r="Y23" i="12"/>
  <c r="Y24" i="12" s="1"/>
  <c r="Y25" i="12"/>
  <c r="U365" i="15"/>
  <c r="S365" i="15"/>
  <c r="Q365" i="15"/>
  <c r="Q364" i="15"/>
  <c r="S364" i="15"/>
  <c r="U364" i="15"/>
  <c r="Q363" i="15"/>
  <c r="S363" i="15"/>
  <c r="U363" i="15"/>
  <c r="Q362" i="15"/>
  <c r="S362" i="15"/>
  <c r="U362" i="15"/>
  <c r="Q361" i="15"/>
  <c r="S361" i="15"/>
  <c r="U361" i="15"/>
  <c r="Q360" i="15"/>
  <c r="S360" i="15"/>
  <c r="U360" i="15"/>
  <c r="Q359" i="15"/>
  <c r="S359" i="15"/>
  <c r="U359" i="15"/>
  <c r="Q358" i="15"/>
  <c r="S358" i="15"/>
  <c r="U358" i="15"/>
  <c r="Q617" i="13"/>
  <c r="S617" i="13"/>
  <c r="U617" i="13"/>
  <c r="W373" i="15" l="1"/>
  <c r="W618" i="13"/>
  <c r="W368" i="15"/>
  <c r="W367" i="15"/>
  <c r="W619" i="13"/>
  <c r="W369" i="15"/>
  <c r="W381" i="15"/>
  <c r="W377" i="15"/>
  <c r="W374" i="15"/>
  <c r="W366" i="15"/>
  <c r="W384" i="15"/>
  <c r="W372" i="15"/>
  <c r="W375" i="15"/>
  <c r="W383" i="15"/>
  <c r="W392" i="15"/>
  <c r="W390" i="15"/>
  <c r="W378" i="15"/>
  <c r="W382" i="15"/>
  <c r="W380" i="15"/>
  <c r="T361" i="15"/>
  <c r="V359" i="15"/>
  <c r="T359" i="15"/>
  <c r="W376" i="15"/>
  <c r="V358" i="15"/>
  <c r="T358" i="15"/>
  <c r="W389" i="15"/>
  <c r="T360" i="15"/>
  <c r="T363" i="15"/>
  <c r="W391" i="15"/>
  <c r="W388" i="15"/>
  <c r="V362" i="15"/>
  <c r="W371" i="15"/>
  <c r="W385" i="15"/>
  <c r="W393" i="15"/>
  <c r="T365" i="15"/>
  <c r="V360" i="15"/>
  <c r="W360" i="15" s="1"/>
  <c r="V363" i="15"/>
  <c r="V365" i="15"/>
  <c r="V361" i="15"/>
  <c r="V364" i="15"/>
  <c r="W379" i="15"/>
  <c r="W387" i="15"/>
  <c r="W386" i="15"/>
  <c r="W620" i="13"/>
  <c r="V617" i="13"/>
  <c r="T617" i="13"/>
  <c r="T364" i="15"/>
  <c r="T362" i="15"/>
  <c r="W359" i="15" l="1"/>
  <c r="W361" i="15"/>
  <c r="W364" i="15"/>
  <c r="W362" i="15"/>
  <c r="W365" i="15"/>
  <c r="W358" i="15"/>
  <c r="W363" i="15"/>
  <c r="W617" i="13"/>
  <c r="Q357" i="15"/>
  <c r="S357" i="15"/>
  <c r="U357" i="15"/>
  <c r="Q356" i="15"/>
  <c r="S356" i="15"/>
  <c r="U356" i="15"/>
  <c r="Q355" i="15"/>
  <c r="S355" i="15"/>
  <c r="U355" i="15"/>
  <c r="T356" i="15" l="1"/>
  <c r="V357" i="15"/>
  <c r="T357" i="15"/>
  <c r="V355" i="15"/>
  <c r="T355" i="15"/>
  <c r="V356" i="15"/>
  <c r="Q354" i="15"/>
  <c r="S354" i="15"/>
  <c r="U354" i="15"/>
  <c r="Q353" i="15"/>
  <c r="S353" i="15"/>
  <c r="U353" i="15"/>
  <c r="Q352" i="15"/>
  <c r="S352" i="15"/>
  <c r="U352" i="15"/>
  <c r="W355" i="15" l="1"/>
  <c r="W357" i="15"/>
  <c r="T353" i="15"/>
  <c r="T354" i="15"/>
  <c r="V352" i="15"/>
  <c r="T352" i="15"/>
  <c r="W356" i="15"/>
  <c r="V353" i="15"/>
  <c r="V354" i="15"/>
  <c r="Q351" i="15"/>
  <c r="S351" i="15"/>
  <c r="U351" i="15"/>
  <c r="Q616" i="13"/>
  <c r="S616" i="13"/>
  <c r="U616" i="13"/>
  <c r="Q350" i="15"/>
  <c r="S350" i="15"/>
  <c r="U350" i="15"/>
  <c r="Q349" i="15"/>
  <c r="S349" i="15"/>
  <c r="U349" i="15"/>
  <c r="Q348" i="15"/>
  <c r="S348" i="15"/>
  <c r="U348" i="15"/>
  <c r="Q347" i="15"/>
  <c r="S347" i="15"/>
  <c r="U347" i="15"/>
  <c r="Q346" i="15"/>
  <c r="S346" i="15"/>
  <c r="U346" i="15"/>
  <c r="Q345" i="15"/>
  <c r="S345" i="15"/>
  <c r="U345" i="15"/>
  <c r="Q344" i="15"/>
  <c r="S344" i="15"/>
  <c r="U344" i="15"/>
  <c r="Q343" i="15"/>
  <c r="S343" i="15"/>
  <c r="U343" i="15"/>
  <c r="Q615" i="13"/>
  <c r="S615" i="13"/>
  <c r="U615" i="13"/>
  <c r="V615" i="13" l="1"/>
  <c r="W352" i="15"/>
  <c r="W353" i="15"/>
  <c r="V343" i="15"/>
  <c r="T348" i="15"/>
  <c r="T350" i="15"/>
  <c r="T351" i="15"/>
  <c r="T343" i="15"/>
  <c r="V346" i="15"/>
  <c r="V349" i="15"/>
  <c r="T349" i="15"/>
  <c r="T344" i="15"/>
  <c r="V347" i="15"/>
  <c r="T347" i="15"/>
  <c r="W354" i="15"/>
  <c r="V345" i="15"/>
  <c r="T345" i="15"/>
  <c r="V348" i="15"/>
  <c r="V350" i="15"/>
  <c r="V351" i="15"/>
  <c r="T346" i="15"/>
  <c r="V344" i="15"/>
  <c r="V616" i="13"/>
  <c r="T616" i="13"/>
  <c r="T615" i="13"/>
  <c r="Q614" i="13"/>
  <c r="S614" i="13"/>
  <c r="U614" i="13"/>
  <c r="Q342" i="15"/>
  <c r="S342" i="15"/>
  <c r="U342" i="15"/>
  <c r="Q341" i="15"/>
  <c r="S341" i="15"/>
  <c r="U341" i="15"/>
  <c r="Q340" i="15"/>
  <c r="S340" i="15"/>
  <c r="U340" i="15"/>
  <c r="Q339" i="15"/>
  <c r="S339" i="15"/>
  <c r="U339" i="15"/>
  <c r="Q338" i="15"/>
  <c r="S338" i="15"/>
  <c r="U338" i="15"/>
  <c r="Q337" i="15"/>
  <c r="S337" i="15"/>
  <c r="U337" i="15"/>
  <c r="Q336" i="15"/>
  <c r="S336" i="15"/>
  <c r="U336" i="15"/>
  <c r="Q335" i="15"/>
  <c r="S335" i="15"/>
  <c r="U335" i="15"/>
  <c r="Q334" i="15"/>
  <c r="S334" i="15"/>
  <c r="U334" i="15"/>
  <c r="U333" i="15"/>
  <c r="S333" i="15"/>
  <c r="Q333" i="15"/>
  <c r="M22" i="14"/>
  <c r="M20" i="14"/>
  <c r="M19" i="14"/>
  <c r="X22" i="12"/>
  <c r="X20" i="12"/>
  <c r="X19" i="12"/>
  <c r="X10" i="12"/>
  <c r="Q332" i="15"/>
  <c r="S332" i="15"/>
  <c r="U332" i="15"/>
  <c r="Q331" i="15"/>
  <c r="S331" i="15"/>
  <c r="U331" i="15"/>
  <c r="Q330" i="15"/>
  <c r="S330" i="15"/>
  <c r="U330" i="15"/>
  <c r="Q613" i="13"/>
  <c r="S613" i="13"/>
  <c r="U613" i="13"/>
  <c r="Q612" i="13"/>
  <c r="S612" i="13"/>
  <c r="U612" i="13"/>
  <c r="Q611" i="13"/>
  <c r="S611" i="13"/>
  <c r="U611" i="13"/>
  <c r="W344" i="15" l="1"/>
  <c r="W616" i="13"/>
  <c r="W615" i="13"/>
  <c r="W343" i="15"/>
  <c r="W345" i="15"/>
  <c r="W348" i="15"/>
  <c r="V332" i="15"/>
  <c r="V335" i="15"/>
  <c r="W335" i="15" s="1"/>
  <c r="W346" i="15"/>
  <c r="V334" i="15"/>
  <c r="T341" i="15"/>
  <c r="W349" i="15"/>
  <c r="T330" i="15"/>
  <c r="V333" i="15"/>
  <c r="V336" i="15"/>
  <c r="V339" i="15"/>
  <c r="T339" i="15"/>
  <c r="V342" i="15"/>
  <c r="W350" i="15"/>
  <c r="V331" i="15"/>
  <c r="T342" i="15"/>
  <c r="W347" i="15"/>
  <c r="T335" i="15"/>
  <c r="V341" i="15"/>
  <c r="V330" i="15"/>
  <c r="T333" i="15"/>
  <c r="T334" i="15"/>
  <c r="T331" i="15"/>
  <c r="V337" i="15"/>
  <c r="V338" i="15"/>
  <c r="V340" i="15"/>
  <c r="W351" i="15"/>
  <c r="T332" i="15"/>
  <c r="T337" i="15"/>
  <c r="T338" i="15"/>
  <c r="T340" i="15"/>
  <c r="V612" i="13"/>
  <c r="V613" i="13"/>
  <c r="V614" i="13"/>
  <c r="T613" i="13"/>
  <c r="T614" i="13"/>
  <c r="T611" i="13"/>
  <c r="T612" i="13"/>
  <c r="V611" i="13"/>
  <c r="T336" i="15"/>
  <c r="M23" i="14"/>
  <c r="M24" i="14" s="1"/>
  <c r="Q329" i="15"/>
  <c r="M25" i="14" s="1"/>
  <c r="S329" i="15"/>
  <c r="U329" i="15"/>
  <c r="Q328" i="15"/>
  <c r="S328" i="15"/>
  <c r="U328" i="15"/>
  <c r="Q610" i="13"/>
  <c r="X25" i="12" s="1"/>
  <c r="S610" i="13"/>
  <c r="U610" i="13"/>
  <c r="Q609" i="13"/>
  <c r="S609" i="13"/>
  <c r="U609" i="13"/>
  <c r="Q327" i="15"/>
  <c r="S327" i="15"/>
  <c r="U327" i="15"/>
  <c r="Q326" i="15"/>
  <c r="S326" i="15"/>
  <c r="U326" i="15"/>
  <c r="Q608" i="13"/>
  <c r="S608" i="13"/>
  <c r="U608" i="13"/>
  <c r="Q607" i="13"/>
  <c r="S607" i="13"/>
  <c r="U607" i="13"/>
  <c r="Q325" i="15"/>
  <c r="S325" i="15"/>
  <c r="U325" i="15"/>
  <c r="Q606" i="13"/>
  <c r="S606" i="13"/>
  <c r="U606" i="13"/>
  <c r="Q324" i="15"/>
  <c r="S324" i="15"/>
  <c r="U324" i="15"/>
  <c r="Q323" i="15"/>
  <c r="S323" i="15"/>
  <c r="U323" i="15"/>
  <c r="Q322" i="15"/>
  <c r="S322" i="15"/>
  <c r="U322" i="15"/>
  <c r="Q605" i="13"/>
  <c r="S605" i="13"/>
  <c r="U605" i="13"/>
  <c r="W333" i="15" l="1"/>
  <c r="W340" i="15"/>
  <c r="W341" i="15"/>
  <c r="W613" i="13"/>
  <c r="W330" i="15"/>
  <c r="W332" i="15"/>
  <c r="T328" i="15"/>
  <c r="W337" i="15"/>
  <c r="W339" i="15"/>
  <c r="V324" i="15"/>
  <c r="W336" i="15"/>
  <c r="V325" i="15"/>
  <c r="V326" i="15"/>
  <c r="W342" i="15"/>
  <c r="V322" i="15"/>
  <c r="V323" i="15"/>
  <c r="T327" i="15"/>
  <c r="V329" i="15"/>
  <c r="W331" i="15"/>
  <c r="W338" i="15"/>
  <c r="T324" i="15"/>
  <c r="T325" i="15"/>
  <c r="V328" i="15"/>
  <c r="W334" i="15"/>
  <c r="T322" i="15"/>
  <c r="T323" i="15"/>
  <c r="V327" i="15"/>
  <c r="T329" i="15"/>
  <c r="W614" i="13"/>
  <c r="X23" i="12"/>
  <c r="X24" i="12" s="1"/>
  <c r="V606" i="13"/>
  <c r="V607" i="13"/>
  <c r="T609" i="13"/>
  <c r="T607" i="13"/>
  <c r="T606" i="13"/>
  <c r="V609" i="13"/>
  <c r="V608" i="13"/>
  <c r="T608" i="13"/>
  <c r="V610" i="13"/>
  <c r="W611" i="13"/>
  <c r="V605" i="13"/>
  <c r="T610" i="13"/>
  <c r="W612" i="13"/>
  <c r="T605" i="13"/>
  <c r="T326" i="15"/>
  <c r="Q321" i="15"/>
  <c r="S321" i="15"/>
  <c r="U321" i="15"/>
  <c r="Q320" i="15"/>
  <c r="S320" i="15"/>
  <c r="U320" i="15"/>
  <c r="Q604" i="13"/>
  <c r="S604" i="13"/>
  <c r="U604" i="13"/>
  <c r="Q603" i="13"/>
  <c r="S603" i="13"/>
  <c r="U603" i="13"/>
  <c r="W606" i="13" l="1"/>
  <c r="W322" i="15"/>
  <c r="W325" i="15"/>
  <c r="W610" i="13"/>
  <c r="W607" i="13"/>
  <c r="W605" i="13"/>
  <c r="W327" i="15"/>
  <c r="W323" i="15"/>
  <c r="W328" i="15"/>
  <c r="V321" i="15"/>
  <c r="W329" i="15"/>
  <c r="T321" i="15"/>
  <c r="V320" i="15"/>
  <c r="T320" i="15"/>
  <c r="W326" i="15"/>
  <c r="W324" i="15"/>
  <c r="W608" i="13"/>
  <c r="V603" i="13"/>
  <c r="W609" i="13"/>
  <c r="V604" i="13"/>
  <c r="T603" i="13"/>
  <c r="T604" i="13"/>
  <c r="W603" i="13" l="1"/>
  <c r="W320" i="15"/>
  <c r="W321" i="15"/>
  <c r="W604" i="13"/>
  <c r="U319" i="15"/>
  <c r="S319" i="15"/>
  <c r="Q319" i="15"/>
  <c r="U318" i="15"/>
  <c r="S318" i="15"/>
  <c r="Q318" i="15"/>
  <c r="U317" i="15"/>
  <c r="S317" i="15"/>
  <c r="Q317" i="15"/>
  <c r="U316" i="15"/>
  <c r="S316" i="15"/>
  <c r="Q316" i="15"/>
  <c r="Q602" i="13"/>
  <c r="S602" i="13"/>
  <c r="U602" i="13"/>
  <c r="Q315" i="15"/>
  <c r="S315" i="15"/>
  <c r="U315" i="15"/>
  <c r="Q314" i="15"/>
  <c r="S314" i="15"/>
  <c r="U314" i="15"/>
  <c r="Q313" i="15"/>
  <c r="S313" i="15"/>
  <c r="U313" i="15"/>
  <c r="V319" i="15" l="1"/>
  <c r="T317" i="15"/>
  <c r="V313" i="15"/>
  <c r="V318" i="15"/>
  <c r="V315" i="15"/>
  <c r="T316" i="15"/>
  <c r="V316" i="15"/>
  <c r="T315" i="15"/>
  <c r="T319" i="15"/>
  <c r="V317" i="15"/>
  <c r="V314" i="15"/>
  <c r="T313" i="15"/>
  <c r="T314" i="15"/>
  <c r="T318" i="15"/>
  <c r="V602" i="13"/>
  <c r="T602" i="13"/>
  <c r="W319" i="15"/>
  <c r="U601" i="13"/>
  <c r="S601" i="13"/>
  <c r="Q601" i="13"/>
  <c r="Q312" i="15"/>
  <c r="S312" i="15"/>
  <c r="U312" i="15"/>
  <c r="Q310" i="15"/>
  <c r="Q311" i="15"/>
  <c r="S311" i="15"/>
  <c r="U311" i="15"/>
  <c r="S310" i="15"/>
  <c r="U310" i="15"/>
  <c r="U309" i="15"/>
  <c r="S309" i="15"/>
  <c r="Q309" i="15"/>
  <c r="Q308" i="15"/>
  <c r="S308" i="15"/>
  <c r="U308" i="15"/>
  <c r="Q600" i="13"/>
  <c r="S600" i="13"/>
  <c r="U600" i="13"/>
  <c r="Q599" i="13"/>
  <c r="S599" i="13"/>
  <c r="U599" i="13"/>
  <c r="Q307" i="15"/>
  <c r="S307" i="15"/>
  <c r="U307" i="15"/>
  <c r="W313" i="15" l="1"/>
  <c r="W602" i="13"/>
  <c r="W316" i="15"/>
  <c r="W318" i="15"/>
  <c r="W314" i="15"/>
  <c r="W315" i="15"/>
  <c r="V308" i="15"/>
  <c r="V310" i="15"/>
  <c r="V312" i="15"/>
  <c r="T310" i="15"/>
  <c r="T312" i="15"/>
  <c r="T311" i="15"/>
  <c r="V309" i="15"/>
  <c r="W317" i="15"/>
  <c r="T308" i="15"/>
  <c r="V311" i="15"/>
  <c r="V307" i="15"/>
  <c r="T307" i="15"/>
  <c r="T309" i="15"/>
  <c r="T599" i="13"/>
  <c r="T601" i="13"/>
  <c r="V600" i="13"/>
  <c r="V601" i="13"/>
  <c r="V599" i="13"/>
  <c r="T600" i="13"/>
  <c r="Q306" i="15"/>
  <c r="S306" i="15"/>
  <c r="U306" i="15"/>
  <c r="Q305" i="15"/>
  <c r="S305" i="15"/>
  <c r="U305" i="15"/>
  <c r="Q304" i="15"/>
  <c r="S304" i="15"/>
  <c r="U304" i="15"/>
  <c r="Q598" i="13"/>
  <c r="S598" i="13"/>
  <c r="U598" i="13"/>
  <c r="Q597" i="13"/>
  <c r="S597" i="13"/>
  <c r="U597" i="13"/>
  <c r="Q596" i="13"/>
  <c r="S596" i="13"/>
  <c r="U596" i="13"/>
  <c r="W601" i="13" l="1"/>
  <c r="W600" i="13"/>
  <c r="W599" i="13"/>
  <c r="W307" i="15"/>
  <c r="W310" i="15"/>
  <c r="W308" i="15"/>
  <c r="V306" i="15"/>
  <c r="T306" i="15"/>
  <c r="V304" i="15"/>
  <c r="T304" i="15"/>
  <c r="W311" i="15"/>
  <c r="V305" i="15"/>
  <c r="W309" i="15"/>
  <c r="T305" i="15"/>
  <c r="W312" i="15"/>
  <c r="V598" i="13"/>
  <c r="T598" i="13"/>
  <c r="V596" i="13"/>
  <c r="T596" i="13"/>
  <c r="V597" i="13"/>
  <c r="T597" i="13"/>
  <c r="Q303" i="15"/>
  <c r="S303" i="15"/>
  <c r="U303" i="15"/>
  <c r="Q302" i="15"/>
  <c r="S302" i="15"/>
  <c r="U302" i="15"/>
  <c r="Q301" i="15"/>
  <c r="S301" i="15"/>
  <c r="U301" i="15"/>
  <c r="Q300" i="15"/>
  <c r="S300" i="15"/>
  <c r="U300" i="15"/>
  <c r="Q595" i="13"/>
  <c r="S595" i="13"/>
  <c r="U595" i="13"/>
  <c r="W598" i="13" l="1"/>
  <c r="W304" i="15"/>
  <c r="V302" i="15"/>
  <c r="T302" i="15"/>
  <c r="T301" i="15"/>
  <c r="T303" i="15"/>
  <c r="W306" i="15"/>
  <c r="V300" i="15"/>
  <c r="T300" i="15"/>
  <c r="V303" i="15"/>
  <c r="W305" i="15"/>
  <c r="V301" i="15"/>
  <c r="V595" i="13"/>
  <c r="T595" i="13"/>
  <c r="W596" i="13"/>
  <c r="W597" i="13"/>
  <c r="Q299" i="15"/>
  <c r="S299" i="15"/>
  <c r="U299" i="15"/>
  <c r="Q298" i="15"/>
  <c r="S298" i="15"/>
  <c r="U298" i="15"/>
  <c r="Q297" i="15"/>
  <c r="S297" i="15"/>
  <c r="U297" i="15"/>
  <c r="Q594" i="13"/>
  <c r="S594" i="13"/>
  <c r="U594" i="13"/>
  <c r="Q593" i="13"/>
  <c r="S593" i="13"/>
  <c r="U593" i="13"/>
  <c r="Q592" i="13"/>
  <c r="S592" i="13"/>
  <c r="U592" i="13"/>
  <c r="Q591" i="13"/>
  <c r="S591" i="13"/>
  <c r="U591" i="13"/>
  <c r="Q590" i="13"/>
  <c r="S590" i="13"/>
  <c r="U590" i="13"/>
  <c r="Q296" i="15"/>
  <c r="S296" i="15"/>
  <c r="U296" i="15"/>
  <c r="U295" i="15"/>
  <c r="S295" i="15"/>
  <c r="Q295" i="15"/>
  <c r="Q294" i="15"/>
  <c r="S294" i="15"/>
  <c r="U294" i="15"/>
  <c r="Q293" i="15"/>
  <c r="S293" i="15"/>
  <c r="U293" i="15"/>
  <c r="Q589" i="13"/>
  <c r="S589" i="13"/>
  <c r="U589" i="13"/>
  <c r="L22" i="14"/>
  <c r="L20" i="14"/>
  <c r="L19" i="14"/>
  <c r="L10" i="14"/>
  <c r="W22" i="12"/>
  <c r="W20" i="12"/>
  <c r="W19" i="12"/>
  <c r="U292" i="15"/>
  <c r="S292" i="15"/>
  <c r="Q292" i="15"/>
  <c r="Q588" i="13"/>
  <c r="S588" i="13"/>
  <c r="U588" i="13"/>
  <c r="Q587" i="13"/>
  <c r="S587" i="13"/>
  <c r="U587" i="13"/>
  <c r="Q291" i="15"/>
  <c r="S291" i="15"/>
  <c r="U291" i="15"/>
  <c r="Q586" i="13"/>
  <c r="S586" i="13"/>
  <c r="U586" i="13"/>
  <c r="Q290" i="15"/>
  <c r="S290" i="15"/>
  <c r="U290" i="15"/>
  <c r="Q289" i="15"/>
  <c r="S289" i="15"/>
  <c r="U289" i="15"/>
  <c r="Q288" i="15"/>
  <c r="S288" i="15"/>
  <c r="U288" i="15"/>
  <c r="Q287" i="15"/>
  <c r="S287" i="15"/>
  <c r="U287" i="15"/>
  <c r="Q286" i="15"/>
  <c r="S286" i="15"/>
  <c r="U286" i="15"/>
  <c r="Q585" i="13"/>
  <c r="S585" i="13"/>
  <c r="U585" i="13"/>
  <c r="Q584" i="13"/>
  <c r="S584" i="13"/>
  <c r="U584" i="13"/>
  <c r="Q285" i="15"/>
  <c r="S285" i="15"/>
  <c r="U285" i="15"/>
  <c r="Q583" i="13"/>
  <c r="S583" i="13"/>
  <c r="U583" i="13"/>
  <c r="Q582" i="13"/>
  <c r="S582" i="13"/>
  <c r="U582" i="13"/>
  <c r="Q581" i="13"/>
  <c r="S581" i="13"/>
  <c r="U581" i="13"/>
  <c r="W595" i="13" l="1"/>
  <c r="V587" i="13"/>
  <c r="T285" i="15"/>
  <c r="W300" i="15"/>
  <c r="T287" i="15"/>
  <c r="T291" i="15"/>
  <c r="L25" i="14"/>
  <c r="V294" i="15"/>
  <c r="T299" i="15"/>
  <c r="V285" i="15"/>
  <c r="T292" i="15"/>
  <c r="V292" i="15"/>
  <c r="W302" i="15"/>
  <c r="V286" i="15"/>
  <c r="V298" i="15"/>
  <c r="W298" i="15" s="1"/>
  <c r="W303" i="15"/>
  <c r="T286" i="15"/>
  <c r="V289" i="15"/>
  <c r="T295" i="15"/>
  <c r="T298" i="15"/>
  <c r="W301" i="15"/>
  <c r="T296" i="15"/>
  <c r="V299" i="15"/>
  <c r="T290" i="15"/>
  <c r="T289" i="15"/>
  <c r="V287" i="15"/>
  <c r="V291" i="15"/>
  <c r="T293" i="15"/>
  <c r="V296" i="15"/>
  <c r="V290" i="15"/>
  <c r="V297" i="15"/>
  <c r="V288" i="15"/>
  <c r="V293" i="15"/>
  <c r="V295" i="15"/>
  <c r="T294" i="15"/>
  <c r="T297" i="15"/>
  <c r="T288" i="15"/>
  <c r="T589" i="13"/>
  <c r="V584" i="13"/>
  <c r="V582" i="13"/>
  <c r="V586" i="13"/>
  <c r="T587" i="13"/>
  <c r="T593" i="13"/>
  <c r="T582" i="13"/>
  <c r="T586" i="13"/>
  <c r="V591" i="13"/>
  <c r="V588" i="13"/>
  <c r="T591" i="13"/>
  <c r="V594" i="13"/>
  <c r="V583" i="13"/>
  <c r="T584" i="13"/>
  <c r="T588" i="13"/>
  <c r="T594" i="13"/>
  <c r="T583" i="13"/>
  <c r="V592" i="13"/>
  <c r="V581" i="13"/>
  <c r="V585" i="13"/>
  <c r="T592" i="13"/>
  <c r="T581" i="13"/>
  <c r="T585" i="13"/>
  <c r="V590" i="13"/>
  <c r="V589" i="13"/>
  <c r="W589" i="13" s="1"/>
  <c r="T590" i="13"/>
  <c r="V593" i="13"/>
  <c r="W25" i="12"/>
  <c r="L23" i="14"/>
  <c r="L24" i="14" s="1"/>
  <c r="W23" i="12"/>
  <c r="W24" i="12" s="1"/>
  <c r="W591" i="13" l="1"/>
  <c r="W592" i="13"/>
  <c r="W587" i="13"/>
  <c r="W285" i="15"/>
  <c r="W296" i="15"/>
  <c r="W584" i="13"/>
  <c r="W593" i="13"/>
  <c r="W582" i="13"/>
  <c r="W286" i="15"/>
  <c r="W299" i="15"/>
  <c r="W289" i="15"/>
  <c r="W287" i="15"/>
  <c r="W291" i="15"/>
  <c r="W297" i="15"/>
  <c r="W288" i="15"/>
  <c r="W293" i="15"/>
  <c r="W295" i="15"/>
  <c r="W292" i="15"/>
  <c r="W294" i="15"/>
  <c r="W290" i="15"/>
  <c r="W590" i="13"/>
  <c r="W586" i="13"/>
  <c r="W583" i="13"/>
  <c r="W588" i="13"/>
  <c r="W594" i="13"/>
  <c r="W585" i="13"/>
  <c r="W581" i="13"/>
  <c r="Q284" i="15"/>
  <c r="S284" i="15"/>
  <c r="U284" i="15"/>
  <c r="Q580" i="13"/>
  <c r="S580" i="13"/>
  <c r="U580" i="13"/>
  <c r="V284" i="15" l="1"/>
  <c r="T284" i="15"/>
  <c r="V580" i="13"/>
  <c r="T580" i="13"/>
  <c r="Q579" i="13"/>
  <c r="S579" i="13"/>
  <c r="U579" i="13"/>
  <c r="Q578" i="13"/>
  <c r="S578" i="13"/>
  <c r="U578" i="13"/>
  <c r="Q283" i="15"/>
  <c r="S283" i="15"/>
  <c r="U283" i="15"/>
  <c r="Q282" i="15"/>
  <c r="S282" i="15"/>
  <c r="U282" i="15"/>
  <c r="Q281" i="15"/>
  <c r="S281" i="15"/>
  <c r="U281" i="15"/>
  <c r="Q280" i="15"/>
  <c r="S280" i="15"/>
  <c r="U280" i="15"/>
  <c r="Q279" i="15"/>
  <c r="S279" i="15"/>
  <c r="U279" i="15"/>
  <c r="Q577" i="13"/>
  <c r="S577" i="13"/>
  <c r="U577" i="13"/>
  <c r="U576" i="13"/>
  <c r="S576" i="13"/>
  <c r="Q576" i="13"/>
  <c r="U278" i="15"/>
  <c r="S278" i="15"/>
  <c r="Q278" i="15"/>
  <c r="Q277" i="15"/>
  <c r="S277" i="15"/>
  <c r="U277" i="15"/>
  <c r="Q276" i="15"/>
  <c r="S276" i="15"/>
  <c r="U276" i="15"/>
  <c r="Q275" i="15"/>
  <c r="S275" i="15"/>
  <c r="U275" i="15"/>
  <c r="Q274" i="15"/>
  <c r="S274" i="15"/>
  <c r="U274" i="15"/>
  <c r="W284" i="15" l="1"/>
  <c r="V275" i="15"/>
  <c r="T281" i="15"/>
  <c r="V276" i="15"/>
  <c r="V278" i="15"/>
  <c r="T279" i="15"/>
  <c r="V282" i="15"/>
  <c r="T276" i="15"/>
  <c r="V280" i="15"/>
  <c r="T274" i="15"/>
  <c r="T277" i="15"/>
  <c r="T283" i="15"/>
  <c r="V281" i="15"/>
  <c r="W281" i="15" s="1"/>
  <c r="T278" i="15"/>
  <c r="V279" i="15"/>
  <c r="T275" i="15"/>
  <c r="T282" i="15"/>
  <c r="V274" i="15"/>
  <c r="W274" i="15" s="1"/>
  <c r="V277" i="15"/>
  <c r="W277" i="15" s="1"/>
  <c r="T280" i="15"/>
  <c r="V283" i="15"/>
  <c r="W283" i="15" s="1"/>
  <c r="R103" i="12"/>
  <c r="R101" i="12"/>
  <c r="R102" i="12" s="1"/>
  <c r="V579" i="13"/>
  <c r="T576" i="13"/>
  <c r="T579" i="13"/>
  <c r="V576" i="13"/>
  <c r="V577" i="13"/>
  <c r="W580" i="13"/>
  <c r="T577" i="13"/>
  <c r="V578" i="13"/>
  <c r="T578" i="13"/>
  <c r="Q575" i="13"/>
  <c r="S575" i="13"/>
  <c r="U575" i="13"/>
  <c r="W577" i="13" l="1"/>
  <c r="W279" i="15"/>
  <c r="W278" i="15"/>
  <c r="W282" i="15"/>
  <c r="W280" i="15"/>
  <c r="W276" i="15"/>
  <c r="W275" i="15"/>
  <c r="W576" i="13"/>
  <c r="W578" i="13"/>
  <c r="V575" i="13"/>
  <c r="T575" i="13"/>
  <c r="W579" i="13"/>
  <c r="Q273" i="15"/>
  <c r="S273" i="15"/>
  <c r="U273" i="15"/>
  <c r="Q272" i="15"/>
  <c r="S272" i="15"/>
  <c r="U272" i="15"/>
  <c r="Q271" i="15"/>
  <c r="S271" i="15"/>
  <c r="U271" i="15"/>
  <c r="Q270" i="15"/>
  <c r="S270" i="15"/>
  <c r="U270" i="15"/>
  <c r="Q269" i="15"/>
  <c r="S269" i="15"/>
  <c r="U269" i="15"/>
  <c r="Q268" i="15"/>
  <c r="S268" i="15"/>
  <c r="U268" i="15"/>
  <c r="Q267" i="15"/>
  <c r="S267" i="15"/>
  <c r="U267" i="15"/>
  <c r="Q266" i="15"/>
  <c r="S266" i="15"/>
  <c r="U266" i="15"/>
  <c r="T269" i="15" l="1"/>
  <c r="V270" i="15"/>
  <c r="T270" i="15"/>
  <c r="V272" i="15"/>
  <c r="V268" i="15"/>
  <c r="T268" i="15"/>
  <c r="V271" i="15"/>
  <c r="T272" i="15"/>
  <c r="V273" i="15"/>
  <c r="V267" i="15"/>
  <c r="T273" i="15"/>
  <c r="T271" i="15"/>
  <c r="T267" i="15"/>
  <c r="V266" i="15"/>
  <c r="T266" i="15"/>
  <c r="V269" i="15"/>
  <c r="W575" i="13"/>
  <c r="Q574" i="13"/>
  <c r="S574" i="13"/>
  <c r="U574" i="13"/>
  <c r="Q265" i="15"/>
  <c r="S265" i="15"/>
  <c r="U265" i="15"/>
  <c r="Q264" i="15"/>
  <c r="S264" i="15"/>
  <c r="U264" i="15"/>
  <c r="Q263" i="15"/>
  <c r="S263" i="15"/>
  <c r="U263" i="15"/>
  <c r="Q573" i="13"/>
  <c r="S573" i="13"/>
  <c r="U573" i="13"/>
  <c r="Q262" i="15"/>
  <c r="S262" i="15"/>
  <c r="T262" i="15"/>
  <c r="U262" i="15"/>
  <c r="Q572" i="13"/>
  <c r="S572" i="13"/>
  <c r="U572" i="13"/>
  <c r="Q261" i="15"/>
  <c r="S261" i="15"/>
  <c r="U261" i="15"/>
  <c r="Q571" i="13"/>
  <c r="S571" i="13"/>
  <c r="U571" i="13"/>
  <c r="Q260" i="15"/>
  <c r="S260" i="15"/>
  <c r="U260" i="15"/>
  <c r="Q259" i="15"/>
  <c r="S259" i="15"/>
  <c r="U259" i="15"/>
  <c r="Q258" i="15"/>
  <c r="S258" i="15"/>
  <c r="U258" i="15"/>
  <c r="W269" i="15" l="1"/>
  <c r="W272" i="15"/>
  <c r="V259" i="15"/>
  <c r="T264" i="15"/>
  <c r="T259" i="15"/>
  <c r="V261" i="15"/>
  <c r="V260" i="15"/>
  <c r="T265" i="15"/>
  <c r="W268" i="15"/>
  <c r="W266" i="15"/>
  <c r="T263" i="15"/>
  <c r="W270" i="15"/>
  <c r="W273" i="15"/>
  <c r="T258" i="15"/>
  <c r="W271" i="15"/>
  <c r="W267" i="15"/>
  <c r="V262" i="15"/>
  <c r="W262" i="15" s="1"/>
  <c r="V264" i="15"/>
  <c r="T261" i="15"/>
  <c r="V265" i="15"/>
  <c r="T260" i="15"/>
  <c r="V263" i="15"/>
  <c r="W263" i="15" s="1"/>
  <c r="V258" i="15"/>
  <c r="V573" i="13"/>
  <c r="T573" i="13"/>
  <c r="T574" i="13"/>
  <c r="T571" i="13"/>
  <c r="T572" i="13"/>
  <c r="V571" i="13"/>
  <c r="V572" i="13"/>
  <c r="W572" i="13" s="1"/>
  <c r="V574" i="13"/>
  <c r="W573" i="13" l="1"/>
  <c r="W264" i="15"/>
  <c r="W260" i="15"/>
  <c r="W261" i="15"/>
  <c r="W265" i="15"/>
  <c r="W259" i="15"/>
  <c r="W258" i="15"/>
  <c r="W574" i="13"/>
  <c r="W571" i="13"/>
  <c r="U257" i="15"/>
  <c r="S257" i="15"/>
  <c r="Q257" i="15"/>
  <c r="Q570" i="13"/>
  <c r="S570" i="13"/>
  <c r="U570" i="13"/>
  <c r="Q569" i="13"/>
  <c r="S569" i="13"/>
  <c r="U569" i="13"/>
  <c r="Q568" i="13"/>
  <c r="S568" i="13"/>
  <c r="U568" i="13"/>
  <c r="Q256" i="15"/>
  <c r="S256" i="15"/>
  <c r="U256" i="15"/>
  <c r="Q255" i="15"/>
  <c r="S255" i="15"/>
  <c r="U255" i="15"/>
  <c r="Q254" i="15"/>
  <c r="S254" i="15"/>
  <c r="U254" i="15"/>
  <c r="T255" i="15" l="1"/>
  <c r="V257" i="15"/>
  <c r="V256" i="15"/>
  <c r="T256" i="15"/>
  <c r="V254" i="15"/>
  <c r="T254" i="15"/>
  <c r="V255" i="15"/>
  <c r="T257" i="15"/>
  <c r="V569" i="13"/>
  <c r="T569" i="13"/>
  <c r="T570" i="13"/>
  <c r="T568" i="13"/>
  <c r="V570" i="13"/>
  <c r="V568" i="13"/>
  <c r="U253" i="15"/>
  <c r="S253" i="15"/>
  <c r="Q253" i="15"/>
  <c r="Q252" i="15"/>
  <c r="S252" i="15"/>
  <c r="U252" i="15"/>
  <c r="Q251" i="15"/>
  <c r="S251" i="15"/>
  <c r="U251" i="15"/>
  <c r="Q250" i="15"/>
  <c r="S250" i="15"/>
  <c r="U250" i="15"/>
  <c r="Q249" i="15"/>
  <c r="S249" i="15"/>
  <c r="U249" i="15"/>
  <c r="Q567" i="13"/>
  <c r="S567" i="13"/>
  <c r="U567" i="13"/>
  <c r="Q248" i="15"/>
  <c r="S248" i="15"/>
  <c r="U248" i="15"/>
  <c r="Q247" i="15"/>
  <c r="S247" i="15"/>
  <c r="U247" i="15"/>
  <c r="Q246" i="15"/>
  <c r="S246" i="15"/>
  <c r="U246" i="15"/>
  <c r="Q245" i="15"/>
  <c r="S245" i="15"/>
  <c r="U245" i="15"/>
  <c r="Q244" i="15"/>
  <c r="S244" i="15"/>
  <c r="U244" i="15"/>
  <c r="Q243" i="15"/>
  <c r="S243" i="15"/>
  <c r="U243" i="15"/>
  <c r="Q242" i="15"/>
  <c r="S242" i="15"/>
  <c r="U242" i="15"/>
  <c r="Q566" i="13"/>
  <c r="S566" i="13"/>
  <c r="U566" i="13"/>
  <c r="Q241" i="15"/>
  <c r="S241" i="15"/>
  <c r="U241" i="15"/>
  <c r="Q240" i="15"/>
  <c r="S240" i="15"/>
  <c r="U240" i="15"/>
  <c r="Q239" i="15"/>
  <c r="S239" i="15"/>
  <c r="U239" i="15"/>
  <c r="W569" i="13" l="1"/>
  <c r="W257" i="15"/>
  <c r="W255" i="15"/>
  <c r="W254" i="15"/>
  <c r="W568" i="13"/>
  <c r="W256" i="15"/>
  <c r="T240" i="15"/>
  <c r="V242" i="15"/>
  <c r="T242" i="15"/>
  <c r="T249" i="15"/>
  <c r="T245" i="15"/>
  <c r="V248" i="15"/>
  <c r="T252" i="15"/>
  <c r="T248" i="15"/>
  <c r="V250" i="15"/>
  <c r="V239" i="15"/>
  <c r="T243" i="15"/>
  <c r="V246" i="15"/>
  <c r="T250" i="15"/>
  <c r="T239" i="15"/>
  <c r="T246" i="15"/>
  <c r="T253" i="15"/>
  <c r="V244" i="15"/>
  <c r="T244" i="15"/>
  <c r="T251" i="15"/>
  <c r="V241" i="15"/>
  <c r="T241" i="15"/>
  <c r="V251" i="15"/>
  <c r="V253" i="15"/>
  <c r="V240" i="15"/>
  <c r="V247" i="15"/>
  <c r="T247" i="15"/>
  <c r="V249" i="15"/>
  <c r="W249" i="15" s="1"/>
  <c r="V245" i="15"/>
  <c r="V252" i="15"/>
  <c r="V243" i="15"/>
  <c r="V566" i="13"/>
  <c r="T566" i="13"/>
  <c r="W570" i="13"/>
  <c r="T567" i="13"/>
  <c r="V567" i="13"/>
  <c r="Q238" i="15"/>
  <c r="S238" i="15"/>
  <c r="U238" i="15"/>
  <c r="Q237" i="15"/>
  <c r="S237" i="15"/>
  <c r="U237" i="15"/>
  <c r="Q236" i="15"/>
  <c r="S236" i="15"/>
  <c r="U236" i="15"/>
  <c r="Q235" i="15"/>
  <c r="S235" i="15"/>
  <c r="U235" i="15"/>
  <c r="Q234" i="15"/>
  <c r="S234" i="15"/>
  <c r="U234" i="15"/>
  <c r="Q233" i="15"/>
  <c r="S233" i="15"/>
  <c r="U233" i="15"/>
  <c r="Q232" i="15"/>
  <c r="S232" i="15"/>
  <c r="U232" i="15"/>
  <c r="W248" i="15" l="1"/>
  <c r="W253" i="15"/>
  <c r="W250" i="15"/>
  <c r="W245" i="15"/>
  <c r="W567" i="13"/>
  <c r="W251" i="15"/>
  <c r="W240" i="15"/>
  <c r="V238" i="15"/>
  <c r="T238" i="15"/>
  <c r="T233" i="15"/>
  <c r="T234" i="15"/>
  <c r="W246" i="15"/>
  <c r="T237" i="15"/>
  <c r="T232" i="15"/>
  <c r="V235" i="15"/>
  <c r="W247" i="15"/>
  <c r="W241" i="15"/>
  <c r="T235" i="15"/>
  <c r="V233" i="15"/>
  <c r="T236" i="15"/>
  <c r="W239" i="15"/>
  <c r="W252" i="15"/>
  <c r="V234" i="15"/>
  <c r="W242" i="15"/>
  <c r="V236" i="15"/>
  <c r="V237" i="15"/>
  <c r="W243" i="15"/>
  <c r="V232" i="15"/>
  <c r="W244" i="15"/>
  <c r="W566" i="13"/>
  <c r="Q231" i="15"/>
  <c r="S231" i="15"/>
  <c r="U231" i="15"/>
  <c r="Q230" i="15"/>
  <c r="S230" i="15"/>
  <c r="U230" i="15"/>
  <c r="Q229" i="15"/>
  <c r="S229" i="15"/>
  <c r="U229" i="15"/>
  <c r="Q565" i="13"/>
  <c r="S565" i="13"/>
  <c r="U565" i="13"/>
  <c r="Q564" i="13"/>
  <c r="S564" i="13"/>
  <c r="U564" i="13"/>
  <c r="Q563" i="13"/>
  <c r="S563" i="13"/>
  <c r="U563" i="13"/>
  <c r="W238" i="15" l="1"/>
  <c r="W236" i="15"/>
  <c r="W234" i="15"/>
  <c r="W235" i="15"/>
  <c r="W232" i="15"/>
  <c r="T231" i="15"/>
  <c r="V230" i="15"/>
  <c r="V231" i="15"/>
  <c r="W233" i="15"/>
  <c r="T230" i="15"/>
  <c r="W237" i="15"/>
  <c r="V229" i="15"/>
  <c r="T229" i="15"/>
  <c r="V564" i="13"/>
  <c r="T564" i="13"/>
  <c r="V565" i="13"/>
  <c r="T565" i="13"/>
  <c r="V563" i="13"/>
  <c r="T563" i="13"/>
  <c r="Q228" i="15"/>
  <c r="S228" i="15"/>
  <c r="U228" i="15"/>
  <c r="Q562" i="13"/>
  <c r="S562" i="13"/>
  <c r="U562" i="13"/>
  <c r="W565" i="13" l="1"/>
  <c r="W231" i="15"/>
  <c r="W230" i="15"/>
  <c r="T228" i="15"/>
  <c r="W229" i="15"/>
  <c r="V228" i="15"/>
  <c r="W228" i="15" s="1"/>
  <c r="W563" i="13"/>
  <c r="W564" i="13"/>
  <c r="V562" i="13"/>
  <c r="T562" i="13"/>
  <c r="V22" i="12"/>
  <c r="V20" i="12"/>
  <c r="V19" i="12"/>
  <c r="K22" i="14"/>
  <c r="K20" i="14"/>
  <c r="K19" i="14"/>
  <c r="Q227" i="15"/>
  <c r="S227" i="15"/>
  <c r="U227" i="15"/>
  <c r="Q226" i="15"/>
  <c r="S226" i="15"/>
  <c r="U226" i="15"/>
  <c r="V226" i="15"/>
  <c r="Q225" i="15"/>
  <c r="S225" i="15"/>
  <c r="U225" i="15"/>
  <c r="Q224" i="15"/>
  <c r="S224" i="15"/>
  <c r="U224" i="15"/>
  <c r="V224" i="15"/>
  <c r="Q561" i="13"/>
  <c r="S561" i="13"/>
  <c r="U561" i="13"/>
  <c r="T226" i="15" l="1"/>
  <c r="T224" i="15"/>
  <c r="V227" i="15"/>
  <c r="V225" i="15"/>
  <c r="T227" i="15"/>
  <c r="T225" i="15"/>
  <c r="W562" i="13"/>
  <c r="V561" i="13"/>
  <c r="T561" i="13"/>
  <c r="W226" i="15"/>
  <c r="Q223" i="15"/>
  <c r="K25" i="14" s="1"/>
  <c r="S223" i="15"/>
  <c r="U223" i="15"/>
  <c r="Q222" i="15"/>
  <c r="S222" i="15"/>
  <c r="U222" i="15"/>
  <c r="Q221" i="15"/>
  <c r="S221" i="15"/>
  <c r="U221" i="15"/>
  <c r="Q560" i="13"/>
  <c r="V25" i="12" s="1"/>
  <c r="S560" i="13"/>
  <c r="U560" i="13"/>
  <c r="W224" i="15" l="1"/>
  <c r="W227" i="15"/>
  <c r="W561" i="13"/>
  <c r="W225" i="15"/>
  <c r="T221" i="15"/>
  <c r="V222" i="15"/>
  <c r="T222" i="15"/>
  <c r="T223" i="15"/>
  <c r="V221" i="15"/>
  <c r="V223" i="15"/>
  <c r="V560" i="13"/>
  <c r="T560" i="13"/>
  <c r="K23" i="14"/>
  <c r="K24" i="14" s="1"/>
  <c r="V23" i="12"/>
  <c r="V24" i="12" s="1"/>
  <c r="U220" i="15"/>
  <c r="S220" i="15"/>
  <c r="Q220" i="15"/>
  <c r="Q218" i="15"/>
  <c r="S218" i="15"/>
  <c r="U218" i="15"/>
  <c r="Q219" i="15"/>
  <c r="S219" i="15"/>
  <c r="U219" i="15"/>
  <c r="Q559" i="13"/>
  <c r="S559" i="13"/>
  <c r="U559" i="13"/>
  <c r="Q217" i="15"/>
  <c r="S217" i="15"/>
  <c r="U217" i="15"/>
  <c r="Q216" i="15"/>
  <c r="S216" i="15"/>
  <c r="U216" i="15"/>
  <c r="Q215" i="15"/>
  <c r="S215" i="15"/>
  <c r="U215" i="15"/>
  <c r="Q214" i="15"/>
  <c r="S214" i="15"/>
  <c r="U214" i="15"/>
  <c r="W221" i="15" l="1"/>
  <c r="W222" i="15"/>
  <c r="T217" i="15"/>
  <c r="V215" i="15"/>
  <c r="W223" i="15"/>
  <c r="T215" i="15"/>
  <c r="T214" i="15"/>
  <c r="V217" i="15"/>
  <c r="V218" i="15"/>
  <c r="T218" i="15"/>
  <c r="V216" i="15"/>
  <c r="T216" i="15"/>
  <c r="V219" i="15"/>
  <c r="T220" i="15"/>
  <c r="V214" i="15"/>
  <c r="W214" i="15" s="1"/>
  <c r="T219" i="15"/>
  <c r="V220" i="15"/>
  <c r="V559" i="13"/>
  <c r="W560" i="13"/>
  <c r="T559" i="13"/>
  <c r="Q213" i="15"/>
  <c r="S213" i="15"/>
  <c r="U213" i="15"/>
  <c r="Q558" i="13"/>
  <c r="S558" i="13"/>
  <c r="U558" i="13"/>
  <c r="Q212" i="15"/>
  <c r="S212" i="15"/>
  <c r="U212" i="15"/>
  <c r="Q557" i="13"/>
  <c r="S557" i="13"/>
  <c r="U557" i="13"/>
  <c r="Q211" i="15"/>
  <c r="S211" i="15"/>
  <c r="U211" i="15"/>
  <c r="Q556" i="13"/>
  <c r="S556" i="13"/>
  <c r="U556" i="13"/>
  <c r="Q555" i="13"/>
  <c r="S555" i="13"/>
  <c r="U555" i="13"/>
  <c r="Q210" i="15"/>
  <c r="S210" i="15"/>
  <c r="U210" i="15"/>
  <c r="Q209" i="15"/>
  <c r="S209" i="15"/>
  <c r="U209" i="15"/>
  <c r="Q554" i="13"/>
  <c r="S554" i="13"/>
  <c r="U554" i="13"/>
  <c r="Q553" i="13"/>
  <c r="S553" i="13"/>
  <c r="U553" i="13"/>
  <c r="Q552" i="13"/>
  <c r="S552" i="13"/>
  <c r="U552" i="13"/>
  <c r="U551" i="13"/>
  <c r="S551" i="13"/>
  <c r="U208" i="15"/>
  <c r="S208" i="15"/>
  <c r="U207" i="15"/>
  <c r="S207" i="15"/>
  <c r="U206" i="15"/>
  <c r="S206" i="15"/>
  <c r="U205" i="15"/>
  <c r="S205" i="15"/>
  <c r="U204" i="15"/>
  <c r="S204" i="15"/>
  <c r="U550" i="13"/>
  <c r="S550" i="13"/>
  <c r="Q208" i="15"/>
  <c r="Q207" i="15"/>
  <c r="Q206" i="15"/>
  <c r="Q205" i="15"/>
  <c r="Q551" i="13"/>
  <c r="U203" i="15"/>
  <c r="S203" i="15"/>
  <c r="U202" i="15"/>
  <c r="S202" i="15"/>
  <c r="U201" i="15"/>
  <c r="S201" i="15"/>
  <c r="Q204" i="15"/>
  <c r="Q203" i="15"/>
  <c r="Q202" i="15"/>
  <c r="U200" i="15"/>
  <c r="S200" i="15"/>
  <c r="Q201" i="15"/>
  <c r="U199" i="15"/>
  <c r="S199" i="15"/>
  <c r="U198" i="15"/>
  <c r="S198" i="15"/>
  <c r="U197" i="15"/>
  <c r="S197" i="15"/>
  <c r="U196" i="15"/>
  <c r="S196" i="15"/>
  <c r="Q200" i="15"/>
  <c r="Q199" i="15"/>
  <c r="Q198" i="15"/>
  <c r="Q197" i="15"/>
  <c r="U195" i="15"/>
  <c r="S195" i="15"/>
  <c r="U194" i="15"/>
  <c r="S194" i="15"/>
  <c r="U193" i="15"/>
  <c r="S193" i="15"/>
  <c r="U192" i="15"/>
  <c r="S192" i="15"/>
  <c r="U191" i="15"/>
  <c r="S191" i="15"/>
  <c r="U190" i="15"/>
  <c r="S190" i="15"/>
  <c r="U189" i="15"/>
  <c r="S189" i="15"/>
  <c r="U188" i="15"/>
  <c r="S188" i="15"/>
  <c r="Q196" i="15"/>
  <c r="Q195" i="15"/>
  <c r="Q194" i="15"/>
  <c r="Q193" i="15"/>
  <c r="Q192" i="15"/>
  <c r="Q191" i="15"/>
  <c r="Q190" i="15"/>
  <c r="Q189" i="15"/>
  <c r="U187" i="15"/>
  <c r="S187" i="15"/>
  <c r="U186" i="15"/>
  <c r="S186" i="15"/>
  <c r="U549" i="13"/>
  <c r="S549" i="13"/>
  <c r="U548" i="13"/>
  <c r="S548" i="13"/>
  <c r="U547" i="13"/>
  <c r="S547" i="13"/>
  <c r="Q188" i="15"/>
  <c r="Q187" i="15"/>
  <c r="Q550" i="13"/>
  <c r="Q549" i="13"/>
  <c r="Q548" i="13"/>
  <c r="U546" i="13"/>
  <c r="S546" i="13"/>
  <c r="U545" i="13"/>
  <c r="S545" i="13"/>
  <c r="U185" i="15"/>
  <c r="S185" i="15"/>
  <c r="U184" i="15"/>
  <c r="S184" i="15"/>
  <c r="U183" i="15"/>
  <c r="S183" i="15"/>
  <c r="W220" i="15" l="1"/>
  <c r="W219" i="15"/>
  <c r="W217" i="15"/>
  <c r="W218" i="15"/>
  <c r="T198" i="15"/>
  <c r="T189" i="15"/>
  <c r="T193" i="15"/>
  <c r="V198" i="15"/>
  <c r="V189" i="15"/>
  <c r="T199" i="15"/>
  <c r="T201" i="15"/>
  <c r="V204" i="15"/>
  <c r="V183" i="15"/>
  <c r="T184" i="15"/>
  <c r="T202" i="15"/>
  <c r="T212" i="15"/>
  <c r="V184" i="15"/>
  <c r="V187" i="15"/>
  <c r="T185" i="15"/>
  <c r="V191" i="15"/>
  <c r="T197" i="15"/>
  <c r="V200" i="15"/>
  <c r="W200" i="15" s="1"/>
  <c r="V206" i="15"/>
  <c r="V185" i="15"/>
  <c r="T188" i="15"/>
  <c r="T192" i="15"/>
  <c r="V197" i="15"/>
  <c r="V203" i="15"/>
  <c r="T207" i="15"/>
  <c r="V188" i="15"/>
  <c r="V207" i="15"/>
  <c r="T204" i="15"/>
  <c r="V209" i="15"/>
  <c r="W215" i="15"/>
  <c r="T183" i="15"/>
  <c r="V208" i="15"/>
  <c r="T209" i="15"/>
  <c r="T213" i="15"/>
  <c r="T190" i="15"/>
  <c r="V199" i="15"/>
  <c r="V201" i="15"/>
  <c r="V190" i="15"/>
  <c r="V194" i="15"/>
  <c r="T196" i="15"/>
  <c r="V205" i="15"/>
  <c r="T191" i="15"/>
  <c r="T195" i="15"/>
  <c r="V196" i="15"/>
  <c r="T200" i="15"/>
  <c r="V202" i="15"/>
  <c r="T206" i="15"/>
  <c r="T210" i="15"/>
  <c r="V211" i="15"/>
  <c r="W216" i="15"/>
  <c r="V192" i="15"/>
  <c r="T208" i="15"/>
  <c r="V213" i="15"/>
  <c r="T186" i="15"/>
  <c r="V193" i="15"/>
  <c r="V186" i="15"/>
  <c r="T194" i="15"/>
  <c r="T205" i="15"/>
  <c r="V212" i="15"/>
  <c r="T187" i="15"/>
  <c r="V210" i="15"/>
  <c r="V195" i="15"/>
  <c r="T203" i="15"/>
  <c r="T211" i="15"/>
  <c r="T551" i="13"/>
  <c r="T556" i="13"/>
  <c r="T545" i="13"/>
  <c r="T549" i="13"/>
  <c r="V550" i="13"/>
  <c r="T555" i="13"/>
  <c r="V557" i="13"/>
  <c r="V545" i="13"/>
  <c r="V549" i="13"/>
  <c r="V553" i="13"/>
  <c r="W553" i="13" s="1"/>
  <c r="T557" i="13"/>
  <c r="T546" i="13"/>
  <c r="T553" i="13"/>
  <c r="V556" i="13"/>
  <c r="T548" i="13"/>
  <c r="V552" i="13"/>
  <c r="W552" i="13" s="1"/>
  <c r="V554" i="13"/>
  <c r="V558" i="13"/>
  <c r="V548" i="13"/>
  <c r="T550" i="13"/>
  <c r="T552" i="13"/>
  <c r="T554" i="13"/>
  <c r="V555" i="13"/>
  <c r="W555" i="13" s="1"/>
  <c r="T558" i="13"/>
  <c r="V546" i="13"/>
  <c r="T547" i="13"/>
  <c r="V551" i="13"/>
  <c r="V547" i="13"/>
  <c r="W559" i="13"/>
  <c r="Q186" i="15"/>
  <c r="Q185" i="15"/>
  <c r="Q184" i="15"/>
  <c r="Q547" i="13"/>
  <c r="Q546" i="13"/>
  <c r="U182" i="15"/>
  <c r="S182" i="15"/>
  <c r="Q183" i="15"/>
  <c r="U181" i="15"/>
  <c r="S181" i="15"/>
  <c r="Q182" i="15"/>
  <c r="U544" i="13"/>
  <c r="S544" i="13"/>
  <c r="Q545" i="13"/>
  <c r="Q181" i="15"/>
  <c r="U543" i="13"/>
  <c r="S543" i="13"/>
  <c r="U542" i="13"/>
  <c r="S542" i="13"/>
  <c r="U541" i="13"/>
  <c r="S541" i="13"/>
  <c r="Q544" i="13"/>
  <c r="Q543" i="13"/>
  <c r="Q542" i="13"/>
  <c r="U180" i="15"/>
  <c r="S180" i="15"/>
  <c r="U179" i="15"/>
  <c r="S179" i="15"/>
  <c r="Q180" i="15"/>
  <c r="U540" i="13"/>
  <c r="S540" i="13"/>
  <c r="U539" i="13"/>
  <c r="S539" i="13"/>
  <c r="Q541" i="13"/>
  <c r="Q540" i="13"/>
  <c r="U178" i="15"/>
  <c r="S178" i="15"/>
  <c r="U177" i="15"/>
  <c r="S177" i="15"/>
  <c r="Q179" i="15"/>
  <c r="Q178" i="15"/>
  <c r="U538" i="13"/>
  <c r="S538" i="13"/>
  <c r="Q539" i="13"/>
  <c r="U176" i="15"/>
  <c r="S176" i="15"/>
  <c r="U175" i="15"/>
  <c r="S175" i="15"/>
  <c r="U174" i="15"/>
  <c r="S174" i="15"/>
  <c r="U173" i="15"/>
  <c r="S173" i="15"/>
  <c r="Q177" i="15"/>
  <c r="Q176" i="15"/>
  <c r="Q175" i="15"/>
  <c r="Q174" i="15"/>
  <c r="W556" i="13" l="1"/>
  <c r="W207" i="15"/>
  <c r="W189" i="15"/>
  <c r="W194" i="15"/>
  <c r="W210" i="15"/>
  <c r="W554" i="13"/>
  <c r="W548" i="13"/>
  <c r="W193" i="15"/>
  <c r="W198" i="15"/>
  <c r="W557" i="13"/>
  <c r="W551" i="13"/>
  <c r="W201" i="15"/>
  <c r="W192" i="15"/>
  <c r="W186" i="15"/>
  <c r="W197" i="15"/>
  <c r="W188" i="15"/>
  <c r="W206" i="15"/>
  <c r="W213" i="15"/>
  <c r="W203" i="15"/>
  <c r="W185" i="15"/>
  <c r="W191" i="15"/>
  <c r="W208" i="15"/>
  <c r="W199" i="15"/>
  <c r="V178" i="15"/>
  <c r="W187" i="15"/>
  <c r="V181" i="15"/>
  <c r="V175" i="15"/>
  <c r="V182" i="15"/>
  <c r="V173" i="15"/>
  <c r="V179" i="15"/>
  <c r="T174" i="15"/>
  <c r="T180" i="15"/>
  <c r="W212" i="15"/>
  <c r="W204" i="15"/>
  <c r="T177" i="15"/>
  <c r="W183" i="15"/>
  <c r="T176" i="15"/>
  <c r="V177" i="15"/>
  <c r="W195" i="15"/>
  <c r="W209" i="15"/>
  <c r="T173" i="15"/>
  <c r="T179" i="15"/>
  <c r="V174" i="15"/>
  <c r="V180" i="15"/>
  <c r="T175" i="15"/>
  <c r="W190" i="15"/>
  <c r="W196" i="15"/>
  <c r="T178" i="15"/>
  <c r="T182" i="15"/>
  <c r="W184" i="15"/>
  <c r="W205" i="15"/>
  <c r="W211" i="15"/>
  <c r="W202" i="15"/>
  <c r="V543" i="13"/>
  <c r="T540" i="13"/>
  <c r="W549" i="13"/>
  <c r="V538" i="13"/>
  <c r="V542" i="13"/>
  <c r="W558" i="13"/>
  <c r="T539" i="13"/>
  <c r="T543" i="13"/>
  <c r="W546" i="13"/>
  <c r="T544" i="13"/>
  <c r="V539" i="13"/>
  <c r="T541" i="13"/>
  <c r="W545" i="13"/>
  <c r="W550" i="13"/>
  <c r="T538" i="13"/>
  <c r="T542" i="13"/>
  <c r="V540" i="13"/>
  <c r="V541" i="13"/>
  <c r="W541" i="13" s="1"/>
  <c r="W547" i="13"/>
  <c r="V544" i="13"/>
  <c r="T181" i="15"/>
  <c r="V176" i="15"/>
  <c r="U172" i="15"/>
  <c r="S172" i="15"/>
  <c r="U171" i="15"/>
  <c r="S171" i="15"/>
  <c r="U170" i="15"/>
  <c r="S170" i="15"/>
  <c r="U537" i="13"/>
  <c r="S537" i="13"/>
  <c r="Q173" i="15"/>
  <c r="Q172" i="15"/>
  <c r="Q171" i="15"/>
  <c r="Q538" i="13"/>
  <c r="W178" i="15" l="1"/>
  <c r="W540" i="13"/>
  <c r="W180" i="15"/>
  <c r="W542" i="13"/>
  <c r="W543" i="13"/>
  <c r="W538" i="13"/>
  <c r="W175" i="15"/>
  <c r="W179" i="15"/>
  <c r="W177" i="15"/>
  <c r="W173" i="15"/>
  <c r="T172" i="15"/>
  <c r="W181" i="15"/>
  <c r="V172" i="15"/>
  <c r="T170" i="15"/>
  <c r="V170" i="15"/>
  <c r="T171" i="15"/>
  <c r="W174" i="15"/>
  <c r="V171" i="15"/>
  <c r="W176" i="15"/>
  <c r="W182" i="15"/>
  <c r="T537" i="13"/>
  <c r="V537" i="13"/>
  <c r="W544" i="13"/>
  <c r="W539" i="13"/>
  <c r="U169" i="15"/>
  <c r="S169" i="15"/>
  <c r="U168" i="15"/>
  <c r="S168" i="15"/>
  <c r="U167" i="15"/>
  <c r="S167" i="15"/>
  <c r="U166" i="15"/>
  <c r="S166" i="15"/>
  <c r="Q170" i="15"/>
  <c r="Q169" i="15"/>
  <c r="Q168" i="15"/>
  <c r="U536" i="13"/>
  <c r="S536" i="13"/>
  <c r="U535" i="13"/>
  <c r="S535" i="13"/>
  <c r="U534" i="13"/>
  <c r="S534" i="13"/>
  <c r="Q537" i="13"/>
  <c r="Q536" i="13"/>
  <c r="Q535" i="13"/>
  <c r="U165" i="15"/>
  <c r="S165" i="15"/>
  <c r="U164" i="15"/>
  <c r="S164" i="15"/>
  <c r="U163" i="15"/>
  <c r="S163" i="15"/>
  <c r="U162" i="15"/>
  <c r="S162" i="15"/>
  <c r="U161" i="15"/>
  <c r="S161" i="15"/>
  <c r="U533" i="13"/>
  <c r="S533" i="13"/>
  <c r="Q167" i="15"/>
  <c r="Q166" i="15"/>
  <c r="Q165" i="15"/>
  <c r="Q534" i="13"/>
  <c r="Q164" i="15"/>
  <c r="Q163" i="15"/>
  <c r="Q162" i="15"/>
  <c r="S160" i="15"/>
  <c r="U160" i="15"/>
  <c r="U159" i="15"/>
  <c r="U158" i="15"/>
  <c r="Q161" i="15"/>
  <c r="S159" i="15"/>
  <c r="S158" i="15"/>
  <c r="U532" i="13"/>
  <c r="S532" i="13"/>
  <c r="U531" i="13"/>
  <c r="S531" i="13"/>
  <c r="Q160" i="15"/>
  <c r="Q159" i="15"/>
  <c r="Q533" i="13"/>
  <c r="Q532" i="13"/>
  <c r="U530" i="13"/>
  <c r="S530" i="13"/>
  <c r="U529" i="13"/>
  <c r="S529" i="13"/>
  <c r="U528" i="13"/>
  <c r="S528" i="13"/>
  <c r="W172" i="15" l="1"/>
  <c r="W170" i="15"/>
  <c r="T163" i="15"/>
  <c r="V168" i="15"/>
  <c r="T158" i="15"/>
  <c r="T166" i="15"/>
  <c r="V163" i="15"/>
  <c r="W163" i="15" s="1"/>
  <c r="V160" i="15"/>
  <c r="W171" i="15"/>
  <c r="T160" i="15"/>
  <c r="T169" i="15"/>
  <c r="T164" i="15"/>
  <c r="V169" i="15"/>
  <c r="W169" i="15" s="1"/>
  <c r="V164" i="15"/>
  <c r="T159" i="15"/>
  <c r="T165" i="15"/>
  <c r="V166" i="15"/>
  <c r="V161" i="15"/>
  <c r="V165" i="15"/>
  <c r="T167" i="15"/>
  <c r="V158" i="15"/>
  <c r="T162" i="15"/>
  <c r="V167" i="15"/>
  <c r="V159" i="15"/>
  <c r="V162" i="15"/>
  <c r="T168" i="15"/>
  <c r="W537" i="13"/>
  <c r="V533" i="13"/>
  <c r="T528" i="13"/>
  <c r="T535" i="13"/>
  <c r="V528" i="13"/>
  <c r="V535" i="13"/>
  <c r="T536" i="13"/>
  <c r="V536" i="13"/>
  <c r="T530" i="13"/>
  <c r="V531" i="13"/>
  <c r="V530" i="13"/>
  <c r="T532" i="13"/>
  <c r="V534" i="13"/>
  <c r="T531" i="13"/>
  <c r="V532" i="13"/>
  <c r="T533" i="13"/>
  <c r="T534" i="13"/>
  <c r="T529" i="13"/>
  <c r="V529" i="13"/>
  <c r="W529" i="13" s="1"/>
  <c r="T161" i="15"/>
  <c r="Q531" i="13"/>
  <c r="Q530" i="13"/>
  <c r="U157" i="15"/>
  <c r="S157" i="15"/>
  <c r="U156" i="15"/>
  <c r="S156" i="15"/>
  <c r="U155" i="15"/>
  <c r="S155" i="15"/>
  <c r="Q158" i="15"/>
  <c r="Q157" i="15"/>
  <c r="Q156" i="15"/>
  <c r="J22" i="14"/>
  <c r="J20" i="14"/>
  <c r="J19" i="14"/>
  <c r="Q529" i="13"/>
  <c r="U22" i="12"/>
  <c r="U20" i="12"/>
  <c r="U19" i="12"/>
  <c r="U154" i="15"/>
  <c r="S154" i="15"/>
  <c r="U153" i="15"/>
  <c r="S153" i="15"/>
  <c r="U152" i="15"/>
  <c r="S152" i="15"/>
  <c r="U151" i="15"/>
  <c r="S151" i="15"/>
  <c r="U150" i="15"/>
  <c r="S150" i="15"/>
  <c r="Q155" i="15"/>
  <c r="U527" i="13"/>
  <c r="S527" i="13"/>
  <c r="U526" i="13"/>
  <c r="S526" i="13"/>
  <c r="Q153" i="15"/>
  <c r="Q154" i="15"/>
  <c r="Q152" i="15"/>
  <c r="Q151" i="15"/>
  <c r="Q528" i="13"/>
  <c r="U25" i="12" s="1"/>
  <c r="Q527" i="13"/>
  <c r="S149" i="15"/>
  <c r="U149" i="15"/>
  <c r="Q150" i="15"/>
  <c r="U525" i="13"/>
  <c r="S525" i="13"/>
  <c r="Q526" i="13"/>
  <c r="U148" i="15"/>
  <c r="S148" i="15"/>
  <c r="Q149" i="15"/>
  <c r="U147" i="15"/>
  <c r="S147" i="15"/>
  <c r="U524" i="13"/>
  <c r="S524" i="13"/>
  <c r="U146" i="15"/>
  <c r="S146" i="15"/>
  <c r="U145" i="15"/>
  <c r="S145" i="15"/>
  <c r="U144" i="15"/>
  <c r="S144" i="15"/>
  <c r="U143" i="15"/>
  <c r="S143" i="15"/>
  <c r="U142" i="15"/>
  <c r="S142" i="15"/>
  <c r="U141" i="15"/>
  <c r="S141" i="15"/>
  <c r="W531" i="13" l="1"/>
  <c r="W167" i="15"/>
  <c r="W164" i="15"/>
  <c r="W166" i="15"/>
  <c r="W165" i="15"/>
  <c r="W534" i="13"/>
  <c r="W528" i="13"/>
  <c r="W536" i="13"/>
  <c r="W159" i="15"/>
  <c r="W168" i="15"/>
  <c r="T141" i="15"/>
  <c r="V148" i="15"/>
  <c r="V152" i="15"/>
  <c r="T155" i="15"/>
  <c r="V141" i="15"/>
  <c r="V145" i="15"/>
  <c r="T153" i="15"/>
  <c r="T156" i="15"/>
  <c r="W160" i="15"/>
  <c r="V154" i="15"/>
  <c r="V143" i="15"/>
  <c r="T151" i="15"/>
  <c r="V157" i="15"/>
  <c r="W161" i="15"/>
  <c r="V155" i="15"/>
  <c r="T142" i="15"/>
  <c r="T146" i="15"/>
  <c r="V153" i="15"/>
  <c r="V142" i="15"/>
  <c r="V146" i="15"/>
  <c r="T150" i="15"/>
  <c r="T154" i="15"/>
  <c r="V150" i="15"/>
  <c r="T144" i="15"/>
  <c r="T147" i="15"/>
  <c r="V149" i="15"/>
  <c r="V151" i="15"/>
  <c r="W158" i="15"/>
  <c r="T145" i="15"/>
  <c r="V156" i="15"/>
  <c r="T143" i="15"/>
  <c r="T157" i="15"/>
  <c r="V144" i="15"/>
  <c r="V147" i="15"/>
  <c r="T148" i="15"/>
  <c r="T149" i="15"/>
  <c r="T152" i="15"/>
  <c r="W162" i="15"/>
  <c r="T524" i="13"/>
  <c r="V525" i="13"/>
  <c r="V524" i="13"/>
  <c r="V527" i="13"/>
  <c r="T525" i="13"/>
  <c r="W532" i="13"/>
  <c r="W530" i="13"/>
  <c r="V526" i="13"/>
  <c r="W533" i="13"/>
  <c r="T526" i="13"/>
  <c r="W535" i="13"/>
  <c r="U23" i="12"/>
  <c r="U24" i="12" s="1"/>
  <c r="J25" i="14"/>
  <c r="T527" i="13"/>
  <c r="J23" i="14"/>
  <c r="J24" i="14" s="1"/>
  <c r="Q148" i="15"/>
  <c r="Q147" i="15"/>
  <c r="Q146" i="15"/>
  <c r="Q145" i="15"/>
  <c r="Q144" i="15"/>
  <c r="Q143" i="15"/>
  <c r="Q142" i="15"/>
  <c r="Q525" i="13"/>
  <c r="Q140" i="15"/>
  <c r="S140" i="15"/>
  <c r="U140" i="15"/>
  <c r="Q141" i="15"/>
  <c r="U523" i="13"/>
  <c r="S523" i="13"/>
  <c r="Q524" i="13"/>
  <c r="U139" i="15"/>
  <c r="S139" i="15"/>
  <c r="U138" i="15"/>
  <c r="S138" i="15"/>
  <c r="U137" i="15"/>
  <c r="S137" i="15"/>
  <c r="U522" i="13"/>
  <c r="S522" i="13"/>
  <c r="Q139" i="15"/>
  <c r="Q138" i="15"/>
  <c r="Q523" i="13"/>
  <c r="U136" i="15"/>
  <c r="S136" i="15"/>
  <c r="Q137" i="15"/>
  <c r="U521" i="13"/>
  <c r="S521" i="13"/>
  <c r="U135" i="15"/>
  <c r="S135" i="15"/>
  <c r="Q136" i="15"/>
  <c r="Q522" i="13"/>
  <c r="W152" i="15" l="1"/>
  <c r="W151" i="15"/>
  <c r="W148" i="15"/>
  <c r="W141" i="15"/>
  <c r="W525" i="13"/>
  <c r="W524" i="13"/>
  <c r="W526" i="13"/>
  <c r="W145" i="15"/>
  <c r="W143" i="15"/>
  <c r="W150" i="15"/>
  <c r="W147" i="15"/>
  <c r="W154" i="15"/>
  <c r="W155" i="15"/>
  <c r="W157" i="15"/>
  <c r="W156" i="15"/>
  <c r="W144" i="15"/>
  <c r="T136" i="15"/>
  <c r="W153" i="15"/>
  <c r="V136" i="15"/>
  <c r="V137" i="15"/>
  <c r="T138" i="15"/>
  <c r="V140" i="15"/>
  <c r="T135" i="15"/>
  <c r="V138" i="15"/>
  <c r="T140" i="15"/>
  <c r="V139" i="15"/>
  <c r="W149" i="15"/>
  <c r="T137" i="15"/>
  <c r="V135" i="15"/>
  <c r="T139" i="15"/>
  <c r="W146" i="15"/>
  <c r="W142" i="15"/>
  <c r="T521" i="13"/>
  <c r="T522" i="13"/>
  <c r="V522" i="13"/>
  <c r="T523" i="13"/>
  <c r="V521" i="13"/>
  <c r="V523" i="13"/>
  <c r="W527" i="13"/>
  <c r="U520" i="13"/>
  <c r="S520" i="13"/>
  <c r="U519" i="13"/>
  <c r="S519" i="13"/>
  <c r="U134" i="15"/>
  <c r="S134" i="15"/>
  <c r="U133" i="15"/>
  <c r="S133" i="15"/>
  <c r="U132" i="15"/>
  <c r="S132" i="15"/>
  <c r="U131" i="15"/>
  <c r="S131" i="15"/>
  <c r="U130" i="15"/>
  <c r="S130" i="15"/>
  <c r="U129" i="15"/>
  <c r="S129" i="15"/>
  <c r="Q134" i="15"/>
  <c r="Q135" i="15"/>
  <c r="Q520" i="13"/>
  <c r="Q521" i="13"/>
  <c r="Q133" i="15"/>
  <c r="Q132" i="15"/>
  <c r="Q131" i="15"/>
  <c r="Q130" i="15"/>
  <c r="B5" i="16"/>
  <c r="B6" i="16" s="1"/>
  <c r="B7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G22" i="14"/>
  <c r="H22" i="14"/>
  <c r="I22" i="14"/>
  <c r="U128" i="15"/>
  <c r="S128" i="15"/>
  <c r="U127" i="15"/>
  <c r="S127" i="15"/>
  <c r="U126" i="15"/>
  <c r="S126" i="15"/>
  <c r="U125" i="15"/>
  <c r="S125" i="15"/>
  <c r="U124" i="15"/>
  <c r="S124" i="15"/>
  <c r="U123" i="15"/>
  <c r="S123" i="15"/>
  <c r="U122" i="15"/>
  <c r="S122" i="15"/>
  <c r="U121" i="15"/>
  <c r="S121" i="15"/>
  <c r="U120" i="15"/>
  <c r="S120" i="15"/>
  <c r="U119" i="15"/>
  <c r="S119" i="15"/>
  <c r="U118" i="15"/>
  <c r="S118" i="15"/>
  <c r="U117" i="15"/>
  <c r="S117" i="15"/>
  <c r="U116" i="15"/>
  <c r="S116" i="15"/>
  <c r="U115" i="15"/>
  <c r="S115" i="15"/>
  <c r="U114" i="15"/>
  <c r="S114" i="15"/>
  <c r="U113" i="15"/>
  <c r="S113" i="15"/>
  <c r="U112" i="15"/>
  <c r="S112" i="15"/>
  <c r="U111" i="15"/>
  <c r="S111" i="15"/>
  <c r="U110" i="15"/>
  <c r="S110" i="15"/>
  <c r="U109" i="15"/>
  <c r="S109" i="15"/>
  <c r="U108" i="15"/>
  <c r="S108" i="15"/>
  <c r="U107" i="15"/>
  <c r="S107" i="15"/>
  <c r="U106" i="15"/>
  <c r="S106" i="15"/>
  <c r="U105" i="15"/>
  <c r="S105" i="15"/>
  <c r="U104" i="15"/>
  <c r="S104" i="15"/>
  <c r="U103" i="15"/>
  <c r="S103" i="15"/>
  <c r="U102" i="15"/>
  <c r="S102" i="15"/>
  <c r="U101" i="15"/>
  <c r="S101" i="15"/>
  <c r="U100" i="15"/>
  <c r="S100" i="15"/>
  <c r="U99" i="15"/>
  <c r="S99" i="15"/>
  <c r="U98" i="15"/>
  <c r="S98" i="15"/>
  <c r="U97" i="15"/>
  <c r="S97" i="15"/>
  <c r="U96" i="15"/>
  <c r="S96" i="15"/>
  <c r="U95" i="15"/>
  <c r="S95" i="15"/>
  <c r="U94" i="15"/>
  <c r="S94" i="15"/>
  <c r="U93" i="15"/>
  <c r="S93" i="15"/>
  <c r="U92" i="15"/>
  <c r="S92" i="15"/>
  <c r="U91" i="15"/>
  <c r="S91" i="15"/>
  <c r="U90" i="15"/>
  <c r="S90" i="15"/>
  <c r="U89" i="15"/>
  <c r="S89" i="15"/>
  <c r="U88" i="15"/>
  <c r="S88" i="15"/>
  <c r="U87" i="15"/>
  <c r="S87" i="15"/>
  <c r="U86" i="15"/>
  <c r="S86" i="15"/>
  <c r="U85" i="15"/>
  <c r="S85" i="15"/>
  <c r="U84" i="15"/>
  <c r="S84" i="15"/>
  <c r="U83" i="15"/>
  <c r="S83" i="15"/>
  <c r="U82" i="15"/>
  <c r="S82" i="15"/>
  <c r="U81" i="15"/>
  <c r="S81" i="15"/>
  <c r="U80" i="15"/>
  <c r="S80" i="15"/>
  <c r="U79" i="15"/>
  <c r="S79" i="15"/>
  <c r="U78" i="15"/>
  <c r="S78" i="15"/>
  <c r="U77" i="15"/>
  <c r="S77" i="15"/>
  <c r="U76" i="15"/>
  <c r="S76" i="15"/>
  <c r="U75" i="15"/>
  <c r="S75" i="15"/>
  <c r="U74" i="15"/>
  <c r="S74" i="15"/>
  <c r="U73" i="15"/>
  <c r="S73" i="15"/>
  <c r="U72" i="15"/>
  <c r="S72" i="15"/>
  <c r="U71" i="15"/>
  <c r="S71" i="15"/>
  <c r="U70" i="15"/>
  <c r="S70" i="15"/>
  <c r="U69" i="15"/>
  <c r="S69" i="15"/>
  <c r="U68" i="15"/>
  <c r="S68" i="15"/>
  <c r="U67" i="15"/>
  <c r="S67" i="15"/>
  <c r="U66" i="15"/>
  <c r="S66" i="15"/>
  <c r="U65" i="15"/>
  <c r="S65" i="15"/>
  <c r="U64" i="15"/>
  <c r="S64" i="15"/>
  <c r="U63" i="15"/>
  <c r="S63" i="15"/>
  <c r="U62" i="15"/>
  <c r="S62" i="15"/>
  <c r="U61" i="15"/>
  <c r="S61" i="15"/>
  <c r="U60" i="15"/>
  <c r="S60" i="15"/>
  <c r="U59" i="15"/>
  <c r="S59" i="15"/>
  <c r="U58" i="15"/>
  <c r="S58" i="15"/>
  <c r="U57" i="15"/>
  <c r="S57" i="15"/>
  <c r="U56" i="15"/>
  <c r="S56" i="15"/>
  <c r="U55" i="15"/>
  <c r="S55" i="15"/>
  <c r="U54" i="15"/>
  <c r="S54" i="15"/>
  <c r="U53" i="15"/>
  <c r="S53" i="15"/>
  <c r="U52" i="15"/>
  <c r="S52" i="15"/>
  <c r="U51" i="15"/>
  <c r="S51" i="15"/>
  <c r="U50" i="15"/>
  <c r="S50" i="15"/>
  <c r="U49" i="15"/>
  <c r="S49" i="15"/>
  <c r="U48" i="15"/>
  <c r="S48" i="15"/>
  <c r="U47" i="15"/>
  <c r="S47" i="15"/>
  <c r="U46" i="15"/>
  <c r="S46" i="15"/>
  <c r="U45" i="15"/>
  <c r="S45" i="15"/>
  <c r="U44" i="15"/>
  <c r="S44" i="15"/>
  <c r="U43" i="15"/>
  <c r="S43" i="15"/>
  <c r="U42" i="15"/>
  <c r="S42" i="15"/>
  <c r="U41" i="15"/>
  <c r="S41" i="15"/>
  <c r="U40" i="15"/>
  <c r="S40" i="15"/>
  <c r="U39" i="15"/>
  <c r="S39" i="15"/>
  <c r="U38" i="15"/>
  <c r="S38" i="15"/>
  <c r="U37" i="15"/>
  <c r="S37" i="15"/>
  <c r="U36" i="15"/>
  <c r="S36" i="15"/>
  <c r="U35" i="15"/>
  <c r="S35" i="15"/>
  <c r="U34" i="15"/>
  <c r="S34" i="15"/>
  <c r="U33" i="15"/>
  <c r="S33" i="15"/>
  <c r="U32" i="15"/>
  <c r="S32" i="15"/>
  <c r="U31" i="15"/>
  <c r="S31" i="15"/>
  <c r="U30" i="15"/>
  <c r="S30" i="15"/>
  <c r="U29" i="15"/>
  <c r="S29" i="15"/>
  <c r="U28" i="15"/>
  <c r="S28" i="15"/>
  <c r="U27" i="15"/>
  <c r="S27" i="15"/>
  <c r="U26" i="15"/>
  <c r="S26" i="15"/>
  <c r="U25" i="15"/>
  <c r="S25" i="15"/>
  <c r="U24" i="15"/>
  <c r="S24" i="15"/>
  <c r="U23" i="15"/>
  <c r="S23" i="15"/>
  <c r="U22" i="15"/>
  <c r="S22" i="15"/>
  <c r="U21" i="15"/>
  <c r="S21" i="15"/>
  <c r="U20" i="15"/>
  <c r="S20" i="15"/>
  <c r="U19" i="15"/>
  <c r="S19" i="15"/>
  <c r="U18" i="15"/>
  <c r="S18" i="15"/>
  <c r="U17" i="15"/>
  <c r="S17" i="15"/>
  <c r="U16" i="15"/>
  <c r="S16" i="15"/>
  <c r="U15" i="15"/>
  <c r="S15" i="15"/>
  <c r="U14" i="15"/>
  <c r="S14" i="15"/>
  <c r="U13" i="15"/>
  <c r="S13" i="15"/>
  <c r="U12" i="15"/>
  <c r="S12" i="15"/>
  <c r="U11" i="15"/>
  <c r="S11" i="15"/>
  <c r="U10" i="15"/>
  <c r="S10" i="15"/>
  <c r="U9" i="15"/>
  <c r="S9" i="15"/>
  <c r="U8" i="15"/>
  <c r="S8" i="15"/>
  <c r="U7" i="15"/>
  <c r="S7" i="15"/>
  <c r="U6" i="15"/>
  <c r="S6" i="15"/>
  <c r="S460" i="13"/>
  <c r="T460" i="13"/>
  <c r="U460" i="13"/>
  <c r="V460" i="13"/>
  <c r="U518" i="13"/>
  <c r="S518" i="13"/>
  <c r="U517" i="13"/>
  <c r="S517" i="13"/>
  <c r="U516" i="13"/>
  <c r="S516" i="13"/>
  <c r="U515" i="13"/>
  <c r="S515" i="13"/>
  <c r="U514" i="13"/>
  <c r="S514" i="13"/>
  <c r="U513" i="13"/>
  <c r="S513" i="13"/>
  <c r="U512" i="13"/>
  <c r="S512" i="13"/>
  <c r="U511" i="13"/>
  <c r="S511" i="13"/>
  <c r="U510" i="13"/>
  <c r="S510" i="13"/>
  <c r="U509" i="13"/>
  <c r="S509" i="13"/>
  <c r="U508" i="13"/>
  <c r="S508" i="13"/>
  <c r="U507" i="13"/>
  <c r="S507" i="13"/>
  <c r="U506" i="13"/>
  <c r="S506" i="13"/>
  <c r="U505" i="13"/>
  <c r="S505" i="13"/>
  <c r="U504" i="13"/>
  <c r="S504" i="13"/>
  <c r="U503" i="13"/>
  <c r="S503" i="13"/>
  <c r="U502" i="13"/>
  <c r="S502" i="13"/>
  <c r="U501" i="13"/>
  <c r="S501" i="13"/>
  <c r="U500" i="13"/>
  <c r="S500" i="13"/>
  <c r="U499" i="13"/>
  <c r="S499" i="13"/>
  <c r="U498" i="13"/>
  <c r="S498" i="13"/>
  <c r="U497" i="13"/>
  <c r="S497" i="13"/>
  <c r="U496" i="13"/>
  <c r="S496" i="13"/>
  <c r="U495" i="13"/>
  <c r="S495" i="13"/>
  <c r="U494" i="13"/>
  <c r="S494" i="13"/>
  <c r="U493" i="13"/>
  <c r="S493" i="13"/>
  <c r="U492" i="13"/>
  <c r="S492" i="13"/>
  <c r="U491" i="13"/>
  <c r="S491" i="13"/>
  <c r="U490" i="13"/>
  <c r="S490" i="13"/>
  <c r="U489" i="13"/>
  <c r="S489" i="13"/>
  <c r="U488" i="13"/>
  <c r="S488" i="13"/>
  <c r="U487" i="13"/>
  <c r="S487" i="13"/>
  <c r="U486" i="13"/>
  <c r="S486" i="13"/>
  <c r="U485" i="13"/>
  <c r="S485" i="13"/>
  <c r="U484" i="13"/>
  <c r="S484" i="13"/>
  <c r="U483" i="13"/>
  <c r="S483" i="13"/>
  <c r="U482" i="13"/>
  <c r="S482" i="13"/>
  <c r="U481" i="13"/>
  <c r="S481" i="13"/>
  <c r="U480" i="13"/>
  <c r="S480" i="13"/>
  <c r="U479" i="13"/>
  <c r="S479" i="13"/>
  <c r="U478" i="13"/>
  <c r="S478" i="13"/>
  <c r="U477" i="13"/>
  <c r="S477" i="13"/>
  <c r="U476" i="13"/>
  <c r="S476" i="13"/>
  <c r="U475" i="13"/>
  <c r="S475" i="13"/>
  <c r="U474" i="13"/>
  <c r="S474" i="13"/>
  <c r="U473" i="13"/>
  <c r="S473" i="13"/>
  <c r="U472" i="13"/>
  <c r="S472" i="13"/>
  <c r="U471" i="13"/>
  <c r="S471" i="13"/>
  <c r="U470" i="13"/>
  <c r="S470" i="13"/>
  <c r="U469" i="13"/>
  <c r="S469" i="13"/>
  <c r="U468" i="13"/>
  <c r="S468" i="13"/>
  <c r="U467" i="13"/>
  <c r="S467" i="13"/>
  <c r="U466" i="13"/>
  <c r="S466" i="13"/>
  <c r="U465" i="13"/>
  <c r="S465" i="13"/>
  <c r="U464" i="13"/>
  <c r="S464" i="13"/>
  <c r="U463" i="13"/>
  <c r="S463" i="13"/>
  <c r="U462" i="13"/>
  <c r="S462" i="13"/>
  <c r="U461" i="13"/>
  <c r="S461" i="13"/>
  <c r="U459" i="13"/>
  <c r="S459" i="13"/>
  <c r="U458" i="13"/>
  <c r="S458" i="13"/>
  <c r="U457" i="13"/>
  <c r="S457" i="13"/>
  <c r="U456" i="13"/>
  <c r="S456" i="13"/>
  <c r="U455" i="13"/>
  <c r="S455" i="13"/>
  <c r="U454" i="13"/>
  <c r="S454" i="13"/>
  <c r="U453" i="13"/>
  <c r="S453" i="13"/>
  <c r="U452" i="13"/>
  <c r="S452" i="13"/>
  <c r="U451" i="13"/>
  <c r="S451" i="13"/>
  <c r="U450" i="13"/>
  <c r="S450" i="13"/>
  <c r="U449" i="13"/>
  <c r="S449" i="13"/>
  <c r="U448" i="13"/>
  <c r="S448" i="13"/>
  <c r="U447" i="13"/>
  <c r="S447" i="13"/>
  <c r="U446" i="13"/>
  <c r="S446" i="13"/>
  <c r="U445" i="13"/>
  <c r="S445" i="13"/>
  <c r="U444" i="13"/>
  <c r="S444" i="13"/>
  <c r="U443" i="13"/>
  <c r="S443" i="13"/>
  <c r="U442" i="13"/>
  <c r="S442" i="13"/>
  <c r="U441" i="13"/>
  <c r="S441" i="13"/>
  <c r="U440" i="13"/>
  <c r="S440" i="13"/>
  <c r="U439" i="13"/>
  <c r="S439" i="13"/>
  <c r="U438" i="13"/>
  <c r="S438" i="13"/>
  <c r="U437" i="13"/>
  <c r="S437" i="13"/>
  <c r="U436" i="13"/>
  <c r="S436" i="13"/>
  <c r="U435" i="13"/>
  <c r="S435" i="13"/>
  <c r="U434" i="13"/>
  <c r="S434" i="13"/>
  <c r="U433" i="13"/>
  <c r="S433" i="13"/>
  <c r="U432" i="13"/>
  <c r="S432" i="13"/>
  <c r="U431" i="13"/>
  <c r="S431" i="13"/>
  <c r="U430" i="13"/>
  <c r="S430" i="13"/>
  <c r="U429" i="13"/>
  <c r="S429" i="13"/>
  <c r="U428" i="13"/>
  <c r="S428" i="13"/>
  <c r="U427" i="13"/>
  <c r="S427" i="13"/>
  <c r="U426" i="13"/>
  <c r="S426" i="13"/>
  <c r="U425" i="13"/>
  <c r="S425" i="13"/>
  <c r="U424" i="13"/>
  <c r="S424" i="13"/>
  <c r="U423" i="13"/>
  <c r="S423" i="13"/>
  <c r="U422" i="13"/>
  <c r="S422" i="13"/>
  <c r="U421" i="13"/>
  <c r="S421" i="13"/>
  <c r="U420" i="13"/>
  <c r="S420" i="13"/>
  <c r="U419" i="13"/>
  <c r="S419" i="13"/>
  <c r="U418" i="13"/>
  <c r="S418" i="13"/>
  <c r="U417" i="13"/>
  <c r="S417" i="13"/>
  <c r="U416" i="13"/>
  <c r="S416" i="13"/>
  <c r="U415" i="13"/>
  <c r="S415" i="13"/>
  <c r="U414" i="13"/>
  <c r="S414" i="13"/>
  <c r="U413" i="13"/>
  <c r="S413" i="13"/>
  <c r="U412" i="13"/>
  <c r="S412" i="13"/>
  <c r="U411" i="13"/>
  <c r="S411" i="13"/>
  <c r="U410" i="13"/>
  <c r="S410" i="13"/>
  <c r="U409" i="13"/>
  <c r="S409" i="13"/>
  <c r="U408" i="13"/>
  <c r="S408" i="13"/>
  <c r="U407" i="13"/>
  <c r="S407" i="13"/>
  <c r="U406" i="13"/>
  <c r="S406" i="13"/>
  <c r="U405" i="13"/>
  <c r="S405" i="13"/>
  <c r="U404" i="13"/>
  <c r="S404" i="13"/>
  <c r="U403" i="13"/>
  <c r="S403" i="13"/>
  <c r="U402" i="13"/>
  <c r="S402" i="13"/>
  <c r="U401" i="13"/>
  <c r="S401" i="13"/>
  <c r="U400" i="13"/>
  <c r="S400" i="13"/>
  <c r="U399" i="13"/>
  <c r="S399" i="13"/>
  <c r="U398" i="13"/>
  <c r="S398" i="13"/>
  <c r="U397" i="13"/>
  <c r="S397" i="13"/>
  <c r="U396" i="13"/>
  <c r="S396" i="13"/>
  <c r="U395" i="13"/>
  <c r="S395" i="13"/>
  <c r="U394" i="13"/>
  <c r="S394" i="13"/>
  <c r="U393" i="13"/>
  <c r="S393" i="13"/>
  <c r="U392" i="13"/>
  <c r="S392" i="13"/>
  <c r="U391" i="13"/>
  <c r="S391" i="13"/>
  <c r="U390" i="13"/>
  <c r="S390" i="13"/>
  <c r="U389" i="13"/>
  <c r="S389" i="13"/>
  <c r="U388" i="13"/>
  <c r="S388" i="13"/>
  <c r="U387" i="13"/>
  <c r="S387" i="13"/>
  <c r="U386" i="13"/>
  <c r="S386" i="13"/>
  <c r="U385" i="13"/>
  <c r="S385" i="13"/>
  <c r="U384" i="13"/>
  <c r="S384" i="13"/>
  <c r="U383" i="13"/>
  <c r="S383" i="13"/>
  <c r="U382" i="13"/>
  <c r="S382" i="13"/>
  <c r="U381" i="13"/>
  <c r="S381" i="13"/>
  <c r="U380" i="13"/>
  <c r="S380" i="13"/>
  <c r="U379" i="13"/>
  <c r="S379" i="13"/>
  <c r="U378" i="13"/>
  <c r="S378" i="13"/>
  <c r="U377" i="13"/>
  <c r="S377" i="13"/>
  <c r="U376" i="13"/>
  <c r="S376" i="13"/>
  <c r="U375" i="13"/>
  <c r="S375" i="13"/>
  <c r="U374" i="13"/>
  <c r="S374" i="13"/>
  <c r="U373" i="13"/>
  <c r="S373" i="13"/>
  <c r="U372" i="13"/>
  <c r="S372" i="13"/>
  <c r="U371" i="13"/>
  <c r="S371" i="13"/>
  <c r="U370" i="13"/>
  <c r="S370" i="13"/>
  <c r="U369" i="13"/>
  <c r="S369" i="13"/>
  <c r="U368" i="13"/>
  <c r="S368" i="13"/>
  <c r="U367" i="13"/>
  <c r="S367" i="13"/>
  <c r="U366" i="13"/>
  <c r="S366" i="13"/>
  <c r="U365" i="13"/>
  <c r="S365" i="13"/>
  <c r="U364" i="13"/>
  <c r="S364" i="13"/>
  <c r="U363" i="13"/>
  <c r="S363" i="13"/>
  <c r="U362" i="13"/>
  <c r="S362" i="13"/>
  <c r="U361" i="13"/>
  <c r="S361" i="13"/>
  <c r="U360" i="13"/>
  <c r="S360" i="13"/>
  <c r="U359" i="13"/>
  <c r="S359" i="13"/>
  <c r="U358" i="13"/>
  <c r="S358" i="13"/>
  <c r="U357" i="13"/>
  <c r="S357" i="13"/>
  <c r="U356" i="13"/>
  <c r="S356" i="13"/>
  <c r="U355" i="13"/>
  <c r="S355" i="13"/>
  <c r="U354" i="13"/>
  <c r="S354" i="13"/>
  <c r="U353" i="13"/>
  <c r="S353" i="13"/>
  <c r="U352" i="13"/>
  <c r="S352" i="13"/>
  <c r="U351" i="13"/>
  <c r="S351" i="13"/>
  <c r="U350" i="13"/>
  <c r="S350" i="13"/>
  <c r="U349" i="13"/>
  <c r="S349" i="13"/>
  <c r="U348" i="13"/>
  <c r="S348" i="13"/>
  <c r="U347" i="13"/>
  <c r="S347" i="13"/>
  <c r="U346" i="13"/>
  <c r="S346" i="13"/>
  <c r="U345" i="13"/>
  <c r="S345" i="13"/>
  <c r="U344" i="13"/>
  <c r="S344" i="13"/>
  <c r="U343" i="13"/>
  <c r="S343" i="13"/>
  <c r="U342" i="13"/>
  <c r="S342" i="13"/>
  <c r="U341" i="13"/>
  <c r="S341" i="13"/>
  <c r="U340" i="13"/>
  <c r="S340" i="13"/>
  <c r="U339" i="13"/>
  <c r="S339" i="13"/>
  <c r="U338" i="13"/>
  <c r="S338" i="13"/>
  <c r="U337" i="13"/>
  <c r="S337" i="13"/>
  <c r="U336" i="13"/>
  <c r="S336" i="13"/>
  <c r="U335" i="13"/>
  <c r="S335" i="13"/>
  <c r="U334" i="13"/>
  <c r="S334" i="13"/>
  <c r="U333" i="13"/>
  <c r="S333" i="13"/>
  <c r="U332" i="13"/>
  <c r="S332" i="13"/>
  <c r="U331" i="13"/>
  <c r="S331" i="13"/>
  <c r="U330" i="13"/>
  <c r="S330" i="13"/>
  <c r="U329" i="13"/>
  <c r="S329" i="13"/>
  <c r="U328" i="13"/>
  <c r="S328" i="13"/>
  <c r="U327" i="13"/>
  <c r="S327" i="13"/>
  <c r="U326" i="13"/>
  <c r="S326" i="13"/>
  <c r="U325" i="13"/>
  <c r="S325" i="13"/>
  <c r="U324" i="13"/>
  <c r="S324" i="13"/>
  <c r="U323" i="13"/>
  <c r="S323" i="13"/>
  <c r="U322" i="13"/>
  <c r="S322" i="13"/>
  <c r="U321" i="13"/>
  <c r="S321" i="13"/>
  <c r="U320" i="13"/>
  <c r="S320" i="13"/>
  <c r="U319" i="13"/>
  <c r="S319" i="13"/>
  <c r="U318" i="13"/>
  <c r="S318" i="13"/>
  <c r="U317" i="13"/>
  <c r="S317" i="13"/>
  <c r="U316" i="13"/>
  <c r="S316" i="13"/>
  <c r="U315" i="13"/>
  <c r="S315" i="13"/>
  <c r="U314" i="13"/>
  <c r="S314" i="13"/>
  <c r="U313" i="13"/>
  <c r="S313" i="13"/>
  <c r="U312" i="13"/>
  <c r="S312" i="13"/>
  <c r="U311" i="13"/>
  <c r="S311" i="13"/>
  <c r="U310" i="13"/>
  <c r="S310" i="13"/>
  <c r="U309" i="13"/>
  <c r="S309" i="13"/>
  <c r="U308" i="13"/>
  <c r="S308" i="13"/>
  <c r="U307" i="13"/>
  <c r="S307" i="13"/>
  <c r="U306" i="13"/>
  <c r="S306" i="13"/>
  <c r="U305" i="13"/>
  <c r="S305" i="13"/>
  <c r="U304" i="13"/>
  <c r="S304" i="13"/>
  <c r="U303" i="13"/>
  <c r="S303" i="13"/>
  <c r="U302" i="13"/>
  <c r="S302" i="13"/>
  <c r="U301" i="13"/>
  <c r="S301" i="13"/>
  <c r="U300" i="13"/>
  <c r="S300" i="13"/>
  <c r="U299" i="13"/>
  <c r="S299" i="13"/>
  <c r="U298" i="13"/>
  <c r="S298" i="13"/>
  <c r="U297" i="13"/>
  <c r="S297" i="13"/>
  <c r="U296" i="13"/>
  <c r="S296" i="13"/>
  <c r="U295" i="13"/>
  <c r="S295" i="13"/>
  <c r="U294" i="13"/>
  <c r="S294" i="13"/>
  <c r="U293" i="13"/>
  <c r="S293" i="13"/>
  <c r="U292" i="13"/>
  <c r="S292" i="13"/>
  <c r="U291" i="13"/>
  <c r="S291" i="13"/>
  <c r="U290" i="13"/>
  <c r="S290" i="13"/>
  <c r="U289" i="13"/>
  <c r="S289" i="13"/>
  <c r="U288" i="13"/>
  <c r="S288" i="13"/>
  <c r="U287" i="13"/>
  <c r="S287" i="13"/>
  <c r="U286" i="13"/>
  <c r="S286" i="13"/>
  <c r="U285" i="13"/>
  <c r="S285" i="13"/>
  <c r="U284" i="13"/>
  <c r="S284" i="13"/>
  <c r="U283" i="13"/>
  <c r="S283" i="13"/>
  <c r="U282" i="13"/>
  <c r="S282" i="13"/>
  <c r="U281" i="13"/>
  <c r="S281" i="13"/>
  <c r="U280" i="13"/>
  <c r="S280" i="13"/>
  <c r="U279" i="13"/>
  <c r="S279" i="13"/>
  <c r="U278" i="13"/>
  <c r="S278" i="13"/>
  <c r="U277" i="13"/>
  <c r="S277" i="13"/>
  <c r="U276" i="13"/>
  <c r="S276" i="13"/>
  <c r="U275" i="13"/>
  <c r="S275" i="13"/>
  <c r="U274" i="13"/>
  <c r="S274" i="13"/>
  <c r="U273" i="13"/>
  <c r="S273" i="13"/>
  <c r="U272" i="13"/>
  <c r="S272" i="13"/>
  <c r="U271" i="13"/>
  <c r="S271" i="13"/>
  <c r="U270" i="13"/>
  <c r="S270" i="13"/>
  <c r="U269" i="13"/>
  <c r="S269" i="13"/>
  <c r="U268" i="13"/>
  <c r="S268" i="13"/>
  <c r="U267" i="13"/>
  <c r="S267" i="13"/>
  <c r="U266" i="13"/>
  <c r="S266" i="13"/>
  <c r="U265" i="13"/>
  <c r="S265" i="13"/>
  <c r="U264" i="13"/>
  <c r="S264" i="13"/>
  <c r="U263" i="13"/>
  <c r="S263" i="13"/>
  <c r="U262" i="13"/>
  <c r="S262" i="13"/>
  <c r="U261" i="13"/>
  <c r="S261" i="13"/>
  <c r="U260" i="13"/>
  <c r="S260" i="13"/>
  <c r="U259" i="13"/>
  <c r="S259" i="13"/>
  <c r="U258" i="13"/>
  <c r="S258" i="13"/>
  <c r="U257" i="13"/>
  <c r="S257" i="13"/>
  <c r="U256" i="13"/>
  <c r="S256" i="13"/>
  <c r="U255" i="13"/>
  <c r="S255" i="13"/>
  <c r="U254" i="13"/>
  <c r="S254" i="13"/>
  <c r="U253" i="13"/>
  <c r="S253" i="13"/>
  <c r="U252" i="13"/>
  <c r="S252" i="13"/>
  <c r="U251" i="13"/>
  <c r="S251" i="13"/>
  <c r="U250" i="13"/>
  <c r="S250" i="13"/>
  <c r="U249" i="13"/>
  <c r="S249" i="13"/>
  <c r="U248" i="13"/>
  <c r="S248" i="13"/>
  <c r="U247" i="13"/>
  <c r="S247" i="13"/>
  <c r="U246" i="13"/>
  <c r="S246" i="13"/>
  <c r="U245" i="13"/>
  <c r="S245" i="13"/>
  <c r="U244" i="13"/>
  <c r="S244" i="13"/>
  <c r="U243" i="13"/>
  <c r="S243" i="13"/>
  <c r="U242" i="13"/>
  <c r="S242" i="13"/>
  <c r="U241" i="13"/>
  <c r="S241" i="13"/>
  <c r="U240" i="13"/>
  <c r="S240" i="13"/>
  <c r="U239" i="13"/>
  <c r="S239" i="13"/>
  <c r="U238" i="13"/>
  <c r="S238" i="13"/>
  <c r="U237" i="13"/>
  <c r="S237" i="13"/>
  <c r="U236" i="13"/>
  <c r="S236" i="13"/>
  <c r="U235" i="13"/>
  <c r="S235" i="13"/>
  <c r="U234" i="13"/>
  <c r="S234" i="13"/>
  <c r="U233" i="13"/>
  <c r="S233" i="13"/>
  <c r="U232" i="13"/>
  <c r="S232" i="13"/>
  <c r="U231" i="13"/>
  <c r="S231" i="13"/>
  <c r="U230" i="13"/>
  <c r="S230" i="13"/>
  <c r="U229" i="13"/>
  <c r="S229" i="13"/>
  <c r="U228" i="13"/>
  <c r="S228" i="13"/>
  <c r="U227" i="13"/>
  <c r="S227" i="13"/>
  <c r="U226" i="13"/>
  <c r="S226" i="13"/>
  <c r="U225" i="13"/>
  <c r="S225" i="13"/>
  <c r="U224" i="13"/>
  <c r="S224" i="13"/>
  <c r="U223" i="13"/>
  <c r="S223" i="13"/>
  <c r="U222" i="13"/>
  <c r="S222" i="13"/>
  <c r="U221" i="13"/>
  <c r="S221" i="13"/>
  <c r="U220" i="13"/>
  <c r="S220" i="13"/>
  <c r="U219" i="13"/>
  <c r="S219" i="13"/>
  <c r="U218" i="13"/>
  <c r="S218" i="13"/>
  <c r="U217" i="13"/>
  <c r="S217" i="13"/>
  <c r="U216" i="13"/>
  <c r="S216" i="13"/>
  <c r="U215" i="13"/>
  <c r="S215" i="13"/>
  <c r="U214" i="13"/>
  <c r="S214" i="13"/>
  <c r="U213" i="13"/>
  <c r="S213" i="13"/>
  <c r="U212" i="13"/>
  <c r="S212" i="13"/>
  <c r="U211" i="13"/>
  <c r="S211" i="13"/>
  <c r="U210" i="13"/>
  <c r="S210" i="13"/>
  <c r="U209" i="13"/>
  <c r="S209" i="13"/>
  <c r="U208" i="13"/>
  <c r="S208" i="13"/>
  <c r="U207" i="13"/>
  <c r="S207" i="13"/>
  <c r="U206" i="13"/>
  <c r="S206" i="13"/>
  <c r="U205" i="13"/>
  <c r="S205" i="13"/>
  <c r="U204" i="13"/>
  <c r="S204" i="13"/>
  <c r="U203" i="13"/>
  <c r="S203" i="13"/>
  <c r="U202" i="13"/>
  <c r="S202" i="13"/>
  <c r="U201" i="13"/>
  <c r="S201" i="13"/>
  <c r="U200" i="13"/>
  <c r="S200" i="13"/>
  <c r="U199" i="13"/>
  <c r="S199" i="13"/>
  <c r="U198" i="13"/>
  <c r="S198" i="13"/>
  <c r="U197" i="13"/>
  <c r="S197" i="13"/>
  <c r="U196" i="13"/>
  <c r="S196" i="13"/>
  <c r="U195" i="13"/>
  <c r="S195" i="13"/>
  <c r="U194" i="13"/>
  <c r="S194" i="13"/>
  <c r="U193" i="13"/>
  <c r="S193" i="13"/>
  <c r="U192" i="13"/>
  <c r="S192" i="13"/>
  <c r="U191" i="13"/>
  <c r="S191" i="13"/>
  <c r="U190" i="13"/>
  <c r="S190" i="13"/>
  <c r="U189" i="13"/>
  <c r="S189" i="13"/>
  <c r="U188" i="13"/>
  <c r="S188" i="13"/>
  <c r="U187" i="13"/>
  <c r="S187" i="13"/>
  <c r="U186" i="13"/>
  <c r="S186" i="13"/>
  <c r="U185" i="13"/>
  <c r="S185" i="13"/>
  <c r="U184" i="13"/>
  <c r="S184" i="13"/>
  <c r="U183" i="13"/>
  <c r="S183" i="13"/>
  <c r="U182" i="13"/>
  <c r="S182" i="13"/>
  <c r="U181" i="13"/>
  <c r="S181" i="13"/>
  <c r="U180" i="13"/>
  <c r="S180" i="13"/>
  <c r="U179" i="13"/>
  <c r="S179" i="13"/>
  <c r="U178" i="13"/>
  <c r="S178" i="13"/>
  <c r="U177" i="13"/>
  <c r="S177" i="13"/>
  <c r="U176" i="13"/>
  <c r="S176" i="13"/>
  <c r="U175" i="13"/>
  <c r="S175" i="13"/>
  <c r="U174" i="13"/>
  <c r="S174" i="13"/>
  <c r="U173" i="13"/>
  <c r="S173" i="13"/>
  <c r="U172" i="13"/>
  <c r="S172" i="13"/>
  <c r="U171" i="13"/>
  <c r="S171" i="13"/>
  <c r="U170" i="13"/>
  <c r="S170" i="13"/>
  <c r="U169" i="13"/>
  <c r="S169" i="13"/>
  <c r="U168" i="13"/>
  <c r="S168" i="13"/>
  <c r="U167" i="13"/>
  <c r="S167" i="13"/>
  <c r="U166" i="13"/>
  <c r="S166" i="13"/>
  <c r="U165" i="13"/>
  <c r="S165" i="13"/>
  <c r="U164" i="13"/>
  <c r="S164" i="13"/>
  <c r="U163" i="13"/>
  <c r="S163" i="13"/>
  <c r="U162" i="13"/>
  <c r="S162" i="13"/>
  <c r="U161" i="13"/>
  <c r="S161" i="13"/>
  <c r="U160" i="13"/>
  <c r="S160" i="13"/>
  <c r="U159" i="13"/>
  <c r="S159" i="13"/>
  <c r="U158" i="13"/>
  <c r="S158" i="13"/>
  <c r="U157" i="13"/>
  <c r="S157" i="13"/>
  <c r="U156" i="13"/>
  <c r="S156" i="13"/>
  <c r="U155" i="13"/>
  <c r="S155" i="13"/>
  <c r="U154" i="13"/>
  <c r="S154" i="13"/>
  <c r="U153" i="13"/>
  <c r="S153" i="13"/>
  <c r="U152" i="13"/>
  <c r="S152" i="13"/>
  <c r="U151" i="13"/>
  <c r="S151" i="13"/>
  <c r="U150" i="13"/>
  <c r="S150" i="13"/>
  <c r="U149" i="13"/>
  <c r="S149" i="13"/>
  <c r="U148" i="13"/>
  <c r="S148" i="13"/>
  <c r="U147" i="13"/>
  <c r="S147" i="13"/>
  <c r="U146" i="13"/>
  <c r="S146" i="13"/>
  <c r="U145" i="13"/>
  <c r="S145" i="13"/>
  <c r="U144" i="13"/>
  <c r="S144" i="13"/>
  <c r="U143" i="13"/>
  <c r="S143" i="13"/>
  <c r="U142" i="13"/>
  <c r="S142" i="13"/>
  <c r="U141" i="13"/>
  <c r="S141" i="13"/>
  <c r="U140" i="13"/>
  <c r="S140" i="13"/>
  <c r="U139" i="13"/>
  <c r="S139" i="13"/>
  <c r="U138" i="13"/>
  <c r="S138" i="13"/>
  <c r="U137" i="13"/>
  <c r="S137" i="13"/>
  <c r="U136" i="13"/>
  <c r="S136" i="13"/>
  <c r="U135" i="13"/>
  <c r="S135" i="13"/>
  <c r="U134" i="13"/>
  <c r="S134" i="13"/>
  <c r="U133" i="13"/>
  <c r="S133" i="13"/>
  <c r="U132" i="13"/>
  <c r="S132" i="13"/>
  <c r="U131" i="13"/>
  <c r="S131" i="13"/>
  <c r="U130" i="13"/>
  <c r="S130" i="13"/>
  <c r="U129" i="13"/>
  <c r="S129" i="13"/>
  <c r="U128" i="13"/>
  <c r="S128" i="13"/>
  <c r="U127" i="13"/>
  <c r="S127" i="13"/>
  <c r="U126" i="13"/>
  <c r="S126" i="13"/>
  <c r="U125" i="13"/>
  <c r="S125" i="13"/>
  <c r="U124" i="13"/>
  <c r="S124" i="13"/>
  <c r="U123" i="13"/>
  <c r="S123" i="13"/>
  <c r="U122" i="13"/>
  <c r="S122" i="13"/>
  <c r="U121" i="13"/>
  <c r="S121" i="13"/>
  <c r="U120" i="13"/>
  <c r="S120" i="13"/>
  <c r="U119" i="13"/>
  <c r="S119" i="13"/>
  <c r="U118" i="13"/>
  <c r="S118" i="13"/>
  <c r="U117" i="13"/>
  <c r="S117" i="13"/>
  <c r="U116" i="13"/>
  <c r="S116" i="13"/>
  <c r="U115" i="13"/>
  <c r="S115" i="13"/>
  <c r="U114" i="13"/>
  <c r="S114" i="13"/>
  <c r="U113" i="13"/>
  <c r="S113" i="13"/>
  <c r="U112" i="13"/>
  <c r="S112" i="13"/>
  <c r="U111" i="13"/>
  <c r="S111" i="13"/>
  <c r="U110" i="13"/>
  <c r="S110" i="13"/>
  <c r="U109" i="13"/>
  <c r="S109" i="13"/>
  <c r="U108" i="13"/>
  <c r="S108" i="13"/>
  <c r="U107" i="13"/>
  <c r="S107" i="13"/>
  <c r="U106" i="13"/>
  <c r="S106" i="13"/>
  <c r="U105" i="13"/>
  <c r="S105" i="13"/>
  <c r="U104" i="13"/>
  <c r="S104" i="13"/>
  <c r="U103" i="13"/>
  <c r="S103" i="13"/>
  <c r="U102" i="13"/>
  <c r="S102" i="13"/>
  <c r="U101" i="13"/>
  <c r="S101" i="13"/>
  <c r="U100" i="13"/>
  <c r="S100" i="13"/>
  <c r="U99" i="13"/>
  <c r="S99" i="13"/>
  <c r="U98" i="13"/>
  <c r="S98" i="13"/>
  <c r="U97" i="13"/>
  <c r="S97" i="13"/>
  <c r="U96" i="13"/>
  <c r="S96" i="13"/>
  <c r="U95" i="13"/>
  <c r="S95" i="13"/>
  <c r="U94" i="13"/>
  <c r="S94" i="13"/>
  <c r="U93" i="13"/>
  <c r="S93" i="13"/>
  <c r="U92" i="13"/>
  <c r="S92" i="13"/>
  <c r="U91" i="13"/>
  <c r="S91" i="13"/>
  <c r="U90" i="13"/>
  <c r="S90" i="13"/>
  <c r="U89" i="13"/>
  <c r="S89" i="13"/>
  <c r="U88" i="13"/>
  <c r="S88" i="13"/>
  <c r="U87" i="13"/>
  <c r="S87" i="13"/>
  <c r="U86" i="13"/>
  <c r="S86" i="13"/>
  <c r="U85" i="13"/>
  <c r="S85" i="13"/>
  <c r="U84" i="13"/>
  <c r="S84" i="13"/>
  <c r="U83" i="13"/>
  <c r="S83" i="13"/>
  <c r="U82" i="13"/>
  <c r="S82" i="13"/>
  <c r="U81" i="13"/>
  <c r="S81" i="13"/>
  <c r="U80" i="13"/>
  <c r="S80" i="13"/>
  <c r="U79" i="13"/>
  <c r="S79" i="13"/>
  <c r="U78" i="13"/>
  <c r="S78" i="13"/>
  <c r="U77" i="13"/>
  <c r="S77" i="13"/>
  <c r="U76" i="13"/>
  <c r="S76" i="13"/>
  <c r="U75" i="13"/>
  <c r="S75" i="13"/>
  <c r="U74" i="13"/>
  <c r="S74" i="13"/>
  <c r="U73" i="13"/>
  <c r="S73" i="13"/>
  <c r="U72" i="13"/>
  <c r="S72" i="13"/>
  <c r="U71" i="13"/>
  <c r="S71" i="13"/>
  <c r="U70" i="13"/>
  <c r="S70" i="13"/>
  <c r="U69" i="13"/>
  <c r="S69" i="13"/>
  <c r="U68" i="13"/>
  <c r="S68" i="13"/>
  <c r="U67" i="13"/>
  <c r="S67" i="13"/>
  <c r="U66" i="13"/>
  <c r="S66" i="13"/>
  <c r="U65" i="13"/>
  <c r="S65" i="13"/>
  <c r="U64" i="13"/>
  <c r="S64" i="13"/>
  <c r="U63" i="13"/>
  <c r="S63" i="13"/>
  <c r="U62" i="13"/>
  <c r="S62" i="13"/>
  <c r="U61" i="13"/>
  <c r="S61" i="13"/>
  <c r="U60" i="13"/>
  <c r="S60" i="13"/>
  <c r="U59" i="13"/>
  <c r="S59" i="13"/>
  <c r="U58" i="13"/>
  <c r="S58" i="13"/>
  <c r="U57" i="13"/>
  <c r="S57" i="13"/>
  <c r="U56" i="13"/>
  <c r="S56" i="13"/>
  <c r="U55" i="13"/>
  <c r="S55" i="13"/>
  <c r="U54" i="13"/>
  <c r="S54" i="13"/>
  <c r="U53" i="13"/>
  <c r="S53" i="13"/>
  <c r="U52" i="13"/>
  <c r="S52" i="13"/>
  <c r="U51" i="13"/>
  <c r="S51" i="13"/>
  <c r="U50" i="13"/>
  <c r="S50" i="13"/>
  <c r="U49" i="13"/>
  <c r="S49" i="13"/>
  <c r="U48" i="13"/>
  <c r="S48" i="13"/>
  <c r="U47" i="13"/>
  <c r="S47" i="13"/>
  <c r="U46" i="13"/>
  <c r="S46" i="13"/>
  <c r="U45" i="13"/>
  <c r="S45" i="13"/>
  <c r="U44" i="13"/>
  <c r="S44" i="13"/>
  <c r="U43" i="13"/>
  <c r="S43" i="13"/>
  <c r="U42" i="13"/>
  <c r="S42" i="13"/>
  <c r="U41" i="13"/>
  <c r="S41" i="13"/>
  <c r="U40" i="13"/>
  <c r="S40" i="13"/>
  <c r="U39" i="13"/>
  <c r="S39" i="13"/>
  <c r="U38" i="13"/>
  <c r="S38" i="13"/>
  <c r="U37" i="13"/>
  <c r="S37" i="13"/>
  <c r="U36" i="13"/>
  <c r="S36" i="13"/>
  <c r="U35" i="13"/>
  <c r="S35" i="13"/>
  <c r="U34" i="13"/>
  <c r="S34" i="13"/>
  <c r="U33" i="13"/>
  <c r="S33" i="13"/>
  <c r="U32" i="13"/>
  <c r="S32" i="13"/>
  <c r="U31" i="13"/>
  <c r="S31" i="13"/>
  <c r="U30" i="13"/>
  <c r="S30" i="13"/>
  <c r="U29" i="13"/>
  <c r="S29" i="13"/>
  <c r="U28" i="13"/>
  <c r="S28" i="13"/>
  <c r="U27" i="13"/>
  <c r="S27" i="13"/>
  <c r="U26" i="13"/>
  <c r="S26" i="13"/>
  <c r="U25" i="13"/>
  <c r="S25" i="13"/>
  <c r="U24" i="13"/>
  <c r="S24" i="13"/>
  <c r="U23" i="13"/>
  <c r="S23" i="13"/>
  <c r="U22" i="13"/>
  <c r="S22" i="13"/>
  <c r="U21" i="13"/>
  <c r="S21" i="13"/>
  <c r="U20" i="13"/>
  <c r="S20" i="13"/>
  <c r="U19" i="13"/>
  <c r="S19" i="13"/>
  <c r="U18" i="13"/>
  <c r="S18" i="13"/>
  <c r="U17" i="13"/>
  <c r="S17" i="13"/>
  <c r="U16" i="13"/>
  <c r="S16" i="13"/>
  <c r="U15" i="13"/>
  <c r="S15" i="13"/>
  <c r="U14" i="13"/>
  <c r="S14" i="13"/>
  <c r="U13" i="13"/>
  <c r="S13" i="13"/>
  <c r="U12" i="13"/>
  <c r="S12" i="13"/>
  <c r="U11" i="13"/>
  <c r="S11" i="13"/>
  <c r="U10" i="13"/>
  <c r="S10" i="13"/>
  <c r="U9" i="13"/>
  <c r="S9" i="13"/>
  <c r="U8" i="13"/>
  <c r="S8" i="13"/>
  <c r="U7" i="13"/>
  <c r="S7" i="13"/>
  <c r="U6" i="13"/>
  <c r="S6" i="13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519" i="13"/>
  <c r="Q113" i="15"/>
  <c r="Q518" i="13"/>
  <c r="Q517" i="13"/>
  <c r="W137" i="15" l="1"/>
  <c r="W521" i="13"/>
  <c r="W522" i="13"/>
  <c r="W139" i="15"/>
  <c r="W136" i="15"/>
  <c r="W135" i="15"/>
  <c r="T11" i="15"/>
  <c r="T23" i="15"/>
  <c r="T35" i="15"/>
  <c r="T47" i="15"/>
  <c r="T59" i="15"/>
  <c r="T71" i="15"/>
  <c r="T79" i="15"/>
  <c r="T95" i="15"/>
  <c r="T103" i="15"/>
  <c r="T111" i="15"/>
  <c r="T119" i="15"/>
  <c r="T127" i="15"/>
  <c r="V15" i="15"/>
  <c r="V27" i="15"/>
  <c r="V43" i="15"/>
  <c r="V59" i="15"/>
  <c r="V83" i="15"/>
  <c r="T16" i="15"/>
  <c r="T32" i="15"/>
  <c r="T48" i="15"/>
  <c r="T64" i="15"/>
  <c r="T80" i="15"/>
  <c r="T92" i="15"/>
  <c r="T104" i="15"/>
  <c r="T120" i="15"/>
  <c r="V131" i="15"/>
  <c r="V132" i="15"/>
  <c r="V9" i="15"/>
  <c r="V13" i="15"/>
  <c r="V17" i="15"/>
  <c r="V21" i="15"/>
  <c r="V25" i="15"/>
  <c r="V29" i="15"/>
  <c r="V33" i="15"/>
  <c r="V37" i="15"/>
  <c r="V41" i="15"/>
  <c r="V45" i="15"/>
  <c r="V49" i="15"/>
  <c r="V53" i="15"/>
  <c r="V57" i="15"/>
  <c r="V61" i="15"/>
  <c r="V65" i="15"/>
  <c r="V69" i="15"/>
  <c r="V73" i="15"/>
  <c r="V77" i="15"/>
  <c r="V81" i="15"/>
  <c r="V85" i="15"/>
  <c r="V89" i="15"/>
  <c r="V93" i="15"/>
  <c r="V97" i="15"/>
  <c r="V101" i="15"/>
  <c r="V105" i="15"/>
  <c r="V109" i="15"/>
  <c r="V113" i="15"/>
  <c r="V117" i="15"/>
  <c r="V121" i="15"/>
  <c r="V125" i="15"/>
  <c r="T129" i="15"/>
  <c r="T133" i="15"/>
  <c r="T15" i="15"/>
  <c r="T27" i="15"/>
  <c r="T39" i="15"/>
  <c r="T51" i="15"/>
  <c r="T67" i="15"/>
  <c r="T91" i="15"/>
  <c r="V130" i="15"/>
  <c r="V134" i="15"/>
  <c r="V11" i="15"/>
  <c r="V23" i="15"/>
  <c r="V35" i="15"/>
  <c r="V39" i="15"/>
  <c r="V51" i="15"/>
  <c r="V55" i="15"/>
  <c r="V67" i="15"/>
  <c r="V75" i="15"/>
  <c r="V79" i="15"/>
  <c r="V91" i="15"/>
  <c r="V103" i="15"/>
  <c r="V111" i="15"/>
  <c r="V119" i="15"/>
  <c r="V123" i="15"/>
  <c r="T8" i="15"/>
  <c r="T20" i="15"/>
  <c r="T28" i="15"/>
  <c r="T36" i="15"/>
  <c r="T44" i="15"/>
  <c r="T52" i="15"/>
  <c r="T60" i="15"/>
  <c r="T68" i="15"/>
  <c r="T76" i="15"/>
  <c r="T84" i="15"/>
  <c r="T96" i="15"/>
  <c r="T100" i="15"/>
  <c r="T112" i="15"/>
  <c r="T116" i="15"/>
  <c r="T128" i="15"/>
  <c r="W138" i="15"/>
  <c r="V12" i="15"/>
  <c r="V24" i="15"/>
  <c r="V32" i="15"/>
  <c r="V40" i="15"/>
  <c r="V52" i="15"/>
  <c r="V60" i="15"/>
  <c r="V68" i="15"/>
  <c r="V76" i="15"/>
  <c r="V84" i="15"/>
  <c r="V92" i="15"/>
  <c r="V100" i="15"/>
  <c r="V112" i="15"/>
  <c r="V120" i="15"/>
  <c r="T132" i="15"/>
  <c r="T13" i="15"/>
  <c r="T21" i="15"/>
  <c r="T29" i="15"/>
  <c r="T37" i="15"/>
  <c r="T45" i="15"/>
  <c r="T53" i="15"/>
  <c r="T61" i="15"/>
  <c r="T69" i="15"/>
  <c r="T77" i="15"/>
  <c r="T81" i="15"/>
  <c r="T89" i="15"/>
  <c r="T93" i="15"/>
  <c r="T101" i="15"/>
  <c r="T105" i="15"/>
  <c r="T113" i="15"/>
  <c r="T117" i="15"/>
  <c r="T125" i="15"/>
  <c r="T6" i="15"/>
  <c r="T10" i="15"/>
  <c r="T14" i="15"/>
  <c r="T18" i="15"/>
  <c r="T22" i="15"/>
  <c r="T26" i="15"/>
  <c r="T30" i="15"/>
  <c r="T34" i="15"/>
  <c r="T38" i="15"/>
  <c r="T42" i="15"/>
  <c r="T46" i="15"/>
  <c r="T50" i="15"/>
  <c r="T54" i="15"/>
  <c r="T58" i="15"/>
  <c r="T62" i="15"/>
  <c r="T66" i="15"/>
  <c r="T70" i="15"/>
  <c r="T74" i="15"/>
  <c r="T78" i="15"/>
  <c r="T82" i="15"/>
  <c r="T86" i="15"/>
  <c r="T90" i="15"/>
  <c r="T94" i="15"/>
  <c r="T98" i="15"/>
  <c r="T102" i="15"/>
  <c r="T106" i="15"/>
  <c r="T110" i="15"/>
  <c r="T114" i="15"/>
  <c r="T118" i="15"/>
  <c r="T122" i="15"/>
  <c r="T126" i="15"/>
  <c r="V129" i="15"/>
  <c r="V133" i="15"/>
  <c r="T7" i="15"/>
  <c r="T19" i="15"/>
  <c r="T31" i="15"/>
  <c r="T43" i="15"/>
  <c r="T55" i="15"/>
  <c r="T63" i="15"/>
  <c r="T75" i="15"/>
  <c r="T83" i="15"/>
  <c r="T87" i="15"/>
  <c r="T99" i="15"/>
  <c r="T107" i="15"/>
  <c r="T115" i="15"/>
  <c r="T123" i="15"/>
  <c r="V7" i="15"/>
  <c r="V19" i="15"/>
  <c r="V31" i="15"/>
  <c r="V47" i="15"/>
  <c r="V63" i="15"/>
  <c r="V71" i="15"/>
  <c r="V87" i="15"/>
  <c r="V95" i="15"/>
  <c r="V99" i="15"/>
  <c r="V107" i="15"/>
  <c r="V115" i="15"/>
  <c r="V127" i="15"/>
  <c r="T131" i="15"/>
  <c r="T12" i="15"/>
  <c r="T24" i="15"/>
  <c r="T40" i="15"/>
  <c r="T56" i="15"/>
  <c r="T72" i="15"/>
  <c r="T88" i="15"/>
  <c r="T108" i="15"/>
  <c r="T124" i="15"/>
  <c r="V8" i="15"/>
  <c r="V16" i="15"/>
  <c r="V20" i="15"/>
  <c r="V28" i="15"/>
  <c r="V36" i="15"/>
  <c r="V44" i="15"/>
  <c r="V48" i="15"/>
  <c r="V56" i="15"/>
  <c r="V64" i="15"/>
  <c r="V72" i="15"/>
  <c r="V80" i="15"/>
  <c r="V88" i="15"/>
  <c r="V96" i="15"/>
  <c r="V104" i="15"/>
  <c r="V108" i="15"/>
  <c r="V116" i="15"/>
  <c r="V124" i="15"/>
  <c r="V128" i="15"/>
  <c r="T9" i="15"/>
  <c r="T17" i="15"/>
  <c r="T25" i="15"/>
  <c r="T33" i="15"/>
  <c r="T41" i="15"/>
  <c r="T49" i="15"/>
  <c r="T57" i="15"/>
  <c r="T65" i="15"/>
  <c r="T73" i="15"/>
  <c r="T85" i="15"/>
  <c r="T97" i="15"/>
  <c r="T109" i="15"/>
  <c r="T121" i="15"/>
  <c r="V6" i="15"/>
  <c r="V10" i="15"/>
  <c r="V14" i="15"/>
  <c r="V18" i="15"/>
  <c r="V22" i="15"/>
  <c r="V26" i="15"/>
  <c r="V30" i="15"/>
  <c r="V34" i="15"/>
  <c r="V38" i="15"/>
  <c r="V42" i="15"/>
  <c r="V46" i="15"/>
  <c r="V50" i="15"/>
  <c r="V54" i="15"/>
  <c r="V58" i="15"/>
  <c r="V62" i="15"/>
  <c r="V66" i="15"/>
  <c r="V70" i="15"/>
  <c r="V74" i="15"/>
  <c r="V78" i="15"/>
  <c r="V82" i="15"/>
  <c r="V86" i="15"/>
  <c r="V90" i="15"/>
  <c r="V94" i="15"/>
  <c r="V98" i="15"/>
  <c r="V102" i="15"/>
  <c r="V106" i="15"/>
  <c r="V110" i="15"/>
  <c r="V114" i="15"/>
  <c r="V118" i="15"/>
  <c r="V122" i="15"/>
  <c r="V126" i="15"/>
  <c r="T130" i="15"/>
  <c r="T134" i="15"/>
  <c r="W140" i="15"/>
  <c r="V13" i="13"/>
  <c r="V25" i="13"/>
  <c r="V37" i="13"/>
  <c r="V49" i="13"/>
  <c r="V65" i="13"/>
  <c r="V81" i="13"/>
  <c r="V93" i="13"/>
  <c r="V105" i="13"/>
  <c r="V117" i="13"/>
  <c r="V129" i="13"/>
  <c r="V137" i="13"/>
  <c r="V145" i="13"/>
  <c r="V153" i="13"/>
  <c r="V161" i="13"/>
  <c r="V169" i="13"/>
  <c r="V177" i="13"/>
  <c r="V185" i="13"/>
  <c r="V193" i="13"/>
  <c r="V197" i="13"/>
  <c r="V205" i="13"/>
  <c r="V213" i="13"/>
  <c r="V217" i="13"/>
  <c r="V225" i="13"/>
  <c r="V233" i="13"/>
  <c r="V241" i="13"/>
  <c r="V249" i="13"/>
  <c r="V257" i="13"/>
  <c r="V265" i="13"/>
  <c r="V273" i="13"/>
  <c r="V281" i="13"/>
  <c r="V289" i="13"/>
  <c r="V293" i="13"/>
  <c r="V301" i="13"/>
  <c r="V309" i="13"/>
  <c r="V317" i="13"/>
  <c r="V325" i="13"/>
  <c r="V329" i="13"/>
  <c r="V337" i="13"/>
  <c r="V345" i="13"/>
  <c r="V349" i="13"/>
  <c r="V357" i="13"/>
  <c r="V365" i="13"/>
  <c r="V373" i="13"/>
  <c r="V377" i="13"/>
  <c r="V385" i="13"/>
  <c r="V389" i="13"/>
  <c r="V393" i="13"/>
  <c r="V397" i="13"/>
  <c r="V405" i="13"/>
  <c r="V409" i="13"/>
  <c r="V413" i="13"/>
  <c r="V417" i="13"/>
  <c r="V421" i="13"/>
  <c r="V425" i="13"/>
  <c r="V429" i="13"/>
  <c r="V433" i="13"/>
  <c r="V437" i="13"/>
  <c r="V441" i="13"/>
  <c r="V445" i="13"/>
  <c r="V449" i="13"/>
  <c r="V453" i="13"/>
  <c r="V457" i="13"/>
  <c r="V462" i="13"/>
  <c r="V466" i="13"/>
  <c r="V470" i="13"/>
  <c r="V474" i="13"/>
  <c r="V478" i="13"/>
  <c r="V486" i="13"/>
  <c r="V490" i="13"/>
  <c r="V494" i="13"/>
  <c r="V498" i="13"/>
  <c r="V502" i="13"/>
  <c r="V506" i="13"/>
  <c r="V510" i="13"/>
  <c r="V514" i="13"/>
  <c r="V518" i="13"/>
  <c r="V222" i="13"/>
  <c r="T520" i="13"/>
  <c r="T7" i="13"/>
  <c r="T11" i="13"/>
  <c r="T15" i="13"/>
  <c r="T19" i="13"/>
  <c r="T23" i="13"/>
  <c r="T27" i="13"/>
  <c r="T31" i="13"/>
  <c r="T35" i="13"/>
  <c r="T39" i="13"/>
  <c r="T43" i="13"/>
  <c r="T47" i="13"/>
  <c r="T51" i="13"/>
  <c r="T55" i="13"/>
  <c r="T59" i="13"/>
  <c r="T63" i="13"/>
  <c r="T67" i="13"/>
  <c r="T71" i="13"/>
  <c r="T75" i="13"/>
  <c r="T79" i="13"/>
  <c r="T83" i="13"/>
  <c r="T87" i="13"/>
  <c r="T91" i="13"/>
  <c r="T95" i="13"/>
  <c r="T99" i="13"/>
  <c r="T103" i="13"/>
  <c r="T107" i="13"/>
  <c r="T111" i="13"/>
  <c r="T115" i="13"/>
  <c r="T119" i="13"/>
  <c r="T123" i="13"/>
  <c r="T127" i="13"/>
  <c r="T131" i="13"/>
  <c r="T135" i="13"/>
  <c r="T139" i="13"/>
  <c r="T143" i="13"/>
  <c r="T147" i="13"/>
  <c r="T151" i="13"/>
  <c r="T155" i="13"/>
  <c r="T159" i="13"/>
  <c r="T163" i="13"/>
  <c r="T167" i="13"/>
  <c r="T171" i="13"/>
  <c r="T175" i="13"/>
  <c r="T179" i="13"/>
  <c r="T183" i="13"/>
  <c r="T187" i="13"/>
  <c r="T191" i="13"/>
  <c r="T195" i="13"/>
  <c r="T199" i="13"/>
  <c r="T203" i="13"/>
  <c r="T207" i="13"/>
  <c r="T211" i="13"/>
  <c r="T215" i="13"/>
  <c r="T219" i="13"/>
  <c r="T223" i="13"/>
  <c r="T227" i="13"/>
  <c r="T231" i="13"/>
  <c r="T235" i="13"/>
  <c r="T239" i="13"/>
  <c r="T243" i="13"/>
  <c r="T247" i="13"/>
  <c r="T251" i="13"/>
  <c r="T255" i="13"/>
  <c r="T259" i="13"/>
  <c r="T263" i="13"/>
  <c r="T267" i="13"/>
  <c r="T271" i="13"/>
  <c r="T275" i="13"/>
  <c r="T279" i="13"/>
  <c r="T283" i="13"/>
  <c r="T287" i="13"/>
  <c r="T291" i="13"/>
  <c r="T295" i="13"/>
  <c r="T299" i="13"/>
  <c r="T303" i="13"/>
  <c r="T307" i="13"/>
  <c r="T311" i="13"/>
  <c r="T315" i="13"/>
  <c r="T319" i="13"/>
  <c r="T323" i="13"/>
  <c r="T327" i="13"/>
  <c r="T331" i="13"/>
  <c r="T335" i="13"/>
  <c r="T339" i="13"/>
  <c r="T343" i="13"/>
  <c r="T347" i="13"/>
  <c r="T351" i="13"/>
  <c r="T355" i="13"/>
  <c r="T359" i="13"/>
  <c r="T363" i="13"/>
  <c r="T367" i="13"/>
  <c r="T371" i="13"/>
  <c r="T375" i="13"/>
  <c r="T379" i="13"/>
  <c r="T383" i="13"/>
  <c r="T387" i="13"/>
  <c r="T391" i="13"/>
  <c r="T395" i="13"/>
  <c r="T399" i="13"/>
  <c r="T403" i="13"/>
  <c r="T407" i="13"/>
  <c r="T411" i="13"/>
  <c r="T415" i="13"/>
  <c r="T419" i="13"/>
  <c r="T423" i="13"/>
  <c r="T427" i="13"/>
  <c r="T431" i="13"/>
  <c r="T435" i="13"/>
  <c r="T439" i="13"/>
  <c r="T443" i="13"/>
  <c r="T447" i="13"/>
  <c r="T451" i="13"/>
  <c r="T455" i="13"/>
  <c r="T459" i="13"/>
  <c r="T464" i="13"/>
  <c r="T468" i="13"/>
  <c r="T472" i="13"/>
  <c r="T476" i="13"/>
  <c r="T480" i="13"/>
  <c r="T484" i="13"/>
  <c r="T488" i="13"/>
  <c r="T492" i="13"/>
  <c r="T496" i="13"/>
  <c r="T500" i="13"/>
  <c r="T504" i="13"/>
  <c r="T508" i="13"/>
  <c r="T512" i="13"/>
  <c r="T516" i="13"/>
  <c r="V520" i="13"/>
  <c r="T9" i="13"/>
  <c r="T13" i="13"/>
  <c r="T21" i="13"/>
  <c r="T25" i="13"/>
  <c r="T33" i="13"/>
  <c r="T41" i="13"/>
  <c r="T49" i="13"/>
  <c r="T53" i="13"/>
  <c r="T61" i="13"/>
  <c r="T65" i="13"/>
  <c r="T69" i="13"/>
  <c r="T77" i="13"/>
  <c r="T81" i="13"/>
  <c r="T89" i="13"/>
  <c r="T93" i="13"/>
  <c r="T101" i="13"/>
  <c r="T105" i="13"/>
  <c r="T113" i="13"/>
  <c r="T117" i="13"/>
  <c r="T125" i="13"/>
  <c r="T129" i="13"/>
  <c r="T133" i="13"/>
  <c r="T141" i="13"/>
  <c r="T145" i="13"/>
  <c r="T153" i="13"/>
  <c r="T157" i="13"/>
  <c r="T165" i="13"/>
  <c r="T173" i="13"/>
  <c r="T181" i="13"/>
  <c r="T193" i="13"/>
  <c r="T205" i="13"/>
  <c r="T217" i="13"/>
  <c r="T229" i="13"/>
  <c r="T245" i="13"/>
  <c r="T253" i="13"/>
  <c r="T261" i="13"/>
  <c r="T269" i="13"/>
  <c r="T277" i="13"/>
  <c r="T285" i="13"/>
  <c r="T293" i="13"/>
  <c r="T301" i="13"/>
  <c r="T309" i="13"/>
  <c r="T317" i="13"/>
  <c r="T325" i="13"/>
  <c r="T337" i="13"/>
  <c r="T345" i="13"/>
  <c r="T353" i="13"/>
  <c r="T361" i="13"/>
  <c r="T369" i="13"/>
  <c r="T377" i="13"/>
  <c r="T385" i="13"/>
  <c r="T393" i="13"/>
  <c r="T401" i="13"/>
  <c r="T405" i="13"/>
  <c r="T413" i="13"/>
  <c r="T421" i="13"/>
  <c r="T429" i="13"/>
  <c r="T437" i="13"/>
  <c r="T445" i="13"/>
  <c r="T453" i="13"/>
  <c r="T466" i="13"/>
  <c r="T474" i="13"/>
  <c r="T486" i="13"/>
  <c r="T514" i="13"/>
  <c r="T519" i="13"/>
  <c r="W523" i="13"/>
  <c r="T18" i="13"/>
  <c r="T38" i="13"/>
  <c r="T66" i="13"/>
  <c r="T90" i="13"/>
  <c r="T114" i="13"/>
  <c r="T134" i="13"/>
  <c r="T150" i="13"/>
  <c r="T162" i="13"/>
  <c r="T170" i="13"/>
  <c r="T178" i="13"/>
  <c r="T190" i="13"/>
  <c r="T198" i="13"/>
  <c r="T206" i="13"/>
  <c r="T214" i="13"/>
  <c r="T222" i="13"/>
  <c r="T230" i="13"/>
  <c r="T238" i="13"/>
  <c r="T246" i="13"/>
  <c r="T254" i="13"/>
  <c r="T262" i="13"/>
  <c r="T270" i="13"/>
  <c r="T282" i="13"/>
  <c r="T290" i="13"/>
  <c r="T294" i="13"/>
  <c r="T302" i="13"/>
  <c r="T310" i="13"/>
  <c r="T314" i="13"/>
  <c r="T322" i="13"/>
  <c r="T330" i="13"/>
  <c r="T338" i="13"/>
  <c r="T346" i="13"/>
  <c r="T354" i="13"/>
  <c r="T358" i="13"/>
  <c r="T366" i="13"/>
  <c r="T374" i="13"/>
  <c r="T378" i="13"/>
  <c r="T386" i="13"/>
  <c r="T390" i="13"/>
  <c r="T394" i="13"/>
  <c r="T398" i="13"/>
  <c r="T406" i="13"/>
  <c r="T410" i="13"/>
  <c r="T414" i="13"/>
  <c r="T418" i="13"/>
  <c r="T422" i="13"/>
  <c r="T426" i="13"/>
  <c r="T430" i="13"/>
  <c r="T434" i="13"/>
  <c r="T438" i="13"/>
  <c r="T442" i="13"/>
  <c r="T446" i="13"/>
  <c r="T450" i="13"/>
  <c r="T454" i="13"/>
  <c r="T458" i="13"/>
  <c r="T463" i="13"/>
  <c r="T467" i="13"/>
  <c r="T471" i="13"/>
  <c r="T479" i="13"/>
  <c r="T483" i="13"/>
  <c r="T487" i="13"/>
  <c r="T491" i="13"/>
  <c r="T495" i="13"/>
  <c r="T499" i="13"/>
  <c r="T503" i="13"/>
  <c r="T507" i="13"/>
  <c r="T511" i="13"/>
  <c r="T515" i="13"/>
  <c r="V519" i="13"/>
  <c r="V10" i="13"/>
  <c r="V22" i="13"/>
  <c r="V34" i="13"/>
  <c r="V50" i="13"/>
  <c r="V74" i="13"/>
  <c r="V90" i="13"/>
  <c r="V110" i="13"/>
  <c r="V126" i="13"/>
  <c r="V142" i="13"/>
  <c r="V154" i="13"/>
  <c r="V162" i="13"/>
  <c r="W162" i="13" s="1"/>
  <c r="V170" i="13"/>
  <c r="V182" i="13"/>
  <c r="V194" i="13"/>
  <c r="V202" i="13"/>
  <c r="V210" i="13"/>
  <c r="V218" i="13"/>
  <c r="V230" i="13"/>
  <c r="V238" i="13"/>
  <c r="V242" i="13"/>
  <c r="V250" i="13"/>
  <c r="V254" i="13"/>
  <c r="V262" i="13"/>
  <c r="V266" i="13"/>
  <c r="V274" i="13"/>
  <c r="V278" i="13"/>
  <c r="V286" i="13"/>
  <c r="V294" i="13"/>
  <c r="V302" i="13"/>
  <c r="V310" i="13"/>
  <c r="V318" i="13"/>
  <c r="V326" i="13"/>
  <c r="V334" i="13"/>
  <c r="V342" i="13"/>
  <c r="V350" i="13"/>
  <c r="V358" i="13"/>
  <c r="V366" i="13"/>
  <c r="V374" i="13"/>
  <c r="V382" i="13"/>
  <c r="V390" i="13"/>
  <c r="V398" i="13"/>
  <c r="V406" i="13"/>
  <c r="V414" i="13"/>
  <c r="V422" i="13"/>
  <c r="V434" i="13"/>
  <c r="V442" i="13"/>
  <c r="V450" i="13"/>
  <c r="V458" i="13"/>
  <c r="V467" i="13"/>
  <c r="V471" i="13"/>
  <c r="V479" i="13"/>
  <c r="V487" i="13"/>
  <c r="V495" i="13"/>
  <c r="V499" i="13"/>
  <c r="V507" i="13"/>
  <c r="V511" i="13"/>
  <c r="V515" i="13"/>
  <c r="V7" i="13"/>
  <c r="W7" i="13" s="1"/>
  <c r="V11" i="13"/>
  <c r="V15" i="13"/>
  <c r="V19" i="13"/>
  <c r="W19" i="13" s="1"/>
  <c r="V23" i="13"/>
  <c r="W23" i="13" s="1"/>
  <c r="V27" i="13"/>
  <c r="V31" i="13"/>
  <c r="V35" i="13"/>
  <c r="W35" i="13" s="1"/>
  <c r="V39" i="13"/>
  <c r="W39" i="13" s="1"/>
  <c r="V43" i="13"/>
  <c r="V47" i="13"/>
  <c r="V51" i="13"/>
  <c r="W51" i="13" s="1"/>
  <c r="V55" i="13"/>
  <c r="W55" i="13" s="1"/>
  <c r="V59" i="13"/>
  <c r="W59" i="13" s="1"/>
  <c r="V63" i="13"/>
  <c r="W63" i="13" s="1"/>
  <c r="V67" i="13"/>
  <c r="W67" i="13" s="1"/>
  <c r="V71" i="13"/>
  <c r="W71" i="13" s="1"/>
  <c r="V75" i="13"/>
  <c r="W75" i="13" s="1"/>
  <c r="V79" i="13"/>
  <c r="V83" i="13"/>
  <c r="W83" i="13" s="1"/>
  <c r="V87" i="13"/>
  <c r="W87" i="13" s="1"/>
  <c r="V91" i="13"/>
  <c r="V95" i="13"/>
  <c r="V99" i="13"/>
  <c r="V103" i="13"/>
  <c r="W103" i="13" s="1"/>
  <c r="V107" i="13"/>
  <c r="W107" i="13" s="1"/>
  <c r="V111" i="13"/>
  <c r="V115" i="13"/>
  <c r="V119" i="13"/>
  <c r="W119" i="13" s="1"/>
  <c r="V123" i="13"/>
  <c r="V127" i="13"/>
  <c r="V131" i="13"/>
  <c r="V135" i="13"/>
  <c r="W135" i="13" s="1"/>
  <c r="V139" i="13"/>
  <c r="V143" i="13"/>
  <c r="V147" i="13"/>
  <c r="V151" i="13"/>
  <c r="W151" i="13" s="1"/>
  <c r="V155" i="13"/>
  <c r="V159" i="13"/>
  <c r="V163" i="13"/>
  <c r="W163" i="13" s="1"/>
  <c r="V167" i="13"/>
  <c r="W167" i="13" s="1"/>
  <c r="V171" i="13"/>
  <c r="V175" i="13"/>
  <c r="V179" i="13"/>
  <c r="W179" i="13" s="1"/>
  <c r="V183" i="13"/>
  <c r="W183" i="13" s="1"/>
  <c r="V187" i="13"/>
  <c r="V191" i="13"/>
  <c r="V195" i="13"/>
  <c r="W195" i="13" s="1"/>
  <c r="V199" i="13"/>
  <c r="W199" i="13" s="1"/>
  <c r="V203" i="13"/>
  <c r="W203" i="13" s="1"/>
  <c r="V207" i="13"/>
  <c r="W207" i="13" s="1"/>
  <c r="V211" i="13"/>
  <c r="W211" i="13" s="1"/>
  <c r="V215" i="13"/>
  <c r="W215" i="13" s="1"/>
  <c r="V219" i="13"/>
  <c r="V223" i="13"/>
  <c r="W223" i="13" s="1"/>
  <c r="V227" i="13"/>
  <c r="W227" i="13" s="1"/>
  <c r="V231" i="13"/>
  <c r="W231" i="13" s="1"/>
  <c r="V235" i="13"/>
  <c r="V239" i="13"/>
  <c r="W239" i="13" s="1"/>
  <c r="V243" i="13"/>
  <c r="V247" i="13"/>
  <c r="W247" i="13" s="1"/>
  <c r="V251" i="13"/>
  <c r="V255" i="13"/>
  <c r="V259" i="13"/>
  <c r="W259" i="13" s="1"/>
  <c r="V263" i="13"/>
  <c r="W263" i="13" s="1"/>
  <c r="V267" i="13"/>
  <c r="V271" i="13"/>
  <c r="V275" i="13"/>
  <c r="W275" i="13" s="1"/>
  <c r="V279" i="13"/>
  <c r="W279" i="13" s="1"/>
  <c r="V283" i="13"/>
  <c r="V287" i="13"/>
  <c r="V291" i="13"/>
  <c r="W291" i="13" s="1"/>
  <c r="V295" i="13"/>
  <c r="W295" i="13" s="1"/>
  <c r="V299" i="13"/>
  <c r="V303" i="13"/>
  <c r="W303" i="13" s="1"/>
  <c r="V307" i="13"/>
  <c r="W307" i="13" s="1"/>
  <c r="V311" i="13"/>
  <c r="W311" i="13" s="1"/>
  <c r="V315" i="13"/>
  <c r="V319" i="13"/>
  <c r="W319" i="13" s="1"/>
  <c r="V323" i="13"/>
  <c r="W323" i="13" s="1"/>
  <c r="V327" i="13"/>
  <c r="W327" i="13" s="1"/>
  <c r="V331" i="13"/>
  <c r="V335" i="13"/>
  <c r="V339" i="13"/>
  <c r="W339" i="13" s="1"/>
  <c r="V343" i="13"/>
  <c r="W343" i="13" s="1"/>
  <c r="V347" i="13"/>
  <c r="V351" i="13"/>
  <c r="W351" i="13" s="1"/>
  <c r="V355" i="13"/>
  <c r="W355" i="13" s="1"/>
  <c r="V359" i="13"/>
  <c r="W359" i="13" s="1"/>
  <c r="V363" i="13"/>
  <c r="V367" i="13"/>
  <c r="V371" i="13"/>
  <c r="W371" i="13" s="1"/>
  <c r="V375" i="13"/>
  <c r="W375" i="13" s="1"/>
  <c r="V379" i="13"/>
  <c r="V383" i="13"/>
  <c r="V387" i="13"/>
  <c r="W387" i="13" s="1"/>
  <c r="V391" i="13"/>
  <c r="W391" i="13" s="1"/>
  <c r="V395" i="13"/>
  <c r="V399" i="13"/>
  <c r="W399" i="13" s="1"/>
  <c r="V403" i="13"/>
  <c r="W403" i="13" s="1"/>
  <c r="V407" i="13"/>
  <c r="W407" i="13" s="1"/>
  <c r="V411" i="13"/>
  <c r="V415" i="13"/>
  <c r="W415" i="13" s="1"/>
  <c r="V419" i="13"/>
  <c r="W419" i="13" s="1"/>
  <c r="V423" i="13"/>
  <c r="W423" i="13" s="1"/>
  <c r="V427" i="13"/>
  <c r="V431" i="13"/>
  <c r="V435" i="13"/>
  <c r="W435" i="13" s="1"/>
  <c r="V439" i="13"/>
  <c r="W439" i="13" s="1"/>
  <c r="V443" i="13"/>
  <c r="V447" i="13"/>
  <c r="W447" i="13" s="1"/>
  <c r="V451" i="13"/>
  <c r="W451" i="13" s="1"/>
  <c r="V455" i="13"/>
  <c r="V459" i="13"/>
  <c r="V464" i="13"/>
  <c r="W464" i="13" s="1"/>
  <c r="V468" i="13"/>
  <c r="W468" i="13" s="1"/>
  <c r="V472" i="13"/>
  <c r="W472" i="13" s="1"/>
  <c r="V476" i="13"/>
  <c r="W476" i="13" s="1"/>
  <c r="V480" i="13"/>
  <c r="V484" i="13"/>
  <c r="W484" i="13" s="1"/>
  <c r="V488" i="13"/>
  <c r="V492" i="13"/>
  <c r="V496" i="13"/>
  <c r="W496" i="13" s="1"/>
  <c r="V500" i="13"/>
  <c r="W500" i="13" s="1"/>
  <c r="V504" i="13"/>
  <c r="W504" i="13" s="1"/>
  <c r="V508" i="13"/>
  <c r="W508" i="13" s="1"/>
  <c r="V512" i="13"/>
  <c r="V516" i="13"/>
  <c r="W516" i="13" s="1"/>
  <c r="V6" i="13"/>
  <c r="V9" i="13"/>
  <c r="V17" i="13"/>
  <c r="V21" i="13"/>
  <c r="W21" i="13" s="1"/>
  <c r="V29" i="13"/>
  <c r="V33" i="13"/>
  <c r="W33" i="13" s="1"/>
  <c r="V41" i="13"/>
  <c r="W41" i="13" s="1"/>
  <c r="V45" i="13"/>
  <c r="V53" i="13"/>
  <c r="V57" i="13"/>
  <c r="V61" i="13"/>
  <c r="V69" i="13"/>
  <c r="V73" i="13"/>
  <c r="V77" i="13"/>
  <c r="V85" i="13"/>
  <c r="V89" i="13"/>
  <c r="V97" i="13"/>
  <c r="V101" i="13"/>
  <c r="V109" i="13"/>
  <c r="V113" i="13"/>
  <c r="W113" i="13" s="1"/>
  <c r="V121" i="13"/>
  <c r="V125" i="13"/>
  <c r="V133" i="13"/>
  <c r="V141" i="13"/>
  <c r="W141" i="13" s="1"/>
  <c r="V149" i="13"/>
  <c r="V157" i="13"/>
  <c r="W157" i="13" s="1"/>
  <c r="V165" i="13"/>
  <c r="V173" i="13"/>
  <c r="V181" i="13"/>
  <c r="V189" i="13"/>
  <c r="V201" i="13"/>
  <c r="V209" i="13"/>
  <c r="V221" i="13"/>
  <c r="V229" i="13"/>
  <c r="V237" i="13"/>
  <c r="V245" i="13"/>
  <c r="W245" i="13" s="1"/>
  <c r="V253" i="13"/>
  <c r="W253" i="13" s="1"/>
  <c r="V261" i="13"/>
  <c r="W261" i="13" s="1"/>
  <c r="V269" i="13"/>
  <c r="V277" i="13"/>
  <c r="V285" i="13"/>
  <c r="V297" i="13"/>
  <c r="V305" i="13"/>
  <c r="V313" i="13"/>
  <c r="V321" i="13"/>
  <c r="V333" i="13"/>
  <c r="V341" i="13"/>
  <c r="V353" i="13"/>
  <c r="V361" i="13"/>
  <c r="V369" i="13"/>
  <c r="V381" i="13"/>
  <c r="V401" i="13"/>
  <c r="V482" i="13"/>
  <c r="V14" i="13"/>
  <c r="V18" i="13"/>
  <c r="V26" i="13"/>
  <c r="V30" i="13"/>
  <c r="V38" i="13"/>
  <c r="V42" i="13"/>
  <c r="V46" i="13"/>
  <c r="V54" i="13"/>
  <c r="V58" i="13"/>
  <c r="V62" i="13"/>
  <c r="V66" i="13"/>
  <c r="V70" i="13"/>
  <c r="V78" i="13"/>
  <c r="V82" i="13"/>
  <c r="V86" i="13"/>
  <c r="V94" i="13"/>
  <c r="V98" i="13"/>
  <c r="V102" i="13"/>
  <c r="V106" i="13"/>
  <c r="V114" i="13"/>
  <c r="V118" i="13"/>
  <c r="V122" i="13"/>
  <c r="V130" i="13"/>
  <c r="V134" i="13"/>
  <c r="V138" i="13"/>
  <c r="V146" i="13"/>
  <c r="V150" i="13"/>
  <c r="V158" i="13"/>
  <c r="V166" i="13"/>
  <c r="V174" i="13"/>
  <c r="V178" i="13"/>
  <c r="V186" i="13"/>
  <c r="V190" i="13"/>
  <c r="V198" i="13"/>
  <c r="V206" i="13"/>
  <c r="W206" i="13" s="1"/>
  <c r="V214" i="13"/>
  <c r="V226" i="13"/>
  <c r="V234" i="13"/>
  <c r="V246" i="13"/>
  <c r="V258" i="13"/>
  <c r="V270" i="13"/>
  <c r="V282" i="13"/>
  <c r="V290" i="13"/>
  <c r="V298" i="13"/>
  <c r="V306" i="13"/>
  <c r="V314" i="13"/>
  <c r="V322" i="13"/>
  <c r="V330" i="13"/>
  <c r="V338" i="13"/>
  <c r="V346" i="13"/>
  <c r="V354" i="13"/>
  <c r="W354" i="13" s="1"/>
  <c r="V362" i="13"/>
  <c r="V370" i="13"/>
  <c r="V378" i="13"/>
  <c r="V386" i="13"/>
  <c r="V394" i="13"/>
  <c r="V402" i="13"/>
  <c r="V410" i="13"/>
  <c r="V418" i="13"/>
  <c r="V426" i="13"/>
  <c r="V430" i="13"/>
  <c r="W430" i="13" s="1"/>
  <c r="V438" i="13"/>
  <c r="V446" i="13"/>
  <c r="V454" i="13"/>
  <c r="V463" i="13"/>
  <c r="V475" i="13"/>
  <c r="V483" i="13"/>
  <c r="V491" i="13"/>
  <c r="V503" i="13"/>
  <c r="W503" i="13" s="1"/>
  <c r="T8" i="13"/>
  <c r="T12" i="13"/>
  <c r="T16" i="13"/>
  <c r="T20" i="13"/>
  <c r="T24" i="13"/>
  <c r="T28" i="13"/>
  <c r="T32" i="13"/>
  <c r="T36" i="13"/>
  <c r="T40" i="13"/>
  <c r="T44" i="13"/>
  <c r="T48" i="13"/>
  <c r="T52" i="13"/>
  <c r="T56" i="13"/>
  <c r="T60" i="13"/>
  <c r="T64" i="13"/>
  <c r="T68" i="13"/>
  <c r="T72" i="13"/>
  <c r="T76" i="13"/>
  <c r="T80" i="13"/>
  <c r="T84" i="13"/>
  <c r="T88" i="13"/>
  <c r="T92" i="13"/>
  <c r="T96" i="13"/>
  <c r="T100" i="13"/>
  <c r="T104" i="13"/>
  <c r="T108" i="13"/>
  <c r="T112" i="13"/>
  <c r="T116" i="13"/>
  <c r="T120" i="13"/>
  <c r="T124" i="13"/>
  <c r="T128" i="13"/>
  <c r="T132" i="13"/>
  <c r="T136" i="13"/>
  <c r="T140" i="13"/>
  <c r="T144" i="13"/>
  <c r="T148" i="13"/>
  <c r="T152" i="13"/>
  <c r="T156" i="13"/>
  <c r="T160" i="13"/>
  <c r="T164" i="13"/>
  <c r="T168" i="13"/>
  <c r="T172" i="13"/>
  <c r="T176" i="13"/>
  <c r="T180" i="13"/>
  <c r="T184" i="13"/>
  <c r="T188" i="13"/>
  <c r="T192" i="13"/>
  <c r="T196" i="13"/>
  <c r="T200" i="13"/>
  <c r="T204" i="13"/>
  <c r="T208" i="13"/>
  <c r="T212" i="13"/>
  <c r="T216" i="13"/>
  <c r="T220" i="13"/>
  <c r="T224" i="13"/>
  <c r="T228" i="13"/>
  <c r="T232" i="13"/>
  <c r="T236" i="13"/>
  <c r="T240" i="13"/>
  <c r="T244" i="13"/>
  <c r="T248" i="13"/>
  <c r="T252" i="13"/>
  <c r="T256" i="13"/>
  <c r="T260" i="13"/>
  <c r="T264" i="13"/>
  <c r="T268" i="13"/>
  <c r="T272" i="13"/>
  <c r="T276" i="13"/>
  <c r="T280" i="13"/>
  <c r="T284" i="13"/>
  <c r="T288" i="13"/>
  <c r="T292" i="13"/>
  <c r="T296" i="13"/>
  <c r="T300" i="13"/>
  <c r="T304" i="13"/>
  <c r="T308" i="13"/>
  <c r="T312" i="13"/>
  <c r="T316" i="13"/>
  <c r="T320" i="13"/>
  <c r="T324" i="13"/>
  <c r="T328" i="13"/>
  <c r="T332" i="13"/>
  <c r="T336" i="13"/>
  <c r="T340" i="13"/>
  <c r="T344" i="13"/>
  <c r="T348" i="13"/>
  <c r="T352" i="13"/>
  <c r="T356" i="13"/>
  <c r="T360" i="13"/>
  <c r="T364" i="13"/>
  <c r="T368" i="13"/>
  <c r="T372" i="13"/>
  <c r="T376" i="13"/>
  <c r="T380" i="13"/>
  <c r="T384" i="13"/>
  <c r="T388" i="13"/>
  <c r="T392" i="13"/>
  <c r="T396" i="13"/>
  <c r="T400" i="13"/>
  <c r="T404" i="13"/>
  <c r="T408" i="13"/>
  <c r="T412" i="13"/>
  <c r="T416" i="13"/>
  <c r="T420" i="13"/>
  <c r="T424" i="13"/>
  <c r="T428" i="13"/>
  <c r="T432" i="13"/>
  <c r="T436" i="13"/>
  <c r="T440" i="13"/>
  <c r="T444" i="13"/>
  <c r="T448" i="13"/>
  <c r="T452" i="13"/>
  <c r="T456" i="13"/>
  <c r="T461" i="13"/>
  <c r="T465" i="13"/>
  <c r="T469" i="13"/>
  <c r="T473" i="13"/>
  <c r="T477" i="13"/>
  <c r="T481" i="13"/>
  <c r="T485" i="13"/>
  <c r="T489" i="13"/>
  <c r="T493" i="13"/>
  <c r="T497" i="13"/>
  <c r="T501" i="13"/>
  <c r="T505" i="13"/>
  <c r="T509" i="13"/>
  <c r="T513" i="13"/>
  <c r="T517" i="13"/>
  <c r="T6" i="13"/>
  <c r="T17" i="13"/>
  <c r="W17" i="13" s="1"/>
  <c r="T29" i="13"/>
  <c r="T37" i="13"/>
  <c r="T45" i="13"/>
  <c r="T57" i="13"/>
  <c r="T73" i="13"/>
  <c r="T85" i="13"/>
  <c r="T97" i="13"/>
  <c r="T109" i="13"/>
  <c r="T121" i="13"/>
  <c r="T137" i="13"/>
  <c r="T149" i="13"/>
  <c r="T161" i="13"/>
  <c r="T169" i="13"/>
  <c r="T177" i="13"/>
  <c r="T185" i="13"/>
  <c r="T189" i="13"/>
  <c r="T197" i="13"/>
  <c r="T201" i="13"/>
  <c r="T209" i="13"/>
  <c r="T213" i="13"/>
  <c r="T221" i="13"/>
  <c r="T225" i="13"/>
  <c r="T233" i="13"/>
  <c r="T237" i="13"/>
  <c r="T241" i="13"/>
  <c r="T249" i="13"/>
  <c r="T257" i="13"/>
  <c r="T265" i="13"/>
  <c r="T273" i="13"/>
  <c r="T281" i="13"/>
  <c r="T289" i="13"/>
  <c r="T297" i="13"/>
  <c r="T305" i="13"/>
  <c r="T313" i="13"/>
  <c r="T321" i="13"/>
  <c r="T329" i="13"/>
  <c r="T333" i="13"/>
  <c r="T341" i="13"/>
  <c r="T349" i="13"/>
  <c r="T357" i="13"/>
  <c r="T365" i="13"/>
  <c r="W365" i="13" s="1"/>
  <c r="T373" i="13"/>
  <c r="T381" i="13"/>
  <c r="T389" i="13"/>
  <c r="T397" i="13"/>
  <c r="T409" i="13"/>
  <c r="T417" i="13"/>
  <c r="T425" i="13"/>
  <c r="T433" i="13"/>
  <c r="T441" i="13"/>
  <c r="T449" i="13"/>
  <c r="T457" i="13"/>
  <c r="T462" i="13"/>
  <c r="T470" i="13"/>
  <c r="T478" i="13"/>
  <c r="T482" i="13"/>
  <c r="T490" i="13"/>
  <c r="T494" i="13"/>
  <c r="T498" i="13"/>
  <c r="T502" i="13"/>
  <c r="T506" i="13"/>
  <c r="T510" i="13"/>
  <c r="T518" i="13"/>
  <c r="T10" i="13"/>
  <c r="T14" i="13"/>
  <c r="T22" i="13"/>
  <c r="T26" i="13"/>
  <c r="T30" i="13"/>
  <c r="T34" i="13"/>
  <c r="T42" i="13"/>
  <c r="T46" i="13"/>
  <c r="T50" i="13"/>
  <c r="T54" i="13"/>
  <c r="T58" i="13"/>
  <c r="T62" i="13"/>
  <c r="T70" i="13"/>
  <c r="T74" i="13"/>
  <c r="T78" i="13"/>
  <c r="T82" i="13"/>
  <c r="T86" i="13"/>
  <c r="T94" i="13"/>
  <c r="T98" i="13"/>
  <c r="T102" i="13"/>
  <c r="T106" i="13"/>
  <c r="T110" i="13"/>
  <c r="T118" i="13"/>
  <c r="T122" i="13"/>
  <c r="T126" i="13"/>
  <c r="T130" i="13"/>
  <c r="T138" i="13"/>
  <c r="T142" i="13"/>
  <c r="T146" i="13"/>
  <c r="T154" i="13"/>
  <c r="T158" i="13"/>
  <c r="T166" i="13"/>
  <c r="T174" i="13"/>
  <c r="T182" i="13"/>
  <c r="T186" i="13"/>
  <c r="T194" i="13"/>
  <c r="T202" i="13"/>
  <c r="T210" i="13"/>
  <c r="T218" i="13"/>
  <c r="T226" i="13"/>
  <c r="T234" i="13"/>
  <c r="T242" i="13"/>
  <c r="T250" i="13"/>
  <c r="T258" i="13"/>
  <c r="T266" i="13"/>
  <c r="T274" i="13"/>
  <c r="T278" i="13"/>
  <c r="T286" i="13"/>
  <c r="T298" i="13"/>
  <c r="T306" i="13"/>
  <c r="T318" i="13"/>
  <c r="T326" i="13"/>
  <c r="T334" i="13"/>
  <c r="T342" i="13"/>
  <c r="T350" i="13"/>
  <c r="T362" i="13"/>
  <c r="T370" i="13"/>
  <c r="T382" i="13"/>
  <c r="T402" i="13"/>
  <c r="T475" i="13"/>
  <c r="V8" i="13"/>
  <c r="W8" i="13" s="1"/>
  <c r="V12" i="13"/>
  <c r="V16" i="13"/>
  <c r="V20" i="13"/>
  <c r="V24" i="13"/>
  <c r="V28" i="13"/>
  <c r="V32" i="13"/>
  <c r="V36" i="13"/>
  <c r="V40" i="13"/>
  <c r="W40" i="13" s="1"/>
  <c r="V44" i="13"/>
  <c r="V48" i="13"/>
  <c r="V52" i="13"/>
  <c r="V56" i="13"/>
  <c r="V60" i="13"/>
  <c r="V64" i="13"/>
  <c r="V68" i="13"/>
  <c r="V72" i="13"/>
  <c r="W72" i="13" s="1"/>
  <c r="V76" i="13"/>
  <c r="V80" i="13"/>
  <c r="V84" i="13"/>
  <c r="V88" i="13"/>
  <c r="V92" i="13"/>
  <c r="V96" i="13"/>
  <c r="V100" i="13"/>
  <c r="V104" i="13"/>
  <c r="W104" i="13" s="1"/>
  <c r="V108" i="13"/>
  <c r="V112" i="13"/>
  <c r="V116" i="13"/>
  <c r="V120" i="13"/>
  <c r="V124" i="13"/>
  <c r="V128" i="13"/>
  <c r="V132" i="13"/>
  <c r="V136" i="13"/>
  <c r="W136" i="13" s="1"/>
  <c r="V140" i="13"/>
  <c r="V144" i="13"/>
  <c r="V148" i="13"/>
  <c r="V152" i="13"/>
  <c r="V156" i="13"/>
  <c r="V160" i="13"/>
  <c r="V164" i="13"/>
  <c r="V168" i="13"/>
  <c r="W168" i="13" s="1"/>
  <c r="V172" i="13"/>
  <c r="V176" i="13"/>
  <c r="V180" i="13"/>
  <c r="V184" i="13"/>
  <c r="V188" i="13"/>
  <c r="V192" i="13"/>
  <c r="V196" i="13"/>
  <c r="V200" i="13"/>
  <c r="W200" i="13" s="1"/>
  <c r="V204" i="13"/>
  <c r="V208" i="13"/>
  <c r="V212" i="13"/>
  <c r="V216" i="13"/>
  <c r="V220" i="13"/>
  <c r="V224" i="13"/>
  <c r="V228" i="13"/>
  <c r="V232" i="13"/>
  <c r="W232" i="13" s="1"/>
  <c r="V236" i="13"/>
  <c r="V240" i="13"/>
  <c r="V244" i="13"/>
  <c r="V248" i="13"/>
  <c r="V252" i="13"/>
  <c r="V256" i="13"/>
  <c r="V260" i="13"/>
  <c r="V264" i="13"/>
  <c r="W264" i="13" s="1"/>
  <c r="V268" i="13"/>
  <c r="V272" i="13"/>
  <c r="V276" i="13"/>
  <c r="V280" i="13"/>
  <c r="V284" i="13"/>
  <c r="V288" i="13"/>
  <c r="V292" i="13"/>
  <c r="V296" i="13"/>
  <c r="W296" i="13" s="1"/>
  <c r="V300" i="13"/>
  <c r="V304" i="13"/>
  <c r="V308" i="13"/>
  <c r="V312" i="13"/>
  <c r="V316" i="13"/>
  <c r="V320" i="13"/>
  <c r="V324" i="13"/>
  <c r="V328" i="13"/>
  <c r="W328" i="13" s="1"/>
  <c r="V332" i="13"/>
  <c r="V336" i="13"/>
  <c r="V340" i="13"/>
  <c r="V344" i="13"/>
  <c r="V348" i="13"/>
  <c r="V352" i="13"/>
  <c r="V356" i="13"/>
  <c r="V360" i="13"/>
  <c r="W360" i="13" s="1"/>
  <c r="V364" i="13"/>
  <c r="V368" i="13"/>
  <c r="V372" i="13"/>
  <c r="V376" i="13"/>
  <c r="V380" i="13"/>
  <c r="V384" i="13"/>
  <c r="V388" i="13"/>
  <c r="V392" i="13"/>
  <c r="W392" i="13" s="1"/>
  <c r="V396" i="13"/>
  <c r="V400" i="13"/>
  <c r="V404" i="13"/>
  <c r="V408" i="13"/>
  <c r="V412" i="13"/>
  <c r="V416" i="13"/>
  <c r="V420" i="13"/>
  <c r="V424" i="13"/>
  <c r="W424" i="13" s="1"/>
  <c r="V428" i="13"/>
  <c r="V432" i="13"/>
  <c r="V436" i="13"/>
  <c r="V440" i="13"/>
  <c r="V444" i="13"/>
  <c r="V448" i="13"/>
  <c r="V452" i="13"/>
  <c r="V456" i="13"/>
  <c r="W456" i="13" s="1"/>
  <c r="V461" i="13"/>
  <c r="V465" i="13"/>
  <c r="V469" i="13"/>
  <c r="V473" i="13"/>
  <c r="V477" i="13"/>
  <c r="V481" i="13"/>
  <c r="V485" i="13"/>
  <c r="V489" i="13"/>
  <c r="W489" i="13" s="1"/>
  <c r="V493" i="13"/>
  <c r="V497" i="13"/>
  <c r="V501" i="13"/>
  <c r="V505" i="13"/>
  <c r="V509" i="13"/>
  <c r="V513" i="13"/>
  <c r="V517" i="13"/>
  <c r="B23" i="16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W506" i="13"/>
  <c r="W111" i="13"/>
  <c r="W79" i="13"/>
  <c r="W115" i="13"/>
  <c r="W175" i="13"/>
  <c r="W143" i="13"/>
  <c r="W243" i="13"/>
  <c r="W271" i="13"/>
  <c r="W437" i="13"/>
  <c r="W294" i="13"/>
  <c r="W335" i="13"/>
  <c r="W13" i="13"/>
  <c r="W15" i="13"/>
  <c r="W47" i="13"/>
  <c r="W422" i="13"/>
  <c r="W431" i="13"/>
  <c r="W367" i="13"/>
  <c r="Q112" i="15"/>
  <c r="Q111" i="15"/>
  <c r="Q110" i="15"/>
  <c r="Q109" i="15"/>
  <c r="Q108" i="15"/>
  <c r="Q107" i="15"/>
  <c r="Q106" i="15"/>
  <c r="Q516" i="13"/>
  <c r="W131" i="13" l="1"/>
  <c r="W99" i="13"/>
  <c r="W230" i="13"/>
  <c r="W18" i="13"/>
  <c r="W269" i="13"/>
  <c r="W385" i="13"/>
  <c r="W65" i="13"/>
  <c r="W491" i="13"/>
  <c r="W114" i="13"/>
  <c r="W285" i="13"/>
  <c r="W520" i="13"/>
  <c r="W78" i="13"/>
  <c r="W105" i="13"/>
  <c r="W345" i="13"/>
  <c r="W318" i="13"/>
  <c r="W98" i="13"/>
  <c r="W58" i="13"/>
  <c r="W441" i="13"/>
  <c r="W373" i="13"/>
  <c r="W313" i="13"/>
  <c r="W249" i="13"/>
  <c r="W137" i="13"/>
  <c r="W469" i="13"/>
  <c r="W436" i="13"/>
  <c r="W404" i="13"/>
  <c r="W372" i="13"/>
  <c r="W340" i="13"/>
  <c r="W244" i="13"/>
  <c r="W212" i="13"/>
  <c r="W148" i="13"/>
  <c r="W270" i="13"/>
  <c r="W314" i="13"/>
  <c r="W129" i="13"/>
  <c r="W377" i="13"/>
  <c r="W205" i="13"/>
  <c r="W350" i="13"/>
  <c r="W169" i="13"/>
  <c r="W62" i="13"/>
  <c r="W477" i="13"/>
  <c r="W348" i="13"/>
  <c r="W156" i="13"/>
  <c r="W60" i="13"/>
  <c r="W242" i="13"/>
  <c r="W94" i="13"/>
  <c r="W305" i="13"/>
  <c r="W241" i="13"/>
  <c r="W462" i="13"/>
  <c r="W412" i="13"/>
  <c r="W386" i="13"/>
  <c r="W46" i="13"/>
  <c r="W434" i="13"/>
  <c r="W15" i="15"/>
  <c r="W83" i="15"/>
  <c r="W130" i="15"/>
  <c r="W81" i="13"/>
  <c r="W494" i="13"/>
  <c r="W337" i="13"/>
  <c r="W10" i="15"/>
  <c r="W52" i="15"/>
  <c r="W467" i="13"/>
  <c r="W398" i="13"/>
  <c r="AE677" i="13"/>
  <c r="AE678" i="13" s="1"/>
  <c r="AE679" i="13" s="1"/>
  <c r="AE680" i="13" s="1"/>
  <c r="AE681" i="13" s="1"/>
  <c r="AE682" i="13" s="1"/>
  <c r="AE683" i="13" s="1"/>
  <c r="AE684" i="13" s="1"/>
  <c r="AE685" i="13" s="1"/>
  <c r="AE686" i="13" s="1"/>
  <c r="AE687" i="13" s="1"/>
  <c r="AE688" i="13" s="1"/>
  <c r="AE689" i="13" s="1"/>
  <c r="AE690" i="13" s="1"/>
  <c r="AE691" i="13" s="1"/>
  <c r="AE692" i="13" s="1"/>
  <c r="AE693" i="13" s="1"/>
  <c r="AE694" i="13" s="1"/>
  <c r="AE695" i="13" s="1"/>
  <c r="AE696" i="13" s="1"/>
  <c r="AE697" i="13" s="1"/>
  <c r="AE698" i="13" s="1"/>
  <c r="AE699" i="13" s="1"/>
  <c r="AE700" i="13" s="1"/>
  <c r="AE701" i="13" s="1"/>
  <c r="AE702" i="13" s="1"/>
  <c r="AE703" i="13" s="1"/>
  <c r="AE704" i="13" s="1"/>
  <c r="W421" i="13"/>
  <c r="W478" i="13"/>
  <c r="W413" i="13"/>
  <c r="W358" i="13"/>
  <c r="W165" i="13"/>
  <c r="W309" i="13"/>
  <c r="W224" i="13"/>
  <c r="W450" i="13"/>
  <c r="W66" i="15"/>
  <c r="W67" i="15"/>
  <c r="W97" i="15"/>
  <c r="W173" i="13"/>
  <c r="W147" i="13"/>
  <c r="W209" i="13"/>
  <c r="W102" i="13"/>
  <c r="W197" i="13"/>
  <c r="W37" i="13"/>
  <c r="W130" i="13"/>
  <c r="W20" i="13"/>
  <c r="W170" i="13"/>
  <c r="W400" i="13"/>
  <c r="W304" i="13"/>
  <c r="W226" i="13"/>
  <c r="W238" i="13"/>
  <c r="W493" i="13"/>
  <c r="W461" i="13"/>
  <c r="W396" i="13"/>
  <c r="W332" i="13"/>
  <c r="W172" i="13"/>
  <c r="W108" i="13"/>
  <c r="W44" i="13"/>
  <c r="W12" i="13"/>
  <c r="W406" i="13"/>
  <c r="W27" i="15"/>
  <c r="W128" i="15"/>
  <c r="W111" i="15"/>
  <c r="W120" i="15"/>
  <c r="W51" i="15"/>
  <c r="W43" i="15"/>
  <c r="W82" i="15"/>
  <c r="W99" i="15"/>
  <c r="W119" i="15"/>
  <c r="W16" i="15"/>
  <c r="W87" i="15"/>
  <c r="W23" i="15"/>
  <c r="W124" i="15"/>
  <c r="W116" i="15"/>
  <c r="W56" i="15"/>
  <c r="W92" i="15"/>
  <c r="W321" i="13"/>
  <c r="W216" i="13"/>
  <c r="W120" i="13"/>
  <c r="W487" i="13"/>
  <c r="W378" i="13"/>
  <c r="W322" i="13"/>
  <c r="W262" i="13"/>
  <c r="W474" i="13"/>
  <c r="W405" i="13"/>
  <c r="W193" i="13"/>
  <c r="W42" i="13"/>
  <c r="W510" i="13"/>
  <c r="W470" i="13"/>
  <c r="W409" i="13"/>
  <c r="W225" i="13"/>
  <c r="W301" i="13"/>
  <c r="W514" i="13"/>
  <c r="W45" i="13"/>
  <c r="W490" i="13"/>
  <c r="W201" i="13"/>
  <c r="W218" i="13"/>
  <c r="W281" i="13"/>
  <c r="W22" i="13"/>
  <c r="W475" i="13"/>
  <c r="W402" i="13"/>
  <c r="W138" i="13"/>
  <c r="W14" i="13"/>
  <c r="W382" i="13"/>
  <c r="W240" i="13"/>
  <c r="W176" i="13"/>
  <c r="W112" i="13"/>
  <c r="W80" i="13"/>
  <c r="W306" i="13"/>
  <c r="W414" i="13"/>
  <c r="W286" i="13"/>
  <c r="W433" i="13"/>
  <c r="W349" i="13"/>
  <c r="W341" i="13"/>
  <c r="W85" i="13"/>
  <c r="W485" i="13"/>
  <c r="W356" i="13"/>
  <c r="W36" i="13"/>
  <c r="W463" i="13"/>
  <c r="W346" i="13"/>
  <c r="W222" i="13"/>
  <c r="W150" i="13"/>
  <c r="W429" i="13"/>
  <c r="W153" i="13"/>
  <c r="W61" i="13"/>
  <c r="W9" i="13"/>
  <c r="W331" i="13"/>
  <c r="W171" i="13"/>
  <c r="W11" i="13"/>
  <c r="W210" i="13"/>
  <c r="W34" i="13"/>
  <c r="W397" i="13"/>
  <c r="W333" i="13"/>
  <c r="W128" i="13"/>
  <c r="W96" i="13"/>
  <c r="W64" i="13"/>
  <c r="W217" i="13"/>
  <c r="W455" i="13"/>
  <c r="W369" i="13"/>
  <c r="W235" i="13"/>
  <c r="W43" i="13"/>
  <c r="W198" i="13"/>
  <c r="W277" i="13"/>
  <c r="W133" i="13"/>
  <c r="W512" i="13"/>
  <c r="W480" i="13"/>
  <c r="W383" i="13"/>
  <c r="W287" i="13"/>
  <c r="W255" i="13"/>
  <c r="W191" i="13"/>
  <c r="W159" i="13"/>
  <c r="W127" i="13"/>
  <c r="W95" i="13"/>
  <c r="W31" i="13"/>
  <c r="W483" i="13"/>
  <c r="W190" i="13"/>
  <c r="W411" i="13"/>
  <c r="W347" i="13"/>
  <c r="W251" i="13"/>
  <c r="W187" i="13"/>
  <c r="W91" i="13"/>
  <c r="W27" i="13"/>
  <c r="W363" i="13"/>
  <c r="W229" i="13"/>
  <c r="W395" i="13"/>
  <c r="W459" i="13"/>
  <c r="W466" i="13"/>
  <c r="W177" i="13"/>
  <c r="W278" i="13"/>
  <c r="W273" i="13"/>
  <c r="W110" i="13"/>
  <c r="W320" i="13"/>
  <c r="W118" i="13"/>
  <c r="W196" i="13"/>
  <c r="W32" i="13"/>
  <c r="W127" i="15"/>
  <c r="W84" i="15"/>
  <c r="W133" i="15"/>
  <c r="W115" i="15"/>
  <c r="W64" i="15"/>
  <c r="W122" i="15"/>
  <c r="W90" i="15"/>
  <c r="W58" i="15"/>
  <c r="W26" i="15"/>
  <c r="W75" i="15"/>
  <c r="W95" i="15"/>
  <c r="W106" i="15"/>
  <c r="W74" i="15"/>
  <c r="W42" i="15"/>
  <c r="W114" i="15"/>
  <c r="W18" i="15"/>
  <c r="W20" i="15"/>
  <c r="W103" i="15"/>
  <c r="W46" i="15"/>
  <c r="W32" i="15"/>
  <c r="W8" i="15"/>
  <c r="W70" i="15"/>
  <c r="W94" i="15"/>
  <c r="W73" i="15"/>
  <c r="W123" i="15"/>
  <c r="W112" i="15"/>
  <c r="W44" i="15"/>
  <c r="W71" i="15"/>
  <c r="W47" i="15"/>
  <c r="W104" i="15"/>
  <c r="W55" i="15"/>
  <c r="W61" i="15"/>
  <c r="W29" i="15"/>
  <c r="W80" i="15"/>
  <c r="W24" i="15"/>
  <c r="W37" i="15"/>
  <c r="W40" i="15"/>
  <c r="W129" i="15"/>
  <c r="W113" i="15"/>
  <c r="W65" i="15"/>
  <c r="W11" i="15"/>
  <c r="W39" i="15"/>
  <c r="W53" i="15"/>
  <c r="W98" i="15"/>
  <c r="W50" i="15"/>
  <c r="W68" i="15"/>
  <c r="W89" i="15"/>
  <c r="W57" i="15"/>
  <c r="W25" i="15"/>
  <c r="W59" i="15"/>
  <c r="W76" i="15"/>
  <c r="W36" i="15"/>
  <c r="W88" i="15"/>
  <c r="W7" i="15"/>
  <c r="W63" i="15"/>
  <c r="W96" i="15"/>
  <c r="W72" i="15"/>
  <c r="W48" i="15"/>
  <c r="W125" i="15"/>
  <c r="W101" i="15"/>
  <c r="W77" i="15"/>
  <c r="W79" i="15"/>
  <c r="W13" i="15"/>
  <c r="W117" i="15"/>
  <c r="W93" i="15"/>
  <c r="W69" i="15"/>
  <c r="W45" i="15"/>
  <c r="W21" i="15"/>
  <c r="W109" i="15"/>
  <c r="W100" i="15"/>
  <c r="W49" i="15"/>
  <c r="W60" i="15"/>
  <c r="W12" i="15"/>
  <c r="W34" i="15"/>
  <c r="W31" i="15"/>
  <c r="W105" i="15"/>
  <c r="W108" i="15"/>
  <c r="W41" i="15"/>
  <c r="W17" i="15"/>
  <c r="W91" i="15"/>
  <c r="W81" i="15"/>
  <c r="W33" i="15"/>
  <c r="W9" i="15"/>
  <c r="W134" i="15"/>
  <c r="W110" i="15"/>
  <c r="W86" i="15"/>
  <c r="W62" i="15"/>
  <c r="W38" i="15"/>
  <c r="W14" i="15"/>
  <c r="W22" i="15"/>
  <c r="W121" i="15"/>
  <c r="W28" i="15"/>
  <c r="W6" i="15"/>
  <c r="X6" i="15" s="1"/>
  <c r="W126" i="15"/>
  <c r="W102" i="15"/>
  <c r="W78" i="15"/>
  <c r="W54" i="15"/>
  <c r="W30" i="15"/>
  <c r="W132" i="15"/>
  <c r="W131" i="15"/>
  <c r="W107" i="15"/>
  <c r="W35" i="15"/>
  <c r="W118" i="15"/>
  <c r="W85" i="15"/>
  <c r="W19" i="15"/>
  <c r="W158" i="13"/>
  <c r="W221" i="13"/>
  <c r="W342" i="13"/>
  <c r="W154" i="13"/>
  <c r="W418" i="13"/>
  <c r="W290" i="13"/>
  <c r="W66" i="13"/>
  <c r="W89" i="13"/>
  <c r="W515" i="13"/>
  <c r="W274" i="13"/>
  <c r="W454" i="13"/>
  <c r="W164" i="13"/>
  <c r="W517" i="13"/>
  <c r="W388" i="13"/>
  <c r="W292" i="13"/>
  <c r="W100" i="13"/>
  <c r="W394" i="13"/>
  <c r="W186" i="13"/>
  <c r="W54" i="13"/>
  <c r="W181" i="13"/>
  <c r="W121" i="13"/>
  <c r="W73" i="13"/>
  <c r="W29" i="13"/>
  <c r="W499" i="13"/>
  <c r="W374" i="13"/>
  <c r="W254" i="13"/>
  <c r="W90" i="13"/>
  <c r="W452" i="13"/>
  <c r="W324" i="13"/>
  <c r="W260" i="13"/>
  <c r="W68" i="13"/>
  <c r="W505" i="13"/>
  <c r="W473" i="13"/>
  <c r="W440" i="13"/>
  <c r="W408" i="13"/>
  <c r="W376" i="13"/>
  <c r="W344" i="13"/>
  <c r="W312" i="13"/>
  <c r="W280" i="13"/>
  <c r="W248" i="13"/>
  <c r="W184" i="13"/>
  <c r="W152" i="13"/>
  <c r="W88" i="13"/>
  <c r="W56" i="13"/>
  <c r="W24" i="13"/>
  <c r="W446" i="13"/>
  <c r="W401" i="13"/>
  <c r="W250" i="13"/>
  <c r="W182" i="13"/>
  <c r="W74" i="13"/>
  <c r="W302" i="13"/>
  <c r="W420" i="13"/>
  <c r="W228" i="13"/>
  <c r="W132" i="13"/>
  <c r="W501" i="13"/>
  <c r="W308" i="13"/>
  <c r="W276" i="13"/>
  <c r="W180" i="13"/>
  <c r="W116" i="13"/>
  <c r="W84" i="13"/>
  <c r="W52" i="13"/>
  <c r="W234" i="13"/>
  <c r="W174" i="13"/>
  <c r="W106" i="13"/>
  <c r="W30" i="13"/>
  <c r="W189" i="13"/>
  <c r="W479" i="13"/>
  <c r="W410" i="13"/>
  <c r="W338" i="13"/>
  <c r="W310" i="13"/>
  <c r="W282" i="13"/>
  <c r="W246" i="13"/>
  <c r="W214" i="13"/>
  <c r="W38" i="13"/>
  <c r="W134" i="13"/>
  <c r="W10" i="13"/>
  <c r="W126" i="13"/>
  <c r="W366" i="13"/>
  <c r="W266" i="13"/>
  <c r="W202" i="13"/>
  <c r="W146" i="13"/>
  <c r="W70" i="13"/>
  <c r="W213" i="13"/>
  <c r="W458" i="13"/>
  <c r="W390" i="13"/>
  <c r="W471" i="13"/>
  <c r="W502" i="13"/>
  <c r="W482" i="13"/>
  <c r="W457" i="13"/>
  <c r="W425" i="13"/>
  <c r="W329" i="13"/>
  <c r="W237" i="13"/>
  <c r="W511" i="13"/>
  <c r="W357" i="13"/>
  <c r="W334" i="13"/>
  <c r="W442" i="13"/>
  <c r="W194" i="13"/>
  <c r="W389" i="13"/>
  <c r="W298" i="13"/>
  <c r="W370" i="13"/>
  <c r="W50" i="13"/>
  <c r="W265" i="13"/>
  <c r="W426" i="13"/>
  <c r="W488" i="13"/>
  <c r="W495" i="13"/>
  <c r="W297" i="13"/>
  <c r="W86" i="13"/>
  <c r="W16" i="13"/>
  <c r="W283" i="13"/>
  <c r="W267" i="13"/>
  <c r="W204" i="13"/>
  <c r="W417" i="13"/>
  <c r="W438" i="13"/>
  <c r="W315" i="13"/>
  <c r="W299" i="13"/>
  <c r="W288" i="13"/>
  <c r="W272" i="13"/>
  <c r="W256" i="13"/>
  <c r="W220" i="13"/>
  <c r="W192" i="13"/>
  <c r="W252" i="13"/>
  <c r="W178" i="13"/>
  <c r="W185" i="13"/>
  <c r="W140" i="13"/>
  <c r="W160" i="13"/>
  <c r="W97" i="13"/>
  <c r="W219" i="13"/>
  <c r="W445" i="13"/>
  <c r="W117" i="13"/>
  <c r="W486" i="13"/>
  <c r="W428" i="13"/>
  <c r="W368" i="13"/>
  <c r="W144" i="13"/>
  <c r="W77" i="13"/>
  <c r="W82" i="13"/>
  <c r="W93" i="13"/>
  <c r="W161" i="13"/>
  <c r="W518" i="13"/>
  <c r="W427" i="13"/>
  <c r="W393" i="13"/>
  <c r="W330" i="13"/>
  <c r="W6" i="13"/>
  <c r="X6" i="13" s="1"/>
  <c r="X7" i="13" s="1"/>
  <c r="X8" i="13" s="1"/>
  <c r="X9" i="13" s="1"/>
  <c r="W26" i="13"/>
  <c r="W381" i="13"/>
  <c r="W380" i="13"/>
  <c r="W49" i="13"/>
  <c r="W28" i="13"/>
  <c r="W361" i="13"/>
  <c r="W353" i="13"/>
  <c r="W443" i="13"/>
  <c r="W326" i="13"/>
  <c r="W317" i="13"/>
  <c r="W293" i="13"/>
  <c r="W258" i="13"/>
  <c r="W233" i="13"/>
  <c r="W166" i="13"/>
  <c r="W142" i="13"/>
  <c r="W149" i="13"/>
  <c r="W513" i="13"/>
  <c r="W208" i="13"/>
  <c r="W76" i="13"/>
  <c r="W497" i="13"/>
  <c r="W432" i="13"/>
  <c r="W498" i="13"/>
  <c r="W465" i="13"/>
  <c r="W284" i="13"/>
  <c r="W268" i="13"/>
  <c r="W236" i="13"/>
  <c r="W125" i="13"/>
  <c r="W101" i="13"/>
  <c r="W53" i="13"/>
  <c r="W145" i="13"/>
  <c r="W109" i="13"/>
  <c r="W492" i="13"/>
  <c r="W364" i="13"/>
  <c r="W362" i="13"/>
  <c r="W481" i="13"/>
  <c r="W155" i="13"/>
  <c r="W122" i="13"/>
  <c r="W139" i="13"/>
  <c r="W25" i="13"/>
  <c r="W379" i="13"/>
  <c r="W48" i="13"/>
  <c r="W352" i="13"/>
  <c r="W336" i="13"/>
  <c r="W325" i="13"/>
  <c r="W316" i="13"/>
  <c r="W300" i="13"/>
  <c r="W289" i="13"/>
  <c r="W257" i="13"/>
  <c r="W188" i="13"/>
  <c r="W92" i="13"/>
  <c r="W507" i="13"/>
  <c r="W124" i="13"/>
  <c r="W416" i="13"/>
  <c r="W448" i="13"/>
  <c r="W69" i="13"/>
  <c r="W123" i="13"/>
  <c r="W57" i="13"/>
  <c r="W449" i="13"/>
  <c r="W384" i="13"/>
  <c r="W444" i="13"/>
  <c r="W453" i="13"/>
  <c r="W509" i="13"/>
  <c r="W519" i="13"/>
  <c r="B51" i="16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Q105" i="15"/>
  <c r="Q104" i="15"/>
  <c r="Q103" i="15"/>
  <c r="Q102" i="15"/>
  <c r="Q101" i="15"/>
  <c r="Q100" i="15"/>
  <c r="Q99" i="15"/>
  <c r="Q98" i="15"/>
  <c r="Q97" i="15"/>
  <c r="Q515" i="13"/>
  <c r="Q96" i="15"/>
  <c r="Q95" i="15"/>
  <c r="Q94" i="15"/>
  <c r="Q93" i="15"/>
  <c r="Q92" i="15"/>
  <c r="Q91" i="15"/>
  <c r="Q90" i="15"/>
  <c r="Q89" i="15"/>
  <c r="Q88" i="15"/>
  <c r="Q87" i="15"/>
  <c r="Q86" i="15"/>
  <c r="Q514" i="13"/>
  <c r="Q85" i="15"/>
  <c r="Q84" i="15"/>
  <c r="Q83" i="15"/>
  <c r="Q82" i="15"/>
  <c r="Q81" i="15"/>
  <c r="Q80" i="15"/>
  <c r="Q79" i="15"/>
  <c r="Q513" i="13"/>
  <c r="Q78" i="15"/>
  <c r="Q77" i="15"/>
  <c r="Q76" i="15"/>
  <c r="Q75" i="15"/>
  <c r="Q74" i="15"/>
  <c r="Q73" i="15"/>
  <c r="Q72" i="15"/>
  <c r="Q71" i="15"/>
  <c r="Q70" i="15"/>
  <c r="Q69" i="15"/>
  <c r="AK676" i="13" l="1"/>
  <c r="AK677" i="13" s="1"/>
  <c r="AK678" i="13" s="1"/>
  <c r="AK679" i="13" s="1"/>
  <c r="AK680" i="13" s="1"/>
  <c r="AK681" i="13" s="1"/>
  <c r="AK682" i="13" s="1"/>
  <c r="AK683" i="13" s="1"/>
  <c r="AK684" i="13" s="1"/>
  <c r="AK685" i="13" s="1"/>
  <c r="AK686" i="13" s="1"/>
  <c r="AK687" i="13" s="1"/>
  <c r="AK688" i="13" s="1"/>
  <c r="AK689" i="13" s="1"/>
  <c r="AK690" i="13" s="1"/>
  <c r="AK691" i="13" s="1"/>
  <c r="AK692" i="13" s="1"/>
  <c r="AK693" i="13" s="1"/>
  <c r="AK694" i="13" s="1"/>
  <c r="AK695" i="13" s="1"/>
  <c r="AK696" i="13" s="1"/>
  <c r="AK697" i="13" s="1"/>
  <c r="AK698" i="13" s="1"/>
  <c r="AK699" i="13" s="1"/>
  <c r="AK700" i="13" s="1"/>
  <c r="AK701" i="13" s="1"/>
  <c r="AK702" i="13" s="1"/>
  <c r="AK703" i="13" s="1"/>
  <c r="AK704" i="13" s="1"/>
  <c r="X10" i="13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  <c r="X86" i="13" s="1"/>
  <c r="X87" i="13" s="1"/>
  <c r="X88" i="13" s="1"/>
  <c r="X89" i="13" s="1"/>
  <c r="X90" i="13" s="1"/>
  <c r="X91" i="13" s="1"/>
  <c r="X92" i="13" s="1"/>
  <c r="X93" i="13" s="1"/>
  <c r="X94" i="13" s="1"/>
  <c r="X95" i="13" s="1"/>
  <c r="X96" i="13" s="1"/>
  <c r="X97" i="13" s="1"/>
  <c r="X98" i="13" s="1"/>
  <c r="X99" i="13" s="1"/>
  <c r="X100" i="13" s="1"/>
  <c r="X101" i="13" s="1"/>
  <c r="X102" i="13" s="1"/>
  <c r="X103" i="13" s="1"/>
  <c r="X104" i="13" s="1"/>
  <c r="X105" i="13" s="1"/>
  <c r="X106" i="13" s="1"/>
  <c r="X107" i="13" s="1"/>
  <c r="X108" i="13" s="1"/>
  <c r="X109" i="13" s="1"/>
  <c r="X110" i="13" s="1"/>
  <c r="X111" i="13" s="1"/>
  <c r="X112" i="13" s="1"/>
  <c r="X113" i="13" s="1"/>
  <c r="X114" i="13" s="1"/>
  <c r="X115" i="13" s="1"/>
  <c r="X116" i="13" s="1"/>
  <c r="X117" i="13" s="1"/>
  <c r="X118" i="13" s="1"/>
  <c r="X119" i="13" s="1"/>
  <c r="X120" i="13" s="1"/>
  <c r="X121" i="13" s="1"/>
  <c r="X122" i="13" s="1"/>
  <c r="X123" i="13" s="1"/>
  <c r="X124" i="13" s="1"/>
  <c r="X125" i="13" s="1"/>
  <c r="X126" i="13" s="1"/>
  <c r="X127" i="13" s="1"/>
  <c r="X128" i="13" s="1"/>
  <c r="X129" i="13" s="1"/>
  <c r="X130" i="13" s="1"/>
  <c r="X131" i="13" s="1"/>
  <c r="X132" i="13" s="1"/>
  <c r="X133" i="13" s="1"/>
  <c r="X134" i="13" s="1"/>
  <c r="X135" i="13" s="1"/>
  <c r="X136" i="13" s="1"/>
  <c r="X137" i="13" s="1"/>
  <c r="X138" i="13" s="1"/>
  <c r="X139" i="13" s="1"/>
  <c r="X140" i="13" s="1"/>
  <c r="X141" i="13" s="1"/>
  <c r="X142" i="13" s="1"/>
  <c r="X143" i="13" s="1"/>
  <c r="X144" i="13" s="1"/>
  <c r="X145" i="13" s="1"/>
  <c r="X146" i="13" s="1"/>
  <c r="X147" i="13" s="1"/>
  <c r="X148" i="13" s="1"/>
  <c r="X149" i="13" s="1"/>
  <c r="X150" i="13" s="1"/>
  <c r="X151" i="13" s="1"/>
  <c r="X152" i="13" s="1"/>
  <c r="X153" i="13" s="1"/>
  <c r="X154" i="13" s="1"/>
  <c r="X155" i="13" s="1"/>
  <c r="X156" i="13" s="1"/>
  <c r="X157" i="13" s="1"/>
  <c r="X158" i="13" s="1"/>
  <c r="X159" i="13" s="1"/>
  <c r="X160" i="13" s="1"/>
  <c r="X161" i="13" s="1"/>
  <c r="X162" i="13" s="1"/>
  <c r="X163" i="13" s="1"/>
  <c r="X164" i="13" s="1"/>
  <c r="X165" i="13" s="1"/>
  <c r="X166" i="13" s="1"/>
  <c r="X167" i="13" s="1"/>
  <c r="X168" i="13" s="1"/>
  <c r="X169" i="13" s="1"/>
  <c r="X170" i="13" s="1"/>
  <c r="X171" i="13" s="1"/>
  <c r="X172" i="13" s="1"/>
  <c r="X173" i="13" s="1"/>
  <c r="X174" i="13" s="1"/>
  <c r="X175" i="13" s="1"/>
  <c r="X176" i="13" s="1"/>
  <c r="X177" i="13" s="1"/>
  <c r="X178" i="13" s="1"/>
  <c r="X179" i="13" s="1"/>
  <c r="X180" i="13" s="1"/>
  <c r="X181" i="13" s="1"/>
  <c r="X182" i="13" s="1"/>
  <c r="X183" i="13" s="1"/>
  <c r="X184" i="13" s="1"/>
  <c r="X185" i="13" s="1"/>
  <c r="X186" i="13" s="1"/>
  <c r="X187" i="13" s="1"/>
  <c r="X188" i="13" s="1"/>
  <c r="X189" i="13" s="1"/>
  <c r="X190" i="13" s="1"/>
  <c r="X191" i="13" s="1"/>
  <c r="X192" i="13" s="1"/>
  <c r="X193" i="13" s="1"/>
  <c r="X194" i="13" s="1"/>
  <c r="X195" i="13" s="1"/>
  <c r="X196" i="13" s="1"/>
  <c r="X197" i="13" s="1"/>
  <c r="X198" i="13" s="1"/>
  <c r="X199" i="13" s="1"/>
  <c r="X200" i="13" s="1"/>
  <c r="X201" i="13" s="1"/>
  <c r="X202" i="13" s="1"/>
  <c r="X203" i="13" s="1"/>
  <c r="X204" i="13" s="1"/>
  <c r="X205" i="13" s="1"/>
  <c r="X206" i="13" s="1"/>
  <c r="X207" i="13" s="1"/>
  <c r="X208" i="13" s="1"/>
  <c r="X209" i="13" s="1"/>
  <c r="X210" i="13" s="1"/>
  <c r="X211" i="13" s="1"/>
  <c r="X212" i="13" s="1"/>
  <c r="X213" i="13" s="1"/>
  <c r="X214" i="13" s="1"/>
  <c r="X215" i="13" s="1"/>
  <c r="X216" i="13" s="1"/>
  <c r="X217" i="13" s="1"/>
  <c r="X218" i="13" s="1"/>
  <c r="X219" i="13" s="1"/>
  <c r="X220" i="13" s="1"/>
  <c r="X221" i="13" s="1"/>
  <c r="X222" i="13" s="1"/>
  <c r="X223" i="13" s="1"/>
  <c r="X224" i="13" s="1"/>
  <c r="X225" i="13" s="1"/>
  <c r="X226" i="13" s="1"/>
  <c r="X227" i="13" s="1"/>
  <c r="X228" i="13" s="1"/>
  <c r="X229" i="13" s="1"/>
  <c r="X230" i="13" s="1"/>
  <c r="X231" i="13" s="1"/>
  <c r="X232" i="13" s="1"/>
  <c r="X233" i="13" s="1"/>
  <c r="X234" i="13" s="1"/>
  <c r="X235" i="13" s="1"/>
  <c r="X236" i="13" s="1"/>
  <c r="X237" i="13" s="1"/>
  <c r="X238" i="13" s="1"/>
  <c r="X239" i="13" s="1"/>
  <c r="X240" i="13" s="1"/>
  <c r="X241" i="13" s="1"/>
  <c r="X242" i="13" s="1"/>
  <c r="X243" i="13" s="1"/>
  <c r="X244" i="13" s="1"/>
  <c r="X245" i="13" s="1"/>
  <c r="X246" i="13" s="1"/>
  <c r="X247" i="13" s="1"/>
  <c r="X248" i="13" s="1"/>
  <c r="X249" i="13" s="1"/>
  <c r="X250" i="13" s="1"/>
  <c r="X251" i="13" s="1"/>
  <c r="X252" i="13" s="1"/>
  <c r="X253" i="13" s="1"/>
  <c r="X254" i="13" s="1"/>
  <c r="X255" i="13" s="1"/>
  <c r="X256" i="13" s="1"/>
  <c r="X257" i="13" s="1"/>
  <c r="X258" i="13" s="1"/>
  <c r="X259" i="13" s="1"/>
  <c r="X260" i="13" s="1"/>
  <c r="X261" i="13" s="1"/>
  <c r="X262" i="13" s="1"/>
  <c r="X263" i="13" s="1"/>
  <c r="X264" i="13" s="1"/>
  <c r="X265" i="13" s="1"/>
  <c r="X266" i="13" s="1"/>
  <c r="X267" i="13" s="1"/>
  <c r="X268" i="13" s="1"/>
  <c r="X269" i="13" s="1"/>
  <c r="X270" i="13" s="1"/>
  <c r="X271" i="13" s="1"/>
  <c r="X272" i="13" s="1"/>
  <c r="X273" i="13" s="1"/>
  <c r="X274" i="13" s="1"/>
  <c r="X275" i="13" s="1"/>
  <c r="X276" i="13" s="1"/>
  <c r="X277" i="13" s="1"/>
  <c r="X278" i="13" s="1"/>
  <c r="X279" i="13" s="1"/>
  <c r="X280" i="13" s="1"/>
  <c r="X281" i="13" s="1"/>
  <c r="X282" i="13" s="1"/>
  <c r="X283" i="13" s="1"/>
  <c r="X284" i="13" s="1"/>
  <c r="X285" i="13" s="1"/>
  <c r="X286" i="13" s="1"/>
  <c r="X287" i="13" s="1"/>
  <c r="X288" i="13" s="1"/>
  <c r="X289" i="13" s="1"/>
  <c r="X290" i="13" s="1"/>
  <c r="X291" i="13" s="1"/>
  <c r="X292" i="13" s="1"/>
  <c r="X293" i="13" s="1"/>
  <c r="X294" i="13" s="1"/>
  <c r="X295" i="13" s="1"/>
  <c r="X296" i="13" s="1"/>
  <c r="X297" i="13" s="1"/>
  <c r="X298" i="13" s="1"/>
  <c r="X299" i="13" s="1"/>
  <c r="X300" i="13" s="1"/>
  <c r="X301" i="13" s="1"/>
  <c r="X302" i="13" s="1"/>
  <c r="X303" i="13" s="1"/>
  <c r="X304" i="13" s="1"/>
  <c r="X305" i="13" s="1"/>
  <c r="X306" i="13" s="1"/>
  <c r="X307" i="13" s="1"/>
  <c r="X308" i="13" s="1"/>
  <c r="X309" i="13" s="1"/>
  <c r="X310" i="13" s="1"/>
  <c r="X311" i="13" s="1"/>
  <c r="X312" i="13" s="1"/>
  <c r="X313" i="13" s="1"/>
  <c r="X314" i="13" s="1"/>
  <c r="X315" i="13" s="1"/>
  <c r="X316" i="13" s="1"/>
  <c r="X317" i="13" s="1"/>
  <c r="X318" i="13" s="1"/>
  <c r="X319" i="13" s="1"/>
  <c r="X320" i="13" s="1"/>
  <c r="X321" i="13" s="1"/>
  <c r="X322" i="13" s="1"/>
  <c r="X323" i="13" s="1"/>
  <c r="X324" i="13" s="1"/>
  <c r="X325" i="13" s="1"/>
  <c r="X326" i="13" s="1"/>
  <c r="X327" i="13" s="1"/>
  <c r="X328" i="13" s="1"/>
  <c r="X329" i="13" s="1"/>
  <c r="X330" i="13" s="1"/>
  <c r="X331" i="13" s="1"/>
  <c r="X332" i="13" s="1"/>
  <c r="X333" i="13" s="1"/>
  <c r="X334" i="13" s="1"/>
  <c r="X335" i="13" s="1"/>
  <c r="X336" i="13" s="1"/>
  <c r="X337" i="13" s="1"/>
  <c r="X338" i="13" s="1"/>
  <c r="X339" i="13" s="1"/>
  <c r="X340" i="13" s="1"/>
  <c r="X341" i="13" s="1"/>
  <c r="X342" i="13" s="1"/>
  <c r="X343" i="13" s="1"/>
  <c r="X344" i="13" s="1"/>
  <c r="X345" i="13" s="1"/>
  <c r="X346" i="13" s="1"/>
  <c r="X347" i="13" s="1"/>
  <c r="X348" i="13" s="1"/>
  <c r="X349" i="13" s="1"/>
  <c r="X350" i="13" s="1"/>
  <c r="X351" i="13" s="1"/>
  <c r="X352" i="13" s="1"/>
  <c r="X353" i="13" s="1"/>
  <c r="X354" i="13" s="1"/>
  <c r="X355" i="13" s="1"/>
  <c r="X356" i="13" s="1"/>
  <c r="X357" i="13" s="1"/>
  <c r="X358" i="13" s="1"/>
  <c r="X359" i="13" s="1"/>
  <c r="X360" i="13" s="1"/>
  <c r="X361" i="13" s="1"/>
  <c r="X362" i="13" s="1"/>
  <c r="X363" i="13" s="1"/>
  <c r="X364" i="13" s="1"/>
  <c r="X365" i="13" s="1"/>
  <c r="X366" i="13" s="1"/>
  <c r="X367" i="13" s="1"/>
  <c r="X368" i="13" s="1"/>
  <c r="X369" i="13" s="1"/>
  <c r="X370" i="13" s="1"/>
  <c r="X371" i="13" s="1"/>
  <c r="X372" i="13" s="1"/>
  <c r="X373" i="13" s="1"/>
  <c r="X374" i="13" s="1"/>
  <c r="X375" i="13" s="1"/>
  <c r="X376" i="13" s="1"/>
  <c r="X377" i="13" s="1"/>
  <c r="X378" i="13" s="1"/>
  <c r="X379" i="13" s="1"/>
  <c r="X380" i="13" s="1"/>
  <c r="X381" i="13" s="1"/>
  <c r="X382" i="13" s="1"/>
  <c r="X383" i="13" s="1"/>
  <c r="X384" i="13" s="1"/>
  <c r="X385" i="13" s="1"/>
  <c r="X386" i="13" s="1"/>
  <c r="X387" i="13" s="1"/>
  <c r="X388" i="13" s="1"/>
  <c r="X389" i="13" s="1"/>
  <c r="X390" i="13" s="1"/>
  <c r="X391" i="13" s="1"/>
  <c r="X392" i="13" s="1"/>
  <c r="X393" i="13" s="1"/>
  <c r="X394" i="13" s="1"/>
  <c r="X395" i="13" s="1"/>
  <c r="X396" i="13" s="1"/>
  <c r="X397" i="13" s="1"/>
  <c r="X398" i="13" s="1"/>
  <c r="X399" i="13" s="1"/>
  <c r="X400" i="13" s="1"/>
  <c r="X401" i="13" s="1"/>
  <c r="X402" i="13" s="1"/>
  <c r="X403" i="13" s="1"/>
  <c r="X404" i="13" s="1"/>
  <c r="X405" i="13" s="1"/>
  <c r="X406" i="13" s="1"/>
  <c r="X407" i="13" s="1"/>
  <c r="X408" i="13" s="1"/>
  <c r="X409" i="13" s="1"/>
  <c r="X410" i="13" s="1"/>
  <c r="X411" i="13" s="1"/>
  <c r="X412" i="13" s="1"/>
  <c r="X413" i="13" s="1"/>
  <c r="X414" i="13" s="1"/>
  <c r="X415" i="13" s="1"/>
  <c r="X416" i="13" s="1"/>
  <c r="X417" i="13" s="1"/>
  <c r="X418" i="13" s="1"/>
  <c r="X419" i="13" s="1"/>
  <c r="X420" i="13" s="1"/>
  <c r="X421" i="13" s="1"/>
  <c r="X422" i="13" s="1"/>
  <c r="X423" i="13" s="1"/>
  <c r="X424" i="13" s="1"/>
  <c r="X425" i="13" s="1"/>
  <c r="X426" i="13" s="1"/>
  <c r="X427" i="13" s="1"/>
  <c r="X428" i="13" s="1"/>
  <c r="X429" i="13" s="1"/>
  <c r="X430" i="13" s="1"/>
  <c r="X431" i="13" s="1"/>
  <c r="X432" i="13" s="1"/>
  <c r="X433" i="13" s="1"/>
  <c r="X434" i="13" s="1"/>
  <c r="X435" i="13" s="1"/>
  <c r="X436" i="13" s="1"/>
  <c r="X437" i="13" s="1"/>
  <c r="X438" i="13" s="1"/>
  <c r="X439" i="13" s="1"/>
  <c r="X440" i="13" s="1"/>
  <c r="X441" i="13" s="1"/>
  <c r="X442" i="13" s="1"/>
  <c r="X443" i="13" s="1"/>
  <c r="X444" i="13" s="1"/>
  <c r="X445" i="13" s="1"/>
  <c r="X446" i="13" s="1"/>
  <c r="X447" i="13" s="1"/>
  <c r="X448" i="13" s="1"/>
  <c r="X449" i="13" s="1"/>
  <c r="X450" i="13" s="1"/>
  <c r="X451" i="13" s="1"/>
  <c r="X452" i="13" s="1"/>
  <c r="X453" i="13" s="1"/>
  <c r="X454" i="13" s="1"/>
  <c r="X455" i="13" s="1"/>
  <c r="X456" i="13" s="1"/>
  <c r="X457" i="13" s="1"/>
  <c r="X458" i="13" s="1"/>
  <c r="X459" i="13" s="1"/>
  <c r="X460" i="13" s="1"/>
  <c r="X461" i="13" s="1"/>
  <c r="X462" i="13" s="1"/>
  <c r="X463" i="13" s="1"/>
  <c r="X464" i="13" s="1"/>
  <c r="X465" i="13" s="1"/>
  <c r="X466" i="13" s="1"/>
  <c r="X467" i="13" s="1"/>
  <c r="X468" i="13" s="1"/>
  <c r="X469" i="13" s="1"/>
  <c r="X470" i="13" s="1"/>
  <c r="X471" i="13" s="1"/>
  <c r="X472" i="13" s="1"/>
  <c r="X473" i="13" s="1"/>
  <c r="X474" i="13" s="1"/>
  <c r="X475" i="13" s="1"/>
  <c r="X476" i="13" s="1"/>
  <c r="X477" i="13" s="1"/>
  <c r="X478" i="13" s="1"/>
  <c r="X479" i="13" s="1"/>
  <c r="X480" i="13" s="1"/>
  <c r="X481" i="13" s="1"/>
  <c r="X482" i="13" s="1"/>
  <c r="X483" i="13" s="1"/>
  <c r="X484" i="13" s="1"/>
  <c r="X485" i="13" s="1"/>
  <c r="X486" i="13" s="1"/>
  <c r="X487" i="13" s="1"/>
  <c r="X488" i="13" s="1"/>
  <c r="X489" i="13" s="1"/>
  <c r="X490" i="13" s="1"/>
  <c r="X491" i="13" s="1"/>
  <c r="X492" i="13" s="1"/>
  <c r="X493" i="13" s="1"/>
  <c r="X494" i="13" s="1"/>
  <c r="X495" i="13" s="1"/>
  <c r="X496" i="13" s="1"/>
  <c r="X497" i="13" s="1"/>
  <c r="X498" i="13" s="1"/>
  <c r="X499" i="13" s="1"/>
  <c r="X500" i="13" s="1"/>
  <c r="X501" i="13" s="1"/>
  <c r="X502" i="13" s="1"/>
  <c r="X503" i="13" s="1"/>
  <c r="X504" i="13" s="1"/>
  <c r="X505" i="13" s="1"/>
  <c r="X506" i="13" s="1"/>
  <c r="X507" i="13" s="1"/>
  <c r="X508" i="13" s="1"/>
  <c r="X509" i="13" s="1"/>
  <c r="X510" i="13" s="1"/>
  <c r="X511" i="13" s="1"/>
  <c r="X512" i="13" s="1"/>
  <c r="X513" i="13" s="1"/>
  <c r="X514" i="13" s="1"/>
  <c r="X515" i="13" s="1"/>
  <c r="X516" i="13" s="1"/>
  <c r="X517" i="13" s="1"/>
  <c r="X518" i="13" s="1"/>
  <c r="X519" i="13" s="1"/>
  <c r="X520" i="13" s="1"/>
  <c r="X521" i="13" s="1"/>
  <c r="X522" i="13" s="1"/>
  <c r="X523" i="13" s="1"/>
  <c r="X524" i="13" s="1"/>
  <c r="X525" i="13" s="1"/>
  <c r="X526" i="13" s="1"/>
  <c r="X527" i="13" s="1"/>
  <c r="X528" i="13" s="1"/>
  <c r="X529" i="13" s="1"/>
  <c r="X530" i="13" s="1"/>
  <c r="X531" i="13" s="1"/>
  <c r="X532" i="13" s="1"/>
  <c r="X533" i="13" s="1"/>
  <c r="X534" i="13" s="1"/>
  <c r="X535" i="13" s="1"/>
  <c r="X536" i="13" s="1"/>
  <c r="X537" i="13" s="1"/>
  <c r="X538" i="13" s="1"/>
  <c r="X539" i="13" s="1"/>
  <c r="X540" i="13" s="1"/>
  <c r="X541" i="13" s="1"/>
  <c r="X542" i="13" s="1"/>
  <c r="X543" i="13" s="1"/>
  <c r="X544" i="13" s="1"/>
  <c r="X545" i="13" s="1"/>
  <c r="X546" i="13" s="1"/>
  <c r="X547" i="13" s="1"/>
  <c r="X548" i="13" s="1"/>
  <c r="X549" i="13" s="1"/>
  <c r="X550" i="13" s="1"/>
  <c r="X551" i="13" s="1"/>
  <c r="X552" i="13" s="1"/>
  <c r="X553" i="13" s="1"/>
  <c r="X554" i="13" s="1"/>
  <c r="X555" i="13" s="1"/>
  <c r="X556" i="13" s="1"/>
  <c r="X557" i="13" s="1"/>
  <c r="X558" i="13" s="1"/>
  <c r="X559" i="13" s="1"/>
  <c r="X560" i="13" s="1"/>
  <c r="X561" i="13" s="1"/>
  <c r="X562" i="13" s="1"/>
  <c r="X563" i="13" s="1"/>
  <c r="X564" i="13" s="1"/>
  <c r="X565" i="13" s="1"/>
  <c r="X566" i="13" s="1"/>
  <c r="X567" i="13" s="1"/>
  <c r="X568" i="13" s="1"/>
  <c r="X569" i="13" s="1"/>
  <c r="X570" i="13" s="1"/>
  <c r="X571" i="13" s="1"/>
  <c r="X572" i="13" s="1"/>
  <c r="X573" i="13" s="1"/>
  <c r="X574" i="13" s="1"/>
  <c r="X575" i="13" s="1"/>
  <c r="X576" i="13" s="1"/>
  <c r="X577" i="13" s="1"/>
  <c r="X578" i="13" s="1"/>
  <c r="X579" i="13" s="1"/>
  <c r="X580" i="13" s="1"/>
  <c r="X581" i="13" s="1"/>
  <c r="X582" i="13" s="1"/>
  <c r="X583" i="13" s="1"/>
  <c r="X584" i="13" s="1"/>
  <c r="X585" i="13" s="1"/>
  <c r="X586" i="13" s="1"/>
  <c r="X587" i="13" s="1"/>
  <c r="X588" i="13" s="1"/>
  <c r="X589" i="13" s="1"/>
  <c r="X590" i="13" s="1"/>
  <c r="X591" i="13" s="1"/>
  <c r="X592" i="13" s="1"/>
  <c r="X593" i="13" s="1"/>
  <c r="X594" i="13" s="1"/>
  <c r="X595" i="13" s="1"/>
  <c r="X596" i="13" s="1"/>
  <c r="X597" i="13" s="1"/>
  <c r="X598" i="13" s="1"/>
  <c r="X599" i="13" s="1"/>
  <c r="X600" i="13" s="1"/>
  <c r="X601" i="13" s="1"/>
  <c r="X602" i="13" s="1"/>
  <c r="X603" i="13" s="1"/>
  <c r="X604" i="13" s="1"/>
  <c r="X605" i="13" s="1"/>
  <c r="X606" i="13" s="1"/>
  <c r="X607" i="13" s="1"/>
  <c r="X608" i="13" s="1"/>
  <c r="X609" i="13" s="1"/>
  <c r="X610" i="13" s="1"/>
  <c r="X611" i="13" s="1"/>
  <c r="X612" i="13" s="1"/>
  <c r="X613" i="13" s="1"/>
  <c r="X614" i="13" s="1"/>
  <c r="X615" i="13" s="1"/>
  <c r="X616" i="13" s="1"/>
  <c r="X617" i="13" s="1"/>
  <c r="X618" i="13" s="1"/>
  <c r="X619" i="13" s="1"/>
  <c r="X620" i="13" s="1"/>
  <c r="X621" i="13" s="1"/>
  <c r="X622" i="13" s="1"/>
  <c r="X623" i="13" s="1"/>
  <c r="X624" i="13" s="1"/>
  <c r="X625" i="13" s="1"/>
  <c r="X626" i="13" s="1"/>
  <c r="X627" i="13" s="1"/>
  <c r="X628" i="13" s="1"/>
  <c r="X629" i="13" s="1"/>
  <c r="X630" i="13" s="1"/>
  <c r="X631" i="13" s="1"/>
  <c r="X632" i="13" s="1"/>
  <c r="X633" i="13" s="1"/>
  <c r="X634" i="13" s="1"/>
  <c r="X635" i="13" s="1"/>
  <c r="X636" i="13" s="1"/>
  <c r="X637" i="13" s="1"/>
  <c r="X638" i="13" s="1"/>
  <c r="X639" i="13" s="1"/>
  <c r="X640" i="13" s="1"/>
  <c r="X641" i="13" s="1"/>
  <c r="X642" i="13" s="1"/>
  <c r="X643" i="13" s="1"/>
  <c r="X644" i="13" s="1"/>
  <c r="X645" i="13" s="1"/>
  <c r="X646" i="13" s="1"/>
  <c r="X647" i="13" s="1"/>
  <c r="X648" i="13" s="1"/>
  <c r="X649" i="13" s="1"/>
  <c r="X650" i="13" s="1"/>
  <c r="X651" i="13" s="1"/>
  <c r="X652" i="13" s="1"/>
  <c r="X653" i="13" s="1"/>
  <c r="X654" i="13" s="1"/>
  <c r="X655" i="13" s="1"/>
  <c r="X656" i="13" s="1"/>
  <c r="X657" i="13" s="1"/>
  <c r="X658" i="13" s="1"/>
  <c r="X659" i="13" s="1"/>
  <c r="X660" i="13" s="1"/>
  <c r="X661" i="13" s="1"/>
  <c r="X662" i="13" s="1"/>
  <c r="X663" i="13" s="1"/>
  <c r="X664" i="13" s="1"/>
  <c r="X665" i="13" s="1"/>
  <c r="X666" i="13" s="1"/>
  <c r="X667" i="13" s="1"/>
  <c r="X668" i="13" s="1"/>
  <c r="X669" i="13" s="1"/>
  <c r="X670" i="13" s="1"/>
  <c r="X671" i="13" s="1"/>
  <c r="X672" i="13" s="1"/>
  <c r="X673" i="13" s="1"/>
  <c r="X674" i="13" s="1"/>
  <c r="X675" i="13" s="1"/>
  <c r="X676" i="13" s="1"/>
  <c r="X677" i="13" s="1"/>
  <c r="X678" i="13" s="1"/>
  <c r="X679" i="13" s="1"/>
  <c r="X680" i="13" s="1"/>
  <c r="X681" i="13" s="1"/>
  <c r="X682" i="13" s="1"/>
  <c r="X683" i="13" s="1"/>
  <c r="X684" i="13" s="1"/>
  <c r="X685" i="13" s="1"/>
  <c r="X686" i="13" s="1"/>
  <c r="X687" i="13" s="1"/>
  <c r="X688" i="13" s="1"/>
  <c r="X689" i="13" s="1"/>
  <c r="X690" i="13" s="1"/>
  <c r="X691" i="13" s="1"/>
  <c r="X692" i="13" s="1"/>
  <c r="X693" i="13" s="1"/>
  <c r="X694" i="13" s="1"/>
  <c r="X695" i="13" s="1"/>
  <c r="X696" i="13" s="1"/>
  <c r="X697" i="13" s="1"/>
  <c r="X698" i="13" s="1"/>
  <c r="X699" i="13" s="1"/>
  <c r="X700" i="13" s="1"/>
  <c r="X701" i="13" s="1"/>
  <c r="X702" i="13" s="1"/>
  <c r="X703" i="13" s="1"/>
  <c r="X704" i="13" s="1"/>
  <c r="X7" i="15"/>
  <c r="X8" i="15" s="1"/>
  <c r="X9" i="15" s="1"/>
  <c r="X10" i="15" s="1"/>
  <c r="X11" i="15" s="1"/>
  <c r="X12" i="15" s="1"/>
  <c r="X13" i="15" s="1"/>
  <c r="X14" i="15" s="1"/>
  <c r="X15" i="15" s="1"/>
  <c r="X16" i="15" s="1"/>
  <c r="X17" i="15" s="1"/>
  <c r="X18" i="15" s="1"/>
  <c r="X19" i="15" s="1"/>
  <c r="X20" i="15" s="1"/>
  <c r="X21" i="15" s="1"/>
  <c r="X22" i="15" s="1"/>
  <c r="X23" i="15" s="1"/>
  <c r="X24" i="15" s="1"/>
  <c r="X25" i="15" s="1"/>
  <c r="X26" i="15" s="1"/>
  <c r="X27" i="15" s="1"/>
  <c r="X28" i="15" s="1"/>
  <c r="X29" i="15" s="1"/>
  <c r="X30" i="15" s="1"/>
  <c r="X31" i="15" s="1"/>
  <c r="X32" i="15" s="1"/>
  <c r="X33" i="15" s="1"/>
  <c r="X34" i="15" s="1"/>
  <c r="X35" i="15" s="1"/>
  <c r="X36" i="15" s="1"/>
  <c r="X37" i="15" s="1"/>
  <c r="X38" i="15" s="1"/>
  <c r="X39" i="15" s="1"/>
  <c r="X40" i="15" s="1"/>
  <c r="X41" i="15" s="1"/>
  <c r="X42" i="15" s="1"/>
  <c r="X43" i="15" s="1"/>
  <c r="X44" i="15" s="1"/>
  <c r="X45" i="15" s="1"/>
  <c r="X46" i="15" s="1"/>
  <c r="X47" i="15" s="1"/>
  <c r="X48" i="15" s="1"/>
  <c r="X49" i="15" s="1"/>
  <c r="X50" i="15" s="1"/>
  <c r="X51" i="15" s="1"/>
  <c r="X52" i="15" s="1"/>
  <c r="X53" i="15" s="1"/>
  <c r="X54" i="15" s="1"/>
  <c r="X55" i="15" s="1"/>
  <c r="X56" i="15" s="1"/>
  <c r="X57" i="15" s="1"/>
  <c r="X58" i="15" s="1"/>
  <c r="X59" i="15" s="1"/>
  <c r="X60" i="15" s="1"/>
  <c r="X61" i="15" s="1"/>
  <c r="X62" i="15" s="1"/>
  <c r="X63" i="15" s="1"/>
  <c r="X64" i="15" s="1"/>
  <c r="X65" i="15" s="1"/>
  <c r="X66" i="15" s="1"/>
  <c r="X67" i="15" s="1"/>
  <c r="X68" i="15" s="1"/>
  <c r="X69" i="15" s="1"/>
  <c r="X70" i="15" s="1"/>
  <c r="X71" i="15" s="1"/>
  <c r="X72" i="15" s="1"/>
  <c r="X73" i="15" s="1"/>
  <c r="X74" i="15" s="1"/>
  <c r="X75" i="15" s="1"/>
  <c r="X76" i="15" s="1"/>
  <c r="X77" i="15" s="1"/>
  <c r="X78" i="15" s="1"/>
  <c r="X79" i="15" s="1"/>
  <c r="X80" i="15" s="1"/>
  <c r="X81" i="15" s="1"/>
  <c r="X82" i="15" s="1"/>
  <c r="X83" i="15" s="1"/>
  <c r="X84" i="15" s="1"/>
  <c r="X85" i="15" s="1"/>
  <c r="X86" i="15" s="1"/>
  <c r="X87" i="15" s="1"/>
  <c r="X88" i="15" s="1"/>
  <c r="X89" i="15" s="1"/>
  <c r="X90" i="15" s="1"/>
  <c r="X91" i="15" s="1"/>
  <c r="X92" i="15" s="1"/>
  <c r="X93" i="15" s="1"/>
  <c r="X94" i="15" s="1"/>
  <c r="X95" i="15" s="1"/>
  <c r="X96" i="15" s="1"/>
  <c r="X97" i="15" s="1"/>
  <c r="X98" i="15" s="1"/>
  <c r="X99" i="15" s="1"/>
  <c r="X100" i="15" s="1"/>
  <c r="X101" i="15" s="1"/>
  <c r="X102" i="15" s="1"/>
  <c r="X103" i="15" s="1"/>
  <c r="X104" i="15" s="1"/>
  <c r="X105" i="15" s="1"/>
  <c r="X106" i="15" s="1"/>
  <c r="X107" i="15" s="1"/>
  <c r="X108" i="15" s="1"/>
  <c r="X109" i="15" s="1"/>
  <c r="X110" i="15" s="1"/>
  <c r="X111" i="15" s="1"/>
  <c r="X112" i="15" s="1"/>
  <c r="X113" i="15" s="1"/>
  <c r="X114" i="15" s="1"/>
  <c r="X115" i="15" s="1"/>
  <c r="X116" i="15" s="1"/>
  <c r="X117" i="15" s="1"/>
  <c r="X118" i="15" s="1"/>
  <c r="X119" i="15" s="1"/>
  <c r="X120" i="15" s="1"/>
  <c r="X121" i="15" s="1"/>
  <c r="X122" i="15" s="1"/>
  <c r="X123" i="15" s="1"/>
  <c r="X124" i="15" s="1"/>
  <c r="X125" i="15" s="1"/>
  <c r="X126" i="15" s="1"/>
  <c r="X127" i="15" s="1"/>
  <c r="X128" i="15" s="1"/>
  <c r="X129" i="15" s="1"/>
  <c r="X130" i="15" s="1"/>
  <c r="X131" i="15" s="1"/>
  <c r="X132" i="15" s="1"/>
  <c r="X133" i="15" s="1"/>
  <c r="X134" i="15" s="1"/>
  <c r="X135" i="15" s="1"/>
  <c r="X136" i="15" s="1"/>
  <c r="X137" i="15" s="1"/>
  <c r="X138" i="15" s="1"/>
  <c r="X139" i="15" s="1"/>
  <c r="X140" i="15" s="1"/>
  <c r="X141" i="15" s="1"/>
  <c r="X142" i="15" s="1"/>
  <c r="X143" i="15" s="1"/>
  <c r="X144" i="15" s="1"/>
  <c r="X145" i="15" s="1"/>
  <c r="X146" i="15" s="1"/>
  <c r="X147" i="15" s="1"/>
  <c r="X148" i="15" s="1"/>
  <c r="X149" i="15" s="1"/>
  <c r="X150" i="15" s="1"/>
  <c r="X151" i="15" s="1"/>
  <c r="X152" i="15" s="1"/>
  <c r="X153" i="15" s="1"/>
  <c r="X154" i="15" s="1"/>
  <c r="X155" i="15" s="1"/>
  <c r="X156" i="15" s="1"/>
  <c r="X157" i="15" s="1"/>
  <c r="X158" i="15" s="1"/>
  <c r="X159" i="15" s="1"/>
  <c r="X160" i="15" s="1"/>
  <c r="X161" i="15" s="1"/>
  <c r="X162" i="15" s="1"/>
  <c r="X163" i="15" s="1"/>
  <c r="X164" i="15" s="1"/>
  <c r="X165" i="15" s="1"/>
  <c r="X166" i="15" s="1"/>
  <c r="X167" i="15" s="1"/>
  <c r="X168" i="15" s="1"/>
  <c r="X169" i="15" s="1"/>
  <c r="X170" i="15" s="1"/>
  <c r="X171" i="15" s="1"/>
  <c r="X172" i="15" s="1"/>
  <c r="X173" i="15" s="1"/>
  <c r="X174" i="15" s="1"/>
  <c r="X175" i="15" s="1"/>
  <c r="X176" i="15" s="1"/>
  <c r="X177" i="15" s="1"/>
  <c r="X178" i="15" s="1"/>
  <c r="X179" i="15" s="1"/>
  <c r="X180" i="15" s="1"/>
  <c r="X181" i="15" s="1"/>
  <c r="X182" i="15" s="1"/>
  <c r="X183" i="15" s="1"/>
  <c r="X184" i="15" s="1"/>
  <c r="X185" i="15" s="1"/>
  <c r="X186" i="15" s="1"/>
  <c r="X187" i="15" s="1"/>
  <c r="X188" i="15" s="1"/>
  <c r="X189" i="15" s="1"/>
  <c r="X190" i="15" s="1"/>
  <c r="X191" i="15" s="1"/>
  <c r="X192" i="15" s="1"/>
  <c r="X193" i="15" s="1"/>
  <c r="X194" i="15" s="1"/>
  <c r="X195" i="15" s="1"/>
  <c r="X196" i="15" s="1"/>
  <c r="X197" i="15" s="1"/>
  <c r="X198" i="15" s="1"/>
  <c r="X199" i="15" s="1"/>
  <c r="X200" i="15" s="1"/>
  <c r="X201" i="15" s="1"/>
  <c r="X202" i="15" s="1"/>
  <c r="X203" i="15" s="1"/>
  <c r="X204" i="15" s="1"/>
  <c r="X205" i="15" s="1"/>
  <c r="X206" i="15" s="1"/>
  <c r="X207" i="15" s="1"/>
  <c r="X208" i="15" s="1"/>
  <c r="X209" i="15" s="1"/>
  <c r="X210" i="15" s="1"/>
  <c r="X211" i="15" s="1"/>
  <c r="X212" i="15" s="1"/>
  <c r="X213" i="15" s="1"/>
  <c r="X214" i="15" s="1"/>
  <c r="X215" i="15" s="1"/>
  <c r="X216" i="15" s="1"/>
  <c r="X217" i="15" s="1"/>
  <c r="X218" i="15" s="1"/>
  <c r="X219" i="15" s="1"/>
  <c r="X220" i="15" s="1"/>
  <c r="X221" i="15" s="1"/>
  <c r="X222" i="15" s="1"/>
  <c r="X223" i="15" s="1"/>
  <c r="X224" i="15" s="1"/>
  <c r="X225" i="15" s="1"/>
  <c r="X226" i="15" s="1"/>
  <c r="X227" i="15" s="1"/>
  <c r="X228" i="15" s="1"/>
  <c r="X229" i="15" s="1"/>
  <c r="X230" i="15" s="1"/>
  <c r="X231" i="15" s="1"/>
  <c r="X232" i="15" s="1"/>
  <c r="X233" i="15" s="1"/>
  <c r="X234" i="15" s="1"/>
  <c r="X235" i="15" s="1"/>
  <c r="X236" i="15" s="1"/>
  <c r="X237" i="15" s="1"/>
  <c r="X238" i="15" s="1"/>
  <c r="X239" i="15" s="1"/>
  <c r="X240" i="15" s="1"/>
  <c r="X241" i="15" s="1"/>
  <c r="X242" i="15" s="1"/>
  <c r="X243" i="15" s="1"/>
  <c r="X244" i="15" s="1"/>
  <c r="X245" i="15" s="1"/>
  <c r="X246" i="15" s="1"/>
  <c r="X247" i="15" s="1"/>
  <c r="X248" i="15" s="1"/>
  <c r="X249" i="15" s="1"/>
  <c r="X250" i="15" s="1"/>
  <c r="X251" i="15" s="1"/>
  <c r="X252" i="15" s="1"/>
  <c r="X253" i="15" s="1"/>
  <c r="X254" i="15" s="1"/>
  <c r="X255" i="15" s="1"/>
  <c r="X256" i="15" s="1"/>
  <c r="X257" i="15" s="1"/>
  <c r="X258" i="15" s="1"/>
  <c r="X259" i="15" s="1"/>
  <c r="X260" i="15" s="1"/>
  <c r="X261" i="15" s="1"/>
  <c r="X262" i="15" s="1"/>
  <c r="X263" i="15" s="1"/>
  <c r="X264" i="15" s="1"/>
  <c r="X265" i="15" s="1"/>
  <c r="X266" i="15" s="1"/>
  <c r="X267" i="15" s="1"/>
  <c r="X268" i="15" s="1"/>
  <c r="X269" i="15" s="1"/>
  <c r="X270" i="15" s="1"/>
  <c r="X271" i="15" s="1"/>
  <c r="X272" i="15" s="1"/>
  <c r="X273" i="15" s="1"/>
  <c r="X274" i="15" s="1"/>
  <c r="X275" i="15" s="1"/>
  <c r="X276" i="15" s="1"/>
  <c r="X277" i="15" s="1"/>
  <c r="X278" i="15" s="1"/>
  <c r="X279" i="15" s="1"/>
  <c r="X280" i="15" s="1"/>
  <c r="X281" i="15" s="1"/>
  <c r="X282" i="15" s="1"/>
  <c r="X283" i="15" s="1"/>
  <c r="X284" i="15" s="1"/>
  <c r="X285" i="15" s="1"/>
  <c r="X286" i="15" s="1"/>
  <c r="X287" i="15" s="1"/>
  <c r="X288" i="15" s="1"/>
  <c r="X289" i="15" s="1"/>
  <c r="X290" i="15" s="1"/>
  <c r="X291" i="15" s="1"/>
  <c r="X292" i="15" s="1"/>
  <c r="X293" i="15" s="1"/>
  <c r="X294" i="15" s="1"/>
  <c r="X295" i="15" s="1"/>
  <c r="X296" i="15" s="1"/>
  <c r="X297" i="15" s="1"/>
  <c r="X298" i="15" s="1"/>
  <c r="X299" i="15" s="1"/>
  <c r="X300" i="15" s="1"/>
  <c r="X301" i="15" s="1"/>
  <c r="X302" i="15" s="1"/>
  <c r="X303" i="15" s="1"/>
  <c r="X304" i="15" s="1"/>
  <c r="X305" i="15" s="1"/>
  <c r="X306" i="15" s="1"/>
  <c r="X307" i="15" s="1"/>
  <c r="X308" i="15" s="1"/>
  <c r="X309" i="15" s="1"/>
  <c r="X310" i="15" s="1"/>
  <c r="X311" i="15" s="1"/>
  <c r="X312" i="15" s="1"/>
  <c r="X313" i="15" s="1"/>
  <c r="X314" i="15" s="1"/>
  <c r="X315" i="15" s="1"/>
  <c r="X316" i="15" s="1"/>
  <c r="X317" i="15" s="1"/>
  <c r="X318" i="15" s="1"/>
  <c r="X319" i="15" s="1"/>
  <c r="X320" i="15" s="1"/>
  <c r="X321" i="15" s="1"/>
  <c r="X322" i="15" s="1"/>
  <c r="X323" i="15" s="1"/>
  <c r="X324" i="15" s="1"/>
  <c r="X325" i="15" s="1"/>
  <c r="X326" i="15" s="1"/>
  <c r="X327" i="15" s="1"/>
  <c r="X328" i="15" s="1"/>
  <c r="X329" i="15" s="1"/>
  <c r="X330" i="15" s="1"/>
  <c r="X331" i="15" s="1"/>
  <c r="X332" i="15" s="1"/>
  <c r="X333" i="15" s="1"/>
  <c r="X334" i="15" s="1"/>
  <c r="X335" i="15" s="1"/>
  <c r="X336" i="15" s="1"/>
  <c r="X337" i="15" s="1"/>
  <c r="X338" i="15" s="1"/>
  <c r="X339" i="15" s="1"/>
  <c r="X340" i="15" s="1"/>
  <c r="X341" i="15" s="1"/>
  <c r="X342" i="15" s="1"/>
  <c r="X343" i="15" s="1"/>
  <c r="X344" i="15" s="1"/>
  <c r="X345" i="15" s="1"/>
  <c r="X346" i="15" s="1"/>
  <c r="X347" i="15" s="1"/>
  <c r="X348" i="15" s="1"/>
  <c r="X349" i="15" s="1"/>
  <c r="X350" i="15" s="1"/>
  <c r="X351" i="15" s="1"/>
  <c r="X352" i="15" s="1"/>
  <c r="X353" i="15" s="1"/>
  <c r="X354" i="15" s="1"/>
  <c r="X355" i="15" s="1"/>
  <c r="X356" i="15" s="1"/>
  <c r="X357" i="15" s="1"/>
  <c r="X358" i="15" s="1"/>
  <c r="X359" i="15" s="1"/>
  <c r="X360" i="15" s="1"/>
  <c r="X361" i="15" s="1"/>
  <c r="X362" i="15" s="1"/>
  <c r="X363" i="15" s="1"/>
  <c r="X364" i="15" s="1"/>
  <c r="X365" i="15" s="1"/>
  <c r="X366" i="15" s="1"/>
  <c r="X367" i="15" s="1"/>
  <c r="X368" i="15" s="1"/>
  <c r="X369" i="15" s="1"/>
  <c r="X370" i="15" s="1"/>
  <c r="X371" i="15" s="1"/>
  <c r="X372" i="15" s="1"/>
  <c r="X373" i="15" s="1"/>
  <c r="X374" i="15" s="1"/>
  <c r="X375" i="15" s="1"/>
  <c r="X376" i="15" s="1"/>
  <c r="X377" i="15" s="1"/>
  <c r="X378" i="15" s="1"/>
  <c r="X379" i="15" s="1"/>
  <c r="X380" i="15" s="1"/>
  <c r="X381" i="15" s="1"/>
  <c r="X382" i="15" s="1"/>
  <c r="X383" i="15" s="1"/>
  <c r="X384" i="15" s="1"/>
  <c r="X385" i="15" s="1"/>
  <c r="X386" i="15" s="1"/>
  <c r="X387" i="15" s="1"/>
  <c r="X388" i="15" s="1"/>
  <c r="X389" i="15" s="1"/>
  <c r="X390" i="15" s="1"/>
  <c r="X391" i="15" s="1"/>
  <c r="X392" i="15" s="1"/>
  <c r="X393" i="15" s="1"/>
  <c r="X394" i="15" s="1"/>
  <c r="X395" i="15" s="1"/>
  <c r="X396" i="15" s="1"/>
  <c r="X397" i="15" s="1"/>
  <c r="X398" i="15" s="1"/>
  <c r="X399" i="15" s="1"/>
  <c r="X400" i="15" s="1"/>
  <c r="X401" i="15" s="1"/>
  <c r="X402" i="15" s="1"/>
  <c r="X403" i="15" s="1"/>
  <c r="X404" i="15" s="1"/>
  <c r="X405" i="15" s="1"/>
  <c r="X406" i="15" s="1"/>
  <c r="X407" i="15" s="1"/>
  <c r="X408" i="15" s="1"/>
  <c r="X409" i="15" s="1"/>
  <c r="X410" i="15" s="1"/>
  <c r="X411" i="15" s="1"/>
  <c r="X412" i="15" s="1"/>
  <c r="X413" i="15" s="1"/>
  <c r="X414" i="15" s="1"/>
  <c r="X415" i="15" s="1"/>
  <c r="X416" i="15" s="1"/>
  <c r="X417" i="15" s="1"/>
  <c r="X418" i="15" s="1"/>
  <c r="X419" i="15" s="1"/>
  <c r="X420" i="15" s="1"/>
  <c r="X421" i="15" s="1"/>
  <c r="X422" i="15" s="1"/>
  <c r="X423" i="15" s="1"/>
  <c r="X424" i="15" s="1"/>
  <c r="X425" i="15" s="1"/>
  <c r="X426" i="15" s="1"/>
  <c r="X427" i="15" s="1"/>
  <c r="X428" i="15" s="1"/>
  <c r="X429" i="15" s="1"/>
  <c r="X430" i="15" s="1"/>
  <c r="X431" i="15" s="1"/>
  <c r="X432" i="15" s="1"/>
  <c r="X433" i="15" s="1"/>
  <c r="X434" i="15" s="1"/>
  <c r="X435" i="15" s="1"/>
  <c r="X436" i="15" s="1"/>
  <c r="X437" i="15" s="1"/>
  <c r="X438" i="15" s="1"/>
  <c r="X439" i="15" s="1"/>
  <c r="X440" i="15" s="1"/>
  <c r="X441" i="15" s="1"/>
  <c r="X442" i="15" s="1"/>
  <c r="X443" i="15" s="1"/>
  <c r="X444" i="15" s="1"/>
  <c r="X445" i="15" s="1"/>
  <c r="X446" i="15" s="1"/>
  <c r="X447" i="15" s="1"/>
  <c r="X448" i="15" s="1"/>
  <c r="X449" i="15" s="1"/>
  <c r="X450" i="15" s="1"/>
  <c r="X451" i="15" s="1"/>
  <c r="X452" i="15" s="1"/>
  <c r="X453" i="15" s="1"/>
  <c r="X454" i="15" s="1"/>
  <c r="X455" i="15" s="1"/>
  <c r="X456" i="15" s="1"/>
  <c r="X457" i="15" s="1"/>
  <c r="X458" i="15" s="1"/>
  <c r="X459" i="15" s="1"/>
  <c r="X460" i="15" s="1"/>
  <c r="X461" i="15" s="1"/>
  <c r="X462" i="15" s="1"/>
  <c r="X463" i="15" s="1"/>
  <c r="X464" i="15" s="1"/>
  <c r="X465" i="15" s="1"/>
  <c r="X466" i="15" s="1"/>
  <c r="X467" i="15" s="1"/>
  <c r="X468" i="15" s="1"/>
  <c r="X469" i="15" s="1"/>
  <c r="X470" i="15" s="1"/>
  <c r="X471" i="15" s="1"/>
  <c r="X472" i="15" s="1"/>
  <c r="X473" i="15" s="1"/>
  <c r="X474" i="15" s="1"/>
  <c r="X475" i="15" s="1"/>
  <c r="X476" i="15" s="1"/>
  <c r="X477" i="15" s="1"/>
  <c r="X478" i="15" s="1"/>
  <c r="X479" i="15" s="1"/>
  <c r="X480" i="15" s="1"/>
  <c r="X481" i="15" s="1"/>
  <c r="X482" i="15" s="1"/>
  <c r="X483" i="15" s="1"/>
  <c r="X484" i="15" s="1"/>
  <c r="X485" i="15" s="1"/>
  <c r="X486" i="15" s="1"/>
  <c r="X487" i="15" s="1"/>
  <c r="X488" i="15" s="1"/>
  <c r="X489" i="15" s="1"/>
  <c r="X490" i="15" s="1"/>
  <c r="X491" i="15" s="1"/>
  <c r="X492" i="15" s="1"/>
  <c r="X493" i="15" s="1"/>
  <c r="X494" i="15" s="1"/>
  <c r="X495" i="15" s="1"/>
  <c r="X496" i="15" s="1"/>
  <c r="X497" i="15" s="1"/>
  <c r="X498" i="15" s="1"/>
  <c r="X499" i="15" s="1"/>
  <c r="X500" i="15" s="1"/>
  <c r="X501" i="15" s="1"/>
  <c r="X502" i="15" s="1"/>
  <c r="X503" i="15" s="1"/>
  <c r="X504" i="15" s="1"/>
  <c r="X505" i="15" s="1"/>
  <c r="X506" i="15" s="1"/>
  <c r="X507" i="15" s="1"/>
  <c r="X508" i="15" s="1"/>
  <c r="X509" i="15" s="1"/>
  <c r="X510" i="15" s="1"/>
  <c r="X511" i="15" s="1"/>
  <c r="X512" i="15" s="1"/>
  <c r="X513" i="15" s="1"/>
  <c r="X514" i="15" s="1"/>
  <c r="X515" i="15" s="1"/>
  <c r="X516" i="15" s="1"/>
  <c r="X517" i="15" s="1"/>
  <c r="X518" i="15" s="1"/>
  <c r="X519" i="15" s="1"/>
  <c r="X520" i="15" s="1"/>
  <c r="X521" i="15" s="1"/>
  <c r="X522" i="15" s="1"/>
  <c r="X523" i="15" s="1"/>
  <c r="X524" i="15" s="1"/>
  <c r="X525" i="15" s="1"/>
  <c r="X526" i="15" s="1"/>
  <c r="X527" i="15" s="1"/>
  <c r="X528" i="15" s="1"/>
  <c r="X529" i="15" s="1"/>
  <c r="X530" i="15" s="1"/>
  <c r="X531" i="15" s="1"/>
  <c r="X532" i="15" s="1"/>
  <c r="X533" i="15" s="1"/>
  <c r="X534" i="15" s="1"/>
  <c r="X535" i="15" s="1"/>
  <c r="X536" i="15" s="1"/>
  <c r="X537" i="15" s="1"/>
  <c r="X538" i="15" s="1"/>
  <c r="X539" i="15" s="1"/>
  <c r="X540" i="15" s="1"/>
  <c r="X541" i="15" s="1"/>
  <c r="X542" i="15" s="1"/>
  <c r="X543" i="15" s="1"/>
  <c r="X544" i="15" s="1"/>
  <c r="X545" i="15" s="1"/>
  <c r="X546" i="15" s="1"/>
  <c r="X547" i="15" s="1"/>
  <c r="X548" i="15" s="1"/>
  <c r="X549" i="15" s="1"/>
  <c r="X550" i="15" s="1"/>
  <c r="X551" i="15" s="1"/>
  <c r="X552" i="15" s="1"/>
  <c r="X553" i="15" s="1"/>
  <c r="X554" i="15" s="1"/>
  <c r="X555" i="15" s="1"/>
  <c r="X556" i="15" s="1"/>
  <c r="X557" i="15" s="1"/>
  <c r="X558" i="15" s="1"/>
  <c r="X559" i="15" s="1"/>
  <c r="X560" i="15" s="1"/>
  <c r="X561" i="15" s="1"/>
  <c r="X562" i="15" s="1"/>
  <c r="X563" i="15" s="1"/>
  <c r="X564" i="15" s="1"/>
  <c r="X565" i="15" s="1"/>
  <c r="X566" i="15" s="1"/>
  <c r="X567" i="15" s="1"/>
  <c r="X568" i="15" s="1"/>
  <c r="X569" i="15" s="1"/>
  <c r="X570" i="15" s="1"/>
  <c r="X571" i="15" s="1"/>
  <c r="X572" i="15" s="1"/>
  <c r="X573" i="15" s="1"/>
  <c r="X574" i="15" s="1"/>
  <c r="X575" i="15" s="1"/>
  <c r="X576" i="15" s="1"/>
  <c r="X577" i="15" s="1"/>
  <c r="X578" i="15" s="1"/>
  <c r="X579" i="15" s="1"/>
  <c r="X580" i="15" s="1"/>
  <c r="X581" i="15" s="1"/>
  <c r="X582" i="15" s="1"/>
  <c r="X583" i="15" s="1"/>
  <c r="X584" i="15" s="1"/>
  <c r="X585" i="15" s="1"/>
  <c r="X586" i="15" s="1"/>
  <c r="X587" i="15" s="1"/>
  <c r="X588" i="15" s="1"/>
  <c r="X589" i="15" s="1"/>
  <c r="X590" i="15" s="1"/>
  <c r="X591" i="15" s="1"/>
  <c r="X592" i="15" s="1"/>
  <c r="X593" i="15" s="1"/>
  <c r="X594" i="15" s="1"/>
  <c r="X595" i="15" s="1"/>
  <c r="X596" i="15" s="1"/>
  <c r="X597" i="15" s="1"/>
  <c r="X598" i="15" s="1"/>
  <c r="X599" i="15" s="1"/>
  <c r="X600" i="15" s="1"/>
  <c r="X601" i="15" s="1"/>
  <c r="X602" i="15" s="1"/>
  <c r="X603" i="15" s="1"/>
  <c r="X604" i="15" s="1"/>
  <c r="X605" i="15" s="1"/>
  <c r="X606" i="15" s="1"/>
  <c r="X607" i="15" s="1"/>
  <c r="X608" i="15" s="1"/>
  <c r="X609" i="15" s="1"/>
  <c r="X610" i="15" s="1"/>
  <c r="X611" i="15" s="1"/>
  <c r="X612" i="15" s="1"/>
  <c r="X613" i="15" s="1"/>
  <c r="X614" i="15" s="1"/>
  <c r="X615" i="15" s="1"/>
  <c r="X616" i="15" s="1"/>
  <c r="X617" i="15" s="1"/>
  <c r="X618" i="15" s="1"/>
  <c r="X619" i="15" s="1"/>
  <c r="X620" i="15" s="1"/>
  <c r="X621" i="15" s="1"/>
  <c r="X622" i="15" s="1"/>
  <c r="X623" i="15" s="1"/>
  <c r="X624" i="15" s="1"/>
  <c r="X625" i="15" s="1"/>
  <c r="X626" i="15" s="1"/>
  <c r="X627" i="15" s="1"/>
  <c r="X628" i="15" s="1"/>
  <c r="X629" i="15" s="1"/>
  <c r="X630" i="15" s="1"/>
  <c r="X631" i="15" s="1"/>
  <c r="X632" i="15" s="1"/>
  <c r="X633" i="15" s="1"/>
  <c r="X634" i="15" s="1"/>
  <c r="X635" i="15" s="1"/>
  <c r="X636" i="15" s="1"/>
  <c r="X637" i="15" s="1"/>
  <c r="X638" i="15" s="1"/>
  <c r="X639" i="15" s="1"/>
  <c r="X640" i="15" s="1"/>
  <c r="X641" i="15" s="1"/>
  <c r="X642" i="15" s="1"/>
  <c r="X643" i="15" s="1"/>
  <c r="X644" i="15" s="1"/>
  <c r="X645" i="15" s="1"/>
  <c r="X646" i="15" s="1"/>
  <c r="X647" i="15" s="1"/>
  <c r="X648" i="15" s="1"/>
  <c r="X649" i="15" s="1"/>
  <c r="X650" i="15" s="1"/>
  <c r="X651" i="15" s="1"/>
  <c r="X652" i="15" s="1"/>
  <c r="X653" i="15" s="1"/>
  <c r="X654" i="15" s="1"/>
  <c r="X655" i="15" s="1"/>
  <c r="X656" i="15" s="1"/>
  <c r="X657" i="15" s="1"/>
  <c r="X658" i="15" s="1"/>
  <c r="X659" i="15" s="1"/>
  <c r="X660" i="15" s="1"/>
  <c r="X661" i="15" s="1"/>
  <c r="X662" i="15" s="1"/>
  <c r="X663" i="15" s="1"/>
  <c r="X664" i="15" s="1"/>
  <c r="X665" i="15" s="1"/>
  <c r="X666" i="15" s="1"/>
  <c r="X667" i="15" s="1"/>
  <c r="X668" i="15" s="1"/>
  <c r="X669" i="15" s="1"/>
  <c r="X670" i="15" s="1"/>
  <c r="X671" i="15" s="1"/>
  <c r="X672" i="15" s="1"/>
  <c r="X673" i="15" s="1"/>
  <c r="X674" i="15" s="1"/>
  <c r="X675" i="15" s="1"/>
  <c r="X676" i="15" s="1"/>
  <c r="X677" i="15" s="1"/>
  <c r="X678" i="15" s="1"/>
  <c r="X679" i="15" s="1"/>
  <c r="X680" i="15" s="1"/>
  <c r="X681" i="15" s="1"/>
  <c r="X682" i="15" s="1"/>
  <c r="X683" i="15" s="1"/>
  <c r="X684" i="15" s="1"/>
  <c r="X685" i="15" s="1"/>
  <c r="X686" i="15" s="1"/>
  <c r="X687" i="15" s="1"/>
  <c r="X688" i="15" s="1"/>
  <c r="X689" i="15" s="1"/>
  <c r="X690" i="15" s="1"/>
  <c r="X691" i="15" s="1"/>
  <c r="X692" i="15" s="1"/>
  <c r="X693" i="15" s="1"/>
  <c r="X694" i="15" s="1"/>
  <c r="X695" i="15" s="1"/>
  <c r="X696" i="15" s="1"/>
  <c r="X697" i="15" s="1"/>
  <c r="X698" i="15" s="1"/>
  <c r="X699" i="15" s="1"/>
  <c r="X700" i="15" s="1"/>
  <c r="X701" i="15" s="1"/>
  <c r="X702" i="15" s="1"/>
  <c r="X703" i="15" s="1"/>
  <c r="X704" i="15" s="1"/>
  <c r="X705" i="15" s="1"/>
  <c r="X706" i="15" s="1"/>
  <c r="X707" i="15" s="1"/>
  <c r="X708" i="15" s="1"/>
  <c r="X709" i="15" s="1"/>
  <c r="X710" i="15" s="1"/>
  <c r="X711" i="15" s="1"/>
  <c r="X712" i="15" s="1"/>
  <c r="X713" i="15" s="1"/>
  <c r="X714" i="15" s="1"/>
  <c r="X715" i="15" s="1"/>
  <c r="X716" i="15" s="1"/>
  <c r="X717" i="15" s="1"/>
  <c r="X718" i="15" s="1"/>
  <c r="X719" i="15" s="1"/>
  <c r="X720" i="15" s="1"/>
  <c r="X721" i="15" s="1"/>
  <c r="X722" i="15" s="1"/>
  <c r="X723" i="15" s="1"/>
  <c r="X724" i="15" s="1"/>
  <c r="X725" i="15" s="1"/>
  <c r="X726" i="15" s="1"/>
  <c r="X727" i="15" s="1"/>
  <c r="X728" i="15" s="1"/>
  <c r="X729" i="15" s="1"/>
  <c r="X730" i="15" s="1"/>
  <c r="X731" i="15" s="1"/>
  <c r="X732" i="15" s="1"/>
  <c r="X733" i="15" s="1"/>
  <c r="X734" i="15" s="1"/>
  <c r="X735" i="15" s="1"/>
  <c r="X736" i="15" s="1"/>
  <c r="X737" i="15" s="1"/>
  <c r="X738" i="15" s="1"/>
  <c r="X739" i="15" s="1"/>
  <c r="X740" i="15" s="1"/>
  <c r="X741" i="15" s="1"/>
  <c r="X742" i="15" s="1"/>
  <c r="X743" i="15" s="1"/>
  <c r="X744" i="15" s="1"/>
  <c r="X745" i="15" s="1"/>
  <c r="X746" i="15" s="1"/>
  <c r="X747" i="15" s="1"/>
  <c r="X748" i="15" s="1"/>
  <c r="X749" i="15" s="1"/>
  <c r="X750" i="15" s="1"/>
  <c r="X751" i="15" s="1"/>
  <c r="X752" i="15" s="1"/>
  <c r="X753" i="15" s="1"/>
  <c r="X754" i="15" s="1"/>
  <c r="X755" i="15" s="1"/>
  <c r="X756" i="15" s="1"/>
  <c r="X757" i="15" s="1"/>
  <c r="X758" i="15" s="1"/>
  <c r="X759" i="15" s="1"/>
  <c r="X760" i="15" s="1"/>
  <c r="X761" i="15" s="1"/>
  <c r="X762" i="15" s="1"/>
  <c r="X763" i="15" s="1"/>
  <c r="X764" i="15" s="1"/>
  <c r="X765" i="15" s="1"/>
  <c r="X766" i="15" s="1"/>
  <c r="X767" i="15" s="1"/>
  <c r="X768" i="15" s="1"/>
  <c r="X769" i="15" s="1"/>
  <c r="X770" i="15" s="1"/>
  <c r="X771" i="15" s="1"/>
  <c r="X772" i="15" s="1"/>
  <c r="X773" i="15" s="1"/>
  <c r="X774" i="15" s="1"/>
  <c r="X775" i="15" s="1"/>
  <c r="X776" i="15" s="1"/>
  <c r="X777" i="15" s="1"/>
  <c r="X778" i="15" s="1"/>
  <c r="X779" i="15" s="1"/>
  <c r="X780" i="15" s="1"/>
  <c r="X781" i="15" s="1"/>
  <c r="X782" i="15" s="1"/>
  <c r="X783" i="15" s="1"/>
  <c r="X784" i="15" s="1"/>
  <c r="X785" i="15" s="1"/>
  <c r="X786" i="15" s="1"/>
  <c r="X787" i="15" s="1"/>
  <c r="X788" i="15" s="1"/>
  <c r="X789" i="15" s="1"/>
  <c r="X790" i="15" s="1"/>
  <c r="X791" i="15" s="1"/>
  <c r="X792" i="15" s="1"/>
  <c r="X793" i="15" s="1"/>
  <c r="X794" i="15" s="1"/>
  <c r="X795" i="15" s="1"/>
  <c r="X796" i="15" s="1"/>
  <c r="X797" i="15" s="1"/>
  <c r="X798" i="15" s="1"/>
  <c r="X799" i="15" s="1"/>
  <c r="X800" i="15" s="1"/>
  <c r="X801" i="15" s="1"/>
  <c r="X802" i="15" s="1"/>
  <c r="X803" i="15" s="1"/>
  <c r="X804" i="15" s="1"/>
  <c r="X805" i="15" s="1"/>
  <c r="X806" i="15" s="1"/>
  <c r="X807" i="15" s="1"/>
  <c r="X808" i="15" s="1"/>
  <c r="X809" i="15" s="1"/>
  <c r="X810" i="15" s="1"/>
  <c r="X811" i="15" s="1"/>
  <c r="X812" i="15" s="1"/>
  <c r="X813" i="15" s="1"/>
  <c r="X814" i="15" s="1"/>
  <c r="X815" i="15" s="1"/>
  <c r="X816" i="15" s="1"/>
  <c r="X817" i="15" s="1"/>
  <c r="X818" i="15" s="1"/>
  <c r="X819" i="15" s="1"/>
  <c r="X820" i="15" s="1"/>
  <c r="X821" i="15" s="1"/>
  <c r="X822" i="15" s="1"/>
  <c r="X823" i="15" s="1"/>
  <c r="X824" i="15" s="1"/>
  <c r="X825" i="15" s="1"/>
  <c r="X826" i="15" s="1"/>
  <c r="X827" i="15" s="1"/>
  <c r="X828" i="15" s="1"/>
  <c r="X829" i="15" s="1"/>
  <c r="X830" i="15" s="1"/>
  <c r="X831" i="15" s="1"/>
  <c r="X832" i="15" s="1"/>
  <c r="X833" i="15" s="1"/>
  <c r="X834" i="15" s="1"/>
  <c r="X835" i="15" s="1"/>
  <c r="X836" i="15" s="1"/>
  <c r="X837" i="15" s="1"/>
  <c r="X838" i="15" s="1"/>
  <c r="X839" i="15" s="1"/>
  <c r="X840" i="15" s="1"/>
  <c r="X841" i="15" s="1"/>
  <c r="X842" i="15" s="1"/>
  <c r="X843" i="15" s="1"/>
  <c r="X844" i="15" s="1"/>
  <c r="X845" i="15" s="1"/>
  <c r="X846" i="15" s="1"/>
  <c r="X847" i="15" s="1"/>
  <c r="X848" i="15" s="1"/>
  <c r="X849" i="15" s="1"/>
  <c r="X850" i="15" s="1"/>
  <c r="X851" i="15" s="1"/>
  <c r="X852" i="15" s="1"/>
  <c r="X853" i="15" s="1"/>
  <c r="X854" i="15" s="1"/>
  <c r="X855" i="15" s="1"/>
  <c r="X856" i="15" s="1"/>
  <c r="X857" i="15" s="1"/>
  <c r="X858" i="15" s="1"/>
  <c r="X859" i="15" s="1"/>
  <c r="X860" i="15" s="1"/>
  <c r="X861" i="15" s="1"/>
  <c r="X862" i="15" s="1"/>
  <c r="X863" i="15" s="1"/>
  <c r="X864" i="15" s="1"/>
  <c r="X865" i="15" s="1"/>
  <c r="X866" i="15" s="1"/>
  <c r="X867" i="15" s="1"/>
  <c r="X868" i="15" s="1"/>
  <c r="X869" i="15" s="1"/>
  <c r="X870" i="15" s="1"/>
  <c r="X871" i="15" s="1"/>
  <c r="X872" i="15" s="1"/>
  <c r="X873" i="15" s="1"/>
  <c r="X874" i="15" s="1"/>
  <c r="X875" i="15" s="1"/>
  <c r="X876" i="15" s="1"/>
  <c r="X877" i="15" s="1"/>
  <c r="X878" i="15" s="1"/>
  <c r="X879" i="15" s="1"/>
  <c r="X880" i="15" s="1"/>
  <c r="X881" i="15" s="1"/>
  <c r="X882" i="15" s="1"/>
  <c r="X883" i="15" s="1"/>
  <c r="X884" i="15" s="1"/>
  <c r="X885" i="15" s="1"/>
  <c r="X886" i="15" s="1"/>
  <c r="X887" i="15" s="1"/>
  <c r="X888" i="15" s="1"/>
  <c r="X889" i="15" s="1"/>
  <c r="X890" i="15" s="1"/>
  <c r="X891" i="15" s="1"/>
  <c r="X892" i="15" s="1"/>
  <c r="X893" i="15" s="1"/>
  <c r="X894" i="15" s="1"/>
  <c r="X895" i="15" s="1"/>
  <c r="X896" i="15" s="1"/>
  <c r="X897" i="15" s="1"/>
  <c r="X898" i="15" s="1"/>
  <c r="X899" i="15" s="1"/>
  <c r="X900" i="15" s="1"/>
  <c r="X901" i="15" s="1"/>
  <c r="X902" i="15" s="1"/>
  <c r="X903" i="15" s="1"/>
  <c r="X904" i="15" s="1"/>
  <c r="X905" i="15" s="1"/>
  <c r="X906" i="15" s="1"/>
  <c r="X907" i="15" s="1"/>
  <c r="X908" i="15" s="1"/>
  <c r="X909" i="15" s="1"/>
  <c r="X910" i="15" s="1"/>
  <c r="X911" i="15" s="1"/>
  <c r="X912" i="15" s="1"/>
  <c r="X913" i="15" s="1"/>
  <c r="X914" i="15" s="1"/>
  <c r="X915" i="15" s="1"/>
  <c r="X916" i="15" s="1"/>
  <c r="X917" i="15" s="1"/>
  <c r="X918" i="15" s="1"/>
  <c r="X919" i="15" s="1"/>
  <c r="X920" i="15" s="1"/>
  <c r="X921" i="15" s="1"/>
  <c r="X922" i="15" s="1"/>
  <c r="X923" i="15" s="1"/>
  <c r="X924" i="15" s="1"/>
  <c r="X925" i="15" s="1"/>
  <c r="X926" i="15" s="1"/>
  <c r="X927" i="15" s="1"/>
  <c r="X928" i="15" s="1"/>
  <c r="X929" i="15" s="1"/>
  <c r="X930" i="15" s="1"/>
  <c r="X931" i="15" s="1"/>
  <c r="X932" i="15" s="1"/>
  <c r="X933" i="15" s="1"/>
  <c r="X934" i="15" s="1"/>
  <c r="X935" i="15" s="1"/>
  <c r="X936" i="15" s="1"/>
  <c r="X937" i="15" s="1"/>
  <c r="X938" i="15" s="1"/>
  <c r="X939" i="15" s="1"/>
  <c r="X940" i="15" s="1"/>
  <c r="X941" i="15" s="1"/>
  <c r="X942" i="15" s="1"/>
  <c r="X943" i="15" s="1"/>
  <c r="X944" i="15" s="1"/>
  <c r="X945" i="15" s="1"/>
  <c r="X946" i="15" s="1"/>
  <c r="X947" i="15" s="1"/>
  <c r="X948" i="15" s="1"/>
  <c r="X949" i="15" s="1"/>
  <c r="X950" i="15" s="1"/>
  <c r="X951" i="15" s="1"/>
  <c r="X952" i="15" s="1"/>
  <c r="X953" i="15" s="1"/>
  <c r="X954" i="15" s="1"/>
  <c r="X955" i="15" s="1"/>
  <c r="X956" i="15" s="1"/>
  <c r="X957" i="15" s="1"/>
  <c r="X958" i="15" s="1"/>
  <c r="X959" i="15" s="1"/>
  <c r="X960" i="15" s="1"/>
  <c r="X961" i="15" s="1"/>
  <c r="X962" i="15" s="1"/>
  <c r="X963" i="15" s="1"/>
  <c r="X964" i="15" s="1"/>
  <c r="X965" i="15" s="1"/>
  <c r="X966" i="15" s="1"/>
  <c r="X967" i="15" s="1"/>
  <c r="X968" i="15" s="1"/>
  <c r="X969" i="15" s="1"/>
  <c r="X970" i="15" s="1"/>
  <c r="X971" i="15" s="1"/>
  <c r="X972" i="15" s="1"/>
  <c r="X973" i="15" s="1"/>
  <c r="X974" i="15" s="1"/>
  <c r="X975" i="15" s="1"/>
  <c r="X976" i="15" s="1"/>
  <c r="X977" i="15" s="1"/>
  <c r="X978" i="15" s="1"/>
  <c r="X979" i="15" s="1"/>
  <c r="X980" i="15" s="1"/>
  <c r="X981" i="15" s="1"/>
  <c r="X982" i="15" s="1"/>
  <c r="X983" i="15" s="1"/>
  <c r="X984" i="15" s="1"/>
  <c r="X985" i="15" s="1"/>
  <c r="X986" i="15" s="1"/>
  <c r="X987" i="15" s="1"/>
  <c r="X988" i="15" s="1"/>
  <c r="X989" i="15" s="1"/>
  <c r="X990" i="15" s="1"/>
  <c r="X991" i="15" s="1"/>
  <c r="X992" i="15" s="1"/>
  <c r="X993" i="15" s="1"/>
  <c r="X994" i="15" s="1"/>
  <c r="X995" i="15" s="1"/>
  <c r="X996" i="15" s="1"/>
  <c r="X997" i="15" s="1"/>
  <c r="X998" i="15" s="1"/>
  <c r="X999" i="15" s="1"/>
  <c r="X1000" i="15" s="1"/>
  <c r="X1001" i="15" s="1"/>
  <c r="X1002" i="15" s="1"/>
  <c r="X1003" i="15" s="1"/>
  <c r="X1004" i="15" s="1"/>
  <c r="X1005" i="15" s="1"/>
  <c r="X1006" i="15" s="1"/>
  <c r="X1007" i="15" s="1"/>
  <c r="X1008" i="15" s="1"/>
  <c r="X1009" i="15" s="1"/>
  <c r="X1010" i="15" s="1"/>
  <c r="X1011" i="15" s="1"/>
  <c r="X1012" i="15" s="1"/>
  <c r="X1013" i="15" s="1"/>
  <c r="X1014" i="15" s="1"/>
  <c r="X1015" i="15" s="1"/>
  <c r="X1016" i="15" s="1"/>
  <c r="X1017" i="15" s="1"/>
  <c r="X1018" i="15" s="1"/>
  <c r="X1019" i="15" s="1"/>
  <c r="X1020" i="15" s="1"/>
  <c r="X1021" i="15" s="1"/>
  <c r="X1022" i="15" s="1"/>
  <c r="X1023" i="15" s="1"/>
  <c r="X1024" i="15" s="1"/>
  <c r="X1025" i="15" s="1"/>
  <c r="X1026" i="15" s="1"/>
  <c r="X1027" i="15" s="1"/>
  <c r="X1028" i="15" s="1"/>
  <c r="X1029" i="15" s="1"/>
  <c r="X1030" i="15" s="1"/>
  <c r="X1031" i="15" s="1"/>
  <c r="X1032" i="15" s="1"/>
  <c r="X1033" i="15" s="1"/>
  <c r="X1034" i="15" s="1"/>
  <c r="X1035" i="15" s="1"/>
  <c r="X1036" i="15" s="1"/>
  <c r="X1037" i="15" s="1"/>
  <c r="X1038" i="15" s="1"/>
  <c r="X1039" i="15" s="1"/>
  <c r="X1040" i="15" s="1"/>
  <c r="X1041" i="15" s="1"/>
  <c r="X1042" i="15" s="1"/>
  <c r="X1043" i="15" s="1"/>
  <c r="X1044" i="15" s="1"/>
  <c r="X1045" i="15" s="1"/>
  <c r="X1046" i="15" s="1"/>
  <c r="X1047" i="15" s="1"/>
  <c r="X1048" i="15" s="1"/>
  <c r="X1049" i="15" s="1"/>
  <c r="X1050" i="15" s="1"/>
  <c r="X1051" i="15" s="1"/>
  <c r="X1052" i="15" s="1"/>
  <c r="X1053" i="15" s="1"/>
  <c r="X1054" i="15" s="1"/>
  <c r="X1055" i="15" s="1"/>
  <c r="X1056" i="15" s="1"/>
  <c r="X1057" i="15" s="1"/>
  <c r="X1058" i="15" s="1"/>
  <c r="X1059" i="15" s="1"/>
  <c r="X1060" i="15" s="1"/>
  <c r="X1061" i="15" s="1"/>
  <c r="X1062" i="15" s="1"/>
  <c r="X1063" i="15" s="1"/>
  <c r="X1064" i="15" s="1"/>
  <c r="X1065" i="15" s="1"/>
  <c r="X1066" i="15" s="1"/>
  <c r="X1067" i="15" s="1"/>
  <c r="X1068" i="15" s="1"/>
  <c r="X1069" i="15" s="1"/>
  <c r="X1070" i="15" s="1"/>
  <c r="X1071" i="15" s="1"/>
  <c r="X1072" i="15" s="1"/>
  <c r="X1073" i="15" s="1"/>
  <c r="X1074" i="15" s="1"/>
  <c r="X1075" i="15" s="1"/>
  <c r="X1076" i="15" s="1"/>
  <c r="X1077" i="15" s="1"/>
  <c r="X1078" i="15" s="1"/>
  <c r="X1079" i="15" s="1"/>
  <c r="I20" i="14"/>
  <c r="I19" i="14"/>
  <c r="T20" i="12"/>
  <c r="T19" i="12"/>
  <c r="Q68" i="15"/>
  <c r="Q512" i="13"/>
  <c r="Q67" i="15"/>
  <c r="Q66" i="15"/>
  <c r="Q64" i="15"/>
  <c r="Q65" i="15"/>
  <c r="Q63" i="15"/>
  <c r="Q62" i="15"/>
  <c r="Q511" i="13"/>
  <c r="Q61" i="15"/>
  <c r="Q60" i="15"/>
  <c r="Q59" i="15"/>
  <c r="Q58" i="15"/>
  <c r="AK926" i="15" l="1"/>
  <c r="AK927" i="15" s="1"/>
  <c r="AK928" i="15" s="1"/>
  <c r="AK929" i="15" s="1"/>
  <c r="AK930" i="15" s="1"/>
  <c r="AK931" i="15" s="1"/>
  <c r="AK932" i="15" s="1"/>
  <c r="AK933" i="15" s="1"/>
  <c r="AK934" i="15" s="1"/>
  <c r="AK935" i="15" s="1"/>
  <c r="AK936" i="15" s="1"/>
  <c r="AK937" i="15" s="1"/>
  <c r="AK938" i="15" s="1"/>
  <c r="AK939" i="15" s="1"/>
  <c r="AK940" i="15" s="1"/>
  <c r="AK941" i="15" s="1"/>
  <c r="AK942" i="15" s="1"/>
  <c r="AK943" i="15" s="1"/>
  <c r="AK944" i="15" s="1"/>
  <c r="AK945" i="15" s="1"/>
  <c r="AK946" i="15" s="1"/>
  <c r="AK947" i="15" s="1"/>
  <c r="AK948" i="15" s="1"/>
  <c r="AK949" i="15" s="1"/>
  <c r="AK950" i="15" s="1"/>
  <c r="AK951" i="15" s="1"/>
  <c r="AK952" i="15" s="1"/>
  <c r="AK953" i="15" s="1"/>
  <c r="AK954" i="15" s="1"/>
  <c r="AK955" i="15" s="1"/>
  <c r="AK956" i="15" s="1"/>
  <c r="AK957" i="15" s="1"/>
  <c r="AK958" i="15" s="1"/>
  <c r="AK959" i="15" s="1"/>
  <c r="AK960" i="15" s="1"/>
  <c r="AK961" i="15" s="1"/>
  <c r="AK962" i="15" s="1"/>
  <c r="AK963" i="15" s="1"/>
  <c r="AK964" i="15" s="1"/>
  <c r="AK965" i="15" s="1"/>
  <c r="AK966" i="15" s="1"/>
  <c r="AK967" i="15" s="1"/>
  <c r="AK968" i="15" s="1"/>
  <c r="AK969" i="15" s="1"/>
  <c r="AK970" i="15" s="1"/>
  <c r="AK971" i="15" s="1"/>
  <c r="AK972" i="15" s="1"/>
  <c r="AK973" i="15" s="1"/>
  <c r="AK974" i="15" s="1"/>
  <c r="AK975" i="15" s="1"/>
  <c r="AK976" i="15" s="1"/>
  <c r="AK977" i="15" s="1"/>
  <c r="AK978" i="15" s="1"/>
  <c r="AK979" i="15" s="1"/>
  <c r="AK980" i="15" s="1"/>
  <c r="AK981" i="15" s="1"/>
  <c r="AK982" i="15" s="1"/>
  <c r="AK983" i="15" s="1"/>
  <c r="AK984" i="15" s="1"/>
  <c r="AK985" i="15" s="1"/>
  <c r="AK986" i="15" s="1"/>
  <c r="AK987" i="15" s="1"/>
  <c r="AK988" i="15" s="1"/>
  <c r="AK989" i="15" s="1"/>
  <c r="AK990" i="15" s="1"/>
  <c r="AK991" i="15" s="1"/>
  <c r="AK992" i="15" s="1"/>
  <c r="AK993" i="15" s="1"/>
  <c r="AK994" i="15" s="1"/>
  <c r="AK995" i="15" s="1"/>
  <c r="AK996" i="15" s="1"/>
  <c r="AK997" i="15" s="1"/>
  <c r="AK998" i="15" s="1"/>
  <c r="AK999" i="15" s="1"/>
  <c r="AK1000" i="15" s="1"/>
  <c r="AK1001" i="15" s="1"/>
  <c r="AK1002" i="15" s="1"/>
  <c r="AK1003" i="15" s="1"/>
  <c r="AK1004" i="15" s="1"/>
  <c r="AK1005" i="15" s="1"/>
  <c r="AK1006" i="15" s="1"/>
  <c r="AK1007" i="15" s="1"/>
  <c r="AK1008" i="15" s="1"/>
  <c r="AK1009" i="15" s="1"/>
  <c r="AK1010" i="15" s="1"/>
  <c r="AK1011" i="15" s="1"/>
  <c r="AK1012" i="15" s="1"/>
  <c r="AK1013" i="15" s="1"/>
  <c r="AK1014" i="15" s="1"/>
  <c r="AK1015" i="15" s="1"/>
  <c r="AK1016" i="15" s="1"/>
  <c r="AK1017" i="15" s="1"/>
  <c r="AK1018" i="15" s="1"/>
  <c r="AK1019" i="15" s="1"/>
  <c r="AK1020" i="15" s="1"/>
  <c r="AK1021" i="15" s="1"/>
  <c r="AK1022" i="15" s="1"/>
  <c r="AK1023" i="15" s="1"/>
  <c r="AK1024" i="15" s="1"/>
  <c r="AK1025" i="15" s="1"/>
  <c r="AK1026" i="15" s="1"/>
  <c r="AK1027" i="15" s="1"/>
  <c r="AK1028" i="15" s="1"/>
  <c r="AK1029" i="15" s="1"/>
  <c r="AK1030" i="15" s="1"/>
  <c r="AK1031" i="15" s="1"/>
  <c r="AK1032" i="15" s="1"/>
  <c r="AK1033" i="15" s="1"/>
  <c r="AK1034" i="15" s="1"/>
  <c r="AK1035" i="15" s="1"/>
  <c r="AK1036" i="15" s="1"/>
  <c r="AK1037" i="15" s="1"/>
  <c r="AK1038" i="15" s="1"/>
  <c r="AK1039" i="15" s="1"/>
  <c r="AK1040" i="15" s="1"/>
  <c r="AK1041" i="15" s="1"/>
  <c r="AK1042" i="15" s="1"/>
  <c r="AK1043" i="15" s="1"/>
  <c r="AK1044" i="15" s="1"/>
  <c r="AK1045" i="15" s="1"/>
  <c r="AK1046" i="15" s="1"/>
  <c r="AK1047" i="15" s="1"/>
  <c r="AK1048" i="15" s="1"/>
  <c r="AK1049" i="15" s="1"/>
  <c r="AK1050" i="15" s="1"/>
  <c r="AK1051" i="15" s="1"/>
  <c r="AK1052" i="15" s="1"/>
  <c r="AK1053" i="15" s="1"/>
  <c r="AK1054" i="15" s="1"/>
  <c r="AK1055" i="15" s="1"/>
  <c r="AK1056" i="15" s="1"/>
  <c r="AK1057" i="15" s="1"/>
  <c r="AK1058" i="15" s="1"/>
  <c r="AK1059" i="15" s="1"/>
  <c r="AK1060" i="15" s="1"/>
  <c r="AK1061" i="15" s="1"/>
  <c r="AK1062" i="15" s="1"/>
  <c r="AK1063" i="15" s="1"/>
  <c r="AK1064" i="15" s="1"/>
  <c r="AK1065" i="15" s="1"/>
  <c r="AK1066" i="15" s="1"/>
  <c r="AK1067" i="15" s="1"/>
  <c r="AK1068" i="15" s="1"/>
  <c r="AK1069" i="15" s="1"/>
  <c r="AK1070" i="15" s="1"/>
  <c r="AK1071" i="15" s="1"/>
  <c r="AK1072" i="15" s="1"/>
  <c r="AK1073" i="15" s="1"/>
  <c r="AK1074" i="15" s="1"/>
  <c r="AK1075" i="15" s="1"/>
  <c r="AK1076" i="15" s="1"/>
  <c r="AK1077" i="15" s="1"/>
  <c r="AK1078" i="15" s="1"/>
  <c r="AK1079" i="15" s="1"/>
  <c r="T25" i="12"/>
  <c r="T23" i="12"/>
  <c r="T24" i="12" s="1"/>
  <c r="I25" i="14"/>
  <c r="I23" i="14"/>
  <c r="I24" i="14" s="1"/>
  <c r="Q57" i="15"/>
  <c r="Q56" i="15"/>
  <c r="Q510" i="13"/>
  <c r="Q509" i="13"/>
  <c r="Q508" i="13"/>
  <c r="Q55" i="15"/>
  <c r="Q54" i="15"/>
  <c r="Q53" i="15"/>
  <c r="Q52" i="15"/>
  <c r="Q51" i="15"/>
  <c r="Q50" i="15"/>
  <c r="Q49" i="15"/>
  <c r="Q48" i="15"/>
  <c r="Q507" i="13"/>
  <c r="Q44" i="15"/>
  <c r="Q47" i="15"/>
  <c r="Q46" i="15"/>
  <c r="Q45" i="15"/>
  <c r="Q506" i="13"/>
  <c r="Q43" i="15"/>
  <c r="Q42" i="15"/>
  <c r="Q505" i="13"/>
  <c r="Q41" i="15"/>
  <c r="Q504" i="13"/>
  <c r="Q40" i="15"/>
  <c r="Q503" i="13"/>
  <c r="Q39" i="15"/>
  <c r="Q502" i="13"/>
  <c r="Q38" i="15"/>
  <c r="Q37" i="15"/>
  <c r="Q36" i="15"/>
  <c r="Q35" i="15"/>
  <c r="Q34" i="15"/>
  <c r="Q501" i="13"/>
  <c r="Q500" i="13"/>
  <c r="Q33" i="15"/>
  <c r="Q31" i="15"/>
  <c r="Q32" i="15"/>
  <c r="Q30" i="15"/>
  <c r="Q499" i="13"/>
  <c r="Q498" i="13"/>
  <c r="Q29" i="15"/>
  <c r="Q28" i="15"/>
  <c r="Q27" i="15"/>
  <c r="Q26" i="15"/>
  <c r="Q25" i="15"/>
  <c r="Q24" i="15"/>
  <c r="Q23" i="15"/>
  <c r="C15" i="24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H20" i="14"/>
  <c r="G20" i="14"/>
  <c r="C12" i="14" s="1"/>
  <c r="C20" i="24" s="1"/>
  <c r="H19" i="14"/>
  <c r="G19" i="14"/>
  <c r="B12" i="14"/>
  <c r="B11" i="14"/>
  <c r="B9" i="14"/>
  <c r="Q497" i="13"/>
  <c r="Q496" i="13"/>
  <c r="Q495" i="13"/>
  <c r="Q494" i="13"/>
  <c r="Q493" i="13"/>
  <c r="Q492" i="13"/>
  <c r="K12" i="24" l="1"/>
  <c r="K72" i="14"/>
  <c r="K70" i="14"/>
  <c r="K71" i="14" s="1"/>
  <c r="K98" i="14"/>
  <c r="H72" i="14"/>
  <c r="G98" i="14"/>
  <c r="H70" i="14"/>
  <c r="H71" i="14" s="1"/>
  <c r="G70" i="14"/>
  <c r="G71" i="14" s="1"/>
  <c r="G96" i="14"/>
  <c r="G97" i="14" s="1"/>
  <c r="G72" i="14"/>
  <c r="K96" i="14"/>
  <c r="K97" i="14" s="1"/>
  <c r="J98" i="14"/>
  <c r="J96" i="14"/>
  <c r="J97" i="14" s="1"/>
  <c r="J72" i="14"/>
  <c r="J70" i="14"/>
  <c r="J71" i="14" s="1"/>
  <c r="I98" i="14"/>
  <c r="I96" i="14"/>
  <c r="I97" i="14" s="1"/>
  <c r="H98" i="14"/>
  <c r="H96" i="14"/>
  <c r="H97" i="14" s="1"/>
  <c r="I70" i="14"/>
  <c r="I71" i="14" s="1"/>
  <c r="I72" i="14"/>
  <c r="C11" i="14"/>
  <c r="C19" i="24" s="1"/>
  <c r="R6" i="15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R61" i="15" s="1"/>
  <c r="R62" i="15" s="1"/>
  <c r="R63" i="15" s="1"/>
  <c r="R64" i="15" s="1"/>
  <c r="R65" i="15" s="1"/>
  <c r="R66" i="15" s="1"/>
  <c r="R67" i="15" s="1"/>
  <c r="R68" i="15" s="1"/>
  <c r="R69" i="15" s="1"/>
  <c r="R70" i="15" s="1"/>
  <c r="R71" i="15" s="1"/>
  <c r="R72" i="15" s="1"/>
  <c r="R73" i="15" s="1"/>
  <c r="R74" i="15" s="1"/>
  <c r="R75" i="15" s="1"/>
  <c r="R76" i="15" s="1"/>
  <c r="R77" i="15" s="1"/>
  <c r="R78" i="15" s="1"/>
  <c r="R79" i="15" s="1"/>
  <c r="R80" i="15" s="1"/>
  <c r="R81" i="15" s="1"/>
  <c r="R82" i="15" s="1"/>
  <c r="R83" i="15" s="1"/>
  <c r="R84" i="15" s="1"/>
  <c r="R85" i="15" s="1"/>
  <c r="R86" i="15" s="1"/>
  <c r="R87" i="15" s="1"/>
  <c r="R88" i="15" s="1"/>
  <c r="R89" i="15" s="1"/>
  <c r="R90" i="15" s="1"/>
  <c r="R91" i="15" s="1"/>
  <c r="R92" i="15" s="1"/>
  <c r="R93" i="15" s="1"/>
  <c r="R94" i="15" s="1"/>
  <c r="R95" i="15" s="1"/>
  <c r="R96" i="15" s="1"/>
  <c r="R97" i="15" s="1"/>
  <c r="R98" i="15" s="1"/>
  <c r="R99" i="15" s="1"/>
  <c r="R100" i="15" s="1"/>
  <c r="R101" i="15" s="1"/>
  <c r="R102" i="15" s="1"/>
  <c r="R103" i="15" s="1"/>
  <c r="R104" i="15" s="1"/>
  <c r="R105" i="15" s="1"/>
  <c r="R106" i="15" s="1"/>
  <c r="R107" i="15" s="1"/>
  <c r="R108" i="15" s="1"/>
  <c r="R109" i="15" s="1"/>
  <c r="R110" i="15" s="1"/>
  <c r="R111" i="15" s="1"/>
  <c r="R112" i="15" s="1"/>
  <c r="R113" i="15" s="1"/>
  <c r="R114" i="15" s="1"/>
  <c r="R115" i="15" s="1"/>
  <c r="R116" i="15" s="1"/>
  <c r="R117" i="15" s="1"/>
  <c r="R118" i="15" s="1"/>
  <c r="R119" i="15" s="1"/>
  <c r="R120" i="15" s="1"/>
  <c r="R121" i="15" s="1"/>
  <c r="R122" i="15" s="1"/>
  <c r="R123" i="15" s="1"/>
  <c r="R124" i="15" s="1"/>
  <c r="R125" i="15" s="1"/>
  <c r="R126" i="15" s="1"/>
  <c r="R127" i="15" s="1"/>
  <c r="R128" i="15" s="1"/>
  <c r="R129" i="15" s="1"/>
  <c r="R130" i="15" s="1"/>
  <c r="R131" i="15" s="1"/>
  <c r="R132" i="15" s="1"/>
  <c r="R133" i="15" s="1"/>
  <c r="R134" i="15" s="1"/>
  <c r="R135" i="15" s="1"/>
  <c r="R136" i="15" s="1"/>
  <c r="R137" i="15" s="1"/>
  <c r="R138" i="15" s="1"/>
  <c r="R139" i="15" s="1"/>
  <c r="R140" i="15" s="1"/>
  <c r="R141" i="15" s="1"/>
  <c r="R142" i="15" s="1"/>
  <c r="R143" i="15" s="1"/>
  <c r="R144" i="15" s="1"/>
  <c r="R145" i="15" s="1"/>
  <c r="R146" i="15" s="1"/>
  <c r="R147" i="15" s="1"/>
  <c r="R148" i="15" s="1"/>
  <c r="R149" i="15" s="1"/>
  <c r="R150" i="15" s="1"/>
  <c r="R151" i="15" s="1"/>
  <c r="R152" i="15" s="1"/>
  <c r="R153" i="15" s="1"/>
  <c r="R154" i="15" s="1"/>
  <c r="R155" i="15" s="1"/>
  <c r="R156" i="15" s="1"/>
  <c r="R157" i="15" s="1"/>
  <c r="R158" i="15" s="1"/>
  <c r="R159" i="15" s="1"/>
  <c r="R160" i="15" s="1"/>
  <c r="R161" i="15" s="1"/>
  <c r="R162" i="15" s="1"/>
  <c r="R163" i="15" s="1"/>
  <c r="R164" i="15" s="1"/>
  <c r="R165" i="15" s="1"/>
  <c r="R166" i="15" s="1"/>
  <c r="R167" i="15" s="1"/>
  <c r="R168" i="15" s="1"/>
  <c r="R169" i="15" s="1"/>
  <c r="R170" i="15" s="1"/>
  <c r="R171" i="15" s="1"/>
  <c r="R172" i="15" s="1"/>
  <c r="R173" i="15" s="1"/>
  <c r="R174" i="15" s="1"/>
  <c r="R175" i="15" s="1"/>
  <c r="R176" i="15" s="1"/>
  <c r="R177" i="15" s="1"/>
  <c r="R178" i="15" s="1"/>
  <c r="R179" i="15" s="1"/>
  <c r="R180" i="15" s="1"/>
  <c r="R181" i="15" s="1"/>
  <c r="R182" i="15" s="1"/>
  <c r="R183" i="15" s="1"/>
  <c r="R184" i="15" s="1"/>
  <c r="R185" i="15" s="1"/>
  <c r="R186" i="15" s="1"/>
  <c r="R187" i="15" s="1"/>
  <c r="R188" i="15" s="1"/>
  <c r="R189" i="15" s="1"/>
  <c r="R190" i="15" s="1"/>
  <c r="R191" i="15" s="1"/>
  <c r="R192" i="15" s="1"/>
  <c r="R193" i="15" s="1"/>
  <c r="R194" i="15" s="1"/>
  <c r="R195" i="15" s="1"/>
  <c r="R196" i="15" s="1"/>
  <c r="R197" i="15" s="1"/>
  <c r="R198" i="15" s="1"/>
  <c r="R199" i="15" s="1"/>
  <c r="R200" i="15" s="1"/>
  <c r="R201" i="15" s="1"/>
  <c r="R202" i="15" s="1"/>
  <c r="R203" i="15" s="1"/>
  <c r="R204" i="15" s="1"/>
  <c r="R205" i="15" s="1"/>
  <c r="R206" i="15" s="1"/>
  <c r="R207" i="15" s="1"/>
  <c r="R208" i="15" s="1"/>
  <c r="R209" i="15" s="1"/>
  <c r="R210" i="15" s="1"/>
  <c r="R211" i="15" s="1"/>
  <c r="R212" i="15" s="1"/>
  <c r="R213" i="15" s="1"/>
  <c r="R214" i="15" s="1"/>
  <c r="R215" i="15" s="1"/>
  <c r="R216" i="15" s="1"/>
  <c r="R217" i="15" s="1"/>
  <c r="R218" i="15" s="1"/>
  <c r="R219" i="15" s="1"/>
  <c r="R220" i="15" s="1"/>
  <c r="R221" i="15" s="1"/>
  <c r="R222" i="15" s="1"/>
  <c r="R223" i="15" s="1"/>
  <c r="R224" i="15" s="1"/>
  <c r="R225" i="15" s="1"/>
  <c r="R226" i="15" s="1"/>
  <c r="R227" i="15" s="1"/>
  <c r="R228" i="15" s="1"/>
  <c r="R229" i="15" s="1"/>
  <c r="R230" i="15" s="1"/>
  <c r="R231" i="15" s="1"/>
  <c r="R232" i="15" s="1"/>
  <c r="R233" i="15" s="1"/>
  <c r="R234" i="15" s="1"/>
  <c r="R235" i="15" s="1"/>
  <c r="R236" i="15" s="1"/>
  <c r="R237" i="15" s="1"/>
  <c r="R238" i="15" s="1"/>
  <c r="R239" i="15" s="1"/>
  <c r="R240" i="15" s="1"/>
  <c r="R241" i="15" s="1"/>
  <c r="R242" i="15" s="1"/>
  <c r="R243" i="15" s="1"/>
  <c r="R244" i="15" s="1"/>
  <c r="R245" i="15" s="1"/>
  <c r="R246" i="15" s="1"/>
  <c r="R247" i="15" s="1"/>
  <c r="R248" i="15" s="1"/>
  <c r="R249" i="15" s="1"/>
  <c r="R250" i="15" s="1"/>
  <c r="R251" i="15" s="1"/>
  <c r="R252" i="15" s="1"/>
  <c r="R253" i="15" s="1"/>
  <c r="R254" i="15" s="1"/>
  <c r="R255" i="15" s="1"/>
  <c r="R256" i="15" s="1"/>
  <c r="R257" i="15" s="1"/>
  <c r="R258" i="15" s="1"/>
  <c r="R259" i="15" s="1"/>
  <c r="R260" i="15" s="1"/>
  <c r="R261" i="15" s="1"/>
  <c r="R262" i="15" s="1"/>
  <c r="R263" i="15" s="1"/>
  <c r="R264" i="15" s="1"/>
  <c r="R265" i="15" s="1"/>
  <c r="R266" i="15" s="1"/>
  <c r="R267" i="15" s="1"/>
  <c r="R268" i="15" s="1"/>
  <c r="R269" i="15" s="1"/>
  <c r="R270" i="15" s="1"/>
  <c r="R271" i="15" s="1"/>
  <c r="R272" i="15" s="1"/>
  <c r="R273" i="15" s="1"/>
  <c r="R274" i="15" s="1"/>
  <c r="R275" i="15" s="1"/>
  <c r="R276" i="15" s="1"/>
  <c r="R277" i="15" s="1"/>
  <c r="R278" i="15" s="1"/>
  <c r="R279" i="15" s="1"/>
  <c r="R280" i="15" s="1"/>
  <c r="R281" i="15" s="1"/>
  <c r="R282" i="15" s="1"/>
  <c r="R283" i="15" s="1"/>
  <c r="R284" i="15" s="1"/>
  <c r="R285" i="15" s="1"/>
  <c r="R286" i="15" s="1"/>
  <c r="R287" i="15" s="1"/>
  <c r="R288" i="15" s="1"/>
  <c r="R289" i="15" s="1"/>
  <c r="R290" i="15" s="1"/>
  <c r="R291" i="15" s="1"/>
  <c r="R292" i="15" s="1"/>
  <c r="R293" i="15" s="1"/>
  <c r="R294" i="15" s="1"/>
  <c r="R295" i="15" s="1"/>
  <c r="R296" i="15" s="1"/>
  <c r="R297" i="15" s="1"/>
  <c r="R298" i="15" s="1"/>
  <c r="R299" i="15" s="1"/>
  <c r="R300" i="15" s="1"/>
  <c r="R301" i="15" s="1"/>
  <c r="R302" i="15" s="1"/>
  <c r="R303" i="15" s="1"/>
  <c r="R304" i="15" s="1"/>
  <c r="R305" i="15" s="1"/>
  <c r="R306" i="15" s="1"/>
  <c r="R307" i="15" s="1"/>
  <c r="R308" i="15" s="1"/>
  <c r="R309" i="15" s="1"/>
  <c r="R310" i="15" s="1"/>
  <c r="R311" i="15" s="1"/>
  <c r="R312" i="15" s="1"/>
  <c r="R313" i="15" s="1"/>
  <c r="R314" i="15" s="1"/>
  <c r="R315" i="15" s="1"/>
  <c r="R316" i="15" s="1"/>
  <c r="R317" i="15" s="1"/>
  <c r="R318" i="15" s="1"/>
  <c r="R319" i="15" s="1"/>
  <c r="R320" i="15" s="1"/>
  <c r="R321" i="15" s="1"/>
  <c r="R322" i="15" s="1"/>
  <c r="R323" i="15" s="1"/>
  <c r="R324" i="15" s="1"/>
  <c r="R325" i="15" s="1"/>
  <c r="R326" i="15" s="1"/>
  <c r="R327" i="15" s="1"/>
  <c r="R328" i="15" s="1"/>
  <c r="R329" i="15" s="1"/>
  <c r="R330" i="15" s="1"/>
  <c r="R331" i="15" s="1"/>
  <c r="R332" i="15" s="1"/>
  <c r="R333" i="15" s="1"/>
  <c r="R334" i="15" s="1"/>
  <c r="R335" i="15" s="1"/>
  <c r="R336" i="15" s="1"/>
  <c r="R337" i="15" s="1"/>
  <c r="R338" i="15" s="1"/>
  <c r="R339" i="15" s="1"/>
  <c r="R340" i="15" s="1"/>
  <c r="R341" i="15" s="1"/>
  <c r="R342" i="15" s="1"/>
  <c r="R343" i="15" s="1"/>
  <c r="R344" i="15" s="1"/>
  <c r="R345" i="15" s="1"/>
  <c r="R346" i="15" s="1"/>
  <c r="R347" i="15" s="1"/>
  <c r="R348" i="15" s="1"/>
  <c r="R349" i="15" s="1"/>
  <c r="R350" i="15" s="1"/>
  <c r="R351" i="15" s="1"/>
  <c r="R352" i="15" s="1"/>
  <c r="R353" i="15" s="1"/>
  <c r="R354" i="15" s="1"/>
  <c r="R355" i="15" s="1"/>
  <c r="R356" i="15" s="1"/>
  <c r="R357" i="15" s="1"/>
  <c r="R358" i="15" s="1"/>
  <c r="R359" i="15" s="1"/>
  <c r="R360" i="15" s="1"/>
  <c r="R361" i="15" s="1"/>
  <c r="R362" i="15" s="1"/>
  <c r="R363" i="15" s="1"/>
  <c r="R364" i="15" s="1"/>
  <c r="R365" i="15" s="1"/>
  <c r="R366" i="15" s="1"/>
  <c r="R367" i="15" s="1"/>
  <c r="R368" i="15" s="1"/>
  <c r="R369" i="15" s="1"/>
  <c r="R370" i="15" s="1"/>
  <c r="R371" i="15" s="1"/>
  <c r="R372" i="15" s="1"/>
  <c r="R373" i="15" s="1"/>
  <c r="R374" i="15" s="1"/>
  <c r="R375" i="15" s="1"/>
  <c r="R376" i="15" s="1"/>
  <c r="R377" i="15" s="1"/>
  <c r="R378" i="15" s="1"/>
  <c r="R379" i="15" s="1"/>
  <c r="R380" i="15" s="1"/>
  <c r="R381" i="15" s="1"/>
  <c r="R382" i="15" s="1"/>
  <c r="R383" i="15" s="1"/>
  <c r="R384" i="15" s="1"/>
  <c r="R385" i="15" s="1"/>
  <c r="R386" i="15" s="1"/>
  <c r="R387" i="15" s="1"/>
  <c r="R388" i="15" s="1"/>
  <c r="R389" i="15" s="1"/>
  <c r="R390" i="15" s="1"/>
  <c r="R391" i="15" s="1"/>
  <c r="R392" i="15" s="1"/>
  <c r="R393" i="15" s="1"/>
  <c r="R394" i="15" s="1"/>
  <c r="R395" i="15" s="1"/>
  <c r="R396" i="15" s="1"/>
  <c r="R397" i="15" s="1"/>
  <c r="R398" i="15" s="1"/>
  <c r="R399" i="15" s="1"/>
  <c r="R400" i="15" s="1"/>
  <c r="R401" i="15" s="1"/>
  <c r="R402" i="15" s="1"/>
  <c r="R403" i="15" s="1"/>
  <c r="R404" i="15" s="1"/>
  <c r="R405" i="15" s="1"/>
  <c r="R406" i="15" s="1"/>
  <c r="R407" i="15" s="1"/>
  <c r="R408" i="15" s="1"/>
  <c r="R409" i="15" s="1"/>
  <c r="R410" i="15" s="1"/>
  <c r="R411" i="15" s="1"/>
  <c r="R412" i="15" s="1"/>
  <c r="R413" i="15" s="1"/>
  <c r="R414" i="15" s="1"/>
  <c r="R415" i="15" s="1"/>
  <c r="R416" i="15" s="1"/>
  <c r="R417" i="15" s="1"/>
  <c r="R418" i="15" s="1"/>
  <c r="R419" i="15" s="1"/>
  <c r="R420" i="15" s="1"/>
  <c r="R421" i="15" s="1"/>
  <c r="R422" i="15" s="1"/>
  <c r="R423" i="15" s="1"/>
  <c r="R424" i="15" s="1"/>
  <c r="R425" i="15" s="1"/>
  <c r="R426" i="15" s="1"/>
  <c r="R427" i="15" s="1"/>
  <c r="R428" i="15" s="1"/>
  <c r="R429" i="15" s="1"/>
  <c r="R430" i="15" s="1"/>
  <c r="R431" i="15" s="1"/>
  <c r="R432" i="15" s="1"/>
  <c r="R433" i="15" s="1"/>
  <c r="R434" i="15" s="1"/>
  <c r="R435" i="15" s="1"/>
  <c r="R436" i="15" s="1"/>
  <c r="R437" i="15" s="1"/>
  <c r="R438" i="15" s="1"/>
  <c r="R439" i="15" s="1"/>
  <c r="R440" i="15" s="1"/>
  <c r="R441" i="15" s="1"/>
  <c r="R442" i="15" s="1"/>
  <c r="R443" i="15" s="1"/>
  <c r="R444" i="15" s="1"/>
  <c r="R445" i="15" s="1"/>
  <c r="R446" i="15" s="1"/>
  <c r="R447" i="15" s="1"/>
  <c r="R448" i="15" s="1"/>
  <c r="R449" i="15" s="1"/>
  <c r="R450" i="15" s="1"/>
  <c r="R451" i="15" s="1"/>
  <c r="R452" i="15" s="1"/>
  <c r="R453" i="15" s="1"/>
  <c r="R454" i="15" s="1"/>
  <c r="R455" i="15" s="1"/>
  <c r="R456" i="15" s="1"/>
  <c r="R457" i="15" s="1"/>
  <c r="R458" i="15" s="1"/>
  <c r="R459" i="15" s="1"/>
  <c r="R460" i="15" s="1"/>
  <c r="R461" i="15" s="1"/>
  <c r="R462" i="15" s="1"/>
  <c r="R463" i="15" s="1"/>
  <c r="R464" i="15" s="1"/>
  <c r="R465" i="15" s="1"/>
  <c r="R466" i="15" s="1"/>
  <c r="R467" i="15" s="1"/>
  <c r="R468" i="15" s="1"/>
  <c r="R469" i="15" s="1"/>
  <c r="R470" i="15" s="1"/>
  <c r="R471" i="15" s="1"/>
  <c r="R472" i="15" s="1"/>
  <c r="R473" i="15" s="1"/>
  <c r="R474" i="15" s="1"/>
  <c r="R475" i="15" s="1"/>
  <c r="R476" i="15" s="1"/>
  <c r="R477" i="15" s="1"/>
  <c r="R478" i="15" s="1"/>
  <c r="R479" i="15" s="1"/>
  <c r="R480" i="15" s="1"/>
  <c r="R481" i="15" s="1"/>
  <c r="R482" i="15" s="1"/>
  <c r="R483" i="15" s="1"/>
  <c r="R484" i="15" s="1"/>
  <c r="R485" i="15" s="1"/>
  <c r="R486" i="15" s="1"/>
  <c r="R487" i="15" s="1"/>
  <c r="R488" i="15" s="1"/>
  <c r="R489" i="15" s="1"/>
  <c r="R490" i="15" s="1"/>
  <c r="R491" i="15" s="1"/>
  <c r="R492" i="15" s="1"/>
  <c r="R493" i="15" s="1"/>
  <c r="R494" i="15" s="1"/>
  <c r="R495" i="15" s="1"/>
  <c r="R496" i="15" s="1"/>
  <c r="R497" i="15" s="1"/>
  <c r="R498" i="15" s="1"/>
  <c r="R499" i="15" s="1"/>
  <c r="R500" i="15" s="1"/>
  <c r="R501" i="15" s="1"/>
  <c r="R502" i="15" s="1"/>
  <c r="R503" i="15" s="1"/>
  <c r="R504" i="15" s="1"/>
  <c r="R505" i="15" s="1"/>
  <c r="R506" i="15" s="1"/>
  <c r="R507" i="15" s="1"/>
  <c r="R508" i="15" s="1"/>
  <c r="R509" i="15" s="1"/>
  <c r="R510" i="15" s="1"/>
  <c r="R511" i="15" s="1"/>
  <c r="R512" i="15" s="1"/>
  <c r="R513" i="15" s="1"/>
  <c r="R514" i="15" s="1"/>
  <c r="R515" i="15" s="1"/>
  <c r="R516" i="15" s="1"/>
  <c r="R517" i="15" s="1"/>
  <c r="R518" i="15" s="1"/>
  <c r="R519" i="15" s="1"/>
  <c r="R520" i="15" s="1"/>
  <c r="R521" i="15" s="1"/>
  <c r="R522" i="15" s="1"/>
  <c r="R523" i="15" s="1"/>
  <c r="R524" i="15" s="1"/>
  <c r="R525" i="15" s="1"/>
  <c r="R526" i="15" s="1"/>
  <c r="R527" i="15" s="1"/>
  <c r="R528" i="15" s="1"/>
  <c r="R529" i="15" s="1"/>
  <c r="R530" i="15" s="1"/>
  <c r="R531" i="15" s="1"/>
  <c r="R532" i="15" s="1"/>
  <c r="R533" i="15" s="1"/>
  <c r="R534" i="15" s="1"/>
  <c r="R535" i="15" s="1"/>
  <c r="R536" i="15" s="1"/>
  <c r="R537" i="15" s="1"/>
  <c r="R538" i="15" s="1"/>
  <c r="R539" i="15" s="1"/>
  <c r="R540" i="15" s="1"/>
  <c r="R541" i="15" s="1"/>
  <c r="R542" i="15" s="1"/>
  <c r="R543" i="15" s="1"/>
  <c r="R544" i="15" s="1"/>
  <c r="R545" i="15" s="1"/>
  <c r="R546" i="15" s="1"/>
  <c r="R547" i="15" s="1"/>
  <c r="R548" i="15" s="1"/>
  <c r="R549" i="15" s="1"/>
  <c r="R550" i="15" s="1"/>
  <c r="R551" i="15" s="1"/>
  <c r="R552" i="15" s="1"/>
  <c r="R553" i="15" s="1"/>
  <c r="R554" i="15" s="1"/>
  <c r="R555" i="15" s="1"/>
  <c r="R556" i="15" s="1"/>
  <c r="R557" i="15" s="1"/>
  <c r="R558" i="15" s="1"/>
  <c r="R559" i="15" s="1"/>
  <c r="R560" i="15" s="1"/>
  <c r="R561" i="15" s="1"/>
  <c r="R562" i="15" s="1"/>
  <c r="R563" i="15" s="1"/>
  <c r="R564" i="15" s="1"/>
  <c r="R565" i="15" s="1"/>
  <c r="R566" i="15" s="1"/>
  <c r="R567" i="15" s="1"/>
  <c r="R568" i="15" s="1"/>
  <c r="R569" i="15" s="1"/>
  <c r="R570" i="15" s="1"/>
  <c r="R571" i="15" s="1"/>
  <c r="R572" i="15" s="1"/>
  <c r="R573" i="15" s="1"/>
  <c r="R574" i="15" s="1"/>
  <c r="R575" i="15" s="1"/>
  <c r="R576" i="15" s="1"/>
  <c r="R577" i="15" s="1"/>
  <c r="R578" i="15" s="1"/>
  <c r="R579" i="15" s="1"/>
  <c r="R580" i="15" s="1"/>
  <c r="R581" i="15" s="1"/>
  <c r="R582" i="15" s="1"/>
  <c r="R583" i="15" s="1"/>
  <c r="R584" i="15" s="1"/>
  <c r="R585" i="15" s="1"/>
  <c r="R586" i="15" s="1"/>
  <c r="R587" i="15" s="1"/>
  <c r="R588" i="15" s="1"/>
  <c r="R589" i="15" s="1"/>
  <c r="R590" i="15" s="1"/>
  <c r="R591" i="15" s="1"/>
  <c r="R592" i="15" s="1"/>
  <c r="R593" i="15" s="1"/>
  <c r="R594" i="15" s="1"/>
  <c r="R595" i="15" s="1"/>
  <c r="R596" i="15" s="1"/>
  <c r="R597" i="15" s="1"/>
  <c r="R598" i="15" s="1"/>
  <c r="R599" i="15" s="1"/>
  <c r="R600" i="15" s="1"/>
  <c r="R601" i="15" s="1"/>
  <c r="R602" i="15" s="1"/>
  <c r="R603" i="15" s="1"/>
  <c r="R604" i="15" s="1"/>
  <c r="R605" i="15" s="1"/>
  <c r="R606" i="15" s="1"/>
  <c r="R607" i="15" s="1"/>
  <c r="R608" i="15" s="1"/>
  <c r="R609" i="15" s="1"/>
  <c r="R610" i="15" s="1"/>
  <c r="R611" i="15" s="1"/>
  <c r="R612" i="15" s="1"/>
  <c r="R613" i="15" s="1"/>
  <c r="R614" i="15" s="1"/>
  <c r="R615" i="15" s="1"/>
  <c r="R616" i="15" s="1"/>
  <c r="R617" i="15" s="1"/>
  <c r="R618" i="15" s="1"/>
  <c r="R619" i="15" s="1"/>
  <c r="R620" i="15" s="1"/>
  <c r="R621" i="15" s="1"/>
  <c r="R622" i="15" s="1"/>
  <c r="R623" i="15" s="1"/>
  <c r="R624" i="15" s="1"/>
  <c r="R625" i="15" s="1"/>
  <c r="R626" i="15" s="1"/>
  <c r="R627" i="15" s="1"/>
  <c r="R628" i="15" s="1"/>
  <c r="R629" i="15" s="1"/>
  <c r="R630" i="15" s="1"/>
  <c r="R631" i="15" s="1"/>
  <c r="R632" i="15" s="1"/>
  <c r="R633" i="15" s="1"/>
  <c r="R634" i="15" s="1"/>
  <c r="R635" i="15" s="1"/>
  <c r="R636" i="15" s="1"/>
  <c r="R637" i="15" s="1"/>
  <c r="R638" i="15" s="1"/>
  <c r="R639" i="15" s="1"/>
  <c r="R640" i="15" s="1"/>
  <c r="R641" i="15" s="1"/>
  <c r="R642" i="15" s="1"/>
  <c r="R643" i="15" s="1"/>
  <c r="R644" i="15" s="1"/>
  <c r="R645" i="15" s="1"/>
  <c r="R646" i="15" s="1"/>
  <c r="R647" i="15" s="1"/>
  <c r="R648" i="15" s="1"/>
  <c r="R649" i="15" s="1"/>
  <c r="R650" i="15" s="1"/>
  <c r="R651" i="15" s="1"/>
  <c r="R652" i="15" s="1"/>
  <c r="R653" i="15" s="1"/>
  <c r="R654" i="15" s="1"/>
  <c r="R655" i="15" s="1"/>
  <c r="R656" i="15" s="1"/>
  <c r="R657" i="15" s="1"/>
  <c r="R658" i="15" s="1"/>
  <c r="R659" i="15" s="1"/>
  <c r="R660" i="15" s="1"/>
  <c r="R661" i="15" s="1"/>
  <c r="R662" i="15" s="1"/>
  <c r="R663" i="15" s="1"/>
  <c r="R664" i="15" s="1"/>
  <c r="R665" i="15" s="1"/>
  <c r="R666" i="15" s="1"/>
  <c r="R667" i="15" s="1"/>
  <c r="R668" i="15" s="1"/>
  <c r="R669" i="15" s="1"/>
  <c r="R670" i="15" s="1"/>
  <c r="R671" i="15" s="1"/>
  <c r="R672" i="15" s="1"/>
  <c r="R673" i="15" s="1"/>
  <c r="R674" i="15" s="1"/>
  <c r="R675" i="15" s="1"/>
  <c r="R676" i="15" s="1"/>
  <c r="R677" i="15" s="1"/>
  <c r="R678" i="15" s="1"/>
  <c r="R679" i="15" s="1"/>
  <c r="R680" i="15" s="1"/>
  <c r="R681" i="15" s="1"/>
  <c r="R682" i="15" s="1"/>
  <c r="R683" i="15" s="1"/>
  <c r="R684" i="15" s="1"/>
  <c r="R685" i="15" s="1"/>
  <c r="R686" i="15" s="1"/>
  <c r="R687" i="15" s="1"/>
  <c r="R688" i="15" s="1"/>
  <c r="R689" i="15" s="1"/>
  <c r="R690" i="15" s="1"/>
  <c r="R691" i="15" s="1"/>
  <c r="R692" i="15" s="1"/>
  <c r="R693" i="15" s="1"/>
  <c r="R694" i="15" s="1"/>
  <c r="R695" i="15" s="1"/>
  <c r="R696" i="15" s="1"/>
  <c r="R697" i="15" s="1"/>
  <c r="R698" i="15" s="1"/>
  <c r="R699" i="15" s="1"/>
  <c r="R700" i="15" s="1"/>
  <c r="R701" i="15" s="1"/>
  <c r="R702" i="15" s="1"/>
  <c r="R703" i="15" s="1"/>
  <c r="R704" i="15" s="1"/>
  <c r="R705" i="15" s="1"/>
  <c r="R706" i="15" s="1"/>
  <c r="R707" i="15" s="1"/>
  <c r="R708" i="15" s="1"/>
  <c r="R709" i="15" s="1"/>
  <c r="R710" i="15" s="1"/>
  <c r="R711" i="15" s="1"/>
  <c r="R712" i="15" s="1"/>
  <c r="R713" i="15" s="1"/>
  <c r="R714" i="15" s="1"/>
  <c r="R715" i="15" s="1"/>
  <c r="R716" i="15" s="1"/>
  <c r="R717" i="15" s="1"/>
  <c r="R718" i="15" s="1"/>
  <c r="R719" i="15" s="1"/>
  <c r="R720" i="15" s="1"/>
  <c r="R721" i="15" s="1"/>
  <c r="R722" i="15" s="1"/>
  <c r="R723" i="15" s="1"/>
  <c r="R724" i="15" s="1"/>
  <c r="R725" i="15" s="1"/>
  <c r="R726" i="15" s="1"/>
  <c r="R727" i="15" s="1"/>
  <c r="R728" i="15" s="1"/>
  <c r="R729" i="15" s="1"/>
  <c r="R730" i="15" s="1"/>
  <c r="R731" i="15" s="1"/>
  <c r="R732" i="15" s="1"/>
  <c r="R733" i="15" s="1"/>
  <c r="R734" i="15" s="1"/>
  <c r="R735" i="15" s="1"/>
  <c r="R736" i="15" s="1"/>
  <c r="R737" i="15" s="1"/>
  <c r="R738" i="15" s="1"/>
  <c r="R739" i="15" s="1"/>
  <c r="R740" i="15" s="1"/>
  <c r="R741" i="15" s="1"/>
  <c r="R742" i="15" s="1"/>
  <c r="R743" i="15" s="1"/>
  <c r="R744" i="15" s="1"/>
  <c r="R745" i="15" s="1"/>
  <c r="R746" i="15" s="1"/>
  <c r="R747" i="15" s="1"/>
  <c r="R748" i="15" s="1"/>
  <c r="R749" i="15" s="1"/>
  <c r="R750" i="15" s="1"/>
  <c r="R751" i="15" s="1"/>
  <c r="R752" i="15" s="1"/>
  <c r="R753" i="15" s="1"/>
  <c r="R754" i="15" s="1"/>
  <c r="R755" i="15" s="1"/>
  <c r="R756" i="15" s="1"/>
  <c r="R757" i="15" s="1"/>
  <c r="R758" i="15" s="1"/>
  <c r="R759" i="15" s="1"/>
  <c r="R760" i="15" s="1"/>
  <c r="R761" i="15" s="1"/>
  <c r="R762" i="15" s="1"/>
  <c r="R763" i="15" s="1"/>
  <c r="R764" i="15" s="1"/>
  <c r="R765" i="15" s="1"/>
  <c r="R766" i="15" s="1"/>
  <c r="R767" i="15" s="1"/>
  <c r="R768" i="15" s="1"/>
  <c r="R769" i="15" s="1"/>
  <c r="R770" i="15" s="1"/>
  <c r="R771" i="15" s="1"/>
  <c r="R772" i="15" s="1"/>
  <c r="R773" i="15" s="1"/>
  <c r="R774" i="15" s="1"/>
  <c r="R775" i="15" s="1"/>
  <c r="R776" i="15" s="1"/>
  <c r="R777" i="15" s="1"/>
  <c r="R778" i="15" s="1"/>
  <c r="R779" i="15" s="1"/>
  <c r="R780" i="15" s="1"/>
  <c r="R781" i="15" s="1"/>
  <c r="R782" i="15" s="1"/>
  <c r="R783" i="15" s="1"/>
  <c r="R784" i="15" s="1"/>
  <c r="R785" i="15" s="1"/>
  <c r="R786" i="15" s="1"/>
  <c r="R787" i="15" s="1"/>
  <c r="R788" i="15" s="1"/>
  <c r="R789" i="15" s="1"/>
  <c r="R790" i="15" s="1"/>
  <c r="R791" i="15" s="1"/>
  <c r="R792" i="15" s="1"/>
  <c r="R793" i="15" s="1"/>
  <c r="R794" i="15" s="1"/>
  <c r="R795" i="15" s="1"/>
  <c r="R796" i="15" s="1"/>
  <c r="R797" i="15" s="1"/>
  <c r="R798" i="15" s="1"/>
  <c r="R799" i="15" s="1"/>
  <c r="R800" i="15" s="1"/>
  <c r="R801" i="15" s="1"/>
  <c r="R802" i="15" s="1"/>
  <c r="R803" i="15" s="1"/>
  <c r="R804" i="15" s="1"/>
  <c r="R805" i="15" s="1"/>
  <c r="R806" i="15" s="1"/>
  <c r="R807" i="15" s="1"/>
  <c r="R808" i="15" s="1"/>
  <c r="R809" i="15" s="1"/>
  <c r="R810" i="15" s="1"/>
  <c r="R811" i="15" s="1"/>
  <c r="R812" i="15" s="1"/>
  <c r="R813" i="15" s="1"/>
  <c r="R814" i="15" s="1"/>
  <c r="R815" i="15" s="1"/>
  <c r="R816" i="15" s="1"/>
  <c r="R817" i="15" s="1"/>
  <c r="R818" i="15" s="1"/>
  <c r="R819" i="15" s="1"/>
  <c r="R820" i="15" s="1"/>
  <c r="R821" i="15" s="1"/>
  <c r="R822" i="15" s="1"/>
  <c r="R823" i="15" s="1"/>
  <c r="R824" i="15" s="1"/>
  <c r="R825" i="15" s="1"/>
  <c r="R826" i="15" s="1"/>
  <c r="R827" i="15" s="1"/>
  <c r="R828" i="15" s="1"/>
  <c r="R829" i="15" s="1"/>
  <c r="R830" i="15" s="1"/>
  <c r="R831" i="15" s="1"/>
  <c r="R832" i="15" s="1"/>
  <c r="R833" i="15" s="1"/>
  <c r="R834" i="15" s="1"/>
  <c r="R835" i="15" s="1"/>
  <c r="R836" i="15" s="1"/>
  <c r="R837" i="15" s="1"/>
  <c r="R838" i="15" s="1"/>
  <c r="R839" i="15" s="1"/>
  <c r="R840" i="15" s="1"/>
  <c r="R841" i="15" s="1"/>
  <c r="R842" i="15" s="1"/>
  <c r="R843" i="15" s="1"/>
  <c r="R844" i="15" s="1"/>
  <c r="R845" i="15" s="1"/>
  <c r="R846" i="15" s="1"/>
  <c r="R847" i="15" s="1"/>
  <c r="R848" i="15" s="1"/>
  <c r="R849" i="15" s="1"/>
  <c r="R850" i="15" s="1"/>
  <c r="R851" i="15" s="1"/>
  <c r="R852" i="15" s="1"/>
  <c r="R853" i="15" s="1"/>
  <c r="R854" i="15" s="1"/>
  <c r="R855" i="15" s="1"/>
  <c r="R856" i="15" s="1"/>
  <c r="R857" i="15" s="1"/>
  <c r="R858" i="15" s="1"/>
  <c r="R859" i="15" s="1"/>
  <c r="R860" i="15" s="1"/>
  <c r="R861" i="15" s="1"/>
  <c r="R862" i="15" s="1"/>
  <c r="R863" i="15" s="1"/>
  <c r="R864" i="15" s="1"/>
  <c r="R865" i="15" s="1"/>
  <c r="R866" i="15" s="1"/>
  <c r="R867" i="15" s="1"/>
  <c r="R868" i="15" s="1"/>
  <c r="R869" i="15" s="1"/>
  <c r="R870" i="15" s="1"/>
  <c r="R871" i="15" s="1"/>
  <c r="R872" i="15" s="1"/>
  <c r="R873" i="15" s="1"/>
  <c r="R874" i="15" s="1"/>
  <c r="R875" i="15" s="1"/>
  <c r="R876" i="15" s="1"/>
  <c r="R877" i="15" s="1"/>
  <c r="R878" i="15" s="1"/>
  <c r="R879" i="15" s="1"/>
  <c r="R880" i="15" s="1"/>
  <c r="R881" i="15" s="1"/>
  <c r="R882" i="15" s="1"/>
  <c r="R883" i="15" s="1"/>
  <c r="R884" i="15" s="1"/>
  <c r="R885" i="15" s="1"/>
  <c r="R886" i="15" s="1"/>
  <c r="R887" i="15" s="1"/>
  <c r="R888" i="15" s="1"/>
  <c r="R889" i="15" s="1"/>
  <c r="R890" i="15" s="1"/>
  <c r="R891" i="15" s="1"/>
  <c r="R892" i="15" s="1"/>
  <c r="R893" i="15" s="1"/>
  <c r="R894" i="15" s="1"/>
  <c r="R895" i="15" s="1"/>
  <c r="R896" i="15" s="1"/>
  <c r="R897" i="15" s="1"/>
  <c r="R898" i="15" s="1"/>
  <c r="R899" i="15" s="1"/>
  <c r="R900" i="15" s="1"/>
  <c r="R901" i="15" s="1"/>
  <c r="R902" i="15" s="1"/>
  <c r="R903" i="15" s="1"/>
  <c r="R904" i="15" s="1"/>
  <c r="R905" i="15" s="1"/>
  <c r="R906" i="15" s="1"/>
  <c r="R907" i="15" s="1"/>
  <c r="R908" i="15" s="1"/>
  <c r="R909" i="15" s="1"/>
  <c r="R910" i="15" s="1"/>
  <c r="R911" i="15" s="1"/>
  <c r="R912" i="15" s="1"/>
  <c r="R913" i="15" s="1"/>
  <c r="R914" i="15" s="1"/>
  <c r="R915" i="15" s="1"/>
  <c r="R916" i="15" s="1"/>
  <c r="R917" i="15" s="1"/>
  <c r="R918" i="15" s="1"/>
  <c r="R919" i="15" s="1"/>
  <c r="R920" i="15" s="1"/>
  <c r="R921" i="15" s="1"/>
  <c r="R922" i="15" s="1"/>
  <c r="R923" i="15" s="1"/>
  <c r="R924" i="15" s="1"/>
  <c r="R925" i="15" s="1"/>
  <c r="R926" i="15" s="1"/>
  <c r="R927" i="15" s="1"/>
  <c r="R928" i="15" s="1"/>
  <c r="R929" i="15" s="1"/>
  <c r="R930" i="15" s="1"/>
  <c r="R931" i="15" s="1"/>
  <c r="R932" i="15" s="1"/>
  <c r="R933" i="15" s="1"/>
  <c r="R934" i="15" s="1"/>
  <c r="R935" i="15" s="1"/>
  <c r="R936" i="15" s="1"/>
  <c r="R937" i="15" s="1"/>
  <c r="R938" i="15" s="1"/>
  <c r="R939" i="15" s="1"/>
  <c r="R940" i="15" s="1"/>
  <c r="R941" i="15" s="1"/>
  <c r="R942" i="15" s="1"/>
  <c r="R943" i="15" s="1"/>
  <c r="R944" i="15" s="1"/>
  <c r="R945" i="15" s="1"/>
  <c r="R946" i="15" s="1"/>
  <c r="R947" i="15" s="1"/>
  <c r="R948" i="15" s="1"/>
  <c r="R949" i="15" s="1"/>
  <c r="R950" i="15" s="1"/>
  <c r="R951" i="15" s="1"/>
  <c r="R952" i="15" s="1"/>
  <c r="R953" i="15" s="1"/>
  <c r="R954" i="15" s="1"/>
  <c r="R955" i="15" s="1"/>
  <c r="R956" i="15" s="1"/>
  <c r="R957" i="15" s="1"/>
  <c r="R958" i="15" s="1"/>
  <c r="R959" i="15" s="1"/>
  <c r="R960" i="15" s="1"/>
  <c r="R961" i="15" s="1"/>
  <c r="R962" i="15" s="1"/>
  <c r="R963" i="15" s="1"/>
  <c r="R964" i="15" s="1"/>
  <c r="R965" i="15" s="1"/>
  <c r="R966" i="15" s="1"/>
  <c r="R967" i="15" s="1"/>
  <c r="R968" i="15" s="1"/>
  <c r="R969" i="15" s="1"/>
  <c r="R970" i="15" s="1"/>
  <c r="R971" i="15" s="1"/>
  <c r="R972" i="15" s="1"/>
  <c r="R973" i="15" s="1"/>
  <c r="R974" i="15" s="1"/>
  <c r="R975" i="15" s="1"/>
  <c r="R976" i="15" s="1"/>
  <c r="R977" i="15" s="1"/>
  <c r="R978" i="15" s="1"/>
  <c r="R979" i="15" s="1"/>
  <c r="R980" i="15" s="1"/>
  <c r="R981" i="15" s="1"/>
  <c r="R982" i="15" s="1"/>
  <c r="R983" i="15" s="1"/>
  <c r="R984" i="15" s="1"/>
  <c r="R985" i="15" s="1"/>
  <c r="R986" i="15" s="1"/>
  <c r="R987" i="15" s="1"/>
  <c r="R988" i="15" s="1"/>
  <c r="R989" i="15" s="1"/>
  <c r="R990" i="15" s="1"/>
  <c r="R991" i="15" s="1"/>
  <c r="R992" i="15" s="1"/>
  <c r="R993" i="15" s="1"/>
  <c r="R994" i="15" s="1"/>
  <c r="R995" i="15" s="1"/>
  <c r="R996" i="15" s="1"/>
  <c r="R997" i="15" s="1"/>
  <c r="R998" i="15" s="1"/>
  <c r="R999" i="15" s="1"/>
  <c r="R1000" i="15" s="1"/>
  <c r="R1001" i="15" s="1"/>
  <c r="R1002" i="15" s="1"/>
  <c r="R1003" i="15" s="1"/>
  <c r="R1004" i="15" s="1"/>
  <c r="R1005" i="15" s="1"/>
  <c r="R1006" i="15" s="1"/>
  <c r="R1007" i="15" s="1"/>
  <c r="R1008" i="15" s="1"/>
  <c r="R1009" i="15" s="1"/>
  <c r="R1010" i="15" s="1"/>
  <c r="R1011" i="15" s="1"/>
  <c r="R1012" i="15" s="1"/>
  <c r="R1013" i="15" s="1"/>
  <c r="R1014" i="15" s="1"/>
  <c r="R1015" i="15" s="1"/>
  <c r="R1016" i="15" s="1"/>
  <c r="R1017" i="15" s="1"/>
  <c r="R1018" i="15" s="1"/>
  <c r="R1019" i="15" s="1"/>
  <c r="R1020" i="15" s="1"/>
  <c r="R1021" i="15" s="1"/>
  <c r="R1022" i="15" s="1"/>
  <c r="R1023" i="15" s="1"/>
  <c r="R1024" i="15" s="1"/>
  <c r="R1025" i="15" s="1"/>
  <c r="R1026" i="15" s="1"/>
  <c r="R1027" i="15" s="1"/>
  <c r="R1028" i="15" s="1"/>
  <c r="R1029" i="15" s="1"/>
  <c r="R1030" i="15" s="1"/>
  <c r="R1031" i="15" s="1"/>
  <c r="R1032" i="15" s="1"/>
  <c r="R1033" i="15" s="1"/>
  <c r="R1034" i="15" s="1"/>
  <c r="R1035" i="15" s="1"/>
  <c r="R1036" i="15" s="1"/>
  <c r="R1037" i="15" s="1"/>
  <c r="R1038" i="15" s="1"/>
  <c r="R1039" i="15" s="1"/>
  <c r="R1040" i="15" s="1"/>
  <c r="R1041" i="15" s="1"/>
  <c r="R1042" i="15" s="1"/>
  <c r="R1043" i="15" s="1"/>
  <c r="R1044" i="15" s="1"/>
  <c r="R1045" i="15" s="1"/>
  <c r="R1046" i="15" s="1"/>
  <c r="R1047" i="15" s="1"/>
  <c r="R1048" i="15" s="1"/>
  <c r="R1049" i="15" s="1"/>
  <c r="R1050" i="15" s="1"/>
  <c r="R1051" i="15" s="1"/>
  <c r="R1052" i="15" s="1"/>
  <c r="R1053" i="15" s="1"/>
  <c r="R1054" i="15" s="1"/>
  <c r="R1055" i="15" s="1"/>
  <c r="R1056" i="15" s="1"/>
  <c r="R1057" i="15" s="1"/>
  <c r="R1058" i="15" s="1"/>
  <c r="R1059" i="15" s="1"/>
  <c r="R1060" i="15" s="1"/>
  <c r="R1061" i="15" s="1"/>
  <c r="R1062" i="15" s="1"/>
  <c r="R1063" i="15" s="1"/>
  <c r="R1064" i="15" s="1"/>
  <c r="R1065" i="15" s="1"/>
  <c r="R1066" i="15" s="1"/>
  <c r="R1067" i="15" s="1"/>
  <c r="R1068" i="15" s="1"/>
  <c r="R1069" i="15" s="1"/>
  <c r="R1070" i="15" s="1"/>
  <c r="R1071" i="15" s="1"/>
  <c r="R1072" i="15" s="1"/>
  <c r="R1073" i="15" s="1"/>
  <c r="R1074" i="15" s="1"/>
  <c r="R1075" i="15" s="1"/>
  <c r="R1076" i="15" s="1"/>
  <c r="R1077" i="15" s="1"/>
  <c r="R1078" i="15" s="1"/>
  <c r="R1079" i="15" s="1"/>
  <c r="G25" i="14"/>
  <c r="H25" i="14"/>
  <c r="H23" i="14"/>
  <c r="H24" i="14" s="1"/>
  <c r="G23" i="14"/>
  <c r="G24" i="14" s="1"/>
  <c r="Q491" i="13"/>
  <c r="S20" i="12"/>
  <c r="S19" i="12"/>
  <c r="S10" i="12"/>
  <c r="Q490" i="13"/>
  <c r="Q489" i="13"/>
  <c r="Q488" i="13"/>
  <c r="Q487" i="13"/>
  <c r="Q486" i="13"/>
  <c r="Q485" i="13"/>
  <c r="Q484" i="13"/>
  <c r="Q483" i="13"/>
  <c r="M103" i="12" l="1"/>
  <c r="M101" i="12"/>
  <c r="M102" i="12" s="1"/>
  <c r="Q482" i="13"/>
  <c r="Q481" i="13"/>
  <c r="Q480" i="13"/>
  <c r="Q479" i="13"/>
  <c r="Q478" i="13"/>
  <c r="Q477" i="13"/>
  <c r="Q476" i="13"/>
  <c r="Q475" i="13"/>
  <c r="Q474" i="13"/>
  <c r="Q473" i="13"/>
  <c r="Q472" i="13"/>
  <c r="Q471" i="13"/>
  <c r="Q470" i="13"/>
  <c r="Q469" i="13"/>
  <c r="Q468" i="13"/>
  <c r="Q467" i="13"/>
  <c r="Q466" i="13"/>
  <c r="Q465" i="13"/>
  <c r="Q464" i="13"/>
  <c r="Q463" i="13"/>
  <c r="Q462" i="13"/>
  <c r="Q461" i="13"/>
  <c r="Q459" i="13"/>
  <c r="Q458" i="13"/>
  <c r="Q457" i="13"/>
  <c r="Q456" i="13"/>
  <c r="Q455" i="13"/>
  <c r="Q454" i="13"/>
  <c r="Q453" i="13"/>
  <c r="Q452" i="13"/>
  <c r="Q451" i="13"/>
  <c r="Q450" i="13"/>
  <c r="Q449" i="13"/>
  <c r="Q448" i="13"/>
  <c r="Q447" i="13"/>
  <c r="Q446" i="13"/>
  <c r="Q445" i="13"/>
  <c r="Q444" i="13"/>
  <c r="Q443" i="13"/>
  <c r="Q442" i="13"/>
  <c r="Q441" i="13"/>
  <c r="Q440" i="13"/>
  <c r="Q439" i="13"/>
  <c r="R20" i="12"/>
  <c r="R19" i="12"/>
  <c r="Q438" i="13"/>
  <c r="Q437" i="13"/>
  <c r="Q436" i="13"/>
  <c r="Q435" i="13"/>
  <c r="Q434" i="13"/>
  <c r="Q433" i="13"/>
  <c r="Q432" i="13"/>
  <c r="Q431" i="13"/>
  <c r="Q430" i="13"/>
  <c r="Q429" i="13"/>
  <c r="Q428" i="13"/>
  <c r="Q427" i="13"/>
  <c r="Q426" i="13"/>
  <c r="Q425" i="13"/>
  <c r="Q424" i="13"/>
  <c r="Q423" i="13"/>
  <c r="Q422" i="13"/>
  <c r="Q421" i="13"/>
  <c r="Q420" i="13"/>
  <c r="Q419" i="13"/>
  <c r="Q418" i="13"/>
  <c r="Q417" i="13"/>
  <c r="Q416" i="13"/>
  <c r="Q414" i="13"/>
  <c r="Q415" i="13"/>
  <c r="Q413" i="13"/>
  <c r="Q412" i="13"/>
  <c r="Q411" i="13"/>
  <c r="Q410" i="13"/>
  <c r="Q409" i="13"/>
  <c r="Q408" i="13"/>
  <c r="Q407" i="13"/>
  <c r="Q406" i="13"/>
  <c r="Q405" i="13"/>
  <c r="Q404" i="13"/>
  <c r="Q403" i="13"/>
  <c r="Q402" i="13"/>
  <c r="Q401" i="13"/>
  <c r="Q400" i="13"/>
  <c r="Q399" i="13"/>
  <c r="Q398" i="13"/>
  <c r="Q397" i="13"/>
  <c r="Q396" i="13"/>
  <c r="Q395" i="13"/>
  <c r="R23" i="12" l="1"/>
  <c r="R24" i="12" s="1"/>
  <c r="R25" i="12"/>
  <c r="S25" i="12"/>
  <c r="S23" i="12"/>
  <c r="S24" i="12" s="1"/>
  <c r="Q394" i="13"/>
  <c r="Q393" i="13"/>
  <c r="Q392" i="13"/>
  <c r="Q391" i="13"/>
  <c r="Q390" i="13"/>
  <c r="Q389" i="13"/>
  <c r="Q388" i="13"/>
  <c r="Q387" i="13"/>
  <c r="Q386" i="13"/>
  <c r="Q385" i="13"/>
  <c r="Q384" i="13"/>
  <c r="Q383" i="13"/>
  <c r="Q20" i="12"/>
  <c r="Q19" i="12"/>
  <c r="Q382" i="13"/>
  <c r="Q381" i="13"/>
  <c r="Q380" i="13"/>
  <c r="Q379" i="13"/>
  <c r="Q377" i="13"/>
  <c r="Q378" i="13"/>
  <c r="Q376" i="13"/>
  <c r="Q375" i="13"/>
  <c r="Q374" i="13"/>
  <c r="Q373" i="13"/>
  <c r="Q372" i="13"/>
  <c r="Q371" i="13"/>
  <c r="Q370" i="13"/>
  <c r="Q369" i="13"/>
  <c r="Q368" i="13"/>
  <c r="Q367" i="13"/>
  <c r="Q366" i="13"/>
  <c r="Q365" i="13"/>
  <c r="Q364" i="13"/>
  <c r="Q363" i="13"/>
  <c r="Q362" i="13"/>
  <c r="Q361" i="13"/>
  <c r="Q360" i="13"/>
  <c r="Q359" i="13"/>
  <c r="Q358" i="13"/>
  <c r="Q357" i="13"/>
  <c r="Q356" i="13"/>
  <c r="Q355" i="13"/>
  <c r="Q354" i="13"/>
  <c r="Q353" i="13"/>
  <c r="Q352" i="13"/>
  <c r="Q351" i="13"/>
  <c r="Q350" i="13"/>
  <c r="Q349" i="13"/>
  <c r="Q348" i="13"/>
  <c r="Q347" i="13"/>
  <c r="Q346" i="13"/>
  <c r="Q345" i="13"/>
  <c r="Q344" i="13"/>
  <c r="Q343" i="13"/>
  <c r="Q342" i="13"/>
  <c r="Q341" i="13"/>
  <c r="Q340" i="13"/>
  <c r="Q339" i="13"/>
  <c r="Q338" i="13"/>
  <c r="Q337" i="13"/>
  <c r="Q336" i="13"/>
  <c r="Q335" i="13"/>
  <c r="Q334" i="13"/>
  <c r="Q333" i="13"/>
  <c r="Q332" i="13"/>
  <c r="Q331" i="13"/>
  <c r="P20" i="12"/>
  <c r="P19" i="12"/>
  <c r="Q23" i="12" l="1"/>
  <c r="Q24" i="12" s="1"/>
  <c r="Q25" i="12"/>
  <c r="Q330" i="13"/>
  <c r="Q329" i="13"/>
  <c r="Q328" i="13"/>
  <c r="Q327" i="13"/>
  <c r="Q326" i="13"/>
  <c r="Q325" i="13"/>
  <c r="Q324" i="13"/>
  <c r="Q323" i="13"/>
  <c r="Q322" i="13"/>
  <c r="Q321" i="13"/>
  <c r="Q320" i="13"/>
  <c r="Q319" i="13"/>
  <c r="Q318" i="13"/>
  <c r="Q317" i="13"/>
  <c r="Q316" i="13"/>
  <c r="Q315" i="13"/>
  <c r="Q314" i="13"/>
  <c r="Q313" i="13"/>
  <c r="Q312" i="13"/>
  <c r="Q311" i="13"/>
  <c r="Q310" i="13"/>
  <c r="Q309" i="13"/>
  <c r="Q308" i="13"/>
  <c r="Q307" i="13"/>
  <c r="Q306" i="13"/>
  <c r="Q305" i="13"/>
  <c r="Q304" i="13"/>
  <c r="Q303" i="13"/>
  <c r="Q302" i="13"/>
  <c r="Q301" i="13"/>
  <c r="Q300" i="13"/>
  <c r="Q299" i="13"/>
  <c r="Q298" i="13"/>
  <c r="Q297" i="13"/>
  <c r="V103" i="12" l="1"/>
  <c r="V101" i="12"/>
  <c r="V102" i="12" s="1"/>
  <c r="P23" i="12"/>
  <c r="P24" i="12" s="1"/>
  <c r="P25" i="12"/>
  <c r="Q296" i="13"/>
  <c r="Q295" i="13"/>
  <c r="Q294" i="13"/>
  <c r="Q293" i="13"/>
  <c r="Q292" i="13"/>
  <c r="Q290" i="13" l="1"/>
  <c r="Q291" i="13"/>
  <c r="Q289" i="13"/>
  <c r="Q288" i="13"/>
  <c r="Q287" i="13"/>
  <c r="Q286" i="13"/>
  <c r="Q283" i="13"/>
  <c r="O20" i="12" l="1"/>
  <c r="O19" i="12"/>
  <c r="Q285" i="13"/>
  <c r="Q282" i="13"/>
  <c r="Q281" i="13"/>
  <c r="Q280" i="13"/>
  <c r="Q284" i="13"/>
  <c r="Q279" i="13"/>
  <c r="Q278" i="13"/>
  <c r="Q277" i="13"/>
  <c r="Q276" i="13"/>
  <c r="Q275" i="13"/>
  <c r="Q274" i="13"/>
  <c r="Q273" i="13"/>
  <c r="Q272" i="13"/>
  <c r="B12" i="12"/>
  <c r="B11" i="12"/>
  <c r="B9" i="12"/>
  <c r="C6" i="24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O25" i="12" l="1"/>
  <c r="O23" i="12"/>
  <c r="O24" i="12" s="1"/>
  <c r="Q258" i="13"/>
  <c r="Q257" i="13"/>
  <c r="Q255" i="13"/>
  <c r="Q256" i="13"/>
  <c r="Q254" i="13"/>
  <c r="Q253" i="13"/>
  <c r="Q252" i="13"/>
  <c r="Q251" i="13"/>
  <c r="Q250" i="13"/>
  <c r="Q249" i="13"/>
  <c r="Q248" i="13" l="1"/>
  <c r="Q247" i="13"/>
  <c r="N19" i="12" l="1"/>
  <c r="Q246" i="13"/>
  <c r="Q245" i="13"/>
  <c r="Q244" i="13"/>
  <c r="Q243" i="13"/>
  <c r="Q242" i="13"/>
  <c r="Q241" i="13"/>
  <c r="Q240" i="13"/>
  <c r="Q239" i="13"/>
  <c r="Q238" i="13"/>
  <c r="Q237" i="13"/>
  <c r="Q236" i="13"/>
  <c r="N20" i="12" l="1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Q223" i="13"/>
  <c r="Q222" i="13"/>
  <c r="Q221" i="13"/>
  <c r="Q220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N25" i="12" l="1"/>
  <c r="N23" i="12"/>
  <c r="N24" i="12" s="1"/>
  <c r="Q202" i="13" l="1"/>
  <c r="Q201" i="13"/>
  <c r="Q200" i="13"/>
  <c r="Q199" i="13" l="1"/>
  <c r="Q198" i="13"/>
  <c r="Q197" i="13"/>
  <c r="Q196" i="13" l="1"/>
  <c r="Q195" i="13"/>
  <c r="Q194" i="13" l="1"/>
  <c r="Q193" i="13"/>
  <c r="Q192" i="13"/>
  <c r="J103" i="12" l="1"/>
  <c r="J101" i="12"/>
  <c r="J102" i="12" s="1"/>
  <c r="Q191" i="13" l="1"/>
  <c r="Q190" i="13" l="1"/>
  <c r="Q189" i="13" l="1"/>
  <c r="Q188" i="13"/>
  <c r="Q187" i="13"/>
  <c r="Q186" i="13" l="1"/>
  <c r="Q185" i="13" l="1"/>
  <c r="AD129" i="12" l="1"/>
  <c r="AD127" i="12"/>
  <c r="AD128" i="12" s="1"/>
  <c r="Q184" i="13" l="1"/>
  <c r="Q183" i="13"/>
  <c r="Q182" i="13"/>
  <c r="Q181" i="13"/>
  <c r="M20" i="12" l="1"/>
  <c r="M19" i="12"/>
  <c r="Q180" i="13"/>
  <c r="Q179" i="13"/>
  <c r="Q178" i="13"/>
  <c r="Q177" i="13" l="1"/>
  <c r="Q176" i="13"/>
  <c r="Q175" i="13" l="1"/>
  <c r="Q174" i="13" l="1"/>
  <c r="M23" i="12" l="1"/>
  <c r="M24" i="12" s="1"/>
  <c r="M25" i="12"/>
  <c r="Q173" i="13"/>
  <c r="Q172" i="13"/>
  <c r="Q171" i="13"/>
  <c r="Q170" i="13" l="1"/>
  <c r="Q169" i="13"/>
  <c r="Q168" i="13"/>
  <c r="Q166" i="13" l="1"/>
  <c r="Q167" i="13"/>
  <c r="Q165" i="13"/>
  <c r="Q164" i="13" l="1"/>
  <c r="Q163" i="13" l="1"/>
  <c r="Q162" i="13"/>
  <c r="M129" i="12" l="1"/>
  <c r="M127" i="12"/>
  <c r="M128" i="12" s="1"/>
  <c r="Q161" i="13" l="1"/>
  <c r="Q160" i="13" l="1"/>
  <c r="Q159" i="13" l="1"/>
  <c r="Q158" i="13" l="1"/>
  <c r="Q157" i="13"/>
  <c r="Q156" i="13"/>
  <c r="Q155" i="13" l="1"/>
  <c r="Q154" i="13"/>
  <c r="Q153" i="13"/>
  <c r="Q152" i="13"/>
  <c r="Q151" i="13" l="1"/>
  <c r="Q150" i="13"/>
  <c r="Q149" i="13" l="1"/>
  <c r="Q148" i="13"/>
  <c r="Q146" i="13" l="1"/>
  <c r="Q147" i="13"/>
  <c r="Q145" i="13" l="1"/>
  <c r="Q144" i="13"/>
  <c r="Q143" i="13"/>
  <c r="Q142" i="13"/>
  <c r="Q141" i="13" l="1"/>
  <c r="Q140" i="13"/>
  <c r="Q139" i="13" l="1"/>
  <c r="Q138" i="13" l="1"/>
  <c r="Q137" i="13"/>
  <c r="Q136" i="13" l="1"/>
  <c r="Q135" i="13"/>
  <c r="Q134" i="13"/>
  <c r="Q133" i="13" l="1"/>
  <c r="Q132" i="13" l="1"/>
  <c r="Q131" i="13"/>
  <c r="Q130" i="13"/>
  <c r="Q129" i="13"/>
  <c r="Q128" i="13" l="1"/>
  <c r="Q127" i="13"/>
  <c r="Q126" i="13" l="1"/>
  <c r="Q125" i="13"/>
  <c r="Q124" i="13"/>
  <c r="Q123" i="13" l="1"/>
  <c r="Q122" i="13"/>
  <c r="Q121" i="13"/>
  <c r="Q120" i="13"/>
  <c r="Q119" i="13" l="1"/>
  <c r="Q117" i="13" l="1"/>
  <c r="Q118" i="13"/>
  <c r="Q116" i="13"/>
  <c r="L23" i="12" l="1"/>
  <c r="L24" i="12" s="1"/>
  <c r="L25" i="12"/>
  <c r="Q115" i="13" l="1"/>
  <c r="Q114" i="13" l="1"/>
  <c r="Q113" i="13"/>
  <c r="Q112" i="13"/>
  <c r="Q111" i="13"/>
  <c r="Q110" i="13"/>
  <c r="L20" i="12" l="1"/>
  <c r="L19" i="12"/>
  <c r="Q109" i="13"/>
  <c r="Q108" i="13"/>
  <c r="Q107" i="13" l="1"/>
  <c r="Q106" i="13"/>
  <c r="Q105" i="13" l="1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103" i="12" l="1"/>
  <c r="Q101" i="12"/>
  <c r="Q102" i="12" s="1"/>
  <c r="U103" i="12"/>
  <c r="U101" i="12"/>
  <c r="U102" i="12" s="1"/>
  <c r="AB129" i="12"/>
  <c r="AB127" i="12"/>
  <c r="AB128" i="12" s="1"/>
  <c r="N129" i="12"/>
  <c r="N127" i="12"/>
  <c r="N128" i="12" s="1"/>
  <c r="AE129" i="12"/>
  <c r="AE127" i="12"/>
  <c r="AE128" i="12" s="1"/>
  <c r="AC129" i="12"/>
  <c r="AC127" i="12"/>
  <c r="AC128" i="12" s="1"/>
  <c r="K25" i="12"/>
  <c r="K23" i="12"/>
  <c r="K24" i="12" s="1"/>
  <c r="K20" i="12" l="1"/>
  <c r="K19" i="12"/>
  <c r="K11" i="12"/>
  <c r="Q39" i="13" l="1"/>
  <c r="Q71" i="13" l="1"/>
  <c r="Q70" i="13" l="1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J129" i="12" l="1"/>
  <c r="T103" i="12"/>
  <c r="T101" i="12"/>
  <c r="T102" i="12" s="1"/>
  <c r="J127" i="12"/>
  <c r="J128" i="12" s="1"/>
  <c r="AA129" i="12"/>
  <c r="AA127" i="12"/>
  <c r="AA128" i="12" s="1"/>
  <c r="O103" i="12"/>
  <c r="O101" i="12"/>
  <c r="O102" i="12" s="1"/>
  <c r="Z129" i="12"/>
  <c r="Z127" i="12"/>
  <c r="Z128" i="12" s="1"/>
  <c r="Y129" i="12"/>
  <c r="Y127" i="12"/>
  <c r="Y128" i="12" s="1"/>
  <c r="J25" i="12"/>
  <c r="J23" i="12"/>
  <c r="J24" i="12" s="1"/>
  <c r="Q23" i="13" l="1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U129" i="12" l="1"/>
  <c r="U127" i="12"/>
  <c r="U128" i="12" s="1"/>
  <c r="L129" i="12"/>
  <c r="L127" i="12"/>
  <c r="L128" i="12" s="1"/>
  <c r="S129" i="12"/>
  <c r="S127" i="12"/>
  <c r="S128" i="12" s="1"/>
  <c r="L77" i="12"/>
  <c r="L75" i="12"/>
  <c r="L76" i="12" s="1"/>
  <c r="O129" i="12"/>
  <c r="O127" i="12"/>
  <c r="O128" i="12" s="1"/>
  <c r="P129" i="12"/>
  <c r="H129" i="12"/>
  <c r="S103" i="12"/>
  <c r="P127" i="12"/>
  <c r="P128" i="12" s="1"/>
  <c r="J75" i="12"/>
  <c r="J76" i="12" s="1"/>
  <c r="H77" i="12"/>
  <c r="S101" i="12"/>
  <c r="S102" i="12" s="1"/>
  <c r="J77" i="12"/>
  <c r="H75" i="12"/>
  <c r="H76" i="12" s="1"/>
  <c r="H103" i="12"/>
  <c r="H127" i="12"/>
  <c r="H128" i="12" s="1"/>
  <c r="H101" i="12"/>
  <c r="H102" i="12" s="1"/>
  <c r="R129" i="12"/>
  <c r="K77" i="12"/>
  <c r="R127" i="12"/>
  <c r="R128" i="12" s="1"/>
  <c r="K75" i="12"/>
  <c r="K76" i="12" s="1"/>
  <c r="W129" i="12"/>
  <c r="W127" i="12"/>
  <c r="W128" i="12" s="1"/>
  <c r="T127" i="12"/>
  <c r="T128" i="12" s="1"/>
  <c r="T129" i="12"/>
  <c r="I77" i="12"/>
  <c r="I101" i="12"/>
  <c r="I102" i="12" s="1"/>
  <c r="I103" i="12"/>
  <c r="I75" i="12"/>
  <c r="I76" i="12" s="1"/>
  <c r="P103" i="12"/>
  <c r="V129" i="12"/>
  <c r="P101" i="12"/>
  <c r="P102" i="12" s="1"/>
  <c r="V127" i="12"/>
  <c r="V128" i="12" s="1"/>
  <c r="K129" i="12"/>
  <c r="K127" i="12"/>
  <c r="K128" i="12" s="1"/>
  <c r="X129" i="12"/>
  <c r="X127" i="12"/>
  <c r="X128" i="12" s="1"/>
  <c r="K103" i="12"/>
  <c r="K101" i="12"/>
  <c r="K102" i="12" s="1"/>
  <c r="Q129" i="12"/>
  <c r="Q127" i="12"/>
  <c r="Q128" i="12" s="1"/>
  <c r="N103" i="12"/>
  <c r="N101" i="12"/>
  <c r="N102" i="12" s="1"/>
  <c r="L103" i="12"/>
  <c r="L101" i="12"/>
  <c r="L102" i="12" s="1"/>
  <c r="I129" i="12"/>
  <c r="I127" i="12"/>
  <c r="I128" i="12" s="1"/>
  <c r="I25" i="12"/>
  <c r="H23" i="12"/>
  <c r="H24" i="12" s="1"/>
  <c r="I23" i="12"/>
  <c r="I24" i="12" s="1"/>
  <c r="H25" i="12"/>
  <c r="J20" i="12" l="1"/>
  <c r="J19" i="12"/>
  <c r="I20" i="12" l="1"/>
  <c r="H20" i="12"/>
  <c r="C12" i="12" l="1"/>
  <c r="C11" i="24" s="1"/>
  <c r="H19" i="12" l="1"/>
  <c r="K9" i="24" s="1"/>
  <c r="I19" i="12"/>
  <c r="C11" i="12" l="1"/>
  <c r="C10" i="24" s="1"/>
  <c r="R6" i="13"/>
  <c r="R7" i="13" l="1"/>
  <c r="R8" i="13" s="1"/>
  <c r="R9" i="13" s="1"/>
  <c r="R10" i="13" l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R51" i="13" s="1"/>
  <c r="R52" i="13" s="1"/>
  <c r="R53" i="13" s="1"/>
  <c r="R54" i="13" s="1"/>
  <c r="R55" i="13" s="1"/>
  <c r="R56" i="13" s="1"/>
  <c r="R57" i="13" s="1"/>
  <c r="R58" i="13" s="1"/>
  <c r="R59" i="13" s="1"/>
  <c r="R60" i="13" s="1"/>
  <c r="R61" i="13" s="1"/>
  <c r="R62" i="13" s="1"/>
  <c r="R63" i="13" s="1"/>
  <c r="R64" i="13" s="1"/>
  <c r="R65" i="13" s="1"/>
  <c r="R66" i="13" s="1"/>
  <c r="R67" i="13" s="1"/>
  <c r="R68" i="13" s="1"/>
  <c r="R69" i="13" s="1"/>
  <c r="R70" i="13" s="1"/>
  <c r="R71" i="13" s="1"/>
  <c r="R72" i="13" l="1"/>
  <c r="R73" i="13" s="1"/>
  <c r="R74" i="13" s="1"/>
  <c r="R75" i="13" s="1"/>
  <c r="R76" i="13" s="1"/>
  <c r="R77" i="13" s="1"/>
  <c r="R78" i="13" s="1"/>
  <c r="R79" i="13" s="1"/>
  <c r="R80" i="13" s="1"/>
  <c r="R81" i="13" s="1"/>
  <c r="R82" i="13" s="1"/>
  <c r="R83" i="13" s="1"/>
  <c r="R84" i="13" s="1"/>
  <c r="R85" i="13" s="1"/>
  <c r="R86" i="13" s="1"/>
  <c r="R87" i="13" s="1"/>
  <c r="R88" i="13" s="1"/>
  <c r="R89" i="13" s="1"/>
  <c r="R90" i="13" s="1"/>
  <c r="R91" i="13" s="1"/>
  <c r="R92" i="13" s="1"/>
  <c r="R93" i="13" s="1"/>
  <c r="R94" i="13" s="1"/>
  <c r="R95" i="13" s="1"/>
  <c r="R96" i="13" s="1"/>
  <c r="R97" i="13" s="1"/>
  <c r="R98" i="13" s="1"/>
  <c r="R99" i="13" s="1"/>
  <c r="R100" i="13" s="1"/>
  <c r="R101" i="13" s="1"/>
  <c r="R102" i="13" s="1"/>
  <c r="R103" i="13" s="1"/>
  <c r="R104" i="13" s="1"/>
  <c r="R105" i="13" s="1"/>
  <c r="R106" i="13" s="1"/>
  <c r="R107" i="13" s="1"/>
  <c r="R108" i="13" s="1"/>
  <c r="R109" i="13" s="1"/>
  <c r="R110" i="13" s="1"/>
  <c r="R111" i="13" s="1"/>
  <c r="R112" i="13" s="1"/>
  <c r="R113" i="13" s="1"/>
  <c r="R114" i="13" s="1"/>
  <c r="R115" i="13" s="1"/>
  <c r="R116" i="13" s="1"/>
  <c r="R117" i="13" s="1"/>
  <c r="R118" i="13" s="1"/>
  <c r="R119" i="13" s="1"/>
  <c r="R120" i="13" s="1"/>
  <c r="R121" i="13" s="1"/>
  <c r="R122" i="13" s="1"/>
  <c r="R123" i="13" s="1"/>
  <c r="R124" i="13" s="1"/>
  <c r="R125" i="13" s="1"/>
  <c r="R126" i="13" s="1"/>
  <c r="R127" i="13" s="1"/>
  <c r="R128" i="13" s="1"/>
  <c r="R129" i="13" s="1"/>
  <c r="R130" i="13" s="1"/>
  <c r="R131" i="13" s="1"/>
  <c r="R132" i="13" s="1"/>
  <c r="R133" i="13" s="1"/>
  <c r="R134" i="13" s="1"/>
  <c r="R135" i="13" s="1"/>
  <c r="R136" i="13" s="1"/>
  <c r="R137" i="13" s="1"/>
  <c r="R138" i="13" s="1"/>
  <c r="R139" i="13" s="1"/>
  <c r="R140" i="13" s="1"/>
  <c r="R141" i="13" s="1"/>
  <c r="R142" i="13" s="1"/>
  <c r="R143" i="13" s="1"/>
  <c r="R144" i="13" s="1"/>
  <c r="R145" i="13" s="1"/>
  <c r="R146" i="13" s="1"/>
  <c r="R147" i="13" s="1"/>
  <c r="R148" i="13" s="1"/>
  <c r="R149" i="13" s="1"/>
  <c r="R150" i="13" s="1"/>
  <c r="R151" i="13" s="1"/>
  <c r="R152" i="13" s="1"/>
  <c r="R153" i="13" s="1"/>
  <c r="R154" i="13" s="1"/>
  <c r="R155" i="13" s="1"/>
  <c r="R156" i="13" s="1"/>
  <c r="R157" i="13" s="1"/>
  <c r="R158" i="13" s="1"/>
  <c r="R159" i="13" s="1"/>
  <c r="R160" i="13" s="1"/>
  <c r="R161" i="13" s="1"/>
  <c r="R162" i="13" s="1"/>
  <c r="R163" i="13" s="1"/>
  <c r="R164" i="13" s="1"/>
  <c r="R165" i="13" s="1"/>
  <c r="R166" i="13" s="1"/>
  <c r="R167" i="13" s="1"/>
  <c r="R168" i="13" s="1"/>
  <c r="R169" i="13" s="1"/>
  <c r="R170" i="13" s="1"/>
  <c r="R171" i="13" s="1"/>
  <c r="R172" i="13" s="1"/>
  <c r="R173" i="13" s="1"/>
  <c r="R174" i="13" s="1"/>
  <c r="R175" i="13" s="1"/>
  <c r="R176" i="13" s="1"/>
  <c r="R177" i="13" s="1"/>
  <c r="R178" i="13" s="1"/>
  <c r="R179" i="13" s="1"/>
  <c r="R180" i="13" s="1"/>
  <c r="R181" i="13" s="1"/>
  <c r="R182" i="13" s="1"/>
  <c r="R183" i="13" s="1"/>
  <c r="R184" i="13" s="1"/>
  <c r="R185" i="13" s="1"/>
  <c r="R186" i="13" s="1"/>
  <c r="R187" i="13" s="1"/>
  <c r="R188" i="13" s="1"/>
  <c r="R189" i="13" s="1"/>
  <c r="R190" i="13" s="1"/>
  <c r="R191" i="13" s="1"/>
  <c r="R192" i="13" s="1"/>
  <c r="R193" i="13" s="1"/>
  <c r="R194" i="13" s="1"/>
  <c r="R195" i="13" s="1"/>
  <c r="R196" i="13" s="1"/>
  <c r="R197" i="13" s="1"/>
  <c r="R198" i="13" s="1"/>
  <c r="R199" i="13" s="1"/>
  <c r="R200" i="13" s="1"/>
  <c r="R201" i="13" s="1"/>
  <c r="R202" i="13" s="1"/>
  <c r="R203" i="13" s="1"/>
  <c r="R204" i="13" s="1"/>
  <c r="R205" i="13" s="1"/>
  <c r="R206" i="13" s="1"/>
  <c r="R207" i="13" s="1"/>
  <c r="R208" i="13" s="1"/>
  <c r="R209" i="13" s="1"/>
  <c r="R210" i="13" s="1"/>
  <c r="R211" i="13" s="1"/>
  <c r="R212" i="13" s="1"/>
  <c r="R213" i="13" s="1"/>
  <c r="R214" i="13" s="1"/>
  <c r="R215" i="13" s="1"/>
  <c r="R216" i="13" s="1"/>
  <c r="R217" i="13" s="1"/>
  <c r="R218" i="13" s="1"/>
  <c r="R219" i="13" s="1"/>
  <c r="R220" i="13" s="1"/>
  <c r="R221" i="13" s="1"/>
  <c r="R222" i="13" s="1"/>
  <c r="R223" i="13" s="1"/>
  <c r="R224" i="13" s="1"/>
  <c r="R225" i="13" s="1"/>
  <c r="R226" i="13" s="1"/>
  <c r="R227" i="13" s="1"/>
  <c r="R228" i="13" s="1"/>
  <c r="R229" i="13" s="1"/>
  <c r="R230" i="13" s="1"/>
  <c r="R231" i="13" s="1"/>
  <c r="R232" i="13" s="1"/>
  <c r="R233" i="13" s="1"/>
  <c r="R234" i="13" s="1"/>
  <c r="R235" i="13" s="1"/>
  <c r="R236" i="13" s="1"/>
  <c r="R237" i="13" s="1"/>
  <c r="R238" i="13" s="1"/>
  <c r="R239" i="13" s="1"/>
  <c r="R240" i="13" s="1"/>
  <c r="R241" i="13" s="1"/>
  <c r="R242" i="13" s="1"/>
  <c r="R243" i="13" s="1"/>
  <c r="R244" i="13" s="1"/>
  <c r="R245" i="13" s="1"/>
  <c r="R246" i="13" s="1"/>
  <c r="R247" i="13" s="1"/>
  <c r="R248" i="13" s="1"/>
  <c r="R249" i="13" s="1"/>
  <c r="R250" i="13" s="1"/>
  <c r="R251" i="13" s="1"/>
  <c r="R252" i="13" s="1"/>
  <c r="R253" i="13" s="1"/>
  <c r="R254" i="13" s="1"/>
  <c r="R255" i="13" s="1"/>
  <c r="R256" i="13" s="1"/>
  <c r="R257" i="13" s="1"/>
  <c r="R258" i="13" s="1"/>
  <c r="R259" i="13" s="1"/>
  <c r="R260" i="13" s="1"/>
  <c r="R261" i="13" s="1"/>
  <c r="R262" i="13" s="1"/>
  <c r="R263" i="13" s="1"/>
  <c r="R264" i="13" s="1"/>
  <c r="R265" i="13" s="1"/>
  <c r="R266" i="13" s="1"/>
  <c r="R267" i="13" s="1"/>
  <c r="R268" i="13" s="1"/>
  <c r="R269" i="13" s="1"/>
  <c r="R270" i="13" s="1"/>
  <c r="R271" i="13" s="1"/>
  <c r="R272" i="13" s="1"/>
  <c r="R273" i="13" s="1"/>
  <c r="R274" i="13" s="1"/>
  <c r="R275" i="13" s="1"/>
  <c r="R276" i="13" s="1"/>
  <c r="R277" i="13" s="1"/>
  <c r="R278" i="13" s="1"/>
  <c r="R279" i="13" s="1"/>
  <c r="R280" i="13" s="1"/>
  <c r="R281" i="13" s="1"/>
  <c r="R282" i="13" s="1"/>
  <c r="R283" i="13" s="1"/>
  <c r="R284" i="13" s="1"/>
  <c r="R285" i="13" s="1"/>
  <c r="R286" i="13" s="1"/>
  <c r="R287" i="13" s="1"/>
  <c r="R288" i="13" s="1"/>
  <c r="R289" i="13" s="1"/>
  <c r="R290" i="13" s="1"/>
  <c r="R291" i="13" s="1"/>
  <c r="R292" i="13" s="1"/>
  <c r="R293" i="13" s="1"/>
  <c r="R294" i="13" s="1"/>
  <c r="R295" i="13" s="1"/>
  <c r="R296" i="13" s="1"/>
  <c r="R297" i="13" s="1"/>
  <c r="R298" i="13" s="1"/>
  <c r="R299" i="13" s="1"/>
  <c r="R300" i="13" s="1"/>
  <c r="R301" i="13" s="1"/>
  <c r="R302" i="13" s="1"/>
  <c r="R303" i="13" s="1"/>
  <c r="R304" i="13" s="1"/>
  <c r="R305" i="13" s="1"/>
  <c r="R306" i="13" s="1"/>
  <c r="R307" i="13" s="1"/>
  <c r="R308" i="13" s="1"/>
  <c r="R309" i="13" s="1"/>
  <c r="R310" i="13" s="1"/>
  <c r="R311" i="13" s="1"/>
  <c r="R312" i="13" s="1"/>
  <c r="R313" i="13" s="1"/>
  <c r="R314" i="13" s="1"/>
  <c r="R315" i="13" s="1"/>
  <c r="R316" i="13" s="1"/>
  <c r="R317" i="13" s="1"/>
  <c r="R318" i="13" s="1"/>
  <c r="R319" i="13" s="1"/>
  <c r="R320" i="13" s="1"/>
  <c r="R321" i="13" s="1"/>
  <c r="R322" i="13" s="1"/>
  <c r="R323" i="13" s="1"/>
  <c r="R324" i="13" s="1"/>
  <c r="R325" i="13" s="1"/>
  <c r="R326" i="13" s="1"/>
  <c r="R327" i="13" s="1"/>
  <c r="R328" i="13" s="1"/>
  <c r="R329" i="13" s="1"/>
  <c r="R330" i="13" s="1"/>
  <c r="R331" i="13" s="1"/>
  <c r="R332" i="13" s="1"/>
  <c r="R333" i="13" s="1"/>
  <c r="R334" i="13" s="1"/>
  <c r="R335" i="13" s="1"/>
  <c r="R336" i="13" s="1"/>
  <c r="R337" i="13" s="1"/>
  <c r="R338" i="13" s="1"/>
  <c r="R339" i="13" s="1"/>
  <c r="R340" i="13" s="1"/>
  <c r="R341" i="13" s="1"/>
  <c r="R342" i="13" s="1"/>
  <c r="R343" i="13" s="1"/>
  <c r="R344" i="13" s="1"/>
  <c r="R345" i="13" s="1"/>
  <c r="R346" i="13" s="1"/>
  <c r="R347" i="13" s="1"/>
  <c r="R348" i="13" s="1"/>
  <c r="R349" i="13" s="1"/>
  <c r="R350" i="13" s="1"/>
  <c r="R351" i="13" s="1"/>
  <c r="R352" i="13" s="1"/>
  <c r="R353" i="13" s="1"/>
  <c r="R354" i="13" s="1"/>
  <c r="R355" i="13" s="1"/>
  <c r="R356" i="13" s="1"/>
  <c r="R357" i="13" s="1"/>
  <c r="R358" i="13" s="1"/>
  <c r="R359" i="13" s="1"/>
  <c r="R360" i="13" s="1"/>
  <c r="R361" i="13" s="1"/>
  <c r="R362" i="13" s="1"/>
  <c r="R363" i="13" s="1"/>
  <c r="R364" i="13" s="1"/>
  <c r="R365" i="13" s="1"/>
  <c r="R366" i="13" s="1"/>
  <c r="R367" i="13" s="1"/>
  <c r="R368" i="13" s="1"/>
  <c r="R369" i="13" s="1"/>
  <c r="R370" i="13" s="1"/>
  <c r="R371" i="13" s="1"/>
  <c r="R372" i="13" s="1"/>
  <c r="R373" i="13" s="1"/>
  <c r="R374" i="13" s="1"/>
  <c r="R375" i="13" s="1"/>
  <c r="R376" i="13" s="1"/>
  <c r="R377" i="13" s="1"/>
  <c r="R378" i="13" s="1"/>
  <c r="R379" i="13" s="1"/>
  <c r="R380" i="13" s="1"/>
  <c r="R381" i="13" s="1"/>
  <c r="R382" i="13" s="1"/>
  <c r="R383" i="13" s="1"/>
  <c r="R384" i="13" s="1"/>
  <c r="R385" i="13" s="1"/>
  <c r="R386" i="13" s="1"/>
  <c r="R387" i="13" s="1"/>
  <c r="R388" i="13" s="1"/>
  <c r="R389" i="13" s="1"/>
  <c r="R390" i="13" s="1"/>
  <c r="R391" i="13" s="1"/>
  <c r="R392" i="13" s="1"/>
  <c r="R393" i="13" s="1"/>
  <c r="R394" i="13" s="1"/>
  <c r="R395" i="13" s="1"/>
  <c r="R396" i="13" s="1"/>
  <c r="R397" i="13" s="1"/>
  <c r="R398" i="13" s="1"/>
  <c r="R399" i="13" s="1"/>
  <c r="R400" i="13" s="1"/>
  <c r="R401" i="13" s="1"/>
  <c r="R402" i="13" s="1"/>
  <c r="R403" i="13" s="1"/>
  <c r="R404" i="13" s="1"/>
  <c r="R405" i="13" s="1"/>
  <c r="R406" i="13" s="1"/>
  <c r="R407" i="13" s="1"/>
  <c r="R408" i="13" s="1"/>
  <c r="R409" i="13" s="1"/>
  <c r="R410" i="13" s="1"/>
  <c r="R411" i="13" s="1"/>
  <c r="R412" i="13" s="1"/>
  <c r="R413" i="13" s="1"/>
  <c r="R414" i="13" s="1"/>
  <c r="R415" i="13" s="1"/>
  <c r="R416" i="13" s="1"/>
  <c r="R417" i="13" s="1"/>
  <c r="R418" i="13" s="1"/>
  <c r="R419" i="13" s="1"/>
  <c r="R420" i="13" s="1"/>
  <c r="R421" i="13" s="1"/>
  <c r="R422" i="13" s="1"/>
  <c r="R423" i="13" s="1"/>
  <c r="R424" i="13" s="1"/>
  <c r="R425" i="13" s="1"/>
  <c r="R426" i="13" s="1"/>
  <c r="R427" i="13" s="1"/>
  <c r="R428" i="13" s="1"/>
  <c r="R429" i="13" s="1"/>
  <c r="R430" i="13" s="1"/>
  <c r="R431" i="13" s="1"/>
  <c r="R432" i="13" s="1"/>
  <c r="R433" i="13" s="1"/>
  <c r="R434" i="13" s="1"/>
  <c r="R435" i="13" s="1"/>
  <c r="R436" i="13" s="1"/>
  <c r="R437" i="13" s="1"/>
  <c r="R438" i="13" s="1"/>
  <c r="R439" i="13" s="1"/>
  <c r="R440" i="13" s="1"/>
  <c r="R441" i="13" s="1"/>
  <c r="R442" i="13" s="1"/>
  <c r="R443" i="13" s="1"/>
  <c r="R444" i="13" s="1"/>
  <c r="R445" i="13" s="1"/>
  <c r="R446" i="13" s="1"/>
  <c r="R447" i="13" s="1"/>
  <c r="R448" i="13" s="1"/>
  <c r="R449" i="13" s="1"/>
  <c r="R450" i="13" s="1"/>
  <c r="R451" i="13" s="1"/>
  <c r="R452" i="13" s="1"/>
  <c r="R453" i="13" s="1"/>
  <c r="R454" i="13" s="1"/>
  <c r="R455" i="13" s="1"/>
  <c r="R456" i="13" s="1"/>
  <c r="R457" i="13" s="1"/>
  <c r="R458" i="13" s="1"/>
  <c r="R459" i="13" s="1"/>
  <c r="R460" i="13" s="1"/>
  <c r="R461" i="13" s="1"/>
  <c r="R462" i="13" s="1"/>
  <c r="R463" i="13" s="1"/>
  <c r="R464" i="13" s="1"/>
  <c r="R465" i="13" s="1"/>
  <c r="R466" i="13" s="1"/>
  <c r="R467" i="13" s="1"/>
  <c r="R468" i="13" s="1"/>
  <c r="R469" i="13" s="1"/>
  <c r="R470" i="13" s="1"/>
  <c r="R471" i="13" s="1"/>
  <c r="R472" i="13" s="1"/>
  <c r="R473" i="13" s="1"/>
  <c r="R474" i="13" s="1"/>
  <c r="R475" i="13" s="1"/>
  <c r="R476" i="13" s="1"/>
  <c r="R477" i="13" s="1"/>
  <c r="R478" i="13" s="1"/>
  <c r="R479" i="13" s="1"/>
  <c r="R480" i="13" s="1"/>
  <c r="R481" i="13" s="1"/>
  <c r="R482" i="13" s="1"/>
  <c r="R483" i="13" s="1"/>
  <c r="R484" i="13" s="1"/>
  <c r="R485" i="13" s="1"/>
  <c r="R486" i="13" s="1"/>
  <c r="R487" i="13" s="1"/>
  <c r="R488" i="13" s="1"/>
  <c r="R489" i="13" s="1"/>
  <c r="R490" i="13" s="1"/>
  <c r="R491" i="13" s="1"/>
  <c r="R492" i="13" s="1"/>
  <c r="R493" i="13" s="1"/>
  <c r="R494" i="13" s="1"/>
  <c r="R495" i="13" s="1"/>
  <c r="R496" i="13" s="1"/>
  <c r="R497" i="13" s="1"/>
  <c r="R498" i="13" s="1"/>
  <c r="R499" i="13" s="1"/>
  <c r="R500" i="13" s="1"/>
  <c r="R501" i="13" s="1"/>
  <c r="R502" i="13" s="1"/>
  <c r="R503" i="13" s="1"/>
  <c r="R504" i="13" s="1"/>
  <c r="R505" i="13" s="1"/>
  <c r="R506" i="13" s="1"/>
  <c r="R507" i="13" s="1"/>
  <c r="R508" i="13" s="1"/>
  <c r="R509" i="13" s="1"/>
  <c r="R510" i="13" s="1"/>
  <c r="R511" i="13" s="1"/>
  <c r="R512" i="13" s="1"/>
  <c r="R513" i="13" s="1"/>
  <c r="R514" i="13" s="1"/>
  <c r="R515" i="13" s="1"/>
  <c r="R516" i="13" s="1"/>
  <c r="R517" i="13" s="1"/>
  <c r="R518" i="13" s="1"/>
  <c r="R519" i="13" s="1"/>
  <c r="R520" i="13" s="1"/>
  <c r="R521" i="13" s="1"/>
  <c r="R522" i="13" s="1"/>
  <c r="R523" i="13" s="1"/>
  <c r="R524" i="13" s="1"/>
  <c r="R525" i="13" s="1"/>
  <c r="R526" i="13" s="1"/>
  <c r="R527" i="13" s="1"/>
  <c r="R528" i="13" s="1"/>
  <c r="R529" i="13" s="1"/>
  <c r="R530" i="13" s="1"/>
  <c r="R531" i="13" s="1"/>
  <c r="R532" i="13" s="1"/>
  <c r="R533" i="13" s="1"/>
  <c r="R534" i="13" s="1"/>
  <c r="R535" i="13" s="1"/>
  <c r="R536" i="13" s="1"/>
  <c r="R537" i="13" s="1"/>
  <c r="R538" i="13" s="1"/>
  <c r="R539" i="13" s="1"/>
  <c r="R540" i="13" s="1"/>
  <c r="R541" i="13" s="1"/>
  <c r="R542" i="13" s="1"/>
  <c r="R543" i="13" s="1"/>
  <c r="R544" i="13" s="1"/>
  <c r="R545" i="13" s="1"/>
  <c r="R546" i="13" s="1"/>
  <c r="R547" i="13" s="1"/>
  <c r="R548" i="13" s="1"/>
  <c r="R549" i="13" s="1"/>
  <c r="R550" i="13" s="1"/>
  <c r="R551" i="13" s="1"/>
  <c r="R552" i="13" s="1"/>
  <c r="R553" i="13" s="1"/>
  <c r="R554" i="13" s="1"/>
  <c r="R555" i="13" s="1"/>
  <c r="R556" i="13" s="1"/>
  <c r="R557" i="13" s="1"/>
  <c r="R558" i="13" s="1"/>
  <c r="R559" i="13" s="1"/>
  <c r="R560" i="13" s="1"/>
  <c r="R561" i="13" s="1"/>
  <c r="R562" i="13" s="1"/>
  <c r="R563" i="13" s="1"/>
  <c r="R564" i="13" s="1"/>
  <c r="R565" i="13" s="1"/>
  <c r="R566" i="13" s="1"/>
  <c r="R567" i="13" s="1"/>
  <c r="R568" i="13" s="1"/>
  <c r="R569" i="13" s="1"/>
  <c r="R570" i="13" s="1"/>
  <c r="R571" i="13" s="1"/>
  <c r="R572" i="13" s="1"/>
  <c r="R573" i="13" s="1"/>
  <c r="R574" i="13" s="1"/>
  <c r="R575" i="13" s="1"/>
  <c r="R576" i="13" s="1"/>
  <c r="R577" i="13" s="1"/>
  <c r="R578" i="13" s="1"/>
  <c r="R579" i="13" s="1"/>
  <c r="R580" i="13" s="1"/>
  <c r="R581" i="13" s="1"/>
  <c r="R582" i="13" s="1"/>
  <c r="R583" i="13" s="1"/>
  <c r="R584" i="13" s="1"/>
  <c r="R585" i="13" s="1"/>
  <c r="R586" i="13" s="1"/>
  <c r="R587" i="13" s="1"/>
  <c r="R588" i="13" s="1"/>
  <c r="R589" i="13" s="1"/>
  <c r="R590" i="13" s="1"/>
  <c r="R591" i="13" s="1"/>
  <c r="R592" i="13" s="1"/>
  <c r="R593" i="13" s="1"/>
  <c r="R594" i="13" s="1"/>
  <c r="R595" i="13" s="1"/>
  <c r="R596" i="13" s="1"/>
  <c r="R597" i="13" s="1"/>
  <c r="R598" i="13" s="1"/>
  <c r="R599" i="13" s="1"/>
  <c r="R600" i="13" s="1"/>
  <c r="R601" i="13" s="1"/>
  <c r="R602" i="13" s="1"/>
  <c r="R603" i="13" s="1"/>
  <c r="R604" i="13" s="1"/>
  <c r="R605" i="13" s="1"/>
  <c r="R606" i="13" s="1"/>
  <c r="R607" i="13" s="1"/>
  <c r="R608" i="13" s="1"/>
  <c r="R609" i="13" s="1"/>
  <c r="R610" i="13" s="1"/>
  <c r="R611" i="13" s="1"/>
  <c r="R612" i="13" s="1"/>
  <c r="R613" i="13" s="1"/>
  <c r="R614" i="13" s="1"/>
  <c r="R615" i="13" s="1"/>
  <c r="R616" i="13" s="1"/>
  <c r="R617" i="13" s="1"/>
  <c r="R618" i="13" s="1"/>
  <c r="R619" i="13" s="1"/>
  <c r="R620" i="13" s="1"/>
  <c r="R621" i="13" s="1"/>
  <c r="R622" i="13" s="1"/>
  <c r="R623" i="13" s="1"/>
  <c r="R624" i="13" s="1"/>
  <c r="R625" i="13" s="1"/>
  <c r="R626" i="13" s="1"/>
  <c r="R627" i="13" s="1"/>
  <c r="R628" i="13" s="1"/>
  <c r="R629" i="13" s="1"/>
  <c r="R630" i="13" s="1"/>
  <c r="R631" i="13" s="1"/>
  <c r="R632" i="13" s="1"/>
  <c r="R633" i="13" s="1"/>
  <c r="R634" i="13" s="1"/>
  <c r="R635" i="13" s="1"/>
  <c r="R636" i="13" s="1"/>
  <c r="R637" i="13" s="1"/>
  <c r="R638" i="13" s="1"/>
  <c r="R639" i="13" s="1"/>
  <c r="R640" i="13" s="1"/>
  <c r="R641" i="13" s="1"/>
  <c r="R642" i="13" s="1"/>
  <c r="R643" i="13" s="1"/>
  <c r="R644" i="13" s="1"/>
  <c r="R645" i="13" s="1"/>
  <c r="R646" i="13" s="1"/>
  <c r="R647" i="13" s="1"/>
  <c r="R648" i="13" s="1"/>
  <c r="R649" i="13" s="1"/>
  <c r="R650" i="13" s="1"/>
  <c r="R651" i="13" s="1"/>
  <c r="R652" i="13" s="1"/>
  <c r="R653" i="13" s="1"/>
  <c r="R654" i="13" s="1"/>
  <c r="R655" i="13" s="1"/>
  <c r="R656" i="13" s="1"/>
  <c r="R657" i="13" s="1"/>
  <c r="R658" i="13" s="1"/>
  <c r="R659" i="13" s="1"/>
  <c r="R660" i="13" s="1"/>
  <c r="R661" i="13" s="1"/>
  <c r="R662" i="13" s="1"/>
  <c r="R663" i="13" s="1"/>
  <c r="R664" i="13" s="1"/>
  <c r="R665" i="13" s="1"/>
  <c r="R666" i="13" s="1"/>
  <c r="R667" i="13" s="1"/>
  <c r="R668" i="13" s="1"/>
  <c r="R669" i="13" s="1"/>
  <c r="R670" i="13" s="1"/>
  <c r="R671" i="13" s="1"/>
  <c r="R672" i="13" s="1"/>
  <c r="R673" i="13" s="1"/>
  <c r="R674" i="13" s="1"/>
  <c r="R675" i="13" s="1"/>
  <c r="R676" i="13" s="1"/>
  <c r="R677" i="13" s="1"/>
  <c r="R678" i="13" s="1"/>
  <c r="R679" i="13" s="1"/>
  <c r="R680" i="13" s="1"/>
  <c r="R681" i="13" s="1"/>
  <c r="R682" i="13" s="1"/>
  <c r="R683" i="13" s="1"/>
  <c r="R684" i="13" s="1"/>
  <c r="R685" i="13" s="1"/>
  <c r="R686" i="13" s="1"/>
  <c r="R687" i="13" s="1"/>
  <c r="R688" i="13" s="1"/>
  <c r="R689" i="13" s="1"/>
  <c r="R690" i="13" s="1"/>
  <c r="R691" i="13" s="1"/>
  <c r="R692" i="13" s="1"/>
  <c r="R693" i="13" s="1"/>
  <c r="R694" i="13" s="1"/>
  <c r="R695" i="13" s="1"/>
  <c r="R696" i="13" s="1"/>
  <c r="R697" i="13" s="1"/>
  <c r="R698" i="13" s="1"/>
  <c r="R699" i="13" s="1"/>
  <c r="R700" i="13" s="1"/>
  <c r="R701" i="13" s="1"/>
  <c r="R702" i="13" s="1"/>
  <c r="R703" i="13" s="1"/>
  <c r="R704" i="13" s="1"/>
  <c r="B7" i="13" l="1"/>
  <c r="B8" i="13" l="1"/>
  <c r="B9" i="13" l="1"/>
  <c r="B10" i="13" l="1"/>
  <c r="B11" i="13" l="1"/>
  <c r="B12" i="13" l="1"/>
  <c r="B13" i="13" l="1"/>
  <c r="B14" i="13" l="1"/>
  <c r="B15" i="13" l="1"/>
  <c r="P87" i="12" l="1"/>
  <c r="B16" i="13"/>
  <c r="B17" i="13" l="1"/>
  <c r="B18" i="13" l="1"/>
  <c r="B19" i="13" l="1"/>
  <c r="B7" i="15"/>
  <c r="B20" i="13" l="1"/>
  <c r="B8" i="15"/>
  <c r="I11" i="12" l="1"/>
  <c r="B21" i="13"/>
  <c r="B9" i="15"/>
  <c r="B10" i="15" l="1"/>
  <c r="B22" i="13"/>
  <c r="B11" i="15"/>
  <c r="B23" i="13" l="1"/>
  <c r="B12" i="15"/>
  <c r="B13" i="15" l="1"/>
  <c r="B24" i="13"/>
  <c r="B25" i="13" s="1"/>
  <c r="B14" i="15" l="1"/>
  <c r="B26" i="13"/>
  <c r="B15" i="15" l="1"/>
  <c r="B27" i="13"/>
  <c r="U112" i="12"/>
  <c r="H11" i="14"/>
  <c r="B16" i="15" l="1"/>
  <c r="B17" i="15" s="1"/>
  <c r="B28" i="13"/>
  <c r="B18" i="15" l="1"/>
  <c r="B29" i="13"/>
  <c r="B19" i="15" l="1"/>
  <c r="B20" i="15" s="1"/>
  <c r="B30" i="13"/>
  <c r="B21" i="15" l="1"/>
  <c r="B31" i="13"/>
  <c r="B22" i="15" l="1"/>
  <c r="B32" i="13"/>
  <c r="B23" i="15" l="1"/>
  <c r="B33" i="13"/>
  <c r="I8" i="12"/>
  <c r="I9" i="12"/>
  <c r="B24" i="15" l="1"/>
  <c r="B25" i="15" s="1"/>
  <c r="B34" i="13"/>
  <c r="B26" i="15" l="1"/>
  <c r="B35" i="13"/>
  <c r="B27" i="15" l="1"/>
  <c r="B36" i="13"/>
  <c r="B28" i="15" l="1"/>
  <c r="B37" i="13"/>
  <c r="I10" i="12"/>
  <c r="B29" i="15" l="1"/>
  <c r="B38" i="13"/>
  <c r="B30" i="15" l="1"/>
  <c r="B39" i="13"/>
  <c r="B31" i="15" l="1"/>
  <c r="B40" i="13"/>
  <c r="B32" i="15" l="1"/>
  <c r="B41" i="13"/>
  <c r="B33" i="15" l="1"/>
  <c r="B42" i="13"/>
  <c r="B34" i="15" l="1"/>
  <c r="B43" i="13"/>
  <c r="B35" i="15" l="1"/>
  <c r="B44" i="13"/>
  <c r="B36" i="15" l="1"/>
  <c r="J11" i="12"/>
  <c r="B45" i="13"/>
  <c r="B37" i="15" l="1"/>
  <c r="B38" i="15" s="1"/>
  <c r="B46" i="13"/>
  <c r="B39" i="15" l="1"/>
  <c r="B47" i="13"/>
  <c r="B40" i="15" l="1"/>
  <c r="B48" i="13"/>
  <c r="B49" i="13" s="1"/>
  <c r="B50" i="13" s="1"/>
  <c r="B41" i="15" l="1"/>
  <c r="B51" i="13"/>
  <c r="B52" i="13" s="1"/>
  <c r="B42" i="15" l="1"/>
  <c r="B43" i="15" s="1"/>
  <c r="B44" i="15" s="1"/>
  <c r="B45" i="15" s="1"/>
  <c r="B46" i="15" s="1"/>
  <c r="B53" i="13"/>
  <c r="B47" i="15" l="1"/>
  <c r="B54" i="13"/>
  <c r="B55" i="13" s="1"/>
  <c r="B56" i="13" s="1"/>
  <c r="B48" i="15" l="1"/>
  <c r="B49" i="15" s="1"/>
  <c r="B50" i="15" s="1"/>
  <c r="B57" i="13"/>
  <c r="B51" i="15" l="1"/>
  <c r="B58" i="13"/>
  <c r="B52" i="15" l="1"/>
  <c r="B53" i="15" s="1"/>
  <c r="B59" i="13"/>
  <c r="B54" i="15" l="1"/>
  <c r="T87" i="12"/>
  <c r="B60" i="13"/>
  <c r="B55" i="15" l="1"/>
  <c r="B61" i="13"/>
  <c r="B56" i="15" l="1"/>
  <c r="B62" i="13"/>
  <c r="B57" i="15" l="1"/>
  <c r="B63" i="13"/>
  <c r="B58" i="15" l="1"/>
  <c r="B59" i="15" s="1"/>
  <c r="B64" i="13"/>
  <c r="B65" i="13" s="1"/>
  <c r="B66" i="13" s="1"/>
  <c r="B60" i="15" l="1"/>
  <c r="B67" i="13"/>
  <c r="B61" i="15" l="1"/>
  <c r="B68" i="13"/>
  <c r="B62" i="15" l="1"/>
  <c r="H10" i="14"/>
  <c r="B69" i="13"/>
  <c r="B63" i="15" l="1"/>
  <c r="H9" i="14"/>
  <c r="B70" i="13"/>
  <c r="J10" i="12"/>
  <c r="B64" i="15" l="1"/>
  <c r="B65" i="15" s="1"/>
  <c r="B66" i="15" s="1"/>
  <c r="B67" i="15" s="1"/>
  <c r="B68" i="15" s="1"/>
  <c r="B71" i="13"/>
  <c r="B69" i="15" l="1"/>
  <c r="B70" i="15" s="1"/>
  <c r="B71" i="15" s="1"/>
  <c r="B72" i="15" s="1"/>
  <c r="B73" i="15" s="1"/>
  <c r="B74" i="15" s="1"/>
  <c r="B72" i="13"/>
  <c r="B75" i="15" l="1"/>
  <c r="B73" i="13"/>
  <c r="B74" i="13" s="1"/>
  <c r="B76" i="15" l="1"/>
  <c r="B77" i="15" s="1"/>
  <c r="B78" i="15" s="1"/>
  <c r="B79" i="15" s="1"/>
  <c r="B80" i="15" s="1"/>
  <c r="B81" i="15" s="1"/>
  <c r="B75" i="13"/>
  <c r="B82" i="15" l="1"/>
  <c r="B76" i="13"/>
  <c r="J9" i="12"/>
  <c r="B83" i="15" l="1"/>
  <c r="B84" i="15" s="1"/>
  <c r="B77" i="13"/>
  <c r="B85" i="15" l="1"/>
  <c r="B78" i="13"/>
  <c r="Q86" i="12"/>
  <c r="Q85" i="12"/>
  <c r="J8" i="12"/>
  <c r="B86" i="15" l="1"/>
  <c r="Q92" i="12"/>
  <c r="B79" i="13"/>
  <c r="U86" i="12"/>
  <c r="Q90" i="12"/>
  <c r="Q93" i="12"/>
  <c r="B87" i="15" l="1"/>
  <c r="B80" i="13"/>
  <c r="B88" i="15" l="1"/>
  <c r="B89" i="15" s="1"/>
  <c r="B90" i="15" s="1"/>
  <c r="B91" i="15" s="1"/>
  <c r="B81" i="13"/>
  <c r="B82" i="13" s="1"/>
  <c r="U113" i="12"/>
  <c r="U111" i="12"/>
  <c r="B92" i="15" l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83" i="13"/>
  <c r="B84" i="13" s="1"/>
  <c r="U116" i="12"/>
  <c r="U119" i="12"/>
  <c r="U118" i="12"/>
  <c r="B103" i="15" l="1"/>
  <c r="B85" i="13"/>
  <c r="B104" i="15" l="1"/>
  <c r="B105" i="15" s="1"/>
  <c r="B106" i="15" s="1"/>
  <c r="B107" i="15" s="1"/>
  <c r="B86" i="13"/>
  <c r="B108" i="15" l="1"/>
  <c r="B109" i="15" s="1"/>
  <c r="B87" i="13"/>
  <c r="B110" i="15" l="1"/>
  <c r="B88" i="13"/>
  <c r="B89" i="13" s="1"/>
  <c r="B111" i="15" l="1"/>
  <c r="B112" i="15" s="1"/>
  <c r="B90" i="13"/>
  <c r="B113" i="15" l="1"/>
  <c r="B114" i="15" s="1"/>
  <c r="B115" i="15" s="1"/>
  <c r="B116" i="15" s="1"/>
  <c r="B91" i="13"/>
  <c r="B117" i="15" l="1"/>
  <c r="B92" i="13"/>
  <c r="B118" i="15" l="1"/>
  <c r="B93" i="13"/>
  <c r="B119" i="15" l="1"/>
  <c r="B94" i="13"/>
  <c r="B120" i="15" l="1"/>
  <c r="B95" i="13"/>
  <c r="B121" i="15" l="1"/>
  <c r="B96" i="13"/>
  <c r="B122" i="15" l="1"/>
  <c r="B97" i="13"/>
  <c r="B123" i="15" l="1"/>
  <c r="Q114" i="12"/>
  <c r="B98" i="13"/>
  <c r="B124" i="15" l="1"/>
  <c r="B125" i="15" s="1"/>
  <c r="B99" i="13"/>
  <c r="B126" i="15" l="1"/>
  <c r="B100" i="13"/>
  <c r="B127" i="15" l="1"/>
  <c r="B128" i="15" s="1"/>
  <c r="B129" i="15" s="1"/>
  <c r="B130" i="15" s="1"/>
  <c r="B101" i="13"/>
  <c r="B131" i="15" l="1"/>
  <c r="B132" i="15" s="1"/>
  <c r="B102" i="13"/>
  <c r="B133" i="15" l="1"/>
  <c r="B134" i="15" s="1"/>
  <c r="B103" i="13"/>
  <c r="B135" i="15" l="1"/>
  <c r="B104" i="13"/>
  <c r="B136" i="15" l="1"/>
  <c r="B137" i="15" s="1"/>
  <c r="B138" i="15" s="1"/>
  <c r="B105" i="13"/>
  <c r="B139" i="15" l="1"/>
  <c r="B140" i="15" s="1"/>
  <c r="B141" i="15" s="1"/>
  <c r="B106" i="13"/>
  <c r="B142" i="15" l="1"/>
  <c r="B143" i="15" s="1"/>
  <c r="B144" i="15" s="1"/>
  <c r="B145" i="15" s="1"/>
  <c r="B146" i="15" s="1"/>
  <c r="B147" i="15" s="1"/>
  <c r="B148" i="15" s="1"/>
  <c r="B149" i="15" s="1"/>
  <c r="B150" i="15" s="1"/>
  <c r="I9" i="14"/>
  <c r="B107" i="13"/>
  <c r="K88" i="12"/>
  <c r="B151" i="15" l="1"/>
  <c r="B152" i="15" s="1"/>
  <c r="B153" i="15" s="1"/>
  <c r="I10" i="14"/>
  <c r="B108" i="13"/>
  <c r="B154" i="15" l="1"/>
  <c r="B155" i="15" s="1"/>
  <c r="B156" i="15" s="1"/>
  <c r="B109" i="13"/>
  <c r="B157" i="15" l="1"/>
  <c r="B158" i="15" s="1"/>
  <c r="B159" i="15" s="1"/>
  <c r="B110" i="13"/>
  <c r="B160" i="15" l="1"/>
  <c r="B111" i="13"/>
  <c r="B112" i="13" s="1"/>
  <c r="B113" i="13" s="1"/>
  <c r="B161" i="15" l="1"/>
  <c r="B162" i="15" s="1"/>
  <c r="B114" i="13"/>
  <c r="P85" i="12"/>
  <c r="B163" i="15" l="1"/>
  <c r="B164" i="15" s="1"/>
  <c r="P92" i="12"/>
  <c r="P90" i="12"/>
  <c r="P93" i="12"/>
  <c r="B115" i="13"/>
  <c r="B165" i="15" l="1"/>
  <c r="B166" i="15" s="1"/>
  <c r="B167" i="15" s="1"/>
  <c r="B116" i="13"/>
  <c r="B117" i="13" s="1"/>
  <c r="B168" i="15" l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18" i="13"/>
  <c r="K9" i="12"/>
  <c r="B181" i="15" l="1"/>
  <c r="B182" i="15" s="1"/>
  <c r="B183" i="15" s="1"/>
  <c r="B184" i="15" s="1"/>
  <c r="B185" i="15" s="1"/>
  <c r="B119" i="13"/>
  <c r="B186" i="15" l="1"/>
  <c r="B187" i="15" s="1"/>
  <c r="B188" i="15" s="1"/>
  <c r="B189" i="15" s="1"/>
  <c r="B190" i="15" s="1"/>
  <c r="B191" i="15" s="1"/>
  <c r="B192" i="15" s="1"/>
  <c r="B193" i="15" s="1"/>
  <c r="B120" i="13"/>
  <c r="B194" i="15" l="1"/>
  <c r="B195" i="15" s="1"/>
  <c r="B121" i="13"/>
  <c r="B196" i="15" l="1"/>
  <c r="B197" i="15" s="1"/>
  <c r="B122" i="13"/>
  <c r="B198" i="15"/>
  <c r="B123" i="13" l="1"/>
  <c r="B199" i="15"/>
  <c r="B124" i="13" l="1"/>
  <c r="B200" i="15"/>
  <c r="B125" i="13" l="1"/>
  <c r="B126" i="13" s="1"/>
  <c r="B201" i="15"/>
  <c r="B127" i="13" l="1"/>
  <c r="B202" i="15"/>
  <c r="B128" i="13" l="1"/>
  <c r="B203" i="15"/>
  <c r="B204" i="15" s="1"/>
  <c r="B129" i="13" l="1"/>
  <c r="B205" i="15"/>
  <c r="B130" i="13" l="1"/>
  <c r="B206" i="15"/>
  <c r="B131" i="13" l="1"/>
  <c r="B207" i="15"/>
  <c r="B132" i="13" l="1"/>
  <c r="B208" i="15"/>
  <c r="B209" i="15" s="1"/>
  <c r="B210" i="15" s="1"/>
  <c r="B133" i="13" l="1"/>
  <c r="B211" i="15"/>
  <c r="B134" i="13" l="1"/>
  <c r="B135" i="13" s="1"/>
  <c r="B212" i="15"/>
  <c r="J11" i="14"/>
  <c r="B136" i="13" l="1"/>
  <c r="B213" i="15"/>
  <c r="B137" i="13" l="1"/>
  <c r="B138" i="13" s="1"/>
  <c r="B214" i="15"/>
  <c r="B139" i="13" l="1"/>
  <c r="B215" i="15"/>
  <c r="B140" i="13" l="1"/>
  <c r="B216" i="15"/>
  <c r="J10" i="14"/>
  <c r="B141" i="13" l="1"/>
  <c r="B217" i="15"/>
  <c r="B142" i="13" l="1"/>
  <c r="B218" i="15"/>
  <c r="B219" i="15" s="1"/>
  <c r="B143" i="13" l="1"/>
  <c r="B220" i="15"/>
  <c r="B144" i="13" l="1"/>
  <c r="B145" i="13" s="1"/>
  <c r="B221" i="15"/>
  <c r="J9" i="14"/>
  <c r="B146" i="13" l="1"/>
  <c r="B222" i="15"/>
  <c r="B223" i="15" s="1"/>
  <c r="J8" i="14"/>
  <c r="B147" i="13" l="1"/>
  <c r="J7" i="14"/>
  <c r="J14" i="14" s="1"/>
  <c r="B224" i="15"/>
  <c r="B148" i="13" l="1"/>
  <c r="J12" i="14"/>
  <c r="J15" i="14"/>
  <c r="B225" i="15"/>
  <c r="B149" i="13" l="1"/>
  <c r="B150" i="13" s="1"/>
  <c r="B226" i="15"/>
  <c r="B227" i="15" s="1"/>
  <c r="B228" i="15" s="1"/>
  <c r="B229" i="15" s="1"/>
  <c r="B230" i="15" s="1"/>
  <c r="B151" i="13" l="1"/>
  <c r="B231" i="15"/>
  <c r="B152" i="13" l="1"/>
  <c r="B232" i="15"/>
  <c r="B153" i="13" l="1"/>
  <c r="B154" i="13" s="1"/>
  <c r="B233" i="15"/>
  <c r="B155" i="13" l="1"/>
  <c r="B156" i="13" s="1"/>
  <c r="B234" i="15"/>
  <c r="B157" i="13" l="1"/>
  <c r="B158" i="13" s="1"/>
  <c r="L11" i="12"/>
  <c r="B235" i="15"/>
  <c r="B159" i="13" l="1"/>
  <c r="B160" i="13" s="1"/>
  <c r="B236" i="15"/>
  <c r="B161" i="13" l="1"/>
  <c r="B162" i="13" s="1"/>
  <c r="B237" i="15"/>
  <c r="B163" i="13" l="1"/>
  <c r="B238" i="15"/>
  <c r="B164" i="13" l="1"/>
  <c r="B239" i="15"/>
  <c r="B165" i="13" l="1"/>
  <c r="B240" i="15"/>
  <c r="B166" i="13" l="1"/>
  <c r="B241" i="15"/>
  <c r="B167" i="13" l="1"/>
  <c r="B242" i="15"/>
  <c r="B168" i="13" l="1"/>
  <c r="B243" i="15"/>
  <c r="B169" i="13" l="1"/>
  <c r="B244" i="15"/>
  <c r="B245" i="15" s="1"/>
  <c r="B170" i="13" l="1"/>
  <c r="B246" i="15"/>
  <c r="B171" i="13" l="1"/>
  <c r="B247" i="15"/>
  <c r="B172" i="13" l="1"/>
  <c r="B248" i="15"/>
  <c r="B173" i="13" l="1"/>
  <c r="B249" i="15"/>
  <c r="B250" i="15" s="1"/>
  <c r="B251" i="15" s="1"/>
  <c r="L7" i="12" l="1"/>
  <c r="B174" i="13"/>
  <c r="B175" i="13" s="1"/>
  <c r="B252" i="15"/>
  <c r="B176" i="13" l="1"/>
  <c r="B253" i="15"/>
  <c r="B254" i="15" s="1"/>
  <c r="B255" i="15" s="1"/>
  <c r="B256" i="15" s="1"/>
  <c r="B177" i="13" l="1"/>
  <c r="B257" i="15"/>
  <c r="B178" i="13" l="1"/>
  <c r="B258" i="15"/>
  <c r="B179" i="13" l="1"/>
  <c r="B180" i="13" s="1"/>
  <c r="B181" i="13" s="1"/>
  <c r="B259" i="15"/>
  <c r="B182" i="13" l="1"/>
  <c r="B260" i="15"/>
  <c r="B261" i="15" s="1"/>
  <c r="B262" i="15" s="1"/>
  <c r="B183" i="13" l="1"/>
  <c r="B263" i="15"/>
  <c r="P114" i="12" l="1"/>
  <c r="B184" i="13"/>
  <c r="B264" i="15"/>
  <c r="O87" i="12" l="1"/>
  <c r="B185" i="13"/>
  <c r="B265" i="15"/>
  <c r="B266" i="15" s="1"/>
  <c r="B186" i="13" l="1"/>
  <c r="B267" i="15"/>
  <c r="B187" i="13" l="1"/>
  <c r="B188" i="13" s="1"/>
  <c r="B268" i="15"/>
  <c r="B189" i="13" l="1"/>
  <c r="B269" i="15"/>
  <c r="B190" i="13" l="1"/>
  <c r="B270" i="15"/>
  <c r="B191" i="13" l="1"/>
  <c r="B271" i="15"/>
  <c r="B192" i="13" l="1"/>
  <c r="B193" i="13" s="1"/>
  <c r="B194" i="13" s="1"/>
  <c r="B272" i="15"/>
  <c r="B195" i="13" l="1"/>
  <c r="B273" i="15"/>
  <c r="B196" i="13" l="1"/>
  <c r="B274" i="15"/>
  <c r="B197" i="13" l="1"/>
  <c r="B275" i="15"/>
  <c r="B198" i="13" l="1"/>
  <c r="B276" i="15"/>
  <c r="B277" i="15" s="1"/>
  <c r="B278" i="15" s="1"/>
  <c r="B279" i="15" s="1"/>
  <c r="B280" i="15" s="1"/>
  <c r="B281" i="15" s="1"/>
  <c r="K9" i="14"/>
  <c r="B199" i="13" l="1"/>
  <c r="B282" i="15"/>
  <c r="B283" i="15" s="1"/>
  <c r="B284" i="15" s="1"/>
  <c r="B285" i="15" s="1"/>
  <c r="B286" i="15" s="1"/>
  <c r="K8" i="14"/>
  <c r="B200" i="13" l="1"/>
  <c r="B287" i="15"/>
  <c r="B288" i="15" s="1"/>
  <c r="B201" i="13" l="1"/>
  <c r="K10" i="14"/>
  <c r="B289" i="15"/>
  <c r="B290" i="15" s="1"/>
  <c r="K11" i="14"/>
  <c r="B202" i="13" l="1"/>
  <c r="K7" i="14"/>
  <c r="K15" i="14" s="1"/>
  <c r="B291" i="15"/>
  <c r="B203" i="13" l="1"/>
  <c r="K12" i="14"/>
  <c r="K14" i="14"/>
  <c r="B292" i="15"/>
  <c r="B204" i="13" l="1"/>
  <c r="B293" i="15"/>
  <c r="B294" i="15" s="1"/>
  <c r="B205" i="13" l="1"/>
  <c r="B295" i="15"/>
  <c r="B206" i="13" l="1"/>
  <c r="B207" i="13" s="1"/>
  <c r="B296" i="15"/>
  <c r="B208" i="13" l="1"/>
  <c r="B297" i="15"/>
  <c r="B209" i="13" l="1"/>
  <c r="B210" i="13" s="1"/>
  <c r="B211" i="13" s="1"/>
  <c r="B298" i="15"/>
  <c r="B299" i="15" s="1"/>
  <c r="B300" i="15" s="1"/>
  <c r="B212" i="13" l="1"/>
  <c r="B213" i="13" s="1"/>
  <c r="B214" i="13" s="1"/>
  <c r="B215" i="13" s="1"/>
  <c r="B216" i="13" s="1"/>
  <c r="B217" i="13" s="1"/>
  <c r="B301" i="15"/>
  <c r="B218" i="13" l="1"/>
  <c r="B302" i="15"/>
  <c r="B219" i="13" l="1"/>
  <c r="B303" i="15"/>
  <c r="B220" i="13" l="1"/>
  <c r="B221" i="13" s="1"/>
  <c r="B304" i="15"/>
  <c r="B305" i="15" s="1"/>
  <c r="B222" i="13" l="1"/>
  <c r="B306" i="15"/>
  <c r="B223" i="13" l="1"/>
  <c r="B224" i="13" s="1"/>
  <c r="B225" i="13" s="1"/>
  <c r="B307" i="15"/>
  <c r="B308" i="15" s="1"/>
  <c r="B226" i="13" l="1"/>
  <c r="B227" i="13" s="1"/>
  <c r="B309" i="15"/>
  <c r="B228" i="13" l="1"/>
  <c r="M11" i="12"/>
  <c r="B310" i="15"/>
  <c r="B229" i="13" l="1"/>
  <c r="B311" i="15"/>
  <c r="B230" i="13" l="1"/>
  <c r="B312" i="15"/>
  <c r="B231" i="13" l="1"/>
  <c r="B313" i="15"/>
  <c r="B232" i="13" l="1"/>
  <c r="B233" i="13" s="1"/>
  <c r="R112" i="12"/>
  <c r="B314" i="15"/>
  <c r="B315" i="15" s="1"/>
  <c r="B316" i="15" s="1"/>
  <c r="B317" i="15" s="1"/>
  <c r="B234" i="13" l="1"/>
  <c r="B318" i="15"/>
  <c r="B235" i="13" l="1"/>
  <c r="B319" i="15"/>
  <c r="B320" i="15" s="1"/>
  <c r="B321" i="15" s="1"/>
  <c r="B322" i="15" s="1"/>
  <c r="B323" i="15" s="1"/>
  <c r="B324" i="15" s="1"/>
  <c r="B325" i="15" s="1"/>
  <c r="L9" i="14"/>
  <c r="B236" i="13" l="1"/>
  <c r="B326" i="15"/>
  <c r="L11" i="14"/>
  <c r="B237" i="13" l="1"/>
  <c r="O114" i="12"/>
  <c r="B327" i="15"/>
  <c r="B238" i="13" l="1"/>
  <c r="B328" i="15"/>
  <c r="L8" i="14"/>
  <c r="B329" i="15" l="1"/>
  <c r="B330" i="15" s="1"/>
  <c r="B239" i="13"/>
  <c r="L88" i="12"/>
  <c r="B240" i="13" l="1"/>
  <c r="B331" i="15"/>
  <c r="B241" i="13" l="1"/>
  <c r="B332" i="15"/>
  <c r="B242" i="13" l="1"/>
  <c r="B243" i="13" s="1"/>
  <c r="B333" i="15"/>
  <c r="B244" i="13" l="1"/>
  <c r="B245" i="13" s="1"/>
  <c r="L7" i="14"/>
  <c r="L15" i="14" s="1"/>
  <c r="B334" i="15"/>
  <c r="B246" i="13" l="1"/>
  <c r="L12" i="14"/>
  <c r="L14" i="14"/>
  <c r="B335" i="15"/>
  <c r="B247" i="13" l="1"/>
  <c r="B336" i="15"/>
  <c r="B248" i="13" l="1"/>
  <c r="B337" i="15"/>
  <c r="B249" i="13" l="1"/>
  <c r="B250" i="13" s="1"/>
  <c r="AA114" i="12"/>
  <c r="B338" i="15"/>
  <c r="B251" i="13" l="1"/>
  <c r="B252" i="13" s="1"/>
  <c r="B253" i="13" s="1"/>
  <c r="B339" i="15"/>
  <c r="B254" i="13" l="1"/>
  <c r="B340" i="15"/>
  <c r="B255" i="13" l="1"/>
  <c r="B256" i="13" s="1"/>
  <c r="B257" i="13" s="1"/>
  <c r="B341" i="15"/>
  <c r="B258" i="13" l="1"/>
  <c r="B342" i="15"/>
  <c r="B259" i="13" l="1"/>
  <c r="B343" i="15"/>
  <c r="B344" i="15" s="1"/>
  <c r="B260" i="13" l="1"/>
  <c r="B345" i="15"/>
  <c r="B346" i="15" s="1"/>
  <c r="B261" i="13" l="1"/>
  <c r="B347" i="15"/>
  <c r="B262" i="13" l="1"/>
  <c r="B348" i="15"/>
  <c r="B263" i="13" l="1"/>
  <c r="B264" i="13" s="1"/>
  <c r="B265" i="13" s="1"/>
  <c r="B349" i="15"/>
  <c r="B266" i="13" l="1"/>
  <c r="T85" i="12"/>
  <c r="B350" i="15"/>
  <c r="T92" i="12" l="1"/>
  <c r="T93" i="12"/>
  <c r="T90" i="12"/>
  <c r="B267" i="13"/>
  <c r="B351" i="15"/>
  <c r="B352" i="15" s="1"/>
  <c r="B353" i="15" s="1"/>
  <c r="B354" i="15" s="1"/>
  <c r="B355" i="15" s="1"/>
  <c r="B268" i="13" l="1"/>
  <c r="B356" i="15"/>
  <c r="B269" i="13" l="1"/>
  <c r="B357" i="15"/>
  <c r="B358" i="15" s="1"/>
  <c r="B270" i="13" l="1"/>
  <c r="B359" i="15"/>
  <c r="B271" i="13" l="1"/>
  <c r="B272" i="13" s="1"/>
  <c r="AC115" i="12"/>
  <c r="B360" i="15"/>
  <c r="B273" i="13" l="1"/>
  <c r="B361" i="15"/>
  <c r="B274" i="13" l="1"/>
  <c r="B362" i="15"/>
  <c r="R115" i="12" l="1"/>
  <c r="B275" i="13"/>
  <c r="N11" i="12"/>
  <c r="B363" i="15"/>
  <c r="B276" i="13" l="1"/>
  <c r="B364" i="15"/>
  <c r="B365" i="15" s="1"/>
  <c r="B277" i="13" l="1"/>
  <c r="B366" i="15"/>
  <c r="B278" i="13" l="1"/>
  <c r="B367" i="15"/>
  <c r="B368" i="15" s="1"/>
  <c r="B369" i="15" s="1"/>
  <c r="B370" i="15" l="1"/>
  <c r="B371" i="15" s="1"/>
  <c r="B372" i="15" s="1"/>
  <c r="B373" i="15" s="1"/>
  <c r="B279" i="13"/>
  <c r="B280" i="13" s="1"/>
  <c r="B374" i="15"/>
  <c r="B375" i="15" s="1"/>
  <c r="B376" i="15" s="1"/>
  <c r="B281" i="13" l="1"/>
  <c r="B377" i="15"/>
  <c r="M10" i="14"/>
  <c r="B282" i="13" l="1"/>
  <c r="B378" i="15"/>
  <c r="B379" i="15" l="1"/>
  <c r="B380" i="15" s="1"/>
  <c r="B381" i="15" s="1"/>
  <c r="B283" i="13"/>
  <c r="J114" i="12"/>
  <c r="B382" i="15" l="1"/>
  <c r="B383" i="15" s="1"/>
  <c r="B384" i="15" s="1"/>
  <c r="B385" i="15" s="1"/>
  <c r="M8" i="14"/>
  <c r="B284" i="13"/>
  <c r="B386" i="15"/>
  <c r="B285" i="13" l="1"/>
  <c r="N9" i="12"/>
  <c r="B387" i="15"/>
  <c r="B388" i="15" s="1"/>
  <c r="M9" i="14"/>
  <c r="B286" i="13" l="1"/>
  <c r="B389" i="15"/>
  <c r="M11" i="14"/>
  <c r="B287" i="13" l="1"/>
  <c r="B390" i="15"/>
  <c r="M7" i="14"/>
  <c r="M15" i="14" s="1"/>
  <c r="B288" i="13" l="1"/>
  <c r="B289" i="13" s="1"/>
  <c r="B290" i="13" s="1"/>
  <c r="B391" i="15"/>
  <c r="M14" i="14"/>
  <c r="M12" i="14"/>
  <c r="B291" i="13" l="1"/>
  <c r="B392" i="15"/>
  <c r="B393" i="15" s="1"/>
  <c r="B394" i="15" s="1"/>
  <c r="B395" i="15" s="1"/>
  <c r="B396" i="15" s="1"/>
  <c r="L87" i="12" l="1"/>
  <c r="B292" i="13"/>
  <c r="B293" i="13" s="1"/>
  <c r="B397" i="15"/>
  <c r="B294" i="13" l="1"/>
  <c r="B398" i="15"/>
  <c r="B399" i="15" s="1"/>
  <c r="B295" i="13" l="1"/>
  <c r="B400" i="15"/>
  <c r="B296" i="13" l="1"/>
  <c r="B401" i="15"/>
  <c r="Z112" i="12" l="1"/>
  <c r="B297" i="13"/>
  <c r="B298" i="13" s="1"/>
  <c r="B299" i="13" s="1"/>
  <c r="B402" i="15"/>
  <c r="B300" i="13" l="1"/>
  <c r="B301" i="13" s="1"/>
  <c r="B403" i="15"/>
  <c r="B302" i="13" l="1"/>
  <c r="B404" i="15"/>
  <c r="B405" i="15" s="1"/>
  <c r="B406" i="15" s="1"/>
  <c r="B407" i="15" s="1"/>
  <c r="B408" i="15" s="1"/>
  <c r="B303" i="13" l="1"/>
  <c r="B304" i="13" s="1"/>
  <c r="B409" i="15"/>
  <c r="B410" i="15" s="1"/>
  <c r="B411" i="15" s="1"/>
  <c r="B305" i="13" l="1"/>
  <c r="N89" i="12"/>
  <c r="B412" i="15"/>
  <c r="B306" i="13" l="1"/>
  <c r="B307" i="13" s="1"/>
  <c r="B413" i="15"/>
  <c r="B414" i="15" s="1"/>
  <c r="J115" i="12" l="1"/>
  <c r="B308" i="13"/>
  <c r="O11" i="12"/>
  <c r="B415" i="15"/>
  <c r="B416" i="15" s="1"/>
  <c r="B417" i="15" s="1"/>
  <c r="B418" i="15" s="1"/>
  <c r="B419" i="15" s="1"/>
  <c r="B420" i="15" s="1"/>
  <c r="B421" i="15" s="1"/>
  <c r="B422" i="15" s="1"/>
  <c r="B309" i="13" l="1"/>
  <c r="B423" i="15"/>
  <c r="B310" i="13" l="1"/>
  <c r="B424" i="15"/>
  <c r="B311" i="13" l="1"/>
  <c r="B312" i="13" s="1"/>
  <c r="B425" i="15"/>
  <c r="B313" i="13" l="1"/>
  <c r="V88" i="12"/>
  <c r="B426" i="15"/>
  <c r="B314" i="13" l="1"/>
  <c r="B427" i="15"/>
  <c r="B315" i="13" l="1"/>
  <c r="B316" i="13" s="1"/>
  <c r="B317" i="13" s="1"/>
  <c r="O86" i="12"/>
  <c r="B428" i="15"/>
  <c r="B318" i="13" l="1"/>
  <c r="B429" i="15"/>
  <c r="B319" i="13" l="1"/>
  <c r="B320" i="13" s="1"/>
  <c r="B430" i="15"/>
  <c r="B321" i="13" l="1"/>
  <c r="B431" i="15"/>
  <c r="B322" i="13" l="1"/>
  <c r="B432" i="15"/>
  <c r="B433" i="15" s="1"/>
  <c r="B323" i="13" l="1"/>
  <c r="B324" i="13" s="1"/>
  <c r="B434" i="15"/>
  <c r="B325" i="13" l="1"/>
  <c r="B326" i="13" s="1"/>
  <c r="B327" i="13" s="1"/>
  <c r="N88" i="12"/>
  <c r="B435" i="15"/>
  <c r="B328" i="13" l="1"/>
  <c r="B436" i="15"/>
  <c r="B329" i="13" l="1"/>
  <c r="O9" i="12"/>
  <c r="B437" i="15"/>
  <c r="B330" i="13" l="1"/>
  <c r="L86" i="12"/>
  <c r="B438" i="15"/>
  <c r="B331" i="13" l="1"/>
  <c r="B439" i="15"/>
  <c r="B332" i="13" l="1"/>
  <c r="B440" i="15"/>
  <c r="B333" i="13" l="1"/>
  <c r="B334" i="13" s="1"/>
  <c r="B441" i="15"/>
  <c r="B335" i="13" l="1"/>
  <c r="B442" i="15"/>
  <c r="B336" i="13" l="1"/>
  <c r="B443" i="15"/>
  <c r="AD114" i="12" l="1"/>
  <c r="B337" i="13"/>
  <c r="B444" i="15"/>
  <c r="B338" i="13" l="1"/>
  <c r="B445" i="15"/>
  <c r="N9" i="14"/>
  <c r="B339" i="13" l="1"/>
  <c r="B446" i="15"/>
  <c r="B340" i="13" l="1"/>
  <c r="B341" i="13" s="1"/>
  <c r="B447" i="15"/>
  <c r="B448" i="15" s="1"/>
  <c r="B449" i="15" s="1"/>
  <c r="N11" i="14"/>
  <c r="B342" i="13" l="1"/>
  <c r="B343" i="13" s="1"/>
  <c r="B450" i="15"/>
  <c r="B344" i="13" l="1"/>
  <c r="B451" i="15"/>
  <c r="B452" i="15" s="1"/>
  <c r="N10" i="14"/>
  <c r="B345" i="13" l="1"/>
  <c r="B453" i="15"/>
  <c r="N8" i="14"/>
  <c r="B346" i="13" l="1"/>
  <c r="U87" i="12"/>
  <c r="B454" i="15"/>
  <c r="N7" i="14"/>
  <c r="B347" i="13" l="1"/>
  <c r="B348" i="13" s="1"/>
  <c r="B455" i="15"/>
  <c r="B456" i="15" s="1"/>
  <c r="B457" i="15" s="1"/>
  <c r="B458" i="15" s="1"/>
  <c r="B459" i="15" s="1"/>
  <c r="B460" i="15" s="1"/>
  <c r="N12" i="14"/>
  <c r="N14" i="14"/>
  <c r="N15" i="14"/>
  <c r="B349" i="13" l="1"/>
  <c r="B461" i="15"/>
  <c r="B350" i="13" l="1"/>
  <c r="B351" i="13" s="1"/>
  <c r="B462" i="15"/>
  <c r="B463" i="15" s="1"/>
  <c r="B352" i="13" l="1"/>
  <c r="B353" i="13" s="1"/>
  <c r="B464" i="15"/>
  <c r="AC113" i="12" l="1"/>
  <c r="B354" i="13"/>
  <c r="B355" i="13" s="1"/>
  <c r="B356" i="13" s="1"/>
  <c r="B357" i="13" s="1"/>
  <c r="B465" i="15"/>
  <c r="B466" i="15" s="1"/>
  <c r="B358" i="13" l="1"/>
  <c r="B359" i="13" s="1"/>
  <c r="B360" i="13" s="1"/>
  <c r="B361" i="13" s="1"/>
  <c r="N87" i="12"/>
  <c r="B467" i="15"/>
  <c r="B362" i="13" l="1"/>
  <c r="B363" i="13" s="1"/>
  <c r="B364" i="13" s="1"/>
  <c r="B365" i="13" s="1"/>
  <c r="P11" i="12"/>
  <c r="B468" i="15"/>
  <c r="B366" i="13" l="1"/>
  <c r="B469" i="15"/>
  <c r="B367" i="13" l="1"/>
  <c r="B470" i="15"/>
  <c r="B368" i="13" l="1"/>
  <c r="B471" i="15"/>
  <c r="B369" i="13" l="1"/>
  <c r="B472" i="15"/>
  <c r="B473" i="15" s="1"/>
  <c r="B370" i="13" l="1"/>
  <c r="B371" i="13" s="1"/>
  <c r="B474" i="15"/>
  <c r="B372" i="13" l="1"/>
  <c r="B373" i="13" s="1"/>
  <c r="R113" i="12"/>
  <c r="B475" i="15"/>
  <c r="B476" i="15" s="1"/>
  <c r="B374" i="13" l="1"/>
  <c r="B375" i="13" s="1"/>
  <c r="B477" i="15"/>
  <c r="B478" i="15" s="1"/>
  <c r="B479" i="15" s="1"/>
  <c r="B376" i="13" l="1"/>
  <c r="B377" i="13" s="1"/>
  <c r="B378" i="13" s="1"/>
  <c r="B379" i="13" s="1"/>
  <c r="B380" i="13" s="1"/>
  <c r="B381" i="13" s="1"/>
  <c r="B480" i="15"/>
  <c r="B481" i="15" s="1"/>
  <c r="B482" i="15" s="1"/>
  <c r="B483" i="15" s="1"/>
  <c r="B382" i="13" l="1"/>
  <c r="B484" i="15"/>
  <c r="B383" i="13" l="1"/>
  <c r="B384" i="13" s="1"/>
  <c r="B485" i="15"/>
  <c r="B385" i="13" l="1"/>
  <c r="B486" i="15"/>
  <c r="B487" i="15" s="1"/>
  <c r="B488" i="15" s="1"/>
  <c r="B489" i="15" s="1"/>
  <c r="B490" i="15" s="1"/>
  <c r="B386" i="13" l="1"/>
  <c r="B491" i="15"/>
  <c r="B492" i="15" s="1"/>
  <c r="B493" i="15" s="1"/>
  <c r="B494" i="15" s="1"/>
  <c r="B387" i="13" l="1"/>
  <c r="B495" i="15"/>
  <c r="B388" i="13" l="1"/>
  <c r="B496" i="15"/>
  <c r="B497" i="15" s="1"/>
  <c r="B389" i="13" l="1"/>
  <c r="B498" i="15"/>
  <c r="B499" i="15" s="1"/>
  <c r="B390" i="13" l="1"/>
  <c r="B391" i="13" s="1"/>
  <c r="B392" i="13" s="1"/>
  <c r="B393" i="13" s="1"/>
  <c r="B500" i="15"/>
  <c r="O11" i="14"/>
  <c r="B394" i="13" l="1"/>
  <c r="B501" i="15"/>
  <c r="B502" i="15" s="1"/>
  <c r="B503" i="15" l="1"/>
  <c r="B504" i="15" s="1"/>
  <c r="B395" i="13"/>
  <c r="B396" i="13" s="1"/>
  <c r="B505" i="15" l="1"/>
  <c r="B506" i="15" s="1"/>
  <c r="B507" i="15" s="1"/>
  <c r="B508" i="15" s="1"/>
  <c r="B509" i="15" s="1"/>
  <c r="B510" i="15" s="1"/>
  <c r="B511" i="15" s="1"/>
  <c r="B512" i="15" s="1"/>
  <c r="B513" i="15" s="1"/>
  <c r="O10" i="14"/>
  <c r="B397" i="13"/>
  <c r="B398" i="13" s="1"/>
  <c r="B399" i="13" l="1"/>
  <c r="B514" i="15"/>
  <c r="B515" i="15" s="1"/>
  <c r="O7" i="14"/>
  <c r="O8" i="14"/>
  <c r="O9" i="14"/>
  <c r="B400" i="13" l="1"/>
  <c r="B516" i="15"/>
  <c r="O12" i="14"/>
  <c r="O15" i="14"/>
  <c r="O14" i="14"/>
  <c r="B401" i="13" l="1"/>
  <c r="B517" i="15"/>
  <c r="B518" i="15" s="1"/>
  <c r="B402" i="13" l="1"/>
  <c r="B519" i="15"/>
  <c r="B403" i="13" l="1"/>
  <c r="B520" i="15"/>
  <c r="B404" i="13" l="1"/>
  <c r="B521" i="15"/>
  <c r="B405" i="13" l="1"/>
  <c r="B406" i="13" s="1"/>
  <c r="B407" i="13" s="1"/>
  <c r="B522" i="15"/>
  <c r="B408" i="13" l="1"/>
  <c r="B409" i="13" s="1"/>
  <c r="B523" i="15"/>
  <c r="B410" i="13" l="1"/>
  <c r="B524" i="15"/>
  <c r="B411" i="13" l="1"/>
  <c r="B412" i="13" s="1"/>
  <c r="B525" i="15"/>
  <c r="B413" i="13" l="1"/>
  <c r="B414" i="13" s="1"/>
  <c r="B415" i="13" s="1"/>
  <c r="B526" i="15"/>
  <c r="B527" i="15" s="1"/>
  <c r="L115" i="12" l="1"/>
  <c r="B416" i="13"/>
  <c r="B528" i="15"/>
  <c r="B417" i="13" l="1"/>
  <c r="B418" i="13" s="1"/>
  <c r="B529" i="15"/>
  <c r="B419" i="13" l="1"/>
  <c r="B530" i="15"/>
  <c r="B420" i="13" l="1"/>
  <c r="B421" i="13" s="1"/>
  <c r="B422" i="13" s="1"/>
  <c r="B423" i="13" s="1"/>
  <c r="B531" i="15"/>
  <c r="B532" i="15" s="1"/>
  <c r="AD115" i="12" l="1"/>
  <c r="B424" i="13"/>
  <c r="B425" i="13" s="1"/>
  <c r="B426" i="13" s="1"/>
  <c r="B533" i="15"/>
  <c r="AD113" i="12" l="1"/>
  <c r="K87" i="12"/>
  <c r="B427" i="13"/>
  <c r="B534" i="15"/>
  <c r="B535" i="15" s="1"/>
  <c r="B536" i="15" s="1"/>
  <c r="B428" i="13" l="1"/>
  <c r="B537" i="15"/>
  <c r="B429" i="13" l="1"/>
  <c r="B538" i="15"/>
  <c r="B539" i="15" s="1"/>
  <c r="B430" i="13" l="1"/>
  <c r="B431" i="13" s="1"/>
  <c r="B432" i="13" s="1"/>
  <c r="B433" i="13" s="1"/>
  <c r="B434" i="13" s="1"/>
  <c r="B540" i="15"/>
  <c r="B435" i="13" l="1"/>
  <c r="B541" i="15"/>
  <c r="B436" i="13" l="1"/>
  <c r="B542" i="15"/>
  <c r="B543" i="15" s="1"/>
  <c r="B544" i="15" s="1"/>
  <c r="B545" i="15" s="1"/>
  <c r="B437" i="13" l="1"/>
  <c r="B546" i="15"/>
  <c r="B547" i="15" s="1"/>
  <c r="B438" i="13" l="1"/>
  <c r="V86" i="12"/>
  <c r="V85" i="12"/>
  <c r="B548" i="15"/>
  <c r="V92" i="12" l="1"/>
  <c r="B439" i="13"/>
  <c r="V93" i="12"/>
  <c r="V90" i="12"/>
  <c r="B549" i="15"/>
  <c r="B550" i="15" s="1"/>
  <c r="Z113" i="12" l="1"/>
  <c r="B440" i="13"/>
  <c r="B551" i="15"/>
  <c r="B441" i="13" l="1"/>
  <c r="B552" i="15"/>
  <c r="B553" i="15" s="1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B570" i="15" s="1"/>
  <c r="B571" i="15" s="1"/>
  <c r="B572" i="15" s="1"/>
  <c r="B573" i="15" l="1"/>
  <c r="R114" i="12"/>
  <c r="B442" i="13"/>
  <c r="B574" i="15"/>
  <c r="B443" i="13" l="1"/>
  <c r="B575" i="15"/>
  <c r="B576" i="15" s="1"/>
  <c r="B577" i="15" s="1"/>
  <c r="B444" i="13" l="1"/>
  <c r="B578" i="15"/>
  <c r="B579" i="15" s="1"/>
  <c r="B580" i="15" s="1"/>
  <c r="B581" i="15" s="1"/>
  <c r="B582" i="15" s="1"/>
  <c r="B583" i="15" s="1"/>
  <c r="P11" i="14"/>
  <c r="B445" i="13" l="1"/>
  <c r="B584" i="15"/>
  <c r="P7" i="14"/>
  <c r="P10" i="14"/>
  <c r="P9" i="14"/>
  <c r="P8" i="14"/>
  <c r="Q113" i="12" l="1"/>
  <c r="B446" i="13"/>
  <c r="B447" i="13" s="1"/>
  <c r="B585" i="15"/>
  <c r="P14" i="14"/>
  <c r="P12" i="14"/>
  <c r="P15" i="14"/>
  <c r="B448" i="13" l="1"/>
  <c r="B449" i="13" s="1"/>
  <c r="B586" i="15"/>
  <c r="B587" i="15" s="1"/>
  <c r="B588" i="15" s="1"/>
  <c r="B589" i="15" s="1"/>
  <c r="B450" i="13" l="1"/>
  <c r="N115" i="12"/>
  <c r="B590" i="15"/>
  <c r="B451" i="13" l="1"/>
  <c r="B452" i="13" s="1"/>
  <c r="B453" i="13" s="1"/>
  <c r="B591" i="15"/>
  <c r="B454" i="13" l="1"/>
  <c r="B592" i="15"/>
  <c r="B455" i="13" l="1"/>
  <c r="B593" i="15"/>
  <c r="B594" i="15" s="1"/>
  <c r="B456" i="13" l="1"/>
  <c r="B595" i="15"/>
  <c r="B457" i="13" l="1"/>
  <c r="B596" i="15"/>
  <c r="B597" i="15" s="1"/>
  <c r="B458" i="13" l="1"/>
  <c r="B598" i="15"/>
  <c r="B599" i="15" s="1"/>
  <c r="B600" i="15" s="1"/>
  <c r="B459" i="13" l="1"/>
  <c r="B601" i="15"/>
  <c r="B460" i="13" l="1"/>
  <c r="B461" i="13" s="1"/>
  <c r="B602" i="15"/>
  <c r="B462" i="13" l="1"/>
  <c r="B463" i="13" s="1"/>
  <c r="B603" i="15"/>
  <c r="B464" i="13" l="1"/>
  <c r="B465" i="13" s="1"/>
  <c r="B604" i="15"/>
  <c r="B466" i="13" l="1"/>
  <c r="B467" i="13" s="1"/>
  <c r="B468" i="13" s="1"/>
  <c r="B469" i="13" s="1"/>
  <c r="B605" i="15"/>
  <c r="S87" i="12" l="1"/>
  <c r="B470" i="13"/>
  <c r="B471" i="13" s="1"/>
  <c r="B472" i="13" s="1"/>
  <c r="B606" i="15"/>
  <c r="B473" i="13" l="1"/>
  <c r="B474" i="13" s="1"/>
  <c r="B475" i="13" s="1"/>
  <c r="B607" i="15"/>
  <c r="B608" i="15" s="1"/>
  <c r="B609" i="15" s="1"/>
  <c r="B476" i="13" l="1"/>
  <c r="B610" i="15"/>
  <c r="AE114" i="12" l="1"/>
  <c r="B477" i="13"/>
  <c r="B611" i="15"/>
  <c r="B612" i="15" s="1"/>
  <c r="B478" i="13" l="1"/>
  <c r="B479" i="13" s="1"/>
  <c r="B613" i="15"/>
  <c r="B480" i="13" l="1"/>
  <c r="B614" i="15"/>
  <c r="B481" i="13" l="1"/>
  <c r="R11" i="12"/>
  <c r="B615" i="15"/>
  <c r="B616" i="15" s="1"/>
  <c r="B617" i="15" s="1"/>
  <c r="B618" i="15" s="1"/>
  <c r="B619" i="15" s="1"/>
  <c r="B482" i="13" l="1"/>
  <c r="B620" i="15"/>
  <c r="B483" i="13" l="1"/>
  <c r="B484" i="13" s="1"/>
  <c r="B485" i="13" s="1"/>
  <c r="B621" i="15"/>
  <c r="B486" i="13" l="1"/>
  <c r="B622" i="15"/>
  <c r="B487" i="13" l="1"/>
  <c r="B488" i="13" s="1"/>
  <c r="B489" i="13" s="1"/>
  <c r="B623" i="15"/>
  <c r="B490" i="13" l="1"/>
  <c r="M85" i="12"/>
  <c r="B624" i="15"/>
  <c r="B625" i="15" s="1"/>
  <c r="M92" i="12" l="1"/>
  <c r="M93" i="12"/>
  <c r="M90" i="12"/>
  <c r="B491" i="13"/>
  <c r="B626" i="15"/>
  <c r="B492" i="13" l="1"/>
  <c r="B493" i="13" s="1"/>
  <c r="B627" i="15"/>
  <c r="B628" i="15" s="1"/>
  <c r="B629" i="15" s="1"/>
  <c r="B494" i="13" l="1"/>
  <c r="B495" i="13" s="1"/>
  <c r="B630" i="15"/>
  <c r="B496" i="13" l="1"/>
  <c r="B631" i="15"/>
  <c r="B632" i="15" s="1"/>
  <c r="B633" i="15" s="1"/>
  <c r="B634" i="15" s="1"/>
  <c r="B635" i="15" s="1"/>
  <c r="B497" i="13" l="1"/>
  <c r="B498" i="13" s="1"/>
  <c r="B499" i="13" s="1"/>
  <c r="W115" i="12"/>
  <c r="B636" i="15"/>
  <c r="B500" i="13" l="1"/>
  <c r="B637" i="15"/>
  <c r="Q11" i="14"/>
  <c r="B501" i="13" l="1"/>
  <c r="B638" i="15"/>
  <c r="B502" i="13" l="1"/>
  <c r="B639" i="15"/>
  <c r="B503" i="13" l="1"/>
  <c r="S11" i="12"/>
  <c r="B640" i="15"/>
  <c r="B504" i="13" l="1"/>
  <c r="B505" i="13" s="1"/>
  <c r="B506" i="13" s="1"/>
  <c r="B507" i="13" s="1"/>
  <c r="B641" i="15"/>
  <c r="B508" i="13" l="1"/>
  <c r="S86" i="12"/>
  <c r="B642" i="15"/>
  <c r="B643" i="15" s="1"/>
  <c r="B509" i="13" l="1"/>
  <c r="B644" i="15"/>
  <c r="B510" i="13" l="1"/>
  <c r="B645" i="15"/>
  <c r="B646" i="15" s="1"/>
  <c r="B647" i="15" s="1"/>
  <c r="S7" i="12" l="1"/>
  <c r="B511" i="13"/>
  <c r="S9" i="12"/>
  <c r="B648" i="15"/>
  <c r="B649" i="15" s="1"/>
  <c r="B650" i="15" s="1"/>
  <c r="B651" i="15" s="1"/>
  <c r="B652" i="15" s="1"/>
  <c r="B653" i="15" s="1"/>
  <c r="B512" i="13" l="1"/>
  <c r="B654" i="15"/>
  <c r="B655" i="15" s="1"/>
  <c r="B656" i="15" s="1"/>
  <c r="Q10" i="14"/>
  <c r="B513" i="13" l="1"/>
  <c r="B657" i="15"/>
  <c r="B658" i="15" s="1"/>
  <c r="B659" i="15" s="1"/>
  <c r="B660" i="15" s="1"/>
  <c r="Q9" i="14"/>
  <c r="B514" i="13" l="1"/>
  <c r="B661" i="15"/>
  <c r="Q7" i="14"/>
  <c r="Q8" i="14"/>
  <c r="B515" i="13" l="1"/>
  <c r="B662" i="15"/>
  <c r="Q15" i="14"/>
  <c r="Q14" i="14"/>
  <c r="Q12" i="14"/>
  <c r="B516" i="13" l="1"/>
  <c r="B663" i="15"/>
  <c r="B664" i="15" s="1"/>
  <c r="B665" i="15" s="1"/>
  <c r="B666" i="15" s="1"/>
  <c r="B667" i="15" s="1"/>
  <c r="B668" i="15" s="1"/>
  <c r="B517" i="13" l="1"/>
  <c r="B669" i="15"/>
  <c r="B518" i="13" l="1"/>
  <c r="B519" i="13" s="1"/>
  <c r="B670" i="15"/>
  <c r="B520" i="13" l="1"/>
  <c r="B671" i="15"/>
  <c r="B521" i="13" l="1"/>
  <c r="T10" i="12"/>
  <c r="B672" i="15"/>
  <c r="B673" i="15" s="1"/>
  <c r="B522" i="13" l="1"/>
  <c r="B674" i="15"/>
  <c r="B523" i="13" l="1"/>
  <c r="T11" i="12"/>
  <c r="B675" i="15"/>
  <c r="B676" i="15" s="1"/>
  <c r="B524" i="13" l="1"/>
  <c r="S85" i="12"/>
  <c r="B677" i="15"/>
  <c r="S90" i="12" l="1"/>
  <c r="S93" i="12"/>
  <c r="S92" i="12"/>
  <c r="B525" i="13"/>
  <c r="B678" i="15"/>
  <c r="B679" i="15" s="1"/>
  <c r="B526" i="13" l="1"/>
  <c r="B680" i="15"/>
  <c r="B527" i="13" l="1"/>
  <c r="B528" i="13" s="1"/>
  <c r="T9" i="12"/>
  <c r="B681" i="15"/>
  <c r="B529" i="13" l="1"/>
  <c r="B530" i="13" s="1"/>
  <c r="B531" i="13" s="1"/>
  <c r="B682" i="15"/>
  <c r="B532" i="13" l="1"/>
  <c r="B683" i="15"/>
  <c r="B533" i="13" l="1"/>
  <c r="B684" i="15"/>
  <c r="B685" i="15" s="1"/>
  <c r="B534" i="13" l="1"/>
  <c r="B686" i="15"/>
  <c r="B687" i="15" s="1"/>
  <c r="B688" i="15" s="1"/>
  <c r="B689" i="15" s="1"/>
  <c r="B690" i="15" s="1"/>
  <c r="B691" i="15" s="1"/>
  <c r="B535" i="13" l="1"/>
  <c r="B692" i="15"/>
  <c r="B693" i="15" s="1"/>
  <c r="B536" i="13" l="1"/>
  <c r="AB114" i="12"/>
  <c r="B694" i="15"/>
  <c r="B695" i="15" s="1"/>
  <c r="B696" i="15" s="1"/>
  <c r="B697" i="15" s="1"/>
  <c r="B698" i="15" s="1"/>
  <c r="AB113" i="12" l="1"/>
  <c r="B537" i="13"/>
  <c r="AB111" i="12"/>
  <c r="B699" i="15"/>
  <c r="B700" i="15" s="1"/>
  <c r="B701" i="15" s="1"/>
  <c r="B702" i="15" s="1"/>
  <c r="B703" i="15" s="1"/>
  <c r="B704" i="15" s="1"/>
  <c r="AB119" i="12" l="1"/>
  <c r="AB116" i="12"/>
  <c r="AB118" i="12"/>
  <c r="B538" i="13"/>
  <c r="B705" i="15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l="1"/>
  <c r="B718" i="15" s="1"/>
  <c r="B719" i="15" s="1"/>
  <c r="B720" i="15" s="1"/>
  <c r="B721" i="15" s="1"/>
  <c r="B539" i="13"/>
  <c r="B540" i="13" s="1"/>
  <c r="B541" i="13" s="1"/>
  <c r="B542" i="13" s="1"/>
  <c r="B722" i="15" l="1"/>
  <c r="B543" i="13"/>
  <c r="B723" i="15" l="1"/>
  <c r="B544" i="13"/>
  <c r="B724" i="15" l="1"/>
  <c r="B545" i="13"/>
  <c r="Q112" i="12"/>
  <c r="Q111" i="12"/>
  <c r="B725" i="15" l="1"/>
  <c r="Q116" i="12"/>
  <c r="Q119" i="12"/>
  <c r="Q118" i="12"/>
  <c r="B546" i="13"/>
  <c r="B726" i="15" l="1"/>
  <c r="B547" i="13"/>
  <c r="B727" i="15" l="1"/>
  <c r="U9" i="12"/>
  <c r="B548" i="13"/>
  <c r="B728" i="15" l="1"/>
  <c r="B549" i="13"/>
  <c r="B729" i="15" l="1"/>
  <c r="B550" i="13"/>
  <c r="B551" i="13" s="1"/>
  <c r="B552" i="13" s="1"/>
  <c r="B730" i="15" l="1"/>
  <c r="K89" i="12"/>
  <c r="B553" i="13"/>
  <c r="B554" i="13" s="1"/>
  <c r="U11" i="12"/>
  <c r="B731" i="15" l="1"/>
  <c r="B732" i="15" s="1"/>
  <c r="B733" i="15" s="1"/>
  <c r="B734" i="15" s="1"/>
  <c r="B555" i="13"/>
  <c r="B556" i="13" s="1"/>
  <c r="B557" i="13" s="1"/>
  <c r="B558" i="13" s="1"/>
  <c r="B559" i="13" s="1"/>
  <c r="U10" i="12"/>
  <c r="B735" i="15" l="1"/>
  <c r="Y114" i="12"/>
  <c r="B560" i="13"/>
  <c r="B736" i="15" l="1"/>
  <c r="B737" i="15" s="1"/>
  <c r="V10" i="12"/>
  <c r="B561" i="13"/>
  <c r="B738" i="15" l="1"/>
  <c r="B739" i="15" s="1"/>
  <c r="B740" i="15" s="1"/>
  <c r="B741" i="15" s="1"/>
  <c r="R9" i="14"/>
  <c r="B562" i="13"/>
  <c r="B742" i="15" l="1"/>
  <c r="B743" i="15" s="1"/>
  <c r="R10" i="14"/>
  <c r="B563" i="13"/>
  <c r="B564" i="13" s="1"/>
  <c r="B744" i="15" l="1"/>
  <c r="B745" i="15" s="1"/>
  <c r="B746" i="15" s="1"/>
  <c r="R8" i="14"/>
  <c r="B565" i="13"/>
  <c r="B747" i="15" l="1"/>
  <c r="B748" i="15" s="1"/>
  <c r="R11" i="14"/>
  <c r="B566" i="13"/>
  <c r="B749" i="15" l="1"/>
  <c r="B567" i="13"/>
  <c r="B750" i="15" l="1"/>
  <c r="B568" i="13"/>
  <c r="B751" i="15" l="1"/>
  <c r="B569" i="13"/>
  <c r="B752" i="15" l="1"/>
  <c r="B753" i="15" s="1"/>
  <c r="B754" i="15" s="1"/>
  <c r="B570" i="13"/>
  <c r="B755" i="15" l="1"/>
  <c r="B571" i="13"/>
  <c r="B572" i="13" s="1"/>
  <c r="B573" i="13" s="1"/>
  <c r="B756" i="15" l="1"/>
  <c r="B574" i="13"/>
  <c r="B575" i="13" s="1"/>
  <c r="B757" i="15" l="1"/>
  <c r="I115" i="12"/>
  <c r="B576" i="13"/>
  <c r="V11" i="12"/>
  <c r="B758" i="15" l="1"/>
  <c r="R87" i="12"/>
  <c r="R85" i="12"/>
  <c r="B577" i="13"/>
  <c r="B759" i="15" l="1"/>
  <c r="B760" i="15" s="1"/>
  <c r="B578" i="13"/>
  <c r="Y113" i="12"/>
  <c r="R90" i="12"/>
  <c r="R93" i="12"/>
  <c r="R92" i="12"/>
  <c r="B761" i="15" l="1"/>
  <c r="W112" i="12"/>
  <c r="B579" i="13"/>
  <c r="B580" i="13" s="1"/>
  <c r="B581" i="13" s="1"/>
  <c r="B582" i="13" s="1"/>
  <c r="B583" i="13" s="1"/>
  <c r="B762" i="15" l="1"/>
  <c r="B763" i="15" s="1"/>
  <c r="B764" i="15" s="1"/>
  <c r="B765" i="15" s="1"/>
  <c r="B766" i="15" s="1"/>
  <c r="B584" i="13"/>
  <c r="X113" i="12"/>
  <c r="V9" i="12"/>
  <c r="B767" i="15" l="1"/>
  <c r="B768" i="15" s="1"/>
  <c r="B769" i="15" s="1"/>
  <c r="B585" i="13"/>
  <c r="B770" i="15" l="1"/>
  <c r="B771" i="15" s="1"/>
  <c r="B772" i="15" s="1"/>
  <c r="B586" i="13"/>
  <c r="B773" i="15" l="1"/>
  <c r="B774" i="15" s="1"/>
  <c r="B775" i="15" s="1"/>
  <c r="P115" i="12"/>
  <c r="B587" i="13"/>
  <c r="B776" i="15" l="1"/>
  <c r="B777" i="15" s="1"/>
  <c r="B778" i="15" s="1"/>
  <c r="B588" i="13"/>
  <c r="B589" i="13" s="1"/>
  <c r="B779" i="15" l="1"/>
  <c r="B780" i="15" s="1"/>
  <c r="B781" i="15" s="1"/>
  <c r="B782" i="15" s="1"/>
  <c r="B590" i="13"/>
  <c r="B783" i="15" l="1"/>
  <c r="B784" i="15" s="1"/>
  <c r="B785" i="15" s="1"/>
  <c r="B786" i="15" s="1"/>
  <c r="B787" i="15" s="1"/>
  <c r="B788" i="15" s="1"/>
  <c r="B789" i="15" s="1"/>
  <c r="B790" i="15" s="1"/>
  <c r="B791" i="15" s="1"/>
  <c r="B792" i="15" s="1"/>
  <c r="B793" i="15" s="1"/>
  <c r="B794" i="15" s="1"/>
  <c r="B591" i="13"/>
  <c r="B592" i="13" s="1"/>
  <c r="B593" i="13" s="1"/>
  <c r="B795" i="15" l="1"/>
  <c r="B796" i="15" s="1"/>
  <c r="B797" i="15" s="1"/>
  <c r="S11" i="14"/>
  <c r="B594" i="13"/>
  <c r="B798" i="15" l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S10" i="14"/>
  <c r="B595" i="13"/>
  <c r="B817" i="15" l="1"/>
  <c r="B596" i="13"/>
  <c r="B818" i="15" l="1"/>
  <c r="B597" i="13"/>
  <c r="B598" i="13" s="1"/>
  <c r="B819" i="15" l="1"/>
  <c r="B820" i="15" s="1"/>
  <c r="B821" i="15" s="1"/>
  <c r="B822" i="15" s="1"/>
  <c r="B599" i="13"/>
  <c r="B823" i="15" l="1"/>
  <c r="X115" i="12"/>
  <c r="B600" i="13"/>
  <c r="B601" i="13" s="1"/>
  <c r="B602" i="13" s="1"/>
  <c r="B603" i="13" s="1"/>
  <c r="B604" i="13" s="1"/>
  <c r="B605" i="13" s="1"/>
  <c r="W11" i="12"/>
  <c r="B824" i="15" l="1"/>
  <c r="B606" i="13"/>
  <c r="B825" i="15" l="1"/>
  <c r="W9" i="12"/>
  <c r="B607" i="13"/>
  <c r="B826" i="15" l="1"/>
  <c r="B608" i="13"/>
  <c r="B609" i="13" s="1"/>
  <c r="B610" i="13" s="1"/>
  <c r="W10" i="12"/>
  <c r="B827" i="15" l="1"/>
  <c r="B611" i="13"/>
  <c r="B612" i="13" s="1"/>
  <c r="B613" i="13" s="1"/>
  <c r="B614" i="13" s="1"/>
  <c r="B615" i="13" s="1"/>
  <c r="B828" i="15" l="1"/>
  <c r="Z115" i="12"/>
  <c r="B616" i="13"/>
  <c r="X11" i="12"/>
  <c r="K63" i="12"/>
  <c r="B829" i="15" l="1"/>
  <c r="B617" i="13"/>
  <c r="B618" i="13" s="1"/>
  <c r="X8" i="12"/>
  <c r="B830" i="15" l="1"/>
  <c r="B619" i="13"/>
  <c r="X9" i="12"/>
  <c r="B831" i="15" l="1"/>
  <c r="B832" i="15" s="1"/>
  <c r="B620" i="13"/>
  <c r="X7" i="12"/>
  <c r="B833" i="15" l="1"/>
  <c r="B834" i="15" s="1"/>
  <c r="X15" i="12"/>
  <c r="X12" i="12"/>
  <c r="X14" i="12"/>
  <c r="B621" i="13"/>
  <c r="B835" i="15" l="1"/>
  <c r="B836" i="15" s="1"/>
  <c r="B622" i="13"/>
  <c r="B837" i="15" l="1"/>
  <c r="B838" i="15" s="1"/>
  <c r="B839" i="15" s="1"/>
  <c r="M115" i="12"/>
  <c r="B623" i="13"/>
  <c r="B840" i="15" l="1"/>
  <c r="B624" i="13"/>
  <c r="T115" i="12"/>
  <c r="Y11" i="12"/>
  <c r="B841" i="15" l="1"/>
  <c r="B842" i="15" s="1"/>
  <c r="B843" i="15" s="1"/>
  <c r="B844" i="15" s="1"/>
  <c r="B845" i="15" s="1"/>
  <c r="B846" i="15" s="1"/>
  <c r="B847" i="15" s="1"/>
  <c r="B625" i="13"/>
  <c r="B626" i="13" s="1"/>
  <c r="B848" i="15" l="1"/>
  <c r="Z114" i="12"/>
  <c r="B627" i="13"/>
  <c r="Y10" i="12"/>
  <c r="B849" i="15" l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628" i="13"/>
  <c r="B861" i="15" l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T10" i="14"/>
  <c r="B629" i="13"/>
  <c r="B875" i="15" l="1"/>
  <c r="B876" i="15" s="1"/>
  <c r="T11" i="14"/>
  <c r="AC112" i="12"/>
  <c r="B630" i="13"/>
  <c r="B877" i="15" l="1"/>
  <c r="B878" i="15" s="1"/>
  <c r="B631" i="13"/>
  <c r="B879" i="15" l="1"/>
  <c r="B632" i="13"/>
  <c r="B880" i="15" l="1"/>
  <c r="B633" i="13"/>
  <c r="Y8" i="12"/>
  <c r="B881" i="15" l="1"/>
  <c r="B634" i="13"/>
  <c r="P113" i="12"/>
  <c r="Y9" i="12"/>
  <c r="B882" i="15" l="1"/>
  <c r="B883" i="15" s="1"/>
  <c r="B884" i="15" s="1"/>
  <c r="B635" i="13"/>
  <c r="B885" i="15" l="1"/>
  <c r="B636" i="13"/>
  <c r="B886" i="15" l="1"/>
  <c r="B887" i="15" s="1"/>
  <c r="B888" i="15" s="1"/>
  <c r="B637" i="13"/>
  <c r="B889" i="15" l="1"/>
  <c r="J113" i="12"/>
  <c r="B638" i="13"/>
  <c r="Z9" i="12"/>
  <c r="B890" i="15" l="1"/>
  <c r="B891" i="15" s="1"/>
  <c r="B639" i="13"/>
  <c r="B892" i="15" l="1"/>
  <c r="B893" i="15" s="1"/>
  <c r="J112" i="12"/>
  <c r="B640" i="13"/>
  <c r="Z8" i="12"/>
  <c r="B894" i="15" l="1"/>
  <c r="B641" i="13"/>
  <c r="B642" i="13" s="1"/>
  <c r="B643" i="13" s="1"/>
  <c r="B644" i="13" s="1"/>
  <c r="B645" i="13" s="1"/>
  <c r="Z10" i="12"/>
  <c r="AC114" i="12"/>
  <c r="Z7" i="12"/>
  <c r="B895" i="15" l="1"/>
  <c r="Z15" i="12"/>
  <c r="Z12" i="12"/>
  <c r="B646" i="13"/>
  <c r="Z14" i="12"/>
  <c r="B896" i="15" l="1"/>
  <c r="B647" i="13"/>
  <c r="AA11" i="12"/>
  <c r="B897" i="15" l="1"/>
  <c r="B648" i="13"/>
  <c r="B898" i="15" l="1"/>
  <c r="B649" i="13"/>
  <c r="AA8" i="12"/>
  <c r="B899" i="15" l="1"/>
  <c r="B900" i="15" s="1"/>
  <c r="B650" i="13"/>
  <c r="B651" i="13" s="1"/>
  <c r="B901" i="15" l="1"/>
  <c r="B902" i="15" s="1"/>
  <c r="B903" i="15" s="1"/>
  <c r="B904" i="15" s="1"/>
  <c r="B905" i="15" s="1"/>
  <c r="B652" i="13"/>
  <c r="AA9" i="12"/>
  <c r="B906" i="15" l="1"/>
  <c r="B907" i="15" s="1"/>
  <c r="B653" i="13"/>
  <c r="AA7" i="12"/>
  <c r="B908" i="15" l="1"/>
  <c r="B909" i="15" s="1"/>
  <c r="AA12" i="12"/>
  <c r="AA15" i="12"/>
  <c r="AA14" i="12"/>
  <c r="B654" i="13"/>
  <c r="B655" i="13" s="1"/>
  <c r="AB9" i="12"/>
  <c r="B910" i="15" l="1"/>
  <c r="B656" i="13"/>
  <c r="AB8" i="12"/>
  <c r="B911" i="15" l="1"/>
  <c r="B912" i="15" s="1"/>
  <c r="B913" i="15" s="1"/>
  <c r="B914" i="15" s="1"/>
  <c r="B915" i="15" s="1"/>
  <c r="B916" i="15" s="1"/>
  <c r="B917" i="15" s="1"/>
  <c r="B918" i="15" s="1"/>
  <c r="B919" i="15" s="1"/>
  <c r="B920" i="15" s="1"/>
  <c r="B921" i="15" s="1"/>
  <c r="B922" i="15" s="1"/>
  <c r="B923" i="15" s="1"/>
  <c r="B924" i="15" s="1"/>
  <c r="B925" i="15" s="1"/>
  <c r="B926" i="15" s="1"/>
  <c r="U11" i="14"/>
  <c r="B657" i="13"/>
  <c r="AB10" i="12"/>
  <c r="AB7" i="12"/>
  <c r="B927" i="15" l="1"/>
  <c r="AB14" i="12"/>
  <c r="AB15" i="12"/>
  <c r="AB12" i="12"/>
  <c r="K115" i="12"/>
  <c r="AC11" i="12"/>
  <c r="B658" i="13"/>
  <c r="B659" i="13" s="1"/>
  <c r="B928" i="15" l="1"/>
  <c r="N113" i="12"/>
  <c r="B660" i="13"/>
  <c r="AC9" i="12"/>
  <c r="B929" i="15" l="1"/>
  <c r="B661" i="13"/>
  <c r="B662" i="13" s="1"/>
  <c r="B663" i="13" s="1"/>
  <c r="AC8" i="12"/>
  <c r="AC7" i="12"/>
  <c r="B930" i="15" l="1"/>
  <c r="I80" i="14"/>
  <c r="H7" i="14"/>
  <c r="H8" i="14"/>
  <c r="I81" i="14"/>
  <c r="K57" i="14"/>
  <c r="I8" i="14"/>
  <c r="I7" i="14"/>
  <c r="I82" i="14"/>
  <c r="I11" i="14"/>
  <c r="K84" i="14"/>
  <c r="J83" i="14"/>
  <c r="J82" i="14"/>
  <c r="K83" i="14"/>
  <c r="I83" i="14"/>
  <c r="J84" i="14"/>
  <c r="R7" i="14"/>
  <c r="S7" i="14"/>
  <c r="S9" i="14"/>
  <c r="S8" i="14"/>
  <c r="T7" i="14"/>
  <c r="T8" i="14"/>
  <c r="T9" i="14"/>
  <c r="I84" i="14"/>
  <c r="U7" i="14"/>
  <c r="U8" i="14"/>
  <c r="U9" i="14"/>
  <c r="U10" i="14"/>
  <c r="AC15" i="12"/>
  <c r="AC12" i="12"/>
  <c r="AC14" i="12"/>
  <c r="B664" i="13"/>
  <c r="B931" i="15" l="1"/>
  <c r="I87" i="14"/>
  <c r="I88" i="14"/>
  <c r="I85" i="14"/>
  <c r="I12" i="14"/>
  <c r="I15" i="14"/>
  <c r="I14" i="14"/>
  <c r="S12" i="14"/>
  <c r="U12" i="14"/>
  <c r="T14" i="14"/>
  <c r="T15" i="14"/>
  <c r="H14" i="14"/>
  <c r="H15" i="14"/>
  <c r="S15" i="14"/>
  <c r="S14" i="14"/>
  <c r="U15" i="14"/>
  <c r="U14" i="14"/>
  <c r="R12" i="14"/>
  <c r="R14" i="14"/>
  <c r="R15" i="14"/>
  <c r="T12" i="14"/>
  <c r="H12" i="14"/>
  <c r="AD112" i="12"/>
  <c r="B665" i="13"/>
  <c r="B932" i="15" l="1"/>
  <c r="B666" i="13"/>
  <c r="B667" i="13" s="1"/>
  <c r="AD9" i="12"/>
  <c r="B933" i="15" l="1"/>
  <c r="B668" i="13"/>
  <c r="AD11" i="12"/>
  <c r="B934" i="15" l="1"/>
  <c r="B669" i="13"/>
  <c r="B670" i="13" s="1"/>
  <c r="AD8" i="12"/>
  <c r="AD7" i="12"/>
  <c r="B935" i="15" l="1"/>
  <c r="AD15" i="12"/>
  <c r="AD12" i="12"/>
  <c r="B671" i="13"/>
  <c r="B672" i="13" s="1"/>
  <c r="AE9" i="12"/>
  <c r="AD14" i="12"/>
  <c r="B936" i="15" l="1"/>
  <c r="B673" i="13"/>
  <c r="B674" i="13" s="1"/>
  <c r="B675" i="13" s="1"/>
  <c r="B676" i="13" s="1"/>
  <c r="AF8" i="12"/>
  <c r="AF7" i="12"/>
  <c r="AE7" i="12"/>
  <c r="B937" i="15" l="1"/>
  <c r="B677" i="13"/>
  <c r="B678" i="13" s="1"/>
  <c r="AG10" i="12"/>
  <c r="AE15" i="12"/>
  <c r="AE14" i="12"/>
  <c r="AE12" i="12"/>
  <c r="AF15" i="12"/>
  <c r="AF12" i="12"/>
  <c r="AF14" i="12"/>
  <c r="I7" i="12"/>
  <c r="J7" i="12"/>
  <c r="K7" i="12"/>
  <c r="K10" i="12"/>
  <c r="K8" i="12"/>
  <c r="K85" i="12"/>
  <c r="I89" i="12"/>
  <c r="Z111" i="12"/>
  <c r="L8" i="12"/>
  <c r="L10" i="12"/>
  <c r="I63" i="12"/>
  <c r="L9" i="12"/>
  <c r="I111" i="12"/>
  <c r="M7" i="12"/>
  <c r="M8" i="12"/>
  <c r="L112" i="12"/>
  <c r="M9" i="12"/>
  <c r="M10" i="12"/>
  <c r="O85" i="12"/>
  <c r="AC111" i="12"/>
  <c r="R111" i="12"/>
  <c r="L85" i="12"/>
  <c r="T114" i="12"/>
  <c r="N7" i="12"/>
  <c r="N10" i="12"/>
  <c r="N8" i="12"/>
  <c r="AA111" i="12"/>
  <c r="J85" i="12"/>
  <c r="J111" i="12"/>
  <c r="K86" i="12"/>
  <c r="O7" i="12"/>
  <c r="O8" i="12"/>
  <c r="O10" i="12"/>
  <c r="V114" i="12"/>
  <c r="L114" i="12"/>
  <c r="AD111" i="12"/>
  <c r="P7" i="12"/>
  <c r="AE111" i="12"/>
  <c r="P8" i="12"/>
  <c r="P9" i="12"/>
  <c r="P10" i="12"/>
  <c r="I112" i="12"/>
  <c r="Q7" i="12"/>
  <c r="AA112" i="12"/>
  <c r="J88" i="12"/>
  <c r="Q8" i="12"/>
  <c r="W111" i="12"/>
  <c r="Q10" i="12"/>
  <c r="Q9" i="12"/>
  <c r="Q11" i="12"/>
  <c r="H11" i="12" s="1"/>
  <c r="J89" i="12"/>
  <c r="R7" i="12"/>
  <c r="I114" i="12"/>
  <c r="J63" i="12"/>
  <c r="R10" i="12"/>
  <c r="R9" i="12"/>
  <c r="R8" i="12"/>
  <c r="I113" i="12"/>
  <c r="AE113" i="12"/>
  <c r="J87" i="12"/>
  <c r="S115" i="12"/>
  <c r="J86" i="12"/>
  <c r="S8" i="12"/>
  <c r="L60" i="12"/>
  <c r="AE112" i="12"/>
  <c r="T113" i="12"/>
  <c r="V112" i="12"/>
  <c r="L63" i="12"/>
  <c r="T7" i="12"/>
  <c r="O113" i="12"/>
  <c r="T8" i="12"/>
  <c r="U7" i="12"/>
  <c r="V115" i="12"/>
  <c r="S114" i="12"/>
  <c r="L62" i="12"/>
  <c r="U8" i="12"/>
  <c r="V7" i="12"/>
  <c r="V8" i="12"/>
  <c r="W7" i="12"/>
  <c r="W8" i="12"/>
  <c r="AA113" i="12"/>
  <c r="N112" i="12"/>
  <c r="Y7" i="12"/>
  <c r="P112" i="12"/>
  <c r="B679" i="13" l="1"/>
  <c r="V14" i="12"/>
  <c r="B938" i="15"/>
  <c r="J58" i="14"/>
  <c r="P14" i="12"/>
  <c r="T14" i="12"/>
  <c r="W14" i="12"/>
  <c r="AA118" i="12"/>
  <c r="AE118" i="12"/>
  <c r="M14" i="12"/>
  <c r="O14" i="12"/>
  <c r="N14" i="12"/>
  <c r="H63" i="12"/>
  <c r="J93" i="12"/>
  <c r="J90" i="12"/>
  <c r="K93" i="12"/>
  <c r="K90" i="12"/>
  <c r="R14" i="12"/>
  <c r="R116" i="12"/>
  <c r="R119" i="12"/>
  <c r="R118" i="12"/>
  <c r="S14" i="12"/>
  <c r="S12" i="12"/>
  <c r="S15" i="12"/>
  <c r="L12" i="12"/>
  <c r="L14" i="12"/>
  <c r="L15" i="12"/>
  <c r="I15" i="12"/>
  <c r="I12" i="12"/>
  <c r="I14" i="12"/>
  <c r="V12" i="12"/>
  <c r="V15" i="12"/>
  <c r="J92" i="12"/>
  <c r="AE116" i="12"/>
  <c r="AE119" i="12"/>
  <c r="O15" i="12"/>
  <c r="O12" i="12"/>
  <c r="O93" i="12"/>
  <c r="O90" i="12"/>
  <c r="O92" i="12"/>
  <c r="I119" i="12"/>
  <c r="I116" i="12"/>
  <c r="Z119" i="12"/>
  <c r="Z116" i="12"/>
  <c r="Z118" i="12"/>
  <c r="U15" i="12"/>
  <c r="U12" i="12"/>
  <c r="J12" i="12"/>
  <c r="J15" i="12"/>
  <c r="J14" i="12"/>
  <c r="T15" i="12"/>
  <c r="T12" i="12"/>
  <c r="W116" i="12"/>
  <c r="W119" i="12"/>
  <c r="W118" i="12"/>
  <c r="P12" i="12"/>
  <c r="P15" i="12"/>
  <c r="H89" i="12"/>
  <c r="W12" i="12"/>
  <c r="W15" i="12"/>
  <c r="Q15" i="12"/>
  <c r="Q12" i="12"/>
  <c r="AA119" i="12"/>
  <c r="AA116" i="12"/>
  <c r="K14" i="12"/>
  <c r="AC119" i="12"/>
  <c r="AC116" i="12"/>
  <c r="AC118" i="12"/>
  <c r="M15" i="12"/>
  <c r="M12" i="12"/>
  <c r="Y12" i="12"/>
  <c r="Y15" i="12"/>
  <c r="Y14" i="12"/>
  <c r="U14" i="12"/>
  <c r="H115" i="12"/>
  <c r="Q14" i="12"/>
  <c r="I118" i="12"/>
  <c r="AD119" i="12"/>
  <c r="AD116" i="12"/>
  <c r="AD118" i="12"/>
  <c r="K92" i="12"/>
  <c r="N12" i="12"/>
  <c r="N15" i="12"/>
  <c r="K12" i="12"/>
  <c r="K15" i="12"/>
  <c r="L90" i="12"/>
  <c r="L93" i="12"/>
  <c r="L92" i="12"/>
  <c r="R15" i="12"/>
  <c r="R12" i="12"/>
  <c r="J119" i="12"/>
  <c r="J116" i="12"/>
  <c r="J118" i="12"/>
  <c r="B680" i="13" l="1"/>
  <c r="U85" i="12"/>
  <c r="N111" i="12"/>
  <c r="B939" i="15"/>
  <c r="N118" i="12" l="1"/>
  <c r="N119" i="12"/>
  <c r="N116" i="12"/>
  <c r="U93" i="12"/>
  <c r="U90" i="12"/>
  <c r="U92" i="12"/>
  <c r="K33" i="12"/>
  <c r="B681" i="13"/>
  <c r="B940" i="15"/>
  <c r="B682" i="13" l="1"/>
  <c r="K41" i="12"/>
  <c r="K38" i="12"/>
  <c r="K40" i="12"/>
  <c r="B941" i="15"/>
  <c r="B683" i="13" l="1"/>
  <c r="K61" i="12"/>
  <c r="L111" i="12"/>
  <c r="L113" i="12"/>
  <c r="B942" i="15"/>
  <c r="L118" i="12" l="1"/>
  <c r="L119" i="12"/>
  <c r="L116" i="12"/>
  <c r="B684" i="13"/>
  <c r="AG9" i="12"/>
  <c r="B943" i="15"/>
  <c r="B685" i="13" l="1"/>
  <c r="AG7" i="12"/>
  <c r="B944" i="15"/>
  <c r="B686" i="13" l="1"/>
  <c r="Y112" i="12"/>
  <c r="Y111" i="12"/>
  <c r="AG8" i="12"/>
  <c r="AG12" i="12" s="1"/>
  <c r="B945" i="15"/>
  <c r="Y118" i="12" l="1"/>
  <c r="B687" i="13"/>
  <c r="X112" i="12"/>
  <c r="Y116" i="12"/>
  <c r="Y119" i="12"/>
  <c r="AG15" i="12"/>
  <c r="AG14" i="12"/>
  <c r="B946" i="15"/>
  <c r="B688" i="13" l="1"/>
  <c r="N86" i="12"/>
  <c r="M112" i="12"/>
  <c r="N85" i="12"/>
  <c r="B947" i="15"/>
  <c r="K81" i="14"/>
  <c r="N92" i="12" l="1"/>
  <c r="B689" i="13"/>
  <c r="O112" i="12"/>
  <c r="I60" i="12"/>
  <c r="O111" i="12"/>
  <c r="N93" i="12"/>
  <c r="N90" i="12"/>
  <c r="B948" i="15"/>
  <c r="O116" i="12" l="1"/>
  <c r="O119" i="12"/>
  <c r="O118" i="12"/>
  <c r="B690" i="13"/>
  <c r="AH10" i="12"/>
  <c r="M114" i="12"/>
  <c r="B949" i="15"/>
  <c r="B691" i="13" l="1"/>
  <c r="I62" i="12"/>
  <c r="B950" i="15"/>
  <c r="B692" i="13" l="1"/>
  <c r="T112" i="12"/>
  <c r="T118" i="12" s="1"/>
  <c r="T111" i="12"/>
  <c r="AH8" i="12"/>
  <c r="B951" i="15"/>
  <c r="V9" i="14"/>
  <c r="T119" i="12" l="1"/>
  <c r="T116" i="12"/>
  <c r="B693" i="13"/>
  <c r="AH9" i="12"/>
  <c r="L61" i="12"/>
  <c r="S113" i="12"/>
  <c r="L59" i="12"/>
  <c r="AH7" i="12"/>
  <c r="B952" i="15"/>
  <c r="L64" i="12" l="1"/>
  <c r="L67" i="12"/>
  <c r="L66" i="12"/>
  <c r="AH15" i="12"/>
  <c r="AH12" i="12"/>
  <c r="B694" i="13"/>
  <c r="J34" i="12"/>
  <c r="AH14" i="12"/>
  <c r="B953" i="15"/>
  <c r="B695" i="13" l="1"/>
  <c r="B954" i="15"/>
  <c r="J81" i="14"/>
  <c r="B696" i="13" l="1"/>
  <c r="X114" i="12"/>
  <c r="K62" i="12"/>
  <c r="X111" i="12"/>
  <c r="J36" i="12"/>
  <c r="B955" i="15"/>
  <c r="X119" i="12" l="1"/>
  <c r="X116" i="12"/>
  <c r="X118" i="12"/>
  <c r="B697" i="13"/>
  <c r="B956" i="15"/>
  <c r="B698" i="13" l="1"/>
  <c r="K114" i="12"/>
  <c r="H114" i="12" s="1"/>
  <c r="J62" i="12"/>
  <c r="H62" i="12" s="1"/>
  <c r="I36" i="12"/>
  <c r="H36" i="12" s="1"/>
  <c r="AI10" i="12"/>
  <c r="H10" i="12" s="1"/>
  <c r="I88" i="12"/>
  <c r="H88" i="12" s="1"/>
  <c r="B957" i="15"/>
  <c r="B699" i="13" l="1"/>
  <c r="AI9" i="12"/>
  <c r="K113" i="12"/>
  <c r="J35" i="12"/>
  <c r="B958" i="15"/>
  <c r="H36" i="14"/>
  <c r="B700" i="13" l="1"/>
  <c r="V113" i="12"/>
  <c r="V111" i="12"/>
  <c r="I61" i="12"/>
  <c r="B959" i="15"/>
  <c r="V11" i="14"/>
  <c r="B701" i="13" l="1"/>
  <c r="AI8" i="12"/>
  <c r="J60" i="12"/>
  <c r="V116" i="12"/>
  <c r="V119" i="12"/>
  <c r="V118" i="12"/>
  <c r="B960" i="15"/>
  <c r="B702" i="13" l="1"/>
  <c r="K60" i="12"/>
  <c r="K66" i="12" s="1"/>
  <c r="K112" i="12"/>
  <c r="K59" i="12"/>
  <c r="K111" i="12"/>
  <c r="AI7" i="12"/>
  <c r="B961" i="15"/>
  <c r="AI15" i="12" l="1"/>
  <c r="AI12" i="12"/>
  <c r="K116" i="12"/>
  <c r="K119" i="12"/>
  <c r="K118" i="12"/>
  <c r="K67" i="12"/>
  <c r="K64" i="12"/>
  <c r="B703" i="13"/>
  <c r="AJ8" i="12"/>
  <c r="S112" i="12"/>
  <c r="S118" i="12" s="1"/>
  <c r="S111" i="12"/>
  <c r="I34" i="12"/>
  <c r="I86" i="12"/>
  <c r="AI14" i="12"/>
  <c r="H60" i="12"/>
  <c r="B962" i="15"/>
  <c r="S116" i="12" l="1"/>
  <c r="S119" i="12"/>
  <c r="H112" i="12"/>
  <c r="H8" i="12"/>
  <c r="B704" i="13"/>
  <c r="P111" i="12"/>
  <c r="I59" i="12"/>
  <c r="J33" i="12"/>
  <c r="AJ7" i="12"/>
  <c r="AJ14" i="12" s="1"/>
  <c r="H86" i="12"/>
  <c r="H34" i="12"/>
  <c r="B963" i="15"/>
  <c r="I64" i="12" l="1"/>
  <c r="I66" i="12"/>
  <c r="I67" i="12"/>
  <c r="AJ9" i="12"/>
  <c r="H9" i="12" s="1"/>
  <c r="M113" i="12"/>
  <c r="H113" i="12" s="1"/>
  <c r="M111" i="12"/>
  <c r="J61" i="12"/>
  <c r="H61" i="12" s="1"/>
  <c r="I87" i="12"/>
  <c r="H87" i="12" s="1"/>
  <c r="I35" i="12"/>
  <c r="H35" i="12" s="1"/>
  <c r="J59" i="12"/>
  <c r="I33" i="12"/>
  <c r="I85" i="12"/>
  <c r="P118" i="12"/>
  <c r="P116" i="12"/>
  <c r="P119" i="12"/>
  <c r="H7" i="12"/>
  <c r="J38" i="12"/>
  <c r="J40" i="12"/>
  <c r="J41" i="12"/>
  <c r="B964" i="15"/>
  <c r="M116" i="12" l="1"/>
  <c r="M119" i="12"/>
  <c r="M118" i="12"/>
  <c r="H111" i="12"/>
  <c r="B8" i="12"/>
  <c r="B7" i="24" s="1"/>
  <c r="H15" i="12"/>
  <c r="C9" i="12" s="1"/>
  <c r="C8" i="24" s="1"/>
  <c r="H12" i="12"/>
  <c r="K8" i="24"/>
  <c r="AJ12" i="12"/>
  <c r="AJ15" i="12"/>
  <c r="I38" i="12"/>
  <c r="H33" i="12"/>
  <c r="I41" i="12"/>
  <c r="I40" i="12"/>
  <c r="H59" i="12"/>
  <c r="J67" i="12"/>
  <c r="J64" i="12"/>
  <c r="J66" i="12"/>
  <c r="H85" i="12"/>
  <c r="I93" i="12"/>
  <c r="I90" i="12"/>
  <c r="I92" i="12"/>
  <c r="H14" i="12"/>
  <c r="C8" i="12" s="1"/>
  <c r="C7" i="24" s="1"/>
  <c r="B965" i="15"/>
  <c r="H116" i="12" l="1"/>
  <c r="H119" i="12"/>
  <c r="H118" i="12"/>
  <c r="H64" i="12"/>
  <c r="H67" i="12"/>
  <c r="H66" i="12"/>
  <c r="H41" i="12"/>
  <c r="H38" i="12"/>
  <c r="H40" i="12"/>
  <c r="H93" i="12"/>
  <c r="H90" i="12"/>
  <c r="H92" i="12"/>
  <c r="B966" i="15"/>
  <c r="B967" i="15" s="1"/>
  <c r="B968" i="15" s="1"/>
  <c r="B969" i="15" l="1"/>
  <c r="B970" i="15" l="1"/>
  <c r="B971" i="15" s="1"/>
  <c r="B972" i="15" l="1"/>
  <c r="B973" i="15" l="1"/>
  <c r="J57" i="14"/>
  <c r="B974" i="15" l="1"/>
  <c r="B975" i="15" s="1"/>
  <c r="B976" i="15" l="1"/>
  <c r="B977" i="15" l="1"/>
  <c r="B978" i="15" l="1"/>
  <c r="B979" i="15" l="1"/>
  <c r="B980" i="15" l="1"/>
  <c r="B981" i="15" l="1"/>
  <c r="B982" i="15" l="1"/>
  <c r="B983" i="15" l="1"/>
  <c r="B984" i="15" l="1"/>
  <c r="B985" i="15" l="1"/>
  <c r="B986" i="15" l="1"/>
  <c r="B987" i="15" s="1"/>
  <c r="B988" i="15" l="1"/>
  <c r="B989" i="15" l="1"/>
  <c r="B990" i="15" l="1"/>
  <c r="B991" i="15" l="1"/>
  <c r="B992" i="15" l="1"/>
  <c r="B993" i="15" l="1"/>
  <c r="W10" i="14"/>
  <c r="B994" i="15" l="1"/>
  <c r="B995" i="15" l="1"/>
  <c r="B996" i="15" s="1"/>
  <c r="B997" i="15" s="1"/>
  <c r="B998" i="15" l="1"/>
  <c r="B999" i="15" s="1"/>
  <c r="B1000" i="15" l="1"/>
  <c r="B1001" i="15" l="1"/>
  <c r="B1002" i="15" l="1"/>
  <c r="B1003" i="15" l="1"/>
  <c r="B1004" i="15" l="1"/>
  <c r="J80" i="14"/>
  <c r="J85" i="14" l="1"/>
  <c r="J87" i="14"/>
  <c r="J88" i="14"/>
  <c r="B1005" i="15"/>
  <c r="B1006" i="15" s="1"/>
  <c r="B1007" i="15" l="1"/>
  <c r="B1008" i="15" s="1"/>
  <c r="B1009" i="15" l="1"/>
  <c r="B1010" i="15" l="1"/>
  <c r="W11" i="14"/>
  <c r="B1011" i="15" l="1"/>
  <c r="B1012" i="15" l="1"/>
  <c r="B1013" i="15" s="1"/>
  <c r="B1014" i="15" s="1"/>
  <c r="B1015" i="15" l="1"/>
  <c r="B1016" i="15" s="1"/>
  <c r="B1017" i="15" l="1"/>
  <c r="B1018" i="15" l="1"/>
  <c r="B1019" i="15" l="1"/>
  <c r="B1020" i="15" s="1"/>
  <c r="B1021" i="15" l="1"/>
  <c r="B1022" i="15" l="1"/>
  <c r="B1023" i="15" l="1"/>
  <c r="B1024" i="15" l="1"/>
  <c r="B1025" i="15" l="1"/>
  <c r="B1026" i="15" l="1"/>
  <c r="B1027" i="15" l="1"/>
  <c r="B1028" i="15" s="1"/>
  <c r="B1029" i="15" l="1"/>
  <c r="B1030" i="15" s="1"/>
  <c r="J56" i="14"/>
  <c r="B1031" i="15" l="1"/>
  <c r="B1032" i="15" l="1"/>
  <c r="B1033" i="15" s="1"/>
  <c r="K58" i="14"/>
  <c r="B1034" i="15" l="1"/>
  <c r="B1035" i="15" s="1"/>
  <c r="B1036" i="15" s="1"/>
  <c r="B1037" i="15" l="1"/>
  <c r="B1038" i="15" l="1"/>
  <c r="B1039" i="15" s="1"/>
  <c r="B1040" i="15" s="1"/>
  <c r="B1041" i="15" l="1"/>
  <c r="B1042" i="15" s="1"/>
  <c r="B1043" i="15" s="1"/>
  <c r="B1044" i="15" l="1"/>
  <c r="J37" i="14"/>
  <c r="X11" i="14"/>
  <c r="B1045" i="15" l="1"/>
  <c r="X10" i="14"/>
  <c r="B1046" i="15" l="1"/>
  <c r="B1047" i="15" s="1"/>
  <c r="K34" i="14"/>
  <c r="B1048" i="15" l="1"/>
  <c r="B1049" i="15" s="1"/>
  <c r="V7" i="14"/>
  <c r="V8" i="14"/>
  <c r="V10" i="14"/>
  <c r="W7" i="14"/>
  <c r="W8" i="14"/>
  <c r="W9" i="14"/>
  <c r="I35" i="14"/>
  <c r="B1050" i="15" l="1"/>
  <c r="H35" i="14"/>
  <c r="K56" i="14"/>
  <c r="X9" i="14"/>
  <c r="V15" i="14"/>
  <c r="V12" i="14"/>
  <c r="W14" i="14"/>
  <c r="W15" i="14"/>
  <c r="W12" i="14"/>
  <c r="V14" i="14"/>
  <c r="B1051" i="15" l="1"/>
  <c r="K54" i="14"/>
  <c r="K55" i="14"/>
  <c r="K61" i="14" s="1"/>
  <c r="X7" i="14"/>
  <c r="X8" i="14"/>
  <c r="X15" i="14" l="1"/>
  <c r="X12" i="14"/>
  <c r="K59" i="14"/>
  <c r="K62" i="14"/>
  <c r="X14" i="14"/>
  <c r="B1052" i="15"/>
  <c r="J55" i="14"/>
  <c r="B1053" i="15" l="1"/>
  <c r="B1054" i="15" l="1"/>
  <c r="B1055" i="15" l="1"/>
  <c r="J54" i="14"/>
  <c r="B1056" i="15" l="1"/>
  <c r="J59" i="14"/>
  <c r="J62" i="14"/>
  <c r="J61" i="14"/>
  <c r="B1057" i="15" l="1"/>
  <c r="H58" i="14"/>
  <c r="B1058" i="15" l="1"/>
  <c r="B1059" i="15" s="1"/>
  <c r="B1060" i="15" l="1"/>
  <c r="B1061" i="15" l="1"/>
  <c r="K36" i="14"/>
  <c r="K33" i="14"/>
  <c r="K40" i="14" l="1"/>
  <c r="K18" i="24"/>
  <c r="K38" i="14"/>
  <c r="K41" i="14"/>
  <c r="B1062" i="15"/>
  <c r="B1063" i="15" l="1"/>
  <c r="B1064" i="15" l="1"/>
  <c r="B1065" i="15" l="1"/>
  <c r="B1066" i="15" l="1"/>
  <c r="I37" i="14"/>
  <c r="B1067" i="15" l="1"/>
  <c r="H34" i="14"/>
  <c r="B1068" i="15" l="1"/>
  <c r="B1069" i="15" l="1"/>
  <c r="I34" i="14"/>
  <c r="B1070" i="15" l="1"/>
  <c r="B1071" i="15" s="1"/>
  <c r="H37" i="14"/>
  <c r="G37" i="14" s="1"/>
  <c r="H84" i="14"/>
  <c r="G84" i="14" s="1"/>
  <c r="I58" i="14"/>
  <c r="G58" i="14" s="1"/>
  <c r="Y11" i="14"/>
  <c r="G11" i="14" s="1"/>
  <c r="H33" i="14"/>
  <c r="B1072" i="15" l="1"/>
  <c r="H55" i="14"/>
  <c r="K15" i="24"/>
  <c r="H38" i="14"/>
  <c r="H41" i="14"/>
  <c r="H40" i="14"/>
  <c r="B1073" i="15" l="1"/>
  <c r="I36" i="14"/>
  <c r="H57" i="14"/>
  <c r="B1074" i="15" l="1"/>
  <c r="I55" i="14"/>
  <c r="J34" i="14"/>
  <c r="G34" i="14" l="1"/>
  <c r="G55" i="14"/>
  <c r="B1075" i="15"/>
  <c r="B1076" i="15" s="1"/>
  <c r="B1077" i="15" s="1"/>
  <c r="J36" i="14"/>
  <c r="G36" i="14" s="1"/>
  <c r="I57" i="14"/>
  <c r="G57" i="14" s="1"/>
  <c r="Y10" i="14"/>
  <c r="G10" i="14" s="1"/>
  <c r="H83" i="14"/>
  <c r="G83" i="14" s="1"/>
  <c r="B1078" i="15" l="1"/>
  <c r="B1079" i="15" s="1"/>
  <c r="I56" i="14"/>
  <c r="J35" i="14"/>
  <c r="G35" i="14" s="1"/>
  <c r="Y9" i="14"/>
  <c r="G9" i="14" s="1"/>
  <c r="H82" i="14"/>
  <c r="K82" i="14" l="1"/>
  <c r="G82" i="14" s="1"/>
  <c r="K80" i="14"/>
  <c r="Y7" i="14"/>
  <c r="H80" i="14"/>
  <c r="J33" i="14"/>
  <c r="I33" i="14"/>
  <c r="Y8" i="14"/>
  <c r="H81" i="14"/>
  <c r="H54" i="14"/>
  <c r="H56" i="14"/>
  <c r="G56" i="14" s="1"/>
  <c r="I54" i="14"/>
  <c r="Y15" i="14" l="1"/>
  <c r="Y12" i="14"/>
  <c r="G7" i="14"/>
  <c r="I38" i="14"/>
  <c r="G38" i="14" s="1"/>
  <c r="K16" i="24"/>
  <c r="I41" i="14"/>
  <c r="I40" i="14"/>
  <c r="G33" i="14"/>
  <c r="J38" i="14"/>
  <c r="K17" i="24"/>
  <c r="J41" i="14"/>
  <c r="J40" i="14"/>
  <c r="H88" i="14"/>
  <c r="G80" i="14"/>
  <c r="G88" i="14" s="1"/>
  <c r="H85" i="14"/>
  <c r="G85" i="14" s="1"/>
  <c r="I62" i="14"/>
  <c r="I59" i="14"/>
  <c r="I61" i="14"/>
  <c r="K85" i="14"/>
  <c r="K88" i="14"/>
  <c r="K87" i="14"/>
  <c r="G81" i="14"/>
  <c r="G87" i="14" s="1"/>
  <c r="H87" i="14"/>
  <c r="H59" i="14"/>
  <c r="G59" i="14" s="1"/>
  <c r="G54" i="14"/>
  <c r="H62" i="14"/>
  <c r="H61" i="14"/>
  <c r="Y14" i="14"/>
  <c r="G8" i="14"/>
  <c r="G14" i="14" s="1"/>
  <c r="C8" i="14" s="1"/>
  <c r="C16" i="24" s="1"/>
  <c r="G41" i="14" l="1"/>
  <c r="G40" i="14"/>
  <c r="B8" i="14"/>
  <c r="B16" i="24" s="1"/>
  <c r="G15" i="14"/>
  <c r="C9" i="14" s="1"/>
  <c r="C17" i="24" s="1"/>
  <c r="G12" i="14"/>
  <c r="K11" i="24"/>
  <c r="G62" i="14"/>
  <c r="G6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Braeden Barlow</author>
  </authors>
  <commentList>
    <comment ref="M87" authorId="0" shapeId="0" xr:uid="{F6364E9F-4AEC-D04A-AEEE-7A13622F9D2D}">
      <text>
        <r>
          <rPr>
            <b/>
            <sz val="10"/>
            <color rgb="FF000000"/>
            <rFont val="Tahoma"/>
            <family val="2"/>
          </rPr>
          <t>Deadheat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Braeden Barlow</author>
  </authors>
  <commentList>
    <comment ref="M991" authorId="0" shapeId="0" xr:uid="{C1A08B30-CC26-534C-9C50-5ED4051B68BB}">
      <text>
        <r>
          <rPr>
            <b/>
            <sz val="10"/>
            <color rgb="FF000000"/>
            <rFont val="Tahoma"/>
            <family val="2"/>
          </rPr>
          <t>Deadheat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<sst xmlns="http://schemas.openxmlformats.org/spreadsheetml/2006/main" count="17919" uniqueCount="1772">
  <si>
    <t>Date</t>
  </si>
  <si>
    <t>UNITS RETURNED</t>
  </si>
  <si>
    <t>UNITS INVESTED</t>
  </si>
  <si>
    <t>AVE SP PLACE PRICE</t>
  </si>
  <si>
    <t>AVE SP WIN PRICE</t>
  </si>
  <si>
    <t>PLACE STRIKE RATE</t>
  </si>
  <si>
    <t>WIN STRIKE RATE</t>
  </si>
  <si>
    <t>UNPL</t>
  </si>
  <si>
    <t>3rd</t>
  </si>
  <si>
    <t>1st</t>
  </si>
  <si>
    <t>R3</t>
  </si>
  <si>
    <t>Benalla</t>
  </si>
  <si>
    <t>2nd</t>
  </si>
  <si>
    <t>R7</t>
  </si>
  <si>
    <t>Moe</t>
  </si>
  <si>
    <t>Cranbourne</t>
  </si>
  <si>
    <t>Profit</t>
  </si>
  <si>
    <t>OVERALL</t>
  </si>
  <si>
    <t>Units</t>
  </si>
  <si>
    <t>Result</t>
  </si>
  <si>
    <t>Place</t>
  </si>
  <si>
    <t>Win</t>
  </si>
  <si>
    <t>Race</t>
  </si>
  <si>
    <t>Racetrack</t>
  </si>
  <si>
    <t>Horse</t>
  </si>
  <si>
    <t>R1</t>
  </si>
  <si>
    <t>Sale</t>
  </si>
  <si>
    <t>Moonee Valley</t>
  </si>
  <si>
    <t>Echuca</t>
  </si>
  <si>
    <t>R9</t>
  </si>
  <si>
    <t>Bairnsdale</t>
  </si>
  <si>
    <t>Flemington</t>
  </si>
  <si>
    <t>Ballarat</t>
  </si>
  <si>
    <t>Swan Hill</t>
  </si>
  <si>
    <t>R4</t>
  </si>
  <si>
    <t>Kyneton</t>
  </si>
  <si>
    <t>R2</t>
  </si>
  <si>
    <t>Wangaratta</t>
  </si>
  <si>
    <t>N/A</t>
  </si>
  <si>
    <t>Mornington</t>
  </si>
  <si>
    <t>Bendigo</t>
  </si>
  <si>
    <t>R5</t>
  </si>
  <si>
    <t>Warrnambool</t>
  </si>
  <si>
    <t>Sandown</t>
  </si>
  <si>
    <t>Pakenham</t>
  </si>
  <si>
    <t>MOSSCON</t>
  </si>
  <si>
    <t>R6</t>
  </si>
  <si>
    <t>Morphetville</t>
  </si>
  <si>
    <t>R8</t>
  </si>
  <si>
    <t>Caulfield</t>
  </si>
  <si>
    <t>Hamilton</t>
  </si>
  <si>
    <t>Geelong</t>
  </si>
  <si>
    <t>NENEKA</t>
  </si>
  <si>
    <t>Donald</t>
  </si>
  <si>
    <t>Werribee</t>
  </si>
  <si>
    <t>Wodonga</t>
  </si>
  <si>
    <t>4th</t>
  </si>
  <si>
    <t>P.O.T</t>
  </si>
  <si>
    <t>Traralgon</t>
  </si>
  <si>
    <t xml:space="preserve"> </t>
  </si>
  <si>
    <t>Ararat</t>
  </si>
  <si>
    <t>KNIFE'S EDGE</t>
  </si>
  <si>
    <t>7th</t>
  </si>
  <si>
    <t>RESULTS:</t>
  </si>
  <si>
    <t>Colac</t>
  </si>
  <si>
    <t>10th</t>
  </si>
  <si>
    <t>5th</t>
  </si>
  <si>
    <t>MDN</t>
  </si>
  <si>
    <t>Class</t>
  </si>
  <si>
    <t>BM64</t>
  </si>
  <si>
    <t>BM58</t>
  </si>
  <si>
    <t>BM70</t>
  </si>
  <si>
    <t>BM78</t>
  </si>
  <si>
    <t>Stony Creek</t>
  </si>
  <si>
    <t>6th</t>
  </si>
  <si>
    <t>Burrumbeet</t>
  </si>
  <si>
    <t>DRATINI</t>
  </si>
  <si>
    <t>Terang</t>
  </si>
  <si>
    <t>Yarra Valley</t>
  </si>
  <si>
    <t>STICKING POINT</t>
  </si>
  <si>
    <t>Tatura</t>
  </si>
  <si>
    <t>WITH EDGE</t>
  </si>
  <si>
    <t>CREDLIN</t>
  </si>
  <si>
    <t>SAYUMI</t>
  </si>
  <si>
    <t>SENSE OF DOUBT</t>
  </si>
  <si>
    <t>BORN A WARRIOR</t>
  </si>
  <si>
    <t>8th</t>
  </si>
  <si>
    <t>STOICAL</t>
  </si>
  <si>
    <t>Kilmore</t>
  </si>
  <si>
    <t>WINSUM</t>
  </si>
  <si>
    <t>SAVANNAH CLOUD</t>
  </si>
  <si>
    <t>Avoca</t>
  </si>
  <si>
    <t>12th</t>
  </si>
  <si>
    <t>LUNAKORN</t>
  </si>
  <si>
    <t>Rosehill</t>
  </si>
  <si>
    <t>Albury</t>
  </si>
  <si>
    <t>THE BILLIONAIRE</t>
  </si>
  <si>
    <t>ARIGATO</t>
  </si>
  <si>
    <t>SWATS THAT</t>
  </si>
  <si>
    <t>MASTER BARTHOLDI</t>
  </si>
  <si>
    <t>BARRINGER</t>
  </si>
  <si>
    <t>Total</t>
  </si>
  <si>
    <t>PROFIT / (LOSS)</t>
  </si>
  <si>
    <t>BETFAIR SP:</t>
  </si>
  <si>
    <t>OUTFLANK</t>
  </si>
  <si>
    <t>BETTER KICK</t>
  </si>
  <si>
    <t>BROTHER FOX</t>
  </si>
  <si>
    <t>ZOUGAZEM</t>
  </si>
  <si>
    <t>First day of the month</t>
  </si>
  <si>
    <t>Last day of the month</t>
  </si>
  <si>
    <t>9th</t>
  </si>
  <si>
    <t>ZESTY BELLE</t>
  </si>
  <si>
    <t>HCP</t>
  </si>
  <si>
    <t>CHARMING ADELINE</t>
  </si>
  <si>
    <t>DANA POINT</t>
  </si>
  <si>
    <t>FREDERICK THE DANE</t>
  </si>
  <si>
    <t>SHOTMAKER</t>
  </si>
  <si>
    <t>AKAKA FALLS</t>
  </si>
  <si>
    <t>ZOUTONS</t>
  </si>
  <si>
    <t>State</t>
  </si>
  <si>
    <t>VIC</t>
  </si>
  <si>
    <t>DEORA</t>
  </si>
  <si>
    <t>WINNING SUPERSTAR</t>
  </si>
  <si>
    <t>JENNI'S RAINBOW</t>
  </si>
  <si>
    <t>CLEAN MACHINE</t>
  </si>
  <si>
    <t>JOCAT</t>
  </si>
  <si>
    <t>AMINATU</t>
  </si>
  <si>
    <t>#</t>
  </si>
  <si>
    <t>Synthetic</t>
  </si>
  <si>
    <t>Clayton Douglas</t>
  </si>
  <si>
    <t>VILLA VILLEKULLA</t>
  </si>
  <si>
    <t>Soft</t>
  </si>
  <si>
    <t>Good</t>
  </si>
  <si>
    <t>Heavy</t>
  </si>
  <si>
    <t>BLOOD OATH</t>
  </si>
  <si>
    <t>Distance</t>
  </si>
  <si>
    <t>GYPSY CHOICE</t>
  </si>
  <si>
    <t>CARMEN SANDIEGO</t>
  </si>
  <si>
    <t>SPIRITING</t>
  </si>
  <si>
    <t>BAROCHA</t>
  </si>
  <si>
    <t>GLAMDAM</t>
  </si>
  <si>
    <t>BERMADEZ</t>
  </si>
  <si>
    <t>MAYSHESTAR</t>
  </si>
  <si>
    <t>NIGHT RAID</t>
  </si>
  <si>
    <t>INTO GLORY RIDE</t>
  </si>
  <si>
    <t>SHOCK AND AWE</t>
  </si>
  <si>
    <t>TYDEUS</t>
  </si>
  <si>
    <t>CL1</t>
  </si>
  <si>
    <t>Michael Kent</t>
  </si>
  <si>
    <t>KUMANA</t>
  </si>
  <si>
    <t>14th</t>
  </si>
  <si>
    <t>ALL STARDOM</t>
  </si>
  <si>
    <t>CLIFFS OF BELAURA</t>
  </si>
  <si>
    <t>MENSA MISSILE</t>
  </si>
  <si>
    <t>ALOVELYBROWNHORSE</t>
  </si>
  <si>
    <t>BIG FLASH</t>
  </si>
  <si>
    <t>GOLDEN FOURTH</t>
  </si>
  <si>
    <t>GIFTED MISS</t>
  </si>
  <si>
    <t>JEEHAAN</t>
  </si>
  <si>
    <t>RAINBIEL</t>
  </si>
  <si>
    <t>AIN'TNODEELDUN</t>
  </si>
  <si>
    <t>CAPTAIN SPUD</t>
  </si>
  <si>
    <t xml:space="preserve">SCIENTIFIC </t>
  </si>
  <si>
    <t>DREAMS AND SCHEMES</t>
  </si>
  <si>
    <t>RINGFORT</t>
  </si>
  <si>
    <t>RIVER TWAIN</t>
  </si>
  <si>
    <t>WISE COUNSEL</t>
  </si>
  <si>
    <t>RELIABLE DUDE</t>
  </si>
  <si>
    <t>SEA WITNESS</t>
  </si>
  <si>
    <t>CIRCLE OF MAGIC</t>
  </si>
  <si>
    <t>PRIDE OF JENNI</t>
  </si>
  <si>
    <t>BAT PAD</t>
  </si>
  <si>
    <t>CAVE HILL</t>
  </si>
  <si>
    <t>TYCOON RAFF</t>
  </si>
  <si>
    <t>PRETTY ROSSA</t>
  </si>
  <si>
    <t>OUT TO WIN</t>
  </si>
  <si>
    <t>EARLY PLEA</t>
  </si>
  <si>
    <t>LR</t>
  </si>
  <si>
    <t>NSW</t>
  </si>
  <si>
    <t>BREAKING LOOSE</t>
  </si>
  <si>
    <t>PHOENIX GLOBAL</t>
  </si>
  <si>
    <t>FREE WILMA</t>
  </si>
  <si>
    <t>YULONG SOVEREIGN</t>
  </si>
  <si>
    <t>QLD</t>
  </si>
  <si>
    <t>YOSHI TORANAGA</t>
  </si>
  <si>
    <t>MUSSENPHERE</t>
  </si>
  <si>
    <t>WEGOBAM</t>
  </si>
  <si>
    <t>TRUMPHOUSE</t>
  </si>
  <si>
    <t>ALFA ORO</t>
  </si>
  <si>
    <t>BM84</t>
  </si>
  <si>
    <t>DR SCHULTZ</t>
  </si>
  <si>
    <t>GRP3</t>
  </si>
  <si>
    <t>TWIST OF FURY</t>
  </si>
  <si>
    <t>CRYSTAL STAR</t>
  </si>
  <si>
    <t>PEARL SONG</t>
  </si>
  <si>
    <t>AMURI</t>
  </si>
  <si>
    <t>OSO GOOD</t>
  </si>
  <si>
    <t>16th</t>
  </si>
  <si>
    <t>*Betfair SP is used as a 'guide' price only. Commission is not deducted.*</t>
  </si>
  <si>
    <t>FAR ENOUGH</t>
  </si>
  <si>
    <t>VERCHENOVA</t>
  </si>
  <si>
    <t>HILLCREST MOSES</t>
  </si>
  <si>
    <t>CHEER FOR ME</t>
  </si>
  <si>
    <t>TREPORTI</t>
  </si>
  <si>
    <t>11th</t>
  </si>
  <si>
    <t>VIOLINIST</t>
  </si>
  <si>
    <t>ORD</t>
  </si>
  <si>
    <t>MISS ALBANIA</t>
  </si>
  <si>
    <t>STILL BE FRIENDS</t>
  </si>
  <si>
    <t>YULONG COMMAND</t>
  </si>
  <si>
    <t>RECIPROCATION</t>
  </si>
  <si>
    <t>GUSTY</t>
  </si>
  <si>
    <t>SHELBY COBRA</t>
  </si>
  <si>
    <t>BLACKBOOK RESULTS (BY MONTH)</t>
  </si>
  <si>
    <t>EITILT</t>
  </si>
  <si>
    <t>TINY REBEL</t>
  </si>
  <si>
    <t>LINDHOUT</t>
  </si>
  <si>
    <t>GLOVES ARE OFF</t>
  </si>
  <si>
    <t>LOE</t>
  </si>
  <si>
    <t>ANIRISHMAN</t>
  </si>
  <si>
    <t>LARIAT</t>
  </si>
  <si>
    <t>BLAZING REBEL</t>
  </si>
  <si>
    <t>MARCO SPADA</t>
  </si>
  <si>
    <t>LA PIETRA</t>
  </si>
  <si>
    <t>LOVIN' LAUGHS</t>
  </si>
  <si>
    <t>STARDUST LOVER</t>
  </si>
  <si>
    <t>SWEET HOME ALABAMA</t>
  </si>
  <si>
    <t>13th</t>
  </si>
  <si>
    <t>MAGNALICIOUS</t>
  </si>
  <si>
    <t>VOWMASTER</t>
  </si>
  <si>
    <t>BARCELONA ROCK</t>
  </si>
  <si>
    <t>OCEAN BEYOND</t>
  </si>
  <si>
    <t>HERE TO SHOCK</t>
  </si>
  <si>
    <t>LA ISLA BONITA</t>
  </si>
  <si>
    <t>HUSKISSON</t>
  </si>
  <si>
    <t>IT'S TRUE</t>
  </si>
  <si>
    <t>THE BLACK PANTHER</t>
  </si>
  <si>
    <t>LOVEPLANET</t>
  </si>
  <si>
    <t>SIRILEO MISS</t>
  </si>
  <si>
    <t>NAVAL ENVOY</t>
  </si>
  <si>
    <t>Kembla Grange</t>
  </si>
  <si>
    <t>BONDI BEAU</t>
  </si>
  <si>
    <t>MR MIDORI</t>
  </si>
  <si>
    <t>MOUNT MITTY</t>
  </si>
  <si>
    <t>Dunkeld</t>
  </si>
  <si>
    <t>2YO</t>
  </si>
  <si>
    <t>SEB SONG</t>
  </si>
  <si>
    <t>NOWITZKI</t>
  </si>
  <si>
    <t>CLAP</t>
  </si>
  <si>
    <t>DIVINE WIT</t>
  </si>
  <si>
    <t>TYPHOON HARMONY</t>
  </si>
  <si>
    <t>ARROANCE</t>
  </si>
  <si>
    <t>AMERICAN SAINT</t>
  </si>
  <si>
    <t>CHUCKANEV</t>
  </si>
  <si>
    <t>JANE'S ANGEL</t>
  </si>
  <si>
    <t>KOTYS</t>
  </si>
  <si>
    <t>QUINTELLO</t>
  </si>
  <si>
    <t>DANCE TO DUBAI</t>
  </si>
  <si>
    <t>LADY ZOFFANY</t>
  </si>
  <si>
    <t>Happy Valley</t>
  </si>
  <si>
    <t>HK</t>
  </si>
  <si>
    <t>ZION</t>
  </si>
  <si>
    <t>DIAMONDS INTHE SKY</t>
  </si>
  <si>
    <t>KURABUI</t>
  </si>
  <si>
    <t>COP A CLIP</t>
  </si>
  <si>
    <t>YULONG PROGRESS</t>
  </si>
  <si>
    <t>LUCKY SHAM</t>
  </si>
  <si>
    <t>SAINT MAHJONG</t>
  </si>
  <si>
    <t>EL SALTO</t>
  </si>
  <si>
    <t>RARE HARE</t>
  </si>
  <si>
    <t>SPOKE TO RAJIV</t>
  </si>
  <si>
    <t>OVERALL RESULTS</t>
  </si>
  <si>
    <t>MAXIMUM VELOCITY</t>
  </si>
  <si>
    <t>MOLLYMOSA</t>
  </si>
  <si>
    <t>VESPERTINE</t>
  </si>
  <si>
    <t>CRACKERJACK LADY</t>
  </si>
  <si>
    <t>OFFSHORE BANDIT</t>
  </si>
  <si>
    <t>VERANSKOVA</t>
  </si>
  <si>
    <t>EXCEED TYCOON</t>
  </si>
  <si>
    <t>INDUSTRIAL</t>
  </si>
  <si>
    <t>OUTALOCKDOWN</t>
  </si>
  <si>
    <t>KEV'S GIRL</t>
  </si>
  <si>
    <t>ARLARK MOFEED</t>
  </si>
  <si>
    <t>DICKIN MEDAL</t>
  </si>
  <si>
    <t>SENSATIONALISATION</t>
  </si>
  <si>
    <t>ACROSS THE WAY</t>
  </si>
  <si>
    <t>FRENCH STAR</t>
  </si>
  <si>
    <t>RANVEER</t>
  </si>
  <si>
    <t>VICI</t>
  </si>
  <si>
    <t>MEXICAN STAR</t>
  </si>
  <si>
    <t>VILIFIED</t>
  </si>
  <si>
    <t>Corowa</t>
  </si>
  <si>
    <t>ZAC DE BOSS</t>
  </si>
  <si>
    <t>PAL'S REWARD</t>
  </si>
  <si>
    <t>APRES LA MER</t>
  </si>
  <si>
    <t>TAX FREE PROPHET</t>
  </si>
  <si>
    <t>GUMNUTS</t>
  </si>
  <si>
    <t>RETROVAILLES</t>
  </si>
  <si>
    <t>CL4</t>
  </si>
  <si>
    <t>JUST MALCOLM</t>
  </si>
  <si>
    <t>CARIBBEAN PEARL</t>
  </si>
  <si>
    <t>PELORUS PRINCESS</t>
  </si>
  <si>
    <t>DUKE OF NEWORLEANS</t>
  </si>
  <si>
    <t>ARRIVA DIVA</t>
  </si>
  <si>
    <t>PIG IN MUD</t>
  </si>
  <si>
    <t>PALACE WHISPER</t>
  </si>
  <si>
    <t>Eagle Farm</t>
  </si>
  <si>
    <t>WILD EXPRESS</t>
  </si>
  <si>
    <t>MEDIC</t>
  </si>
  <si>
    <t>BARTOS</t>
  </si>
  <si>
    <t>I AM NEWS</t>
  </si>
  <si>
    <t>ALL OF BRIGHTON</t>
  </si>
  <si>
    <t>HOT IN PARIS</t>
  </si>
  <si>
    <t>WINE O'CLOCK</t>
  </si>
  <si>
    <t>AS I PLEASE</t>
  </si>
  <si>
    <t>RESPECT THE WIND</t>
  </si>
  <si>
    <t>I FEEL FINE</t>
  </si>
  <si>
    <t>KHALEEJ</t>
  </si>
  <si>
    <t>OOROO</t>
  </si>
  <si>
    <t>JIGSAW</t>
  </si>
  <si>
    <t>BENZ BARON</t>
  </si>
  <si>
    <t>FIRST MATE</t>
  </si>
  <si>
    <t>EL FOR EFFORT</t>
  </si>
  <si>
    <t>ESTORIL PARK</t>
  </si>
  <si>
    <t>BACKPEDAL</t>
  </si>
  <si>
    <t>THE GENERAL</t>
  </si>
  <si>
    <t>I AM MAMWAAZEL</t>
  </si>
  <si>
    <t>MCLELLAN</t>
  </si>
  <si>
    <t>HAI SUN</t>
  </si>
  <si>
    <t>BAILARIN</t>
  </si>
  <si>
    <t>WATCH LIST</t>
  </si>
  <si>
    <t>LADY AUDREY</t>
  </si>
  <si>
    <t>SPICY</t>
  </si>
  <si>
    <t>FIERY DANCER</t>
  </si>
  <si>
    <t>THOROGOOD</t>
  </si>
  <si>
    <t>OUR LITTLE RIPPER</t>
  </si>
  <si>
    <t>MADAME SOLARIO</t>
  </si>
  <si>
    <t>CRANC</t>
  </si>
  <si>
    <t>WHOZYADEELER</t>
  </si>
  <si>
    <t>HIGH FASHION</t>
  </si>
  <si>
    <t>AMALFI SPRITZ</t>
  </si>
  <si>
    <t>MIDWEST</t>
  </si>
  <si>
    <t>JHARANA</t>
  </si>
  <si>
    <t>COLSRIDGE</t>
  </si>
  <si>
    <t>CALLIGRAPHER</t>
  </si>
  <si>
    <t>DUNDEEL STAR</t>
  </si>
  <si>
    <t>ANDRESS</t>
  </si>
  <si>
    <t>DON'T FORGET DAD</t>
  </si>
  <si>
    <t>HOME AFFAIRS</t>
  </si>
  <si>
    <t>PENITENTIARY</t>
  </si>
  <si>
    <t>ORNAMENTAL LADY</t>
  </si>
  <si>
    <t>DEC 2020</t>
  </si>
  <si>
    <t>AUG 2020</t>
  </si>
  <si>
    <t>SEP 2020</t>
  </si>
  <si>
    <t>OCT 2020</t>
  </si>
  <si>
    <t>NOV 2020</t>
  </si>
  <si>
    <t>JAN 2021</t>
  </si>
  <si>
    <t>OXLEY ROAD</t>
  </si>
  <si>
    <t>TOOGOODFORTOORAK</t>
  </si>
  <si>
    <t>FEB 2021</t>
  </si>
  <si>
    <t>CURRAN</t>
  </si>
  <si>
    <t>JIMMY ROCKFORD</t>
  </si>
  <si>
    <t>WILD RHAPSODY</t>
  </si>
  <si>
    <t>HARMONY NATION</t>
  </si>
  <si>
    <t>BUD</t>
  </si>
  <si>
    <t>DOMINUS</t>
  </si>
  <si>
    <t>PORKY PINE</t>
  </si>
  <si>
    <t>ALMIGHTY RISING</t>
  </si>
  <si>
    <t>KANIVA</t>
  </si>
  <si>
    <t>OUR AUGUST ROSE</t>
  </si>
  <si>
    <t>CASHOFFA</t>
  </si>
  <si>
    <t>MARABI</t>
  </si>
  <si>
    <t>ADALEENE</t>
  </si>
  <si>
    <t>SUNSHINE MOSHE</t>
  </si>
  <si>
    <t>FIGHTING HARADA</t>
  </si>
  <si>
    <t>Wagga</t>
  </si>
  <si>
    <t>RUE VIVIENEE</t>
  </si>
  <si>
    <t>SCREAM DREAM</t>
  </si>
  <si>
    <t>THE RUNNING MAN</t>
  </si>
  <si>
    <t>SUNNYSIDE COTTAGE</t>
  </si>
  <si>
    <t>WANTED SPARK</t>
  </si>
  <si>
    <t>KERMALAW</t>
  </si>
  <si>
    <t>ERNEST FEELING</t>
  </si>
  <si>
    <t>BLACK PRINCE RUBY</t>
  </si>
  <si>
    <t>FOREVER FREE</t>
  </si>
  <si>
    <t>MCGRATH</t>
  </si>
  <si>
    <t>BARONESSA</t>
  </si>
  <si>
    <t>FRENZY LUNE</t>
  </si>
  <si>
    <t>SHARNA STAR</t>
  </si>
  <si>
    <t>FORGOT YOU</t>
  </si>
  <si>
    <t>STAREDOWN</t>
  </si>
  <si>
    <t>AUDREY GIRL</t>
  </si>
  <si>
    <t>MADAME BOLLI</t>
  </si>
  <si>
    <t>GUILE</t>
  </si>
  <si>
    <t>Logan McGill</t>
  </si>
  <si>
    <t>THINK WINNING</t>
  </si>
  <si>
    <t>PROMADA</t>
  </si>
  <si>
    <t>MAR 2021</t>
  </si>
  <si>
    <t>SCREWDRIVER</t>
  </si>
  <si>
    <t>GORGONADO</t>
  </si>
  <si>
    <t>UNIQUELY</t>
  </si>
  <si>
    <t>ANTAGONISER</t>
  </si>
  <si>
    <t>LITCHFIELD COUNTY</t>
  </si>
  <si>
    <t>COMPARDY</t>
  </si>
  <si>
    <t>STONEFIELD</t>
  </si>
  <si>
    <t>BOLD MANNER</t>
  </si>
  <si>
    <t>MERLIN'S CHARM</t>
  </si>
  <si>
    <t>RUPERT'S DELIGHT</t>
  </si>
  <si>
    <t>MCILROY</t>
  </si>
  <si>
    <t>Stawell</t>
  </si>
  <si>
    <t>FIVE STAR DECANTER</t>
  </si>
  <si>
    <t>SOLAR WINDS</t>
  </si>
  <si>
    <t>Canberra</t>
  </si>
  <si>
    <t>SAPEIRO</t>
  </si>
  <si>
    <t>AMERICAIN ANGEL</t>
  </si>
  <si>
    <t>GEORIGE'S PRINCESS</t>
  </si>
  <si>
    <t>CRYSTAL DYNASTY</t>
  </si>
  <si>
    <t>PIERCINGS</t>
  </si>
  <si>
    <t>CHOCOLATE KISSES</t>
  </si>
  <si>
    <t>SUSSEX ROYAL</t>
  </si>
  <si>
    <t>FAST 'N' DEEP</t>
  </si>
  <si>
    <t>HORRIFYING</t>
  </si>
  <si>
    <t>RIPPER RITA</t>
  </si>
  <si>
    <t>ALWAYS IN MOMENT</t>
  </si>
  <si>
    <t>TIMSTAR</t>
  </si>
  <si>
    <t>SURECAN</t>
  </si>
  <si>
    <t>MONTERA</t>
  </si>
  <si>
    <t>MICHIGAN</t>
  </si>
  <si>
    <t>MIRACLE DAY</t>
  </si>
  <si>
    <t>EXCELLERATION</t>
  </si>
  <si>
    <t>MORE SECRETS</t>
  </si>
  <si>
    <t>PANDA'S POST</t>
  </si>
  <si>
    <t>WITNESS EX</t>
  </si>
  <si>
    <t>FORE</t>
  </si>
  <si>
    <t>DON'T DOUBT NIC</t>
  </si>
  <si>
    <t>RIGEL STAR</t>
  </si>
  <si>
    <t>TIGER MUM</t>
  </si>
  <si>
    <t>LUNAR HERO</t>
  </si>
  <si>
    <t>SA</t>
  </si>
  <si>
    <t>COLOURED SAND</t>
  </si>
  <si>
    <t>COUNTESS TESSA</t>
  </si>
  <si>
    <t>DOMMANTELLA</t>
  </si>
  <si>
    <t>DE BE ELEVEN</t>
  </si>
  <si>
    <t>APR 2021</t>
  </si>
  <si>
    <t>MARINE ONE</t>
  </si>
  <si>
    <t>BUTTER BLONDE</t>
  </si>
  <si>
    <t>BOY BIG</t>
  </si>
  <si>
    <t>Warracknabeal</t>
  </si>
  <si>
    <t>WAITINGFORTHEDAY</t>
  </si>
  <si>
    <t>ZAZSTER</t>
  </si>
  <si>
    <t>ROSE QUARTZ</t>
  </si>
  <si>
    <t>DELICIOUS TYCOON</t>
  </si>
  <si>
    <t>SWEET SIXTEEN</t>
  </si>
  <si>
    <t>TRANSPLANT</t>
  </si>
  <si>
    <t>KING DICK</t>
  </si>
  <si>
    <t>JOEY JAWS</t>
  </si>
  <si>
    <t>ISLES OF AVALON</t>
  </si>
  <si>
    <t>Mildura</t>
  </si>
  <si>
    <t>BOGA DREAMS</t>
  </si>
  <si>
    <t>VIVACIOUS AWARD</t>
  </si>
  <si>
    <t>TYCOON BEAU</t>
  </si>
  <si>
    <t>BOSSY CHLOE</t>
  </si>
  <si>
    <t>MADDOX</t>
  </si>
  <si>
    <t>SACRED SNOW</t>
  </si>
  <si>
    <t>DELLVAK</t>
  </si>
  <si>
    <t>THEMAGICNEVERENDS</t>
  </si>
  <si>
    <t>FABRIKKA</t>
  </si>
  <si>
    <t>HARTACK</t>
  </si>
  <si>
    <t>COS I'M THE BOSS</t>
  </si>
  <si>
    <t>SCRAMBLER</t>
  </si>
  <si>
    <t>FOXY FRIDA</t>
  </si>
  <si>
    <t>FENGARADA</t>
  </si>
  <si>
    <t>CHARLES THE GREAT</t>
  </si>
  <si>
    <t>JENNIFERWISH</t>
  </si>
  <si>
    <t>CASSATT</t>
  </si>
  <si>
    <t>WHITE STILETTOS</t>
  </si>
  <si>
    <t>A LONE HERO</t>
  </si>
  <si>
    <t>GIMMIE PAR</t>
  </si>
  <si>
    <t>BLISTERING</t>
  </si>
  <si>
    <t>INKA DINKA</t>
  </si>
  <si>
    <t>WINTER PINTER</t>
  </si>
  <si>
    <t>REPEAL</t>
  </si>
  <si>
    <t>FLYING FINCH</t>
  </si>
  <si>
    <t>SUGARTOWN</t>
  </si>
  <si>
    <t>KA YING SPIRIT</t>
  </si>
  <si>
    <t>Sha Tin</t>
  </si>
  <si>
    <t>MAY 2021</t>
  </si>
  <si>
    <t>CHAMBERY</t>
  </si>
  <si>
    <t>ALMSGIVER</t>
  </si>
  <si>
    <t>FRONTMAN</t>
  </si>
  <si>
    <t>GUNDOWN</t>
  </si>
  <si>
    <t>LAVEE STAR</t>
  </si>
  <si>
    <t>SOTIRIO</t>
  </si>
  <si>
    <t>TURIN WARRIOR</t>
  </si>
  <si>
    <t>ROCKRIBBED</t>
  </si>
  <si>
    <t>FRANCINE</t>
  </si>
  <si>
    <t>EXPRESS MASTER</t>
  </si>
  <si>
    <t>LADY CUMBERLAND</t>
  </si>
  <si>
    <t>MUTINOUS</t>
  </si>
  <si>
    <t>MAYBE THE BEST</t>
  </si>
  <si>
    <t>AVENUE OF PLEASURE</t>
  </si>
  <si>
    <t>BOHO MISS</t>
  </si>
  <si>
    <t>RATTLE AND BANG</t>
  </si>
  <si>
    <t>RAMBEAU</t>
  </si>
  <si>
    <t>TAVAJEN</t>
  </si>
  <si>
    <t>JONTY</t>
  </si>
  <si>
    <t>MARK'S LINE</t>
  </si>
  <si>
    <t>LA ZUCCA</t>
  </si>
  <si>
    <t>RAISE 'EM UP</t>
  </si>
  <si>
    <t>Scone</t>
  </si>
  <si>
    <t>RIVER VIEWS</t>
  </si>
  <si>
    <t>THE CENTAURIAN</t>
  </si>
  <si>
    <t>MAC 'N' CHEESE</t>
  </si>
  <si>
    <t>* SP not available *</t>
  </si>
  <si>
    <t>YULONG CONTACT</t>
  </si>
  <si>
    <t>PHONDLE</t>
  </si>
  <si>
    <t>TYCOON'S  GIRL</t>
  </si>
  <si>
    <t>Penola</t>
  </si>
  <si>
    <t>MISS KEELER</t>
  </si>
  <si>
    <t>OCEAN'S JEN</t>
  </si>
  <si>
    <t>POLYPHONIC</t>
  </si>
  <si>
    <t>IT'S NEVER ENUFF</t>
  </si>
  <si>
    <t>DARCEANDERMILL</t>
  </si>
  <si>
    <t>FINANCE CHOICE</t>
  </si>
  <si>
    <t>RUBY MOCKINGBIRD</t>
  </si>
  <si>
    <t>TRUE IMPACT</t>
  </si>
  <si>
    <t>BM62</t>
  </si>
  <si>
    <t>JUN 2021</t>
  </si>
  <si>
    <t>JUMP THE BROOM</t>
  </si>
  <si>
    <t>MY BOY BIRMINGHAM</t>
  </si>
  <si>
    <t>POWER CRUNCH</t>
  </si>
  <si>
    <t>BABA VANGA</t>
  </si>
  <si>
    <t>IKNEWSHEWASMINE</t>
  </si>
  <si>
    <t>BE AMAZING</t>
  </si>
  <si>
    <t>WIDAAD</t>
  </si>
  <si>
    <t>IMPRINTED</t>
  </si>
  <si>
    <t>TAKE ME NORTH</t>
  </si>
  <si>
    <t>INKSLINGER</t>
  </si>
  <si>
    <t>INVINCIBLE CAVIAR</t>
  </si>
  <si>
    <t>VELICINA</t>
  </si>
  <si>
    <t>BELSIELLE</t>
  </si>
  <si>
    <t>SWIFT SURE</t>
  </si>
  <si>
    <t>SESSIONS ROAD</t>
  </si>
  <si>
    <t>BLOOD SWEAT TEARS</t>
  </si>
  <si>
    <t>I'M THUNDERSTRUCK</t>
  </si>
  <si>
    <t>OUR HEIDI</t>
  </si>
  <si>
    <t>SO RISQUE</t>
  </si>
  <si>
    <t>TARAKAN</t>
  </si>
  <si>
    <t>Edenhope</t>
  </si>
  <si>
    <t>HELEN'S BOY</t>
  </si>
  <si>
    <t>JENNI ESPRIT</t>
  </si>
  <si>
    <t>DOUCEUR</t>
  </si>
  <si>
    <t>DECURIO</t>
  </si>
  <si>
    <t>GREY AT THE READY</t>
  </si>
  <si>
    <t>ZAPATEO</t>
  </si>
  <si>
    <t>TIARA JEWEL</t>
  </si>
  <si>
    <t>MENNEA</t>
  </si>
  <si>
    <t>PAMMY JOY</t>
  </si>
  <si>
    <t>ASHBURTON</t>
  </si>
  <si>
    <t>Murray Bridge</t>
  </si>
  <si>
    <t>AIDENSFIELD</t>
  </si>
  <si>
    <t>NABBED</t>
  </si>
  <si>
    <t>DELTA TANGO</t>
  </si>
  <si>
    <t>KORE</t>
  </si>
  <si>
    <t>BRAZEN BULLY</t>
  </si>
  <si>
    <t>COVENT GARDEN</t>
  </si>
  <si>
    <t>GOLDEN RIDGE</t>
  </si>
  <si>
    <t>RUE VIVIANNE</t>
  </si>
  <si>
    <t>NICK'EM</t>
  </si>
  <si>
    <t>CHARACTER</t>
  </si>
  <si>
    <t>BLAZERRO</t>
  </si>
  <si>
    <t>BIXILON</t>
  </si>
  <si>
    <t>RETELL</t>
  </si>
  <si>
    <t>CACTUS KING</t>
  </si>
  <si>
    <t>BALLE D'OR</t>
  </si>
  <si>
    <t>JOURNALESE</t>
  </si>
  <si>
    <t>THE PRES</t>
  </si>
  <si>
    <t>WILGA HILL</t>
  </si>
  <si>
    <t>ELTEECEE</t>
  </si>
  <si>
    <t>VILANCULOS</t>
  </si>
  <si>
    <t>ATLANTIC SEAS</t>
  </si>
  <si>
    <t>BLUE SMARTIE</t>
  </si>
  <si>
    <t>BLACK OPAL</t>
  </si>
  <si>
    <t>DUTY DYNASTY</t>
  </si>
  <si>
    <t>COME ON EILEEN</t>
  </si>
  <si>
    <t>COSMIC RHAPSODY</t>
  </si>
  <si>
    <t>TOCOMAH</t>
  </si>
  <si>
    <t>MISS LENORR</t>
  </si>
  <si>
    <t>Gosford</t>
  </si>
  <si>
    <t>TOO VIENNESE</t>
  </si>
  <si>
    <t>D'AGUILAR</t>
  </si>
  <si>
    <t>JUL 2021</t>
  </si>
  <si>
    <t>VAN ROY</t>
  </si>
  <si>
    <t>ESASHI</t>
  </si>
  <si>
    <t>MOON AND BACK</t>
  </si>
  <si>
    <t>MR BRIGHTSIDE</t>
  </si>
  <si>
    <t>BEATRIX</t>
  </si>
  <si>
    <t>REAL GUN</t>
  </si>
  <si>
    <t>THE MAXINATOR</t>
  </si>
  <si>
    <t>RUPERTAAR</t>
  </si>
  <si>
    <t>SUPERBELLAA</t>
  </si>
  <si>
    <t>SILENT TRYST</t>
  </si>
  <si>
    <t>Hawkesbury</t>
  </si>
  <si>
    <t>TERN AND GO</t>
  </si>
  <si>
    <t>MERLINIAN</t>
  </si>
  <si>
    <t>FLYING AWARD</t>
  </si>
  <si>
    <t>WINNING RED</t>
  </si>
  <si>
    <t>SUN PERLE</t>
  </si>
  <si>
    <t>CROC LURKIN'</t>
  </si>
  <si>
    <t>NOSTRADAM MAN</t>
  </si>
  <si>
    <t>ZAKURAK</t>
  </si>
  <si>
    <t>TRUE PATRIOT</t>
  </si>
  <si>
    <t>WHO SHOT SUZY</t>
  </si>
  <si>
    <t>KING OF SPARTA</t>
  </si>
  <si>
    <t>MILITARY EXPERT</t>
  </si>
  <si>
    <t>Randwick</t>
  </si>
  <si>
    <t>BRUJA</t>
  </si>
  <si>
    <t>JUPITUS</t>
  </si>
  <si>
    <t>HELAVABEL</t>
  </si>
  <si>
    <t>PERLANT</t>
  </si>
  <si>
    <t>ASTEROIDEA</t>
  </si>
  <si>
    <t>SQUARE CUT</t>
  </si>
  <si>
    <t>RONIN</t>
  </si>
  <si>
    <t>MELODEON</t>
  </si>
  <si>
    <t>RECKONING</t>
  </si>
  <si>
    <t>SIR CRACKLE</t>
  </si>
  <si>
    <t>STRIPPED BACK</t>
  </si>
  <si>
    <t>MEEHNI</t>
  </si>
  <si>
    <t>FIGHT FOR VICTORY</t>
  </si>
  <si>
    <t>CECIL STREET LAD</t>
  </si>
  <si>
    <t>HEIR APPARENT</t>
  </si>
  <si>
    <t>TEA MASTER</t>
  </si>
  <si>
    <t>COQUILLE</t>
  </si>
  <si>
    <t>LARKSPUR RUN</t>
  </si>
  <si>
    <t>Canterbury</t>
  </si>
  <si>
    <t>CALIFORNIA PRESS</t>
  </si>
  <si>
    <t>BEHOLDER</t>
  </si>
  <si>
    <t>DEEL BLASTER</t>
  </si>
  <si>
    <t>SANDY PRINCE</t>
  </si>
  <si>
    <t>RUMBLEINTHEJUNGLE</t>
  </si>
  <si>
    <t>SUNSET LADY</t>
  </si>
  <si>
    <t>SIR DAVY</t>
  </si>
  <si>
    <t>SHAOLIN TEMPLE</t>
  </si>
  <si>
    <t>COBIA</t>
  </si>
  <si>
    <t>MISS DIOR</t>
  </si>
  <si>
    <t>R10</t>
  </si>
  <si>
    <t>Goulburn</t>
  </si>
  <si>
    <t>MISTA RAZZLEDAZZLE</t>
  </si>
  <si>
    <t>FOUND OUR THRILL</t>
  </si>
  <si>
    <t>Casterton</t>
  </si>
  <si>
    <t>COOLSHOT</t>
  </si>
  <si>
    <t>MCLLELAN</t>
  </si>
  <si>
    <t>MASHRABIYA</t>
  </si>
  <si>
    <t>ROCK THE BOWLER</t>
  </si>
  <si>
    <t>BRIGANTINE</t>
  </si>
  <si>
    <t>LAURELIN</t>
  </si>
  <si>
    <t>OUR BELLE FILLE</t>
  </si>
  <si>
    <t>Win Unit</t>
  </si>
  <si>
    <t>Place Unit</t>
  </si>
  <si>
    <t>Adjust the 'Win Unit' and 'Place Unit' as you wish. These units will be applied to every runner on a consistent basis to get the results.</t>
  </si>
  <si>
    <t>BM90</t>
  </si>
  <si>
    <t>HENESTROSA</t>
  </si>
  <si>
    <t>MAIORI</t>
  </si>
  <si>
    <t>MAJOR IMPACT</t>
  </si>
  <si>
    <t>HYDRO STAR</t>
  </si>
  <si>
    <t>FLYING SQUAD</t>
  </si>
  <si>
    <t>SINGLE TONITE</t>
  </si>
  <si>
    <t>FIRST UP</t>
  </si>
  <si>
    <t>SECOND UP</t>
  </si>
  <si>
    <t>Win SP</t>
  </si>
  <si>
    <t>Place SP</t>
  </si>
  <si>
    <t>Trainer</t>
  </si>
  <si>
    <t>John McArdle</t>
  </si>
  <si>
    <t>Enver Jusufovic</t>
  </si>
  <si>
    <t>Erin Maher</t>
  </si>
  <si>
    <t>SODALICIOUS</t>
  </si>
  <si>
    <t>POCKET ROX</t>
  </si>
  <si>
    <t>HUNKA HUNKA HARRY</t>
  </si>
  <si>
    <t>HOLT</t>
  </si>
  <si>
    <t>RED HOT NICC</t>
  </si>
  <si>
    <t>BON'S A PEARLA</t>
  </si>
  <si>
    <t>KURNELL</t>
  </si>
  <si>
    <t>LADY SILVAIR</t>
  </si>
  <si>
    <t>GUANABA GIRL</t>
  </si>
  <si>
    <t>PALACIO MUSICO</t>
  </si>
  <si>
    <t>WARMTH</t>
  </si>
  <si>
    <t>Cindy Alderson</t>
  </si>
  <si>
    <t>The 'Win Units' are based on winning 10 units of profit on the Win bet (only). The 'Place Units' are at odds of $1.80+ only and are based on breaking even on the Win and Place bet.</t>
  </si>
  <si>
    <t>BIG BOY'S GIRL</t>
  </si>
  <si>
    <t>HAVE MERCY</t>
  </si>
  <si>
    <t>2YO HCP</t>
  </si>
  <si>
    <t>ROYAL DRESS</t>
  </si>
  <si>
    <t>BM60</t>
  </si>
  <si>
    <t>DIRECT</t>
  </si>
  <si>
    <t>STREET LORD</t>
  </si>
  <si>
    <t>JULINKA</t>
  </si>
  <si>
    <t>INORDINATE</t>
  </si>
  <si>
    <t>YULONG PHELPS</t>
  </si>
  <si>
    <t>BM68</t>
  </si>
  <si>
    <t>AUG 2021</t>
  </si>
  <si>
    <t>INVINCIBLE JET</t>
  </si>
  <si>
    <t>CIRCLING</t>
  </si>
  <si>
    <t>MIA ZOI</t>
  </si>
  <si>
    <t>DECENT RAINE</t>
  </si>
  <si>
    <t>PEREGRINUS</t>
  </si>
  <si>
    <t>LANDERS</t>
  </si>
  <si>
    <t>UNWRITTEN</t>
  </si>
  <si>
    <t>TRIFACCIA</t>
  </si>
  <si>
    <t>RACING VICTORIA'S WEEK-FREE OF RACING</t>
  </si>
  <si>
    <t>ALWAYS PRAYING</t>
  </si>
  <si>
    <t>HEROIC CHIEF</t>
  </si>
  <si>
    <t>DEEP BLAST</t>
  </si>
  <si>
    <t>MIDNIGHT HUSSY</t>
  </si>
  <si>
    <t>Tamworth</t>
  </si>
  <si>
    <t>ONLY NEED TIME</t>
  </si>
  <si>
    <t>OBEY</t>
  </si>
  <si>
    <t>LETHAL ENCOUNTER</t>
  </si>
  <si>
    <t>DARING FEELING</t>
  </si>
  <si>
    <t>OURLINK</t>
  </si>
  <si>
    <t>Newcastle</t>
  </si>
  <si>
    <t>CHILL</t>
  </si>
  <si>
    <t>MAOTAI</t>
  </si>
  <si>
    <t>MAZU</t>
  </si>
  <si>
    <t>MONTE DRIFTER</t>
  </si>
  <si>
    <t>OBFUSCATION</t>
  </si>
  <si>
    <t>GRINZINGER KNIGHT</t>
  </si>
  <si>
    <t>LAURION</t>
  </si>
  <si>
    <t>FOOLISH BOY</t>
  </si>
  <si>
    <t>AREYOULISTENING</t>
  </si>
  <si>
    <t>MAYROSE</t>
  </si>
  <si>
    <t>LEFT REELING</t>
  </si>
  <si>
    <t>MARIMENKO</t>
  </si>
  <si>
    <t>OPICINA</t>
  </si>
  <si>
    <t>SIRIUS GIRL</t>
  </si>
  <si>
    <t>RED HAWK</t>
  </si>
  <si>
    <t>Tony &amp; Clavin McEvoy</t>
  </si>
  <si>
    <t>GROWL</t>
  </si>
  <si>
    <t>THE DUKE OF DUBAI</t>
  </si>
  <si>
    <t>MASCHERATA</t>
  </si>
  <si>
    <t>FIRST PLATOON</t>
  </si>
  <si>
    <t>TRAMONTANA</t>
  </si>
  <si>
    <t>RINNOVA</t>
  </si>
  <si>
    <t>TRINITY'S REWARD</t>
  </si>
  <si>
    <t>BIG PARADE</t>
  </si>
  <si>
    <t>BM88</t>
  </si>
  <si>
    <t>ISLAND EDITION</t>
  </si>
  <si>
    <t>SASSY CHOICE</t>
  </si>
  <si>
    <t>CHAMPS D'OR</t>
  </si>
  <si>
    <t>Peter Moody</t>
  </si>
  <si>
    <t>TOBAYSURE</t>
  </si>
  <si>
    <t>NO WAY EVER</t>
  </si>
  <si>
    <t>SHILO LASS</t>
  </si>
  <si>
    <t>Taree</t>
  </si>
  <si>
    <t>EYEWITNESS</t>
  </si>
  <si>
    <t>ZERELLE</t>
  </si>
  <si>
    <t>HENDRIKA</t>
  </si>
  <si>
    <t>THREEANDFOURPENCE</t>
  </si>
  <si>
    <t>GIULIA</t>
  </si>
  <si>
    <t>MONEY FROM THE SKY</t>
  </si>
  <si>
    <t>GREATER HARLEM</t>
  </si>
  <si>
    <t>FIRE</t>
  </si>
  <si>
    <t>BEACHHAVEN</t>
  </si>
  <si>
    <t>BAHAMA</t>
  </si>
  <si>
    <t>COMMANDS THE FIELD</t>
  </si>
  <si>
    <t>ROCCAFORTE</t>
  </si>
  <si>
    <t>THE DENZEL</t>
  </si>
  <si>
    <t>WAY TO THE STARS</t>
  </si>
  <si>
    <t>Nowra</t>
  </si>
  <si>
    <t>TIZ MY BAY</t>
  </si>
  <si>
    <t>XTRA GEAR</t>
  </si>
  <si>
    <t>MORNINGTON GLORY</t>
  </si>
  <si>
    <t>Matt Laurie</t>
  </si>
  <si>
    <t>-</t>
  </si>
  <si>
    <t>COVERT</t>
  </si>
  <si>
    <t>TELEPORTER</t>
  </si>
  <si>
    <t>THE QUEENS RICHES</t>
  </si>
  <si>
    <t>DEFINING</t>
  </si>
  <si>
    <t>MARS MISSION</t>
  </si>
  <si>
    <t>ROTOKURA</t>
  </si>
  <si>
    <t>SIGNOR FANGIO</t>
  </si>
  <si>
    <t>ORYX</t>
  </si>
  <si>
    <t>DOLLAR CHASER</t>
  </si>
  <si>
    <t>CUBAN LINK</t>
  </si>
  <si>
    <t>HOLSTER</t>
  </si>
  <si>
    <t>BETA BITE</t>
  </si>
  <si>
    <t>FORTUNATE KISS</t>
  </si>
  <si>
    <t>ARTORIUS</t>
  </si>
  <si>
    <t>MOON YANCO</t>
  </si>
  <si>
    <t>JOSEYLIN</t>
  </si>
  <si>
    <t>Ben &amp; JD Hayes</t>
  </si>
  <si>
    <t>STAR WALTZ</t>
  </si>
  <si>
    <t>ARLANDRIA</t>
  </si>
  <si>
    <t>BEAGLE</t>
  </si>
  <si>
    <t>DRAFT DAY</t>
  </si>
  <si>
    <t>PROWLING</t>
  </si>
  <si>
    <t>BELLUNA</t>
  </si>
  <si>
    <t>SEP 2021</t>
  </si>
  <si>
    <t>MISS SOLUCA</t>
  </si>
  <si>
    <t>FLY ON BYE</t>
  </si>
  <si>
    <t>NUKE</t>
  </si>
  <si>
    <t>BEAUKATI</t>
  </si>
  <si>
    <t>Clinton McDonald</t>
  </si>
  <si>
    <t>INEBRIATING</t>
  </si>
  <si>
    <t>ATOMIC GOLD</t>
  </si>
  <si>
    <t>RAGING MONKEY</t>
  </si>
  <si>
    <t>TOFFEE STREET</t>
  </si>
  <si>
    <t>HYDERABAD</t>
  </si>
  <si>
    <t>NERVOUS WITNESS</t>
  </si>
  <si>
    <t>LIANNE</t>
  </si>
  <si>
    <t>BRAZEN SONG</t>
  </si>
  <si>
    <t>RAVEN'S BLAZE</t>
  </si>
  <si>
    <t>SHIELDED</t>
  </si>
  <si>
    <t>GRP2</t>
  </si>
  <si>
    <t>SUPER THIEF</t>
  </si>
  <si>
    <t>MISTAKE</t>
  </si>
  <si>
    <t>THE RAMPANT</t>
  </si>
  <si>
    <t>FINANCE TYCOON</t>
  </si>
  <si>
    <t>DIO</t>
  </si>
  <si>
    <t>BUTTER CHICKEN</t>
  </si>
  <si>
    <t>SOKKIES</t>
  </si>
  <si>
    <t>BOSS QUEEN</t>
  </si>
  <si>
    <t>HUGHES THE BOSS</t>
  </si>
  <si>
    <t>BEDFORD ESTATE</t>
  </si>
  <si>
    <t>CHART BUSTER</t>
  </si>
  <si>
    <t>MISS MIDDLE PARK</t>
  </si>
  <si>
    <t>TALENT QUEST</t>
  </si>
  <si>
    <t>TITANS</t>
  </si>
  <si>
    <t>ATOMIC SELFIE</t>
  </si>
  <si>
    <t>VILLA SARCHI</t>
  </si>
  <si>
    <t>3YO SWP</t>
  </si>
  <si>
    <t>DENIRRA</t>
  </si>
  <si>
    <t>FROM PANTHERLAND</t>
  </si>
  <si>
    <t>LAFARGUE</t>
  </si>
  <si>
    <t>ROCK MY SOCKS OFF</t>
  </si>
  <si>
    <t>STORMLIGHT</t>
  </si>
  <si>
    <t>GRP1</t>
  </si>
  <si>
    <t>3Y SWP</t>
  </si>
  <si>
    <t>GREENLANE</t>
  </si>
  <si>
    <t>GOT THE STYLE</t>
  </si>
  <si>
    <t>MISS FIELD</t>
  </si>
  <si>
    <t>Horsham</t>
  </si>
  <si>
    <t>DASHING REBEL</t>
  </si>
  <si>
    <t>NICCOLITE</t>
  </si>
  <si>
    <t>SLAM THE HAMMA</t>
  </si>
  <si>
    <t>PORT LOUIS</t>
  </si>
  <si>
    <t>PRIX DE TURN</t>
  </si>
  <si>
    <t>VILLADEN</t>
  </si>
  <si>
    <t>PLUCKY PIROUETTE</t>
  </si>
  <si>
    <t>SPIRIT OF GAYLARD</t>
  </si>
  <si>
    <t>Mith Freeman</t>
  </si>
  <si>
    <t>SHARWIN</t>
  </si>
  <si>
    <t>PSYCHO STAR</t>
  </si>
  <si>
    <t>3Y-SWP</t>
  </si>
  <si>
    <t>ABLE WILLIE</t>
  </si>
  <si>
    <t>DE LA FAYETTE</t>
  </si>
  <si>
    <t>BAEKDU</t>
  </si>
  <si>
    <t>PINSTRIPED</t>
  </si>
  <si>
    <t>OUR BEST PAL</t>
  </si>
  <si>
    <t>RIVERINA CYCLONE</t>
  </si>
  <si>
    <t>FACE THE JURY</t>
  </si>
  <si>
    <t>BELLA ROYALE</t>
  </si>
  <si>
    <t>EXTREME WARRIOR</t>
  </si>
  <si>
    <t>ZARINA BAY</t>
  </si>
  <si>
    <t>OCT 2021</t>
  </si>
  <si>
    <t>DANDY CLASSIC</t>
  </si>
  <si>
    <t>Murtoa</t>
  </si>
  <si>
    <t>MR SATELLITE</t>
  </si>
  <si>
    <t>I AM GERONIMO</t>
  </si>
  <si>
    <t>MIGHTY HERCULES</t>
  </si>
  <si>
    <t>CORRETTO</t>
  </si>
  <si>
    <t>Tom Dabernig</t>
  </si>
  <si>
    <t>THINK JADE</t>
  </si>
  <si>
    <t>RICK'S CAFÉ</t>
  </si>
  <si>
    <t>APSARA</t>
  </si>
  <si>
    <t>SKIPPING GIRL</t>
  </si>
  <si>
    <t>PHASE TWO</t>
  </si>
  <si>
    <t>THE HASS</t>
  </si>
  <si>
    <t>TRUE NOBILITY</t>
  </si>
  <si>
    <t>PATRIOTIC KING</t>
  </si>
  <si>
    <t>GEORGIE'S PRINCESS</t>
  </si>
  <si>
    <t>VAIL MOUNTAIN</t>
  </si>
  <si>
    <t>Notes</t>
  </si>
  <si>
    <t>sold to Hong Kong.</t>
  </si>
  <si>
    <t>PERFECT LEGACY</t>
  </si>
  <si>
    <t>*The Betfair Starting Price is used as the SP for Win and Place prices.*</t>
  </si>
  <si>
    <t>ESPIONA</t>
  </si>
  <si>
    <t>Warwick Farm</t>
  </si>
  <si>
    <t>VIKING REBEL</t>
  </si>
  <si>
    <t>LUNA CAT</t>
  </si>
  <si>
    <t>TOROLINA</t>
  </si>
  <si>
    <t>DEEP'N MEANINGFUL</t>
  </si>
  <si>
    <t>Mick Price &amp; Michael Kent Jnr</t>
  </si>
  <si>
    <t>DUN WARRIOR</t>
  </si>
  <si>
    <t>FASHION AVENUE</t>
  </si>
  <si>
    <t>GREYT APPROACH</t>
  </si>
  <si>
    <t>I AM ENCHANTING</t>
  </si>
  <si>
    <t>LOUISE FRANCES</t>
  </si>
  <si>
    <t>RAVAGED AWARD</t>
  </si>
  <si>
    <t>SPEED LOVER</t>
  </si>
  <si>
    <t>MASTER FONTANA</t>
  </si>
  <si>
    <t>DEMPSTER</t>
  </si>
  <si>
    <t>OUT OF ISOLATION</t>
  </si>
  <si>
    <t>HUNSANGEL</t>
  </si>
  <si>
    <t>LATE NIGHT REWARD</t>
  </si>
  <si>
    <t>Michael, Wayne &amp; John Hawkes</t>
  </si>
  <si>
    <t>SACRED FIELD</t>
  </si>
  <si>
    <t>EXTREME EMOTION</t>
  </si>
  <si>
    <t>ZARASTRO</t>
  </si>
  <si>
    <t>RICH BAY</t>
  </si>
  <si>
    <t>JUICE BOX</t>
  </si>
  <si>
    <t>SYSTEMIC</t>
  </si>
  <si>
    <t>REBELLIOUS BELLE</t>
  </si>
  <si>
    <t>TAVI L'AMOUR</t>
  </si>
  <si>
    <t>SUGAR POP</t>
  </si>
  <si>
    <t>UNFLINCHING</t>
  </si>
  <si>
    <t>DREAM WITNESS</t>
  </si>
  <si>
    <t>STARLIGHT SCOPE</t>
  </si>
  <si>
    <t>Mortlake</t>
  </si>
  <si>
    <t>BIG ME</t>
  </si>
  <si>
    <t>SISTINE EXPLORER</t>
  </si>
  <si>
    <t>WHYWHYWHYDELILAH</t>
  </si>
  <si>
    <t>MISS CUMBERLAND</t>
  </si>
  <si>
    <t>FOR REAL LIFE</t>
  </si>
  <si>
    <t>NOV 2021</t>
  </si>
  <si>
    <t>FRANKIE TWO ANGELS</t>
  </si>
  <si>
    <t>QUINLAN</t>
  </si>
  <si>
    <t>HALLOWED GROUND</t>
  </si>
  <si>
    <t>SPIRIT DE LUNE</t>
  </si>
  <si>
    <t>LIGHTHOUSE</t>
  </si>
  <si>
    <t>won a Listed race third up.</t>
  </si>
  <si>
    <t>first prep record of 4: 2-1-0.</t>
  </si>
  <si>
    <t>BLUE ARMY</t>
  </si>
  <si>
    <t>AQUAPISHE</t>
  </si>
  <si>
    <t>OUR DESTRIER</t>
  </si>
  <si>
    <t>GUARDIAN SPIRIT</t>
  </si>
  <si>
    <t>WANDA'S LEGACY</t>
  </si>
  <si>
    <t>NO BABY NO</t>
  </si>
  <si>
    <t>WOLF SKILL</t>
  </si>
  <si>
    <t>THAT CONTAGEOUS</t>
  </si>
  <si>
    <t>DUPIE DOLL</t>
  </si>
  <si>
    <t>SAINT LOFT</t>
  </si>
  <si>
    <t>MYSTIC REALM</t>
  </si>
  <si>
    <t>JEZOULENKO</t>
  </si>
  <si>
    <t>MASTERFUL</t>
  </si>
  <si>
    <t>YOU ESS ESS ARE</t>
  </si>
  <si>
    <t>MR PRISTINE</t>
  </si>
  <si>
    <t>GREEK TYCOON</t>
  </si>
  <si>
    <t>Wyong</t>
  </si>
  <si>
    <t>spelled after trial.</t>
  </si>
  <si>
    <t>spelled after FUP win.</t>
  </si>
  <si>
    <t>THE BALLET DANCER</t>
  </si>
  <si>
    <t>GLENFERRIE GIRL</t>
  </si>
  <si>
    <t>GOLD GLAMOUR</t>
  </si>
  <si>
    <t>BRAZEN BRANDO</t>
  </si>
  <si>
    <t>ZEITAKUNA</t>
  </si>
  <si>
    <t>GAME TO LOVE</t>
  </si>
  <si>
    <t>GLAMOURING</t>
  </si>
  <si>
    <t>Matthew Ellerton &amp; Simon Zahra</t>
  </si>
  <si>
    <t>HURTLE</t>
  </si>
  <si>
    <t>NUMPTY</t>
  </si>
  <si>
    <t>CHIEF CONDUCTOR</t>
  </si>
  <si>
    <t>SQUID GAME</t>
  </si>
  <si>
    <t>HAY CLIFFY</t>
  </si>
  <si>
    <t>SISTER VIANNEY</t>
  </si>
  <si>
    <t>WRITEY O'PAL</t>
  </si>
  <si>
    <t>PAGAN</t>
  </si>
  <si>
    <t>MOJO MUSIC</t>
  </si>
  <si>
    <t>SINAWANN</t>
  </si>
  <si>
    <t>EBHAAR</t>
  </si>
  <si>
    <t>I'M STILL STANDING</t>
  </si>
  <si>
    <t>ZUPAFY</t>
  </si>
  <si>
    <t>PRINCESS ANNALISE</t>
  </si>
  <si>
    <t>ENUFF ALREADY</t>
  </si>
  <si>
    <t>UPTOWN LUCY</t>
  </si>
  <si>
    <t>LORD DOMINO</t>
  </si>
  <si>
    <t>KASAMI</t>
  </si>
  <si>
    <t>FREEDOM ESCAPE</t>
  </si>
  <si>
    <t>SWERVING</t>
  </si>
  <si>
    <t>SNOW BUSINESS</t>
  </si>
  <si>
    <t>GOOD LIFE DIVA</t>
  </si>
  <si>
    <t>SABAID</t>
  </si>
  <si>
    <t>HOKOLESQUA</t>
  </si>
  <si>
    <t>PRECIOUS SOCKS</t>
  </si>
  <si>
    <t>FOURMAK</t>
  </si>
  <si>
    <t>WINAM GULF</t>
  </si>
  <si>
    <t>HOUSAY</t>
  </si>
  <si>
    <t>IRISH MIST</t>
  </si>
  <si>
    <t>GOTTALUVJIMMY</t>
  </si>
  <si>
    <t>HEYINGTON STATION</t>
  </si>
  <si>
    <t>BM82</t>
  </si>
  <si>
    <t>MEDIA EMPIRE</t>
  </si>
  <si>
    <t>CHALONNE PRINCESS</t>
  </si>
  <si>
    <t>DANAUSTAR</t>
  </si>
  <si>
    <t>HALVOYA</t>
  </si>
  <si>
    <t>SMOKIN' HOLLY</t>
  </si>
  <si>
    <t>JENNI OF AVALON</t>
  </si>
  <si>
    <t>RIPPLING BELLE</t>
  </si>
  <si>
    <t>NEWLEY WED</t>
  </si>
  <si>
    <t>STORMY MISTRESS</t>
  </si>
  <si>
    <t>CROSSFIRE ROAD</t>
  </si>
  <si>
    <t>WHAT A SHAM</t>
  </si>
  <si>
    <t>MISS PIPER</t>
  </si>
  <si>
    <t>TEMLEH</t>
  </si>
  <si>
    <t>MATAO MA</t>
  </si>
  <si>
    <t>Matt Cumani</t>
  </si>
  <si>
    <t>just a trial specialist…</t>
  </si>
  <si>
    <t>didn’t handle Heavy on debut.</t>
  </si>
  <si>
    <t>EPIC CENTRE</t>
  </si>
  <si>
    <t>BONARIO</t>
  </si>
  <si>
    <t>DAMASK ROSE</t>
  </si>
  <si>
    <t>DEC 2021</t>
  </si>
  <si>
    <t>PHILOSOPHER</t>
  </si>
  <si>
    <t>Anthony &amp; Sam Freedman</t>
  </si>
  <si>
    <t>YONCE</t>
  </si>
  <si>
    <t>PERIBALDO</t>
  </si>
  <si>
    <t>WAR OF WISDOM</t>
  </si>
  <si>
    <t>MY ARTEMIS</t>
  </si>
  <si>
    <t>NO CRYING</t>
  </si>
  <si>
    <t>THE PUP</t>
  </si>
  <si>
    <t>JUNGLE JIM</t>
  </si>
  <si>
    <t>LADY HILLARY</t>
  </si>
  <si>
    <t>TRANQUIL BAY</t>
  </si>
  <si>
    <t>ABOVE EVERAGE</t>
  </si>
  <si>
    <t>RIOYUKI</t>
  </si>
  <si>
    <t>I SEE YOU COMING</t>
  </si>
  <si>
    <t>FORGED</t>
  </si>
  <si>
    <t>MISSED THE MARK</t>
  </si>
  <si>
    <t>SUGAR AND SWEET</t>
  </si>
  <si>
    <t>PINK AND BLACK</t>
  </si>
  <si>
    <t>Jamie Edwards</t>
  </si>
  <si>
    <t>POPPET</t>
  </si>
  <si>
    <t>HER EMPIRE</t>
  </si>
  <si>
    <t>WHAT HAPPENED</t>
  </si>
  <si>
    <t>DESIGNED TO RUN</t>
  </si>
  <si>
    <t>JACQUINOT</t>
  </si>
  <si>
    <t>IMMORTAL SPIRIT</t>
  </si>
  <si>
    <t>MAGIC DRUM</t>
  </si>
  <si>
    <t>RIVERS REWARD</t>
  </si>
  <si>
    <t>IL BRACCIO</t>
  </si>
  <si>
    <t>PLACE OF GOLD</t>
  </si>
  <si>
    <t>Cliff Brown</t>
  </si>
  <si>
    <t>LOVIE MAY</t>
  </si>
  <si>
    <t>EXCEEDINGLY MAGIC</t>
  </si>
  <si>
    <t>JEFFERSON</t>
  </si>
  <si>
    <t>VAETTIR</t>
  </si>
  <si>
    <t>MESCHEVER</t>
  </si>
  <si>
    <t>LORD PARAMOUNT</t>
  </si>
  <si>
    <t>HEARDYOU</t>
  </si>
  <si>
    <t>DAYTONA BAY</t>
  </si>
  <si>
    <t>MCKEEVER</t>
  </si>
  <si>
    <t>BELAQUA BELLE</t>
  </si>
  <si>
    <t>RUSHEEN</t>
  </si>
  <si>
    <t>JAN 2022</t>
  </si>
  <si>
    <t>JIPUSHI</t>
  </si>
  <si>
    <t>BLACK TOFF AFFAIR</t>
  </si>
  <si>
    <t>WORDY</t>
  </si>
  <si>
    <t>YOSEMITE</t>
  </si>
  <si>
    <t>INUNDATION</t>
  </si>
  <si>
    <t>spelled after FUP run.</t>
  </si>
  <si>
    <t>EL CORDOBES</t>
  </si>
  <si>
    <t>HAPPY SOCKS</t>
  </si>
  <si>
    <t>ADABEYAAT</t>
  </si>
  <si>
    <t>WOLFLANDS</t>
  </si>
  <si>
    <t>ESTRAPAZ</t>
  </si>
  <si>
    <t>JUNKO</t>
  </si>
  <si>
    <t>JEWELLERY</t>
  </si>
  <si>
    <t>GINGER JONES</t>
  </si>
  <si>
    <t>WITCHFULTHINKING</t>
  </si>
  <si>
    <t>ENGLISH RIVIERA</t>
  </si>
  <si>
    <t>CHAIN</t>
  </si>
  <si>
    <t>LET'S SEA</t>
  </si>
  <si>
    <t>BEAU NIGHT</t>
  </si>
  <si>
    <t>WRITE THE SCORE</t>
  </si>
  <si>
    <t>2YO-SWP</t>
  </si>
  <si>
    <t>KOOLATAH</t>
  </si>
  <si>
    <t>SEVEN'O'KEVIN</t>
  </si>
  <si>
    <t>ALLEGORICAL</t>
  </si>
  <si>
    <t>CONSTANTINOU</t>
  </si>
  <si>
    <t>STAY IN TOUCH</t>
  </si>
  <si>
    <t>PHASE OF WAR</t>
  </si>
  <si>
    <t>KING TOMMY</t>
  </si>
  <si>
    <t>Matthew Ellerton</t>
  </si>
  <si>
    <t>DICKENSIAN</t>
  </si>
  <si>
    <t>TUVALU</t>
  </si>
  <si>
    <t>THE BIG HEIST</t>
  </si>
  <si>
    <t>MADAME DU GAST</t>
  </si>
  <si>
    <t>ELITE ICON</t>
  </si>
  <si>
    <t>ALFOIL</t>
  </si>
  <si>
    <t>AQUA LADY</t>
  </si>
  <si>
    <t>SIGNAL</t>
  </si>
  <si>
    <t>CRACKHORN</t>
  </si>
  <si>
    <t>KENSINGTON ROAD</t>
  </si>
  <si>
    <t>ALL SHE WROTE</t>
  </si>
  <si>
    <t>CHELOON</t>
  </si>
  <si>
    <t>MIDNIGHT CHARM</t>
  </si>
  <si>
    <t>RAMPANT LION</t>
  </si>
  <si>
    <t>MICHELOTTI</t>
  </si>
  <si>
    <t>ENTHAAR</t>
  </si>
  <si>
    <t>ESTA LA ROCA</t>
  </si>
  <si>
    <t>GROUNDSWELL</t>
  </si>
  <si>
    <t>SIR BAILEY</t>
  </si>
  <si>
    <t>STARZ BARWON</t>
  </si>
  <si>
    <t>ITALIAN POET</t>
  </si>
  <si>
    <t>PENTEGRA</t>
  </si>
  <si>
    <t>MAHA'S CHOICE</t>
  </si>
  <si>
    <t>HALCYON EAST</t>
  </si>
  <si>
    <t>VERSILIA</t>
  </si>
  <si>
    <t>DANCELITTLESISTER</t>
  </si>
  <si>
    <t>Trent Busuttin &amp; Natalie Young</t>
  </si>
  <si>
    <t>FEB 2022</t>
  </si>
  <si>
    <t>SNAKEY MAG</t>
  </si>
  <si>
    <t>OHANA FIRST</t>
  </si>
  <si>
    <t>GIRELLO</t>
  </si>
  <si>
    <t>EVENTUALLY</t>
  </si>
  <si>
    <t>SAVVY SOVEREIGN</t>
  </si>
  <si>
    <t>LOVING ANGEL</t>
  </si>
  <si>
    <t>IMPROVIDENT</t>
  </si>
  <si>
    <t>MAWKEB</t>
  </si>
  <si>
    <t>DREAM INHERIT</t>
  </si>
  <si>
    <t>ILOVEROSES</t>
  </si>
  <si>
    <t>TAYLA'S MOMENT</t>
  </si>
  <si>
    <t>RENOSU</t>
  </si>
  <si>
    <t>SEBONACK</t>
  </si>
  <si>
    <t>JUMBO OZAKI</t>
  </si>
  <si>
    <t>THE GARDEN</t>
  </si>
  <si>
    <t>BIOGRAPHER</t>
  </si>
  <si>
    <t>SHOCKING HABIT</t>
  </si>
  <si>
    <t>COLLISON</t>
  </si>
  <si>
    <t>SUMMIT QUEEN</t>
  </si>
  <si>
    <t>GRAPPA DI MOSCATO</t>
  </si>
  <si>
    <t>PROOINGA</t>
  </si>
  <si>
    <t>BRITISH COLUMBIA</t>
  </si>
  <si>
    <t>Graheme Begg</t>
  </si>
  <si>
    <t>OVER BOOST</t>
  </si>
  <si>
    <t>Greg Eurell</t>
  </si>
  <si>
    <t>ZOUHOPE</t>
  </si>
  <si>
    <t>SALEM</t>
  </si>
  <si>
    <t>CRÈME DE LA BOMME</t>
  </si>
  <si>
    <t>HARMSWORTH</t>
  </si>
  <si>
    <t>O'LUCKY</t>
  </si>
  <si>
    <t>PLAGIARIZED</t>
  </si>
  <si>
    <t>CROWNING MOMENT</t>
  </si>
  <si>
    <t>SEIRYU</t>
  </si>
  <si>
    <t>WHITE WEDDING</t>
  </si>
  <si>
    <t>DIVINA CALLE</t>
  </si>
  <si>
    <t>ALONTRO</t>
  </si>
  <si>
    <t>CAMINO REAL</t>
  </si>
  <si>
    <t>HEAVENLY EAGLE</t>
  </si>
  <si>
    <t>RAPID ACHIEVER</t>
  </si>
  <si>
    <t>STRAY</t>
  </si>
  <si>
    <t>KAI</t>
  </si>
  <si>
    <t>Tauranga</t>
  </si>
  <si>
    <t>NZ</t>
  </si>
  <si>
    <t>THE SISTINE TALES</t>
  </si>
  <si>
    <t>CHAMPINSKY</t>
  </si>
  <si>
    <t>AVOID ME</t>
  </si>
  <si>
    <t>PRADO</t>
  </si>
  <si>
    <t>CASTILLIAN</t>
  </si>
  <si>
    <t>ZENNZELLA</t>
  </si>
  <si>
    <t>CORONA LAD</t>
  </si>
  <si>
    <t>CLYMENE</t>
  </si>
  <si>
    <t>OUR DUKE</t>
  </si>
  <si>
    <t>TOPEKA</t>
  </si>
  <si>
    <t>FATALE BLISS</t>
  </si>
  <si>
    <t>STRETTO</t>
  </si>
  <si>
    <t>Mount Gambier</t>
  </si>
  <si>
    <t>AMAZEBALLS</t>
  </si>
  <si>
    <t>YAKI ISHI</t>
  </si>
  <si>
    <t>ORIENTAL LEGEND</t>
  </si>
  <si>
    <t>VASMEE</t>
  </si>
  <si>
    <t>ROCKET SCIENCE</t>
  </si>
  <si>
    <t>Wanganui</t>
  </si>
  <si>
    <t>HOME RULE</t>
  </si>
  <si>
    <t>LA ROCQUE</t>
  </si>
  <si>
    <t>ZAMBORGHINI</t>
  </si>
  <si>
    <t>JAJA DING DONG</t>
  </si>
  <si>
    <t>D'JUMBUCK</t>
  </si>
  <si>
    <t>SHALAMAN</t>
  </si>
  <si>
    <t>EXCEED THE DREAM</t>
  </si>
  <si>
    <t>GOLDEN VITRINE</t>
  </si>
  <si>
    <t>CATALINA BLUE</t>
  </si>
  <si>
    <t>MAR 2022</t>
  </si>
  <si>
    <t>TESTIFIED</t>
  </si>
  <si>
    <t>THAT'S MOLLY</t>
  </si>
  <si>
    <t>CIRRINA</t>
  </si>
  <si>
    <t>CRYSTALIST</t>
  </si>
  <si>
    <t>WEE NESSY</t>
  </si>
  <si>
    <t>GREECE</t>
  </si>
  <si>
    <t>GEE BEE ESS</t>
  </si>
  <si>
    <t>MUGEN</t>
  </si>
  <si>
    <t>INTELLO STAR</t>
  </si>
  <si>
    <t>TRINITY BEACH</t>
  </si>
  <si>
    <t>VITTORINA</t>
  </si>
  <si>
    <t>KUROLATION</t>
  </si>
  <si>
    <t>MY DIVAS</t>
  </si>
  <si>
    <t>MONSOON REINS</t>
  </si>
  <si>
    <t>WHISPERING TYCOON</t>
  </si>
  <si>
    <t>INTO THE FURY</t>
  </si>
  <si>
    <t>MISS MATADOR</t>
  </si>
  <si>
    <t>MELANIE</t>
  </si>
  <si>
    <t>MRS CHRISSIE</t>
  </si>
  <si>
    <t>ROMANESCO FRESCO</t>
  </si>
  <si>
    <t>CAMPOREALE</t>
  </si>
  <si>
    <t>Towong</t>
  </si>
  <si>
    <t>THUMANI</t>
  </si>
  <si>
    <t>ROCKET PARK</t>
  </si>
  <si>
    <t>CUSTODIAN</t>
  </si>
  <si>
    <t>FINE VINTAGE</t>
  </si>
  <si>
    <t>Annabel Neasham</t>
  </si>
  <si>
    <t>LADY LAGUNA</t>
  </si>
  <si>
    <t>POWER OF SONG</t>
  </si>
  <si>
    <t>I AM ME</t>
  </si>
  <si>
    <t>OVER SHADY</t>
  </si>
  <si>
    <t>HOARD THE BOURBON</t>
  </si>
  <si>
    <t>Matamata</t>
  </si>
  <si>
    <t>SENEGALIA</t>
  </si>
  <si>
    <t>KAPALUA SUNSET</t>
  </si>
  <si>
    <t>BATTLEGROUND</t>
  </si>
  <si>
    <t>FOUJITA SAN</t>
  </si>
  <si>
    <t>15th</t>
  </si>
  <si>
    <t>ORLANDO GROVE</t>
  </si>
  <si>
    <t>MAYOR OF METHUL</t>
  </si>
  <si>
    <t>RED SISTA</t>
  </si>
  <si>
    <t>Amy &amp; Ash Yargi</t>
  </si>
  <si>
    <t>SQUAD</t>
  </si>
  <si>
    <t>SMILING AMOS</t>
  </si>
  <si>
    <t>SHARE THE RHYTHM</t>
  </si>
  <si>
    <t>SILVER BOOTS</t>
  </si>
  <si>
    <t>WATERFORD</t>
  </si>
  <si>
    <t>FUNNY IMPACT</t>
  </si>
  <si>
    <t>CL2</t>
  </si>
  <si>
    <t>TSUGARU</t>
  </si>
  <si>
    <t>STARRY LEGEND</t>
  </si>
  <si>
    <t>YULONG DEFENCE</t>
  </si>
  <si>
    <t>PERI PERI RICH</t>
  </si>
  <si>
    <t>HOT AND STRONG</t>
  </si>
  <si>
    <t>GULF OF LION</t>
  </si>
  <si>
    <t>BOTANY</t>
  </si>
  <si>
    <t>TREOTTO</t>
  </si>
  <si>
    <t>BELLE ET RICHE</t>
  </si>
  <si>
    <t>STAR PATROL</t>
  </si>
  <si>
    <t>STROMBUS</t>
  </si>
  <si>
    <t>DON'T HESITATE</t>
  </si>
  <si>
    <t>CRACKER BELLE</t>
  </si>
  <si>
    <t>CAPITAL EXPRESS</t>
  </si>
  <si>
    <t>DON'T CHANGE</t>
  </si>
  <si>
    <t>FIELD OF FLUTES</t>
  </si>
  <si>
    <t>SIMPLY OPTIMISTIC</t>
  </si>
  <si>
    <t>ASTERIA</t>
  </si>
  <si>
    <t>HERB</t>
  </si>
  <si>
    <t>Mark &amp; Levi Kavanagh</t>
  </si>
  <si>
    <t>BELLA SORELLINA</t>
  </si>
  <si>
    <t>GOLDEN MILE</t>
  </si>
  <si>
    <t>FOXSHIP</t>
  </si>
  <si>
    <t>STARSELLA</t>
  </si>
  <si>
    <t>JABALI RIDGE</t>
  </si>
  <si>
    <t>CAPTAIN BOND</t>
  </si>
  <si>
    <t>SUCCEED INDEED</t>
  </si>
  <si>
    <t>CONFRONTATIONAL</t>
  </si>
  <si>
    <t>HENTY</t>
  </si>
  <si>
    <t>JACK OF IT</t>
  </si>
  <si>
    <t>CLYDEBANK ROBBER</t>
  </si>
  <si>
    <t>MISS STEIGLITZ</t>
  </si>
  <si>
    <t>spelled after jump out.</t>
  </si>
  <si>
    <t>BANKROLL</t>
  </si>
  <si>
    <t>BELL'S INNOCENT</t>
  </si>
  <si>
    <t>FORBES</t>
  </si>
  <si>
    <t>SUNZOU</t>
  </si>
  <si>
    <t>EYE OF THE EAGLE</t>
  </si>
  <si>
    <t>SERADESS</t>
  </si>
  <si>
    <t>VALLENCOURT</t>
  </si>
  <si>
    <t>PANTONARIO</t>
  </si>
  <si>
    <t>SWIFT SWEET</t>
  </si>
  <si>
    <t>3YO</t>
  </si>
  <si>
    <t>NO LOCKDOWNS</t>
  </si>
  <si>
    <t>MY MONARO</t>
  </si>
  <si>
    <t>SAFE SECRET</t>
  </si>
  <si>
    <t>QUENTON</t>
  </si>
  <si>
    <t>HELL HOUND</t>
  </si>
  <si>
    <t>PENCILED</t>
  </si>
  <si>
    <t>HARBIN</t>
  </si>
  <si>
    <t>MAXIMUS PRIME</t>
  </si>
  <si>
    <t>SHINES</t>
  </si>
  <si>
    <t>MOBAMBA</t>
  </si>
  <si>
    <t>KOOLED</t>
  </si>
  <si>
    <t>SONGAA</t>
  </si>
  <si>
    <t>ANGEL</t>
  </si>
  <si>
    <t>JUDESTAR</t>
  </si>
  <si>
    <t>IN SECRET</t>
  </si>
  <si>
    <t>ILLATION</t>
  </si>
  <si>
    <t>VISINARI</t>
  </si>
  <si>
    <t>CAPELLA</t>
  </si>
  <si>
    <t>NEVER SAY NAY</t>
  </si>
  <si>
    <t>MAGNAJET</t>
  </si>
  <si>
    <t>SINO WITNESS</t>
  </si>
  <si>
    <t>Kerang</t>
  </si>
  <si>
    <t>KITANLAD</t>
  </si>
  <si>
    <t>YULONG JET</t>
  </si>
  <si>
    <t>KANNENBERGS ROAD</t>
  </si>
  <si>
    <t>PRINCESS NEFERTITI</t>
  </si>
  <si>
    <t>APR 2022</t>
  </si>
  <si>
    <t>FERLAZZO</t>
  </si>
  <si>
    <t>won 3x of 9x runs this prep.</t>
  </si>
  <si>
    <t>spelled then won FUP next prep.</t>
  </si>
  <si>
    <t>finished 6th in Blue Diamond.</t>
  </si>
  <si>
    <t>FULLER</t>
  </si>
  <si>
    <t>GALAXY RULER</t>
  </si>
  <si>
    <t>LIFE LESSONS</t>
  </si>
  <si>
    <t>OXLEY JACK</t>
  </si>
  <si>
    <t>GREY NORTHERN</t>
  </si>
  <si>
    <t>ISRAELITE BAY</t>
  </si>
  <si>
    <t>TREKKING</t>
  </si>
  <si>
    <t>MISS WINNY</t>
  </si>
  <si>
    <t>CRESTANI</t>
  </si>
  <si>
    <t>RINGMASTER</t>
  </si>
  <si>
    <t>LUXURIANT</t>
  </si>
  <si>
    <t>Hawera</t>
  </si>
  <si>
    <t>CHEEKY KEVIN</t>
  </si>
  <si>
    <t>MADREAN</t>
  </si>
  <si>
    <t>BIG GIRL HELGA</t>
  </si>
  <si>
    <t>RIVERPLATE</t>
  </si>
  <si>
    <t>FRANKLY ROSIE</t>
  </si>
  <si>
    <t>TYCOON'S GIRL</t>
  </si>
  <si>
    <t>MISS BALVENIE</t>
  </si>
  <si>
    <t>COSMIC AURA</t>
  </si>
  <si>
    <t>ALLEGRETTA</t>
  </si>
  <si>
    <t>LUVIN' OUR GRACE</t>
  </si>
  <si>
    <t>MAY 2022</t>
  </si>
  <si>
    <t>SEYDOUX</t>
  </si>
  <si>
    <t>Jim Conlan</t>
  </si>
  <si>
    <t>MCTAGGART</t>
  </si>
  <si>
    <t>PASSIVE AGGRESSIVE</t>
  </si>
  <si>
    <t>DUSSE</t>
  </si>
  <si>
    <t>HOLLYWOOD SIREN</t>
  </si>
  <si>
    <t>TORGENE</t>
  </si>
  <si>
    <t>AMBASSADORS</t>
  </si>
  <si>
    <t>MAXIMILLIUS</t>
  </si>
  <si>
    <t>DENY KNOWLEDGE</t>
  </si>
  <si>
    <t>WINNING REVOLUTION</t>
  </si>
  <si>
    <t>BM100</t>
  </si>
  <si>
    <t>VERONICA JANE</t>
  </si>
  <si>
    <t>John O'Shea</t>
  </si>
  <si>
    <t>CATALINA BLACK CAT</t>
  </si>
  <si>
    <t>ZUPAGROOVE</t>
  </si>
  <si>
    <t>GABSTAR</t>
  </si>
  <si>
    <t>RUSSIAN MINT</t>
  </si>
  <si>
    <t>BIFROST</t>
  </si>
  <si>
    <t>BURUM</t>
  </si>
  <si>
    <t>ZOE MAE</t>
  </si>
  <si>
    <t>TOUCH OF PATIENCE</t>
  </si>
  <si>
    <t>DEMINAUR</t>
  </si>
  <si>
    <t>BM858</t>
  </si>
  <si>
    <t>OPPOSING</t>
  </si>
  <si>
    <t>MATTER OF HONOUR</t>
  </si>
  <si>
    <t>EL SOLEADO</t>
  </si>
  <si>
    <t>DOSH</t>
  </si>
  <si>
    <t>LASHES</t>
  </si>
  <si>
    <t>EASY SINGLE</t>
  </si>
  <si>
    <t>PRECIOUS GAMBLE</t>
  </si>
  <si>
    <t>ROSSMAN</t>
  </si>
  <si>
    <t>WILD KOMODO</t>
  </si>
  <si>
    <t>ROSALIA</t>
  </si>
  <si>
    <t>WHERE’S THE HUNTER</t>
  </si>
  <si>
    <t>TYWINA</t>
  </si>
  <si>
    <t>BLACKBOOK (OTHER) RESULTS (BY MONTH)</t>
  </si>
  <si>
    <t>RED CARD</t>
  </si>
  <si>
    <t>KOSHU</t>
  </si>
  <si>
    <t>CHAMPAGNE SHOOTER</t>
  </si>
  <si>
    <t>THE ROCKWELL SCALE</t>
  </si>
  <si>
    <t>EXCUSEZ MOI</t>
  </si>
  <si>
    <t>BREAKING GROUND</t>
  </si>
  <si>
    <t>AZOUSTIC</t>
  </si>
  <si>
    <t>BAY THIRTEEN</t>
  </si>
  <si>
    <t>ASTERN VILLA</t>
  </si>
  <si>
    <t>O'TYCOON</t>
  </si>
  <si>
    <t>ROMANCER</t>
  </si>
  <si>
    <t>INNOCENT ENUFF</t>
  </si>
  <si>
    <t>THE PHILOSOPHISER</t>
  </si>
  <si>
    <t>ROSE TYCOON</t>
  </si>
  <si>
    <t>BANK MAUR</t>
  </si>
  <si>
    <t>LUCKY SUN</t>
  </si>
  <si>
    <t>GEORGIE GET MAD</t>
  </si>
  <si>
    <t>RURA PENTHE</t>
  </si>
  <si>
    <t>RAIN LORD</t>
  </si>
  <si>
    <t>KEPPEL BAY</t>
  </si>
  <si>
    <t>ATLANTIS TYCOON</t>
  </si>
  <si>
    <t>MCKEON</t>
  </si>
  <si>
    <t>IMA GURU</t>
  </si>
  <si>
    <t>LITTLE MISS GRACE</t>
  </si>
  <si>
    <t>GULF OF ADEN</t>
  </si>
  <si>
    <t>CINDERELLA DAYS</t>
  </si>
  <si>
    <t>HYPOTHETICAL</t>
  </si>
  <si>
    <t>won a BM58 by 5L third up.</t>
  </si>
  <si>
    <t>spelled following trials.</t>
  </si>
  <si>
    <t>AQUILION GIRL</t>
  </si>
  <si>
    <t>BLACKBOOK - 'HIGHLIGHTED' RUNNERS</t>
  </si>
  <si>
    <t>BLACKBOOK - 'OTHER' RUNNERS</t>
  </si>
  <si>
    <t>'HIGHLIGHTED' RUNNERS</t>
  </si>
  <si>
    <t>'OTHER' RUNNERS</t>
  </si>
  <si>
    <t>CAPPELLETTI</t>
  </si>
  <si>
    <t>KEW PLAYER</t>
  </si>
  <si>
    <t>MISS MAMBA</t>
  </si>
  <si>
    <t>CHAMPIONS LEAGUE</t>
  </si>
  <si>
    <t>GARRUCHA</t>
  </si>
  <si>
    <t>GHAANTI</t>
  </si>
  <si>
    <t>GRAND POPE</t>
  </si>
  <si>
    <t>ELITE LEGACY</t>
  </si>
  <si>
    <t>I AM WAR</t>
  </si>
  <si>
    <t>Trevor Andrews</t>
  </si>
  <si>
    <t>SLIPSLOPSLAP</t>
  </si>
  <si>
    <t>CARMEN LUCIA</t>
  </si>
  <si>
    <t>ON THE RECORD</t>
  </si>
  <si>
    <t>MIMOSAS</t>
  </si>
  <si>
    <t>VILLAINESQUE</t>
  </si>
  <si>
    <t>THRON BONE</t>
  </si>
  <si>
    <t>BOOGIE DANCER</t>
  </si>
  <si>
    <t>IMASUPERSTAR</t>
  </si>
  <si>
    <t>WANNABE FAMOUS</t>
  </si>
  <si>
    <t>RICH PARIS</t>
  </si>
  <si>
    <t>PHILOSOPHERS STONE</t>
  </si>
  <si>
    <t>Caroline Jennings</t>
  </si>
  <si>
    <t>STARIANNE</t>
  </si>
  <si>
    <t>VENGEFUL</t>
  </si>
  <si>
    <t>ITZHOT</t>
  </si>
  <si>
    <t>THE GREAT HOUDINI</t>
  </si>
  <si>
    <t>FAIRY SPIRIT</t>
  </si>
  <si>
    <t>FIRIMITY</t>
  </si>
  <si>
    <t>SAN MARINO</t>
  </si>
  <si>
    <t>MAUSER</t>
  </si>
  <si>
    <t>CANTINA</t>
  </si>
  <si>
    <t>STARBURY</t>
  </si>
  <si>
    <t>Nick Ryan</t>
  </si>
  <si>
    <t>SAREEM D'ORO</t>
  </si>
  <si>
    <t>CORNER OFF</t>
  </si>
  <si>
    <t>MALIEPO</t>
  </si>
  <si>
    <t>FINANCE HARLEM</t>
  </si>
  <si>
    <t>WATER BOMBER</t>
  </si>
  <si>
    <t>NO DRAMA</t>
  </si>
  <si>
    <t>won a 3YO HCP race third up.</t>
  </si>
  <si>
    <t>JENNY JEROME</t>
  </si>
  <si>
    <t>RUN JIMMY RUN</t>
  </si>
  <si>
    <t>PASSEGGIATA</t>
  </si>
  <si>
    <t>Bjorn Baker</t>
  </si>
  <si>
    <t>ROLLING FIELDS</t>
  </si>
  <si>
    <t>SOUTH OF HOUSTON</t>
  </si>
  <si>
    <t>LOVETTA</t>
  </si>
  <si>
    <t>AOIFE</t>
  </si>
  <si>
    <t>LAST HOPE</t>
  </si>
  <si>
    <t>THALURSIAN (ex-WINNERS BET)</t>
  </si>
  <si>
    <t>spelled after FUP run - throat condition.</t>
  </si>
  <si>
    <t>Muswellbrook</t>
  </si>
  <si>
    <t>SECRET REVOLUTION</t>
  </si>
  <si>
    <t>SPORTS LEGEND</t>
  </si>
  <si>
    <t>Les Bridge</t>
  </si>
  <si>
    <t>BLACKBOOK RESULTS (BY TRACK)</t>
  </si>
  <si>
    <t>BLACKBOOK (OTHER) RESULTS (BY TRACK)</t>
  </si>
  <si>
    <t>BLACKBOOK (OTHER) RESULTS (BY GRADE)</t>
  </si>
  <si>
    <t>MAIDEN</t>
  </si>
  <si>
    <t>GOOD</t>
  </si>
  <si>
    <t>SOFT</t>
  </si>
  <si>
    <t>HEAVY</t>
  </si>
  <si>
    <t>SYNTHETIC</t>
  </si>
  <si>
    <t>BLACKBOOK RESULTS (BY GRADE)</t>
  </si>
  <si>
    <t>CLASS 1</t>
  </si>
  <si>
    <t>3YO SW&amp;P</t>
  </si>
  <si>
    <t>GROUP 3</t>
  </si>
  <si>
    <t>CLASS 4 (HK)</t>
  </si>
  <si>
    <t>LISTED</t>
  </si>
  <si>
    <t>OPEN</t>
  </si>
  <si>
    <t>READ</t>
  </si>
  <si>
    <t>NATION PRIDE</t>
  </si>
  <si>
    <t>Track rating</t>
  </si>
  <si>
    <t>Track Rating</t>
  </si>
  <si>
    <t>Track</t>
  </si>
  <si>
    <t>CRANBOURNE</t>
  </si>
  <si>
    <t>FLEMINGTON</t>
  </si>
  <si>
    <t>MORNINGTON</t>
  </si>
  <si>
    <t>BENDIGO</t>
  </si>
  <si>
    <t>SANDOWN</t>
  </si>
  <si>
    <t>CAULFIELD</t>
  </si>
  <si>
    <t>SALE</t>
  </si>
  <si>
    <t>MOONEE VALLEY</t>
  </si>
  <si>
    <t>WODONGA</t>
  </si>
  <si>
    <t>WARRNAMBOOL</t>
  </si>
  <si>
    <t>PAKENHAM</t>
  </si>
  <si>
    <t>GEELONG</t>
  </si>
  <si>
    <t>TATURA</t>
  </si>
  <si>
    <t>BALLARAT</t>
  </si>
  <si>
    <t>SWAN HILL</t>
  </si>
  <si>
    <t>MOE</t>
  </si>
  <si>
    <t>BENALLA</t>
  </si>
  <si>
    <t>KYNETON</t>
  </si>
  <si>
    <t>KILMORE</t>
  </si>
  <si>
    <t>BAIRNSDALE</t>
  </si>
  <si>
    <t>YARRA VALLEY</t>
  </si>
  <si>
    <t>WERRIBEE</t>
  </si>
  <si>
    <t>ECHUCA</t>
  </si>
  <si>
    <t>BLACKBOOK RESULTS (BY TRACK RATING)</t>
  </si>
  <si>
    <t>RIVER RIBBLE</t>
  </si>
  <si>
    <t>HELL I AM</t>
  </si>
  <si>
    <t>PRINCE OF CAIRO</t>
  </si>
  <si>
    <t>AMINIKII</t>
  </si>
  <si>
    <t>ONE DESTINY</t>
  </si>
  <si>
    <t>SIR KALAHAD</t>
  </si>
  <si>
    <t>ZIPPING BOY</t>
  </si>
  <si>
    <t>GORMLEY</t>
  </si>
  <si>
    <t>TIFOSI</t>
  </si>
  <si>
    <t>CADAZIO</t>
  </si>
  <si>
    <t>given a let-up following debut.</t>
  </si>
  <si>
    <t>FF</t>
  </si>
  <si>
    <t>FAST WITNESS</t>
  </si>
  <si>
    <t>STREET CONQUEROR</t>
  </si>
  <si>
    <t>WILLINGA FREEFALL</t>
  </si>
  <si>
    <t>ZENTI</t>
  </si>
  <si>
    <t>ATMOSPHERE</t>
  </si>
  <si>
    <t>NICOLINI VITO</t>
  </si>
  <si>
    <t>SHADES OF ROSE</t>
  </si>
  <si>
    <t>KIPYEGON</t>
  </si>
  <si>
    <t>WALTZ ON BY</t>
  </si>
  <si>
    <t>FRENCH EMPEROR</t>
  </si>
  <si>
    <t>LISIEUX</t>
  </si>
  <si>
    <t>STAR HUMMA</t>
  </si>
  <si>
    <t>SPIRITCHASER</t>
  </si>
  <si>
    <t>CHESTER WARRIOR</t>
  </si>
  <si>
    <t>FAST SERVE</t>
  </si>
  <si>
    <t>Mitchell Freedman</t>
  </si>
  <si>
    <t>IVAN'S HERO</t>
  </si>
  <si>
    <t>PERUSAL</t>
  </si>
  <si>
    <t>LULU DARLING</t>
  </si>
  <si>
    <t>OCEAN SHORES</t>
  </si>
  <si>
    <t>BM72</t>
  </si>
  <si>
    <t>Collect</t>
  </si>
  <si>
    <t>DIAMATTI</t>
  </si>
  <si>
    <t>KEYSBOROUGH</t>
  </si>
  <si>
    <t>BISTRO</t>
  </si>
  <si>
    <t>WRITTEN SWOOSH</t>
  </si>
  <si>
    <t>GOLD TRIP</t>
  </si>
  <si>
    <t>ASTELENA</t>
  </si>
  <si>
    <t>AUG 2022</t>
  </si>
  <si>
    <t>JUL 2022</t>
  </si>
  <si>
    <t>JUN 2022</t>
  </si>
  <si>
    <t>BOLD INTENTIONS</t>
  </si>
  <si>
    <t>TYPHOON TITMUS</t>
  </si>
  <si>
    <t>Confidence</t>
  </si>
  <si>
    <t>Low/Medium</t>
  </si>
  <si>
    <t>Medium</t>
  </si>
  <si>
    <t>High</t>
  </si>
  <si>
    <t>BEOUR BAY</t>
  </si>
  <si>
    <t>SPRING VALLEY</t>
  </si>
  <si>
    <t>WHAT YOU NEED</t>
  </si>
  <si>
    <t>SOCIABEEL</t>
  </si>
  <si>
    <t>CAVELLITA</t>
  </si>
  <si>
    <t>Low</t>
  </si>
  <si>
    <t>BLACKBOOK (OTHER) RESULTS (BY CONFIDENCE)</t>
  </si>
  <si>
    <t>LITTLE MISS KUBI</t>
  </si>
  <si>
    <t>RAETIHI</t>
  </si>
  <si>
    <t>G'DAY GORGEOUS</t>
  </si>
  <si>
    <t>ANOTHER COGNAC</t>
  </si>
  <si>
    <t>LAGO'S DAUGHTER</t>
  </si>
  <si>
    <t>BEWS</t>
  </si>
  <si>
    <t>DIAMOND FLARE</t>
  </si>
  <si>
    <t>SHOURI LAD</t>
  </si>
  <si>
    <t>PEREILLE</t>
  </si>
  <si>
    <t>EXTREME STEP</t>
  </si>
  <si>
    <t>IGNACIO</t>
  </si>
  <si>
    <t>HEADWALL</t>
  </si>
  <si>
    <t>LOMANDRA</t>
  </si>
  <si>
    <t>I COULD DO BETTER</t>
  </si>
  <si>
    <t>HONEYCUP</t>
  </si>
  <si>
    <t>SUMATRA</t>
  </si>
  <si>
    <t>BENCOOLEN</t>
  </si>
  <si>
    <t>GAMADALE NIP</t>
  </si>
  <si>
    <t>OVER 'N' OUT</t>
  </si>
  <si>
    <t>MISS DANIEL</t>
  </si>
  <si>
    <t>DUBAI OAK</t>
  </si>
  <si>
    <t>SCIENTIST</t>
  </si>
  <si>
    <t>DUVACH</t>
  </si>
  <si>
    <t>ANG POW</t>
  </si>
  <si>
    <t>ANGEL SHE AIN'T</t>
  </si>
  <si>
    <t>CHOLANTE</t>
  </si>
  <si>
    <t>SCORCH</t>
  </si>
  <si>
    <t>ORZALA</t>
  </si>
  <si>
    <t>CLOCK STRIKES</t>
  </si>
  <si>
    <t>RIVKIN</t>
  </si>
  <si>
    <t>AEECEE PRINCE</t>
  </si>
  <si>
    <t>GARZA BLANCA</t>
  </si>
  <si>
    <t>PENCILLED OUT</t>
  </si>
  <si>
    <t>JOVIAL WAGON</t>
  </si>
  <si>
    <t>RUDY RUDE</t>
  </si>
  <si>
    <t>RASPUTINA</t>
  </si>
  <si>
    <t>LADY OF HONOUR</t>
  </si>
  <si>
    <t>BAYEZID</t>
  </si>
  <si>
    <t>CONQUEROR</t>
  </si>
  <si>
    <t>PAS MALOTRU</t>
  </si>
  <si>
    <t>STORMBOLT</t>
  </si>
  <si>
    <t>ORDER OF GLORY</t>
  </si>
  <si>
    <t>0-64</t>
  </si>
  <si>
    <t>MADAM CHARM</t>
  </si>
  <si>
    <t>ENFANT ROUGE</t>
  </si>
  <si>
    <t>BERARDINO</t>
  </si>
  <si>
    <t>SHIPSTERN</t>
  </si>
  <si>
    <t>CLAUDIA SHIVER</t>
  </si>
  <si>
    <t>0-58</t>
  </si>
  <si>
    <t>SAIGON</t>
  </si>
  <si>
    <t>COSTLESS</t>
  </si>
  <si>
    <t>HAWAII FIVE OH</t>
  </si>
  <si>
    <t>VINCERE</t>
  </si>
  <si>
    <t>Chris Waller</t>
  </si>
  <si>
    <t>FAST VICTORY</t>
  </si>
  <si>
    <t>MISSY LONGPORT</t>
  </si>
  <si>
    <t>SEP 2022</t>
  </si>
  <si>
    <t>KARAKA LAD</t>
  </si>
  <si>
    <t>SOREL RISING</t>
  </si>
  <si>
    <t>RICH FORTUNE</t>
  </si>
  <si>
    <t>DASHING</t>
  </si>
  <si>
    <t>KING GUTHO</t>
  </si>
  <si>
    <t>Queanbeyan</t>
  </si>
  <si>
    <t>BONHEUR</t>
  </si>
  <si>
    <t>GULF OF GUINEA</t>
  </si>
  <si>
    <t>QUEEN OF THE GREEN</t>
  </si>
  <si>
    <t>JOYFUL FORTUNE</t>
  </si>
  <si>
    <t>BLACKBOOK RESULTS (BY CONFIDENCE)</t>
  </si>
  <si>
    <t>ANGRY SKIES</t>
  </si>
  <si>
    <t>SMART LITTLE MISS</t>
  </si>
  <si>
    <t>KATSU</t>
  </si>
  <si>
    <t>THE BRILL BUILDING</t>
  </si>
  <si>
    <t>CANNON</t>
  </si>
  <si>
    <t>LOTTWON</t>
  </si>
  <si>
    <t>Ben Brisbourne</t>
  </si>
  <si>
    <t>BLACK IRIS</t>
  </si>
  <si>
    <t>MILLENNIUM FALCON</t>
  </si>
  <si>
    <t>POWER MISSILE</t>
  </si>
  <si>
    <t>THE DEPUTY</t>
  </si>
  <si>
    <t>VICTORIA ROC</t>
  </si>
  <si>
    <t>HUGE WIN (HEADWATER x OVERBLIK)</t>
  </si>
  <si>
    <t>WRITTEN SUN</t>
  </si>
  <si>
    <t>SWEETENED</t>
  </si>
  <si>
    <t>LASCARS</t>
  </si>
  <si>
    <t>PORT ALBERT</t>
  </si>
  <si>
    <t>IT'SOURTIME</t>
  </si>
  <si>
    <t>GOLD GOVERNOR</t>
  </si>
  <si>
    <t>HOLLER VALANCE</t>
  </si>
  <si>
    <t>Shane Nichols</t>
  </si>
  <si>
    <t>SELOUS</t>
  </si>
  <si>
    <t>TOPSPORT TOP PERFORMER</t>
  </si>
  <si>
    <t>RESULTS OVERVIEW</t>
  </si>
  <si>
    <t>SHOHEI</t>
  </si>
  <si>
    <t>BASQUE</t>
  </si>
  <si>
    <t>TRUST RUSTY</t>
  </si>
  <si>
    <t>SEPTAGRAM</t>
  </si>
  <si>
    <t>Coleraine</t>
  </si>
  <si>
    <t>CENTREFOLDSTAR</t>
  </si>
  <si>
    <t>Naracoorte</t>
  </si>
  <si>
    <t>WONDEREACH</t>
  </si>
  <si>
    <t>Matthew Smith</t>
  </si>
  <si>
    <t>KAZOU</t>
  </si>
  <si>
    <t>CALL DI</t>
  </si>
  <si>
    <t>PUNGO</t>
  </si>
  <si>
    <t>STARSPANGLED BABY</t>
  </si>
  <si>
    <t>ANY ZOUWILLDO</t>
  </si>
  <si>
    <t>CADENABBIA</t>
  </si>
  <si>
    <t>OCT 2022</t>
  </si>
  <si>
    <t>LUNAR MODULE</t>
  </si>
  <si>
    <t>POUANDAI</t>
  </si>
  <si>
    <t>Ciaron Maher &amp; David Eustace</t>
  </si>
  <si>
    <t>CLS4</t>
  </si>
  <si>
    <t>AUROLAA</t>
  </si>
  <si>
    <t>ANGELONE</t>
  </si>
  <si>
    <t>DENSITY</t>
  </si>
  <si>
    <t>HIGHLAND GIRL</t>
  </si>
  <si>
    <t>TROPICCONI</t>
  </si>
  <si>
    <t>ALIBI DOT COM</t>
  </si>
  <si>
    <t>Port Macquarie</t>
  </si>
  <si>
    <t>KING'S GAMBIT</t>
  </si>
  <si>
    <t>PRINCESS DUHALLOW</t>
  </si>
  <si>
    <t>ZOURATA</t>
  </si>
  <si>
    <t>HASTA LA MISSILE</t>
  </si>
  <si>
    <t>MORPHEUS BRAGI (NZ)</t>
  </si>
  <si>
    <t>Carlo Vidotto &amp; Clay Beasy</t>
  </si>
  <si>
    <t>MR TICKLES</t>
  </si>
  <si>
    <t>RHETTARA</t>
  </si>
  <si>
    <t>LIGHT PRESS</t>
  </si>
  <si>
    <t>MAJOR KEY</t>
  </si>
  <si>
    <t>LACEMAKER</t>
  </si>
  <si>
    <t>CHARGENLIKAPLUMA</t>
  </si>
  <si>
    <t>MAGIC TIME</t>
  </si>
  <si>
    <t>POTATO PETE</t>
  </si>
  <si>
    <t>WONDERFUL TONIGHT</t>
  </si>
  <si>
    <t>spelled following JO's.</t>
  </si>
  <si>
    <t>SWEET 'N' SPICY</t>
  </si>
  <si>
    <t>MORPHEUS BRAGI</t>
  </si>
  <si>
    <t>THE UNICORN</t>
  </si>
  <si>
    <t>High Confidence:</t>
  </si>
  <si>
    <t>Medium Confidence:</t>
  </si>
  <si>
    <t>Low/Medium Confidence:</t>
  </si>
  <si>
    <t>Low Confidence:</t>
  </si>
  <si>
    <t>Highlight Runners:</t>
  </si>
  <si>
    <t>Other Runners:</t>
  </si>
  <si>
    <t>Overall Results by Category (since Aug 2020):</t>
  </si>
  <si>
    <t>Overall Results by Confidence (since Aug 2022):</t>
  </si>
  <si>
    <t>CRIMSON DYNAMO</t>
  </si>
  <si>
    <t>KING NEPTUNE</t>
  </si>
  <si>
    <t>EMERALD JACK</t>
  </si>
  <si>
    <t>FLYING ACE</t>
  </si>
  <si>
    <t>R11</t>
  </si>
  <si>
    <t>St Arnaud</t>
  </si>
  <si>
    <t>A LITTLE DEEP</t>
  </si>
  <si>
    <t>ARKANSAW KID</t>
  </si>
  <si>
    <t>COUNT YOUR PENNIES</t>
  </si>
  <si>
    <t>SEPTEMBER RUN</t>
  </si>
  <si>
    <t>LOVE TONIGHT</t>
  </si>
  <si>
    <t>'WATCHLIST' RUNNERS</t>
  </si>
  <si>
    <t>SKIDAMARINK</t>
  </si>
  <si>
    <t>Units applied on a WIN basis only and are based on confidence.</t>
  </si>
  <si>
    <t>The 'Win Units' are based on collecting 4 units on the Win bet (only). The 4 units being 4% on bank.</t>
  </si>
  <si>
    <t>EMPRESS OF WONDER</t>
  </si>
  <si>
    <t>LIPAROO</t>
  </si>
  <si>
    <t>KAMINSKY</t>
  </si>
  <si>
    <t>spelled following debut win.</t>
  </si>
  <si>
    <t>AS TIME GOES BY</t>
  </si>
  <si>
    <t>THUNDER FLASH</t>
  </si>
  <si>
    <t>Brett Conlon</t>
  </si>
  <si>
    <t>SMALL TOWN HERO (NZ)</t>
  </si>
  <si>
    <t>NAICONI</t>
  </si>
  <si>
    <t>CAMPASPE RUN</t>
  </si>
  <si>
    <t>PROMISING PROSPECT</t>
  </si>
  <si>
    <t>EXCELMAN</t>
  </si>
  <si>
    <t>NOV 2022</t>
  </si>
  <si>
    <t>WHINCHAT</t>
  </si>
  <si>
    <t>SILVER TYCOON</t>
  </si>
  <si>
    <t>CHARM STONE</t>
  </si>
  <si>
    <t>MIDTOWN BOSS</t>
  </si>
  <si>
    <t>FROSTED ROMANCE</t>
  </si>
  <si>
    <t>EGYPTIAN ICON</t>
  </si>
  <si>
    <t>MR BARTENDER (NZ)</t>
  </si>
  <si>
    <t>Mick Price &amp; Michael Kent (Jnr)</t>
  </si>
  <si>
    <t>NULLIFY</t>
  </si>
  <si>
    <t>JOYRIDER</t>
  </si>
  <si>
    <t>GHETOO SUPASTAR</t>
  </si>
  <si>
    <t>CAUSE FOR CONCERN</t>
  </si>
  <si>
    <t>DELICATE BABE</t>
  </si>
  <si>
    <t>Seymour</t>
  </si>
  <si>
    <t>WHITTEN</t>
  </si>
  <si>
    <t>RACKERMANN</t>
  </si>
  <si>
    <t>PARRYING</t>
  </si>
  <si>
    <t>ELLY DEE</t>
  </si>
  <si>
    <t>BEL THRONUM</t>
  </si>
  <si>
    <t>WHITE RUSSIAN</t>
  </si>
  <si>
    <t>PINK BEAU TY</t>
  </si>
  <si>
    <t>SASSY BOOM</t>
  </si>
  <si>
    <t>FOXPATH</t>
  </si>
  <si>
    <t>IS IT ME</t>
  </si>
  <si>
    <t>RICHON</t>
  </si>
  <si>
    <t>RUNNING ON TIME</t>
  </si>
  <si>
    <t>Penshurst</t>
  </si>
  <si>
    <t>JENNI L'ARTISTE</t>
  </si>
  <si>
    <t>TRIUMPHANTLY</t>
  </si>
  <si>
    <t>BETSY'S FLAG</t>
  </si>
  <si>
    <t>WHITEHART</t>
  </si>
  <si>
    <t>ROARING SUCCESS</t>
  </si>
  <si>
    <t>MOURN MAID</t>
  </si>
  <si>
    <t>IVANOV</t>
  </si>
  <si>
    <t>MISSILE MEG</t>
  </si>
  <si>
    <t>ITALIAN VIKING</t>
  </si>
  <si>
    <t>KERMACETO</t>
  </si>
  <si>
    <t>FLYING ON A LIMB</t>
  </si>
  <si>
    <t>LONSDALEITE</t>
  </si>
  <si>
    <t>MIGHTY SAPPHIRE</t>
  </si>
  <si>
    <t>BEST LIFE</t>
  </si>
  <si>
    <t>ALWAYS IN</t>
  </si>
  <si>
    <t>*from 01-Aug-20 until 30-Nov-22</t>
  </si>
  <si>
    <t>*from 02-Jun-21 until 30-Nov-22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</si>
</sst>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%"/>
    <numFmt numFmtId="167" formatCode="_(* #,##0.0_);_(* \(#,##0.0\);_(* &quot;-&quot;_);_(@_)"/>
    <numFmt numFmtId="168" formatCode="[$-C09]dd\-mmm\-yy;@"/>
    <numFmt numFmtId="169" formatCode="_(* #,##0.0_);_(* \(#,##0.0\);_(* &quot;-&quot;??_);_(@_)"/>
    <numFmt numFmtId="170" formatCode="_(* #,##0.0_);_(* \(#,##0.0\);_(* &quot;-&quot;?_);_(@_)"/>
    <numFmt numFmtId="171" formatCode="_(* #,##0.00_);_(* \(#,##0.00\);_(* &quot;-&quot;_);_(@_)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sz val="10"/>
      <color rgb="FF000000"/>
      <name val="Calibri (Body)"/>
    </font>
    <font>
      <i/>
      <sz val="10"/>
      <color theme="2"/>
      <name val="Calibri (Body)"/>
    </font>
    <font>
      <sz val="10"/>
      <color theme="1"/>
      <name val="Calibri (Body)"/>
    </font>
    <font>
      <sz val="12"/>
      <name val="Calibri"/>
      <family val="2"/>
    </font>
    <font>
      <b/>
      <sz val="24"/>
      <name val="Calibri"/>
      <family val="2"/>
    </font>
    <font>
      <i/>
      <sz val="8"/>
      <name val="Calibri"/>
      <family val="2"/>
    </font>
    <font>
      <sz val="8"/>
      <color rgb="FFFF0000"/>
      <name val="Calibri"/>
      <family val="2"/>
    </font>
    <font>
      <sz val="12"/>
      <color theme="0"/>
      <name val="Calibri"/>
      <family val="2"/>
    </font>
    <font>
      <i/>
      <sz val="9"/>
      <color theme="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2"/>
      <name val="Calibri"/>
      <family val="2"/>
    </font>
    <font>
      <b/>
      <u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3" fillId="10" borderId="0" applyNumberFormat="0" applyBorder="0" applyAlignment="0" applyProtection="0"/>
    <xf numFmtId="0" fontId="24" fillId="9" borderId="30" applyNumberFormat="0" applyAlignment="0" applyProtection="0"/>
  </cellStyleXfs>
  <cellXfs count="175">
    <xf numFmtId="0" fontId="0" fillId="0" borderId="0" xfId="0"/>
    <xf numFmtId="44" fontId="0" fillId="0" borderId="0" xfId="0" applyNumberFormat="1"/>
    <xf numFmtId="0" fontId="2" fillId="0" borderId="0" xfId="1"/>
    <xf numFmtId="164" fontId="3" fillId="3" borderId="4" xfId="1" applyNumberFormat="1" applyFont="1" applyFill="1" applyBorder="1"/>
    <xf numFmtId="164" fontId="3" fillId="3" borderId="5" xfId="1" applyNumberFormat="1" applyFont="1" applyFill="1" applyBorder="1" applyAlignment="1">
      <alignment horizontal="center"/>
    </xf>
    <xf numFmtId="1" fontId="3" fillId="3" borderId="5" xfId="1" applyNumberFormat="1" applyFont="1" applyFill="1" applyBorder="1" applyAlignment="1">
      <alignment horizontal="center"/>
    </xf>
    <xf numFmtId="0" fontId="6" fillId="3" borderId="6" xfId="1" applyFont="1" applyFill="1" applyBorder="1" applyAlignment="1">
      <alignment horizontal="right"/>
    </xf>
    <xf numFmtId="9" fontId="3" fillId="3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2" fillId="0" borderId="7" xfId="1" applyBorder="1"/>
    <xf numFmtId="44" fontId="2" fillId="0" borderId="10" xfId="1" applyNumberFormat="1" applyBorder="1" applyAlignment="1">
      <alignment horizontal="center"/>
    </xf>
    <xf numFmtId="0" fontId="7" fillId="3" borderId="6" xfId="1" applyFont="1" applyFill="1" applyBorder="1" applyAlignment="1">
      <alignment horizontal="right"/>
    </xf>
    <xf numFmtId="1" fontId="3" fillId="3" borderId="0" xfId="1" applyNumberFormat="1" applyFont="1" applyFill="1" applyAlignment="1">
      <alignment horizontal="center"/>
    </xf>
    <xf numFmtId="1" fontId="3" fillId="3" borderId="11" xfId="1" applyNumberFormat="1" applyFont="1" applyFill="1" applyBorder="1" applyAlignment="1">
      <alignment horizontal="center"/>
    </xf>
    <xf numFmtId="164" fontId="3" fillId="3" borderId="18" xfId="1" applyNumberFormat="1" applyFont="1" applyFill="1" applyBorder="1"/>
    <xf numFmtId="0" fontId="6" fillId="3" borderId="19" xfId="1" applyFont="1" applyFill="1" applyBorder="1" applyAlignment="1">
      <alignment horizontal="right"/>
    </xf>
    <xf numFmtId="1" fontId="5" fillId="3" borderId="0" xfId="1" applyNumberFormat="1" applyFont="1" applyFill="1" applyAlignment="1">
      <alignment horizontal="center"/>
    </xf>
    <xf numFmtId="0" fontId="6" fillId="3" borderId="7" xfId="1" applyFont="1" applyFill="1" applyBorder="1" applyAlignment="1">
      <alignment horizontal="left"/>
    </xf>
    <xf numFmtId="165" fontId="3" fillId="3" borderId="0" xfId="1" applyNumberFormat="1" applyFont="1" applyFill="1" applyAlignment="1">
      <alignment horizontal="center"/>
    </xf>
    <xf numFmtId="0" fontId="5" fillId="3" borderId="17" xfId="1" applyFont="1" applyFill="1" applyBorder="1" applyAlignment="1">
      <alignment horizontal="right"/>
    </xf>
    <xf numFmtId="9" fontId="4" fillId="3" borderId="16" xfId="1" applyNumberFormat="1" applyFont="1" applyFill="1" applyBorder="1"/>
    <xf numFmtId="9" fontId="3" fillId="3" borderId="16" xfId="1" applyNumberFormat="1" applyFont="1" applyFill="1" applyBorder="1"/>
    <xf numFmtId="9" fontId="3" fillId="3" borderId="15" xfId="1" applyNumberFormat="1" applyFont="1" applyFill="1" applyBorder="1"/>
    <xf numFmtId="0" fontId="6" fillId="3" borderId="7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center"/>
    </xf>
    <xf numFmtId="167" fontId="2" fillId="4" borderId="0" xfId="1" applyNumberFormat="1" applyFill="1" applyAlignment="1">
      <alignment horizontal="center"/>
    </xf>
    <xf numFmtId="44" fontId="2" fillId="0" borderId="0" xfId="1" applyNumberFormat="1" applyAlignment="1">
      <alignment horizontal="center"/>
    </xf>
    <xf numFmtId="0" fontId="6" fillId="5" borderId="0" xfId="1" applyFont="1" applyFill="1" applyAlignment="1">
      <alignment horizontal="right"/>
    </xf>
    <xf numFmtId="0" fontId="7" fillId="5" borderId="0" xfId="1" applyFont="1" applyFill="1" applyAlignment="1">
      <alignment horizontal="right"/>
    </xf>
    <xf numFmtId="168" fontId="2" fillId="0" borderId="0" xfId="1" applyNumberFormat="1" applyAlignment="1">
      <alignment horizontal="center"/>
    </xf>
    <xf numFmtId="44" fontId="2" fillId="0" borderId="25" xfId="1" applyNumberFormat="1" applyBorder="1" applyAlignment="1">
      <alignment horizontal="center"/>
    </xf>
    <xf numFmtId="44" fontId="2" fillId="4" borderId="0" xfId="1" applyNumberFormat="1" applyFill="1" applyAlignment="1">
      <alignment horizontal="center"/>
    </xf>
    <xf numFmtId="0" fontId="2" fillId="0" borderId="10" xfId="1" applyBorder="1" applyAlignment="1">
      <alignment horizontal="left" vertical="center"/>
    </xf>
    <xf numFmtId="44" fontId="2" fillId="4" borderId="7" xfId="1" applyNumberFormat="1" applyFill="1" applyBorder="1" applyAlignment="1">
      <alignment horizontal="center"/>
    </xf>
    <xf numFmtId="44" fontId="2" fillId="0" borderId="8" xfId="1" applyNumberFormat="1" applyBorder="1" applyAlignment="1">
      <alignment horizontal="center"/>
    </xf>
    <xf numFmtId="167" fontId="2" fillId="4" borderId="7" xfId="1" applyNumberFormat="1" applyFill="1" applyBorder="1" applyAlignment="1">
      <alignment horizontal="center"/>
    </xf>
    <xf numFmtId="44" fontId="2" fillId="0" borderId="7" xfId="1" applyNumberFormat="1" applyBorder="1" applyAlignment="1">
      <alignment horizontal="center"/>
    </xf>
    <xf numFmtId="168" fontId="2" fillId="0" borderId="7" xfId="1" applyNumberFormat="1" applyBorder="1" applyAlignment="1">
      <alignment horizontal="center" vertical="center"/>
    </xf>
    <xf numFmtId="167" fontId="2" fillId="0" borderId="0" xfId="1" applyNumberFormat="1" applyAlignment="1">
      <alignment horizontal="center"/>
    </xf>
    <xf numFmtId="167" fontId="2" fillId="0" borderId="7" xfId="1" applyNumberFormat="1" applyBorder="1" applyAlignment="1">
      <alignment horizontal="center"/>
    </xf>
    <xf numFmtId="169" fontId="2" fillId="0" borderId="9" xfId="1" applyNumberFormat="1" applyBorder="1" applyAlignment="1">
      <alignment horizontal="center"/>
    </xf>
    <xf numFmtId="164" fontId="3" fillId="3" borderId="20" xfId="1" applyNumberFormat="1" applyFont="1" applyFill="1" applyBorder="1"/>
    <xf numFmtId="166" fontId="3" fillId="3" borderId="0" xfId="1" applyNumberFormat="1" applyFont="1" applyFill="1" applyAlignment="1">
      <alignment horizontal="center"/>
    </xf>
    <xf numFmtId="169" fontId="2" fillId="0" borderId="24" xfId="1" applyNumberForma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Alignment="1">
      <alignment horizontal="center"/>
    </xf>
    <xf numFmtId="0" fontId="2" fillId="0" borderId="8" xfId="1" applyBorder="1" applyAlignment="1">
      <alignment horizontal="left" vertical="center"/>
    </xf>
    <xf numFmtId="1" fontId="3" fillId="3" borderId="7" xfId="1" applyNumberFormat="1" applyFon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2" fillId="0" borderId="0" xfId="1" applyNumberFormat="1"/>
    <xf numFmtId="0" fontId="8" fillId="3" borderId="0" xfId="1" applyFont="1" applyFill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6" fillId="3" borderId="25" xfId="1" applyFont="1" applyFill="1" applyBorder="1" applyAlignment="1">
      <alignment horizontal="left"/>
    </xf>
    <xf numFmtId="168" fontId="2" fillId="0" borderId="0" xfId="1" applyNumberFormat="1" applyAlignment="1">
      <alignment horizontal="center" vertical="center"/>
    </xf>
    <xf numFmtId="0" fontId="9" fillId="2" borderId="8" xfId="1" applyFont="1" applyFill="1" applyBorder="1"/>
    <xf numFmtId="0" fontId="9" fillId="2" borderId="7" xfId="1" applyFont="1" applyFill="1" applyBorder="1"/>
    <xf numFmtId="14" fontId="9" fillId="2" borderId="7" xfId="1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44" fontId="9" fillId="2" borderId="7" xfId="1" applyNumberFormat="1" applyFont="1" applyFill="1" applyBorder="1" applyAlignment="1">
      <alignment horizontal="center"/>
    </xf>
    <xf numFmtId="2" fontId="10" fillId="2" borderId="24" xfId="1" applyNumberFormat="1" applyFont="1" applyFill="1" applyBorder="1" applyAlignment="1">
      <alignment horizontal="right" vertical="center"/>
    </xf>
    <xf numFmtId="0" fontId="11" fillId="0" borderId="0" xfId="0" applyFont="1"/>
    <xf numFmtId="0" fontId="9" fillId="0" borderId="0" xfId="1" applyFont="1"/>
    <xf numFmtId="0" fontId="0" fillId="0" borderId="10" xfId="0" applyBorder="1"/>
    <xf numFmtId="0" fontId="11" fillId="0" borderId="10" xfId="0" applyFont="1" applyBorder="1"/>
    <xf numFmtId="0" fontId="12" fillId="5" borderId="0" xfId="1" applyFont="1" applyFill="1"/>
    <xf numFmtId="0" fontId="14" fillId="5" borderId="0" xfId="1" applyFont="1" applyFill="1" applyAlignment="1">
      <alignment horizontal="right"/>
    </xf>
    <xf numFmtId="0" fontId="14" fillId="5" borderId="0" xfId="1" applyFont="1" applyFill="1" applyAlignment="1">
      <alignment horizontal="right" vertical="top"/>
    </xf>
    <xf numFmtId="1" fontId="5" fillId="3" borderId="0" xfId="1" quotePrefix="1" applyNumberFormat="1" applyFont="1" applyFill="1" applyAlignment="1">
      <alignment horizontal="center"/>
    </xf>
    <xf numFmtId="170" fontId="0" fillId="0" borderId="10" xfId="0" applyNumberFormat="1" applyBorder="1"/>
    <xf numFmtId="171" fontId="2" fillId="4" borderId="0" xfId="1" applyNumberFormat="1" applyFill="1" applyAlignment="1">
      <alignment horizontal="center"/>
    </xf>
    <xf numFmtId="0" fontId="2" fillId="0" borderId="9" xfId="1" applyBorder="1"/>
    <xf numFmtId="0" fontId="0" fillId="0" borderId="9" xfId="0" applyBorder="1"/>
    <xf numFmtId="0" fontId="9" fillId="0" borderId="9" xfId="1" applyFont="1" applyBorder="1"/>
    <xf numFmtId="0" fontId="16" fillId="2" borderId="10" xfId="1" applyFont="1" applyFill="1" applyBorder="1" applyAlignment="1">
      <alignment horizontal="right"/>
    </xf>
    <xf numFmtId="0" fontId="16" fillId="2" borderId="0" xfId="1" applyFont="1" applyFill="1"/>
    <xf numFmtId="0" fontId="16" fillId="2" borderId="9" xfId="1" applyFont="1" applyFill="1" applyBorder="1"/>
    <xf numFmtId="0" fontId="6" fillId="3" borderId="27" xfId="1" applyFont="1" applyFill="1" applyBorder="1" applyAlignment="1">
      <alignment horizontal="left"/>
    </xf>
    <xf numFmtId="0" fontId="6" fillId="3" borderId="28" xfId="1" applyFont="1" applyFill="1" applyBorder="1" applyAlignment="1">
      <alignment horizontal="left"/>
    </xf>
    <xf numFmtId="0" fontId="6" fillId="3" borderId="28" xfId="1" applyFont="1" applyFill="1" applyBorder="1" applyAlignment="1">
      <alignment horizontal="center"/>
    </xf>
    <xf numFmtId="0" fontId="6" fillId="3" borderId="27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/>
    </xf>
    <xf numFmtId="0" fontId="2" fillId="0" borderId="0" xfId="3"/>
    <xf numFmtId="168" fontId="2" fillId="0" borderId="0" xfId="3" applyNumberFormat="1" applyAlignment="1">
      <alignment horizontal="center" vertical="center"/>
    </xf>
    <xf numFmtId="0" fontId="2" fillId="0" borderId="0" xfId="3" applyAlignment="1">
      <alignment horizontal="center"/>
    </xf>
    <xf numFmtId="2" fontId="17" fillId="2" borderId="24" xfId="1" applyNumberFormat="1" applyFont="1" applyFill="1" applyBorder="1" applyAlignment="1">
      <alignment horizontal="right" vertical="top"/>
    </xf>
    <xf numFmtId="44" fontId="2" fillId="0" borderId="9" xfId="1" applyNumberFormat="1" applyBorder="1" applyAlignment="1">
      <alignment horizontal="center"/>
    </xf>
    <xf numFmtId="44" fontId="9" fillId="2" borderId="8" xfId="1" applyNumberFormat="1" applyFont="1" applyFill="1" applyBorder="1" applyAlignment="1">
      <alignment horizontal="center"/>
    </xf>
    <xf numFmtId="44" fontId="9" fillId="2" borderId="24" xfId="1" applyNumberFormat="1" applyFont="1" applyFill="1" applyBorder="1" applyAlignment="1">
      <alignment horizontal="center"/>
    </xf>
    <xf numFmtId="168" fontId="2" fillId="0" borderId="10" xfId="1" applyNumberFormat="1" applyBorder="1" applyAlignment="1">
      <alignment horizontal="center" vertical="center"/>
    </xf>
    <xf numFmtId="14" fontId="9" fillId="2" borderId="8" xfId="1" applyNumberFormat="1" applyFont="1" applyFill="1" applyBorder="1" applyAlignment="1">
      <alignment horizontal="center"/>
    </xf>
    <xf numFmtId="0" fontId="2" fillId="0" borderId="0" xfId="1" applyAlignment="1">
      <alignment horizontal="left" vertical="center"/>
    </xf>
    <xf numFmtId="0" fontId="2" fillId="6" borderId="10" xfId="1" applyFill="1" applyBorder="1" applyAlignment="1">
      <alignment horizontal="left" vertical="center"/>
    </xf>
    <xf numFmtId="0" fontId="2" fillId="6" borderId="0" xfId="1" applyFill="1" applyAlignment="1">
      <alignment horizontal="left" vertical="center"/>
    </xf>
    <xf numFmtId="0" fontId="2" fillId="6" borderId="0" xfId="1" applyFill="1"/>
    <xf numFmtId="168" fontId="2" fillId="6" borderId="10" xfId="1" applyNumberFormat="1" applyFill="1" applyBorder="1" applyAlignment="1">
      <alignment horizontal="center" vertical="center"/>
    </xf>
    <xf numFmtId="0" fontId="2" fillId="6" borderId="0" xfId="1" applyFill="1" applyAlignment="1">
      <alignment horizontal="center"/>
    </xf>
    <xf numFmtId="44" fontId="2" fillId="6" borderId="0" xfId="1" applyNumberFormat="1" applyFill="1" applyAlignment="1">
      <alignment horizontal="center"/>
    </xf>
    <xf numFmtId="44" fontId="2" fillId="6" borderId="9" xfId="1" applyNumberFormat="1" applyFill="1" applyBorder="1" applyAlignment="1">
      <alignment horizontal="center"/>
    </xf>
    <xf numFmtId="167" fontId="2" fillId="7" borderId="0" xfId="1" applyNumberFormat="1" applyFill="1" applyAlignment="1" applyProtection="1">
      <alignment horizontal="center"/>
      <protection locked="0"/>
    </xf>
    <xf numFmtId="168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3" fillId="5" borderId="0" xfId="1" applyFont="1" applyFill="1" applyAlignment="1">
      <alignment horizontal="center"/>
    </xf>
    <xf numFmtId="0" fontId="8" fillId="3" borderId="21" xfId="1" applyFont="1" applyFill="1" applyBorder="1" applyAlignment="1">
      <alignment vertical="center"/>
    </xf>
    <xf numFmtId="0" fontId="8" fillId="3" borderId="2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8" fillId="3" borderId="18" xfId="1" applyFont="1" applyFill="1" applyBorder="1" applyAlignment="1">
      <alignment vertical="center"/>
    </xf>
    <xf numFmtId="1" fontId="2" fillId="0" borderId="0" xfId="1" applyNumberFormat="1"/>
    <xf numFmtId="0" fontId="3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/>
    </xf>
    <xf numFmtId="1" fontId="5" fillId="3" borderId="0" xfId="1" applyNumberFormat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/>
    </xf>
    <xf numFmtId="164" fontId="3" fillId="3" borderId="0" xfId="1" applyNumberFormat="1" applyFont="1" applyFill="1"/>
    <xf numFmtId="9" fontId="3" fillId="3" borderId="0" xfId="1" applyNumberFormat="1" applyFont="1" applyFill="1"/>
    <xf numFmtId="44" fontId="2" fillId="4" borderId="10" xfId="1" applyNumberFormat="1" applyFill="1" applyBorder="1" applyAlignment="1">
      <alignment horizontal="center"/>
    </xf>
    <xf numFmtId="169" fontId="2" fillId="4" borderId="9" xfId="1" applyNumberFormat="1" applyFill="1" applyBorder="1" applyAlignment="1">
      <alignment horizontal="center"/>
    </xf>
    <xf numFmtId="44" fontId="2" fillId="4" borderId="8" xfId="1" applyNumberFormat="1" applyFill="1" applyBorder="1" applyAlignment="1">
      <alignment horizontal="center"/>
    </xf>
    <xf numFmtId="169" fontId="2" fillId="4" borderId="24" xfId="1" applyNumberFormat="1" applyFill="1" applyBorder="1" applyAlignment="1">
      <alignment horizontal="center"/>
    </xf>
    <xf numFmtId="0" fontId="2" fillId="8" borderId="0" xfId="1" applyFill="1" applyAlignment="1">
      <alignment horizontal="center"/>
    </xf>
    <xf numFmtId="0" fontId="2" fillId="8" borderId="7" xfId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44" fontId="2" fillId="4" borderId="25" xfId="1" applyNumberFormat="1" applyFill="1" applyBorder="1" applyAlignment="1">
      <alignment horizontal="center"/>
    </xf>
    <xf numFmtId="0" fontId="2" fillId="0" borderId="7" xfId="3" applyBorder="1"/>
    <xf numFmtId="0" fontId="12" fillId="5" borderId="0" xfId="1" applyFont="1" applyFill="1" applyAlignment="1">
      <alignment horizontal="left"/>
    </xf>
    <xf numFmtId="9" fontId="2" fillId="0" borderId="0" xfId="2" applyFont="1"/>
    <xf numFmtId="0" fontId="5" fillId="0" borderId="0" xfId="1" applyFont="1" applyAlignment="1">
      <alignment horizontal="left" indent="1"/>
    </xf>
    <xf numFmtId="0" fontId="2" fillId="0" borderId="0" xfId="1" applyAlignment="1">
      <alignment horizontal="left" indent="1"/>
    </xf>
    <xf numFmtId="0" fontId="22" fillId="0" borderId="0" xfId="1" applyFont="1" applyAlignment="1">
      <alignment horizontal="left" indent="1"/>
    </xf>
    <xf numFmtId="0" fontId="15" fillId="7" borderId="10" xfId="1" applyFont="1" applyFill="1" applyBorder="1" applyAlignment="1">
      <alignment horizontal="center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171" fontId="2" fillId="7" borderId="0" xfId="1" applyNumberFormat="1" applyFill="1" applyAlignment="1" applyProtection="1">
      <alignment horizontal="center"/>
      <protection locked="0"/>
    </xf>
    <xf numFmtId="0" fontId="13" fillId="5" borderId="0" xfId="1" applyFont="1" applyFill="1" applyAlignment="1">
      <alignment horizontal="center"/>
    </xf>
    <xf numFmtId="0" fontId="6" fillId="5" borderId="29" xfId="1" quotePrefix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21" fillId="5" borderId="0" xfId="1" applyFont="1" applyFill="1" applyAlignment="1">
      <alignment horizontal="center"/>
    </xf>
    <xf numFmtId="0" fontId="15" fillId="7" borderId="2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8" xfId="1" applyFont="1" applyFill="1" applyBorder="1" applyAlignment="1">
      <alignment horizontal="center" vertical="center" wrapText="1"/>
    </xf>
    <xf numFmtId="0" fontId="15" fillId="7" borderId="7" xfId="1" applyFont="1" applyFill="1" applyBorder="1" applyAlignment="1">
      <alignment horizontal="center" vertical="center" wrapText="1"/>
    </xf>
    <xf numFmtId="0" fontId="15" fillId="7" borderId="2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left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left" vertical="center"/>
    </xf>
    <xf numFmtId="0" fontId="8" fillId="3" borderId="21" xfId="1" applyFont="1" applyFill="1" applyBorder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0" fontId="8" fillId="3" borderId="22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8" fillId="3" borderId="19" xfId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44" fontId="3" fillId="4" borderId="10" xfId="1" quotePrefix="1" applyNumberFormat="1" applyFont="1" applyFill="1" applyBorder="1" applyAlignment="1">
      <alignment horizontal="center"/>
    </xf>
    <xf numFmtId="44" fontId="3" fillId="4" borderId="0" xfId="1" quotePrefix="1" applyNumberFormat="1" applyFont="1" applyFill="1" applyAlignment="1">
      <alignment horizontal="center"/>
    </xf>
    <xf numFmtId="44" fontId="3" fillId="0" borderId="10" xfId="1" quotePrefix="1" applyNumberFormat="1" applyFont="1" applyBorder="1" applyAlignment="1">
      <alignment horizontal="center"/>
    </xf>
    <xf numFmtId="44" fontId="3" fillId="0" borderId="0" xfId="1" quotePrefix="1" applyNumberFormat="1" applyFont="1" applyAlignment="1">
      <alignment horizontal="center"/>
    </xf>
    <xf numFmtId="0" fontId="6" fillId="3" borderId="27" xfId="1" applyFont="1" applyFill="1" applyBorder="1" applyAlignment="1">
      <alignment horizontal="center"/>
    </xf>
    <xf numFmtId="0" fontId="6" fillId="3" borderId="28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/>
    </xf>
  </cellXfs>
  <cellStyles count="6">
    <cellStyle name="Accent2 2" xfId="4" xr:uid="{A9AF47DE-AF32-794A-8584-399F9152B8CE}"/>
    <cellStyle name="Calculation 2" xfId="5" xr:uid="{89DC646D-53AB-C74D-AFD5-A30C4AB40612}"/>
    <cellStyle name="Normal" xfId="0" builtinId="0"/>
    <cellStyle name="Normal 2" xfId="1" xr:uid="{345618C7-3FED-0B4F-8F91-A5019E211CF3}"/>
    <cellStyle name="Normal 2 2" xfId="3" xr:uid="{314ABC68-3E01-B84E-9CB5-D907D7D3E0BC}"/>
    <cellStyle name="Per cent" xfId="2" builtinId="5"/>
  </cellStyles>
  <dxfs count="0"/>
  <tableStyles count="0" defaultTableStyle="TableStyleMedium2" defaultPivotStyle="PivotStyleLight16"/>
  <colors>
    <mruColors>
      <color rgb="FF3BDEE1"/>
      <color rgb="FF319EA0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0C0A-73F2-0342-9D5E-ADD7D9B7DC16}">
  <dimension ref="A1:K53"/>
  <sheetViews>
    <sheetView showGridLines="0" zoomScale="120" zoomScaleNormal="120" workbookViewId="0">
      <selection activeCell="I28" sqref="I28"/>
    </sheetView>
  </sheetViews>
  <sheetFormatPr baseColWidth="10" defaultColWidth="14.5" defaultRowHeight="16" x14ac:dyDescent="0.2"/>
  <cols>
    <col min="1" max="1" width="5" style="2" customWidth="1"/>
    <col min="2" max="2" width="19" style="2" customWidth="1"/>
    <col min="3" max="3" width="17.83203125" style="2" customWidth="1"/>
    <col min="4" max="4" width="4.83203125" style="2" customWidth="1"/>
    <col min="5" max="5" width="5" style="2" customWidth="1"/>
    <col min="6" max="6" width="19" style="2" customWidth="1"/>
    <col min="7" max="7" width="17.83203125" style="2" customWidth="1"/>
    <col min="8" max="8" width="4.83203125" style="2" customWidth="1"/>
    <col min="9" max="16384" width="14.5" style="2"/>
  </cols>
  <sheetData>
    <row r="1" spans="1:11" x14ac:dyDescent="0.2">
      <c r="A1" s="30"/>
      <c r="B1" s="30"/>
      <c r="C1" s="30"/>
      <c r="D1" s="30"/>
      <c r="E1" s="30"/>
      <c r="F1" s="30"/>
      <c r="G1" s="30"/>
      <c r="H1" s="30"/>
    </row>
    <row r="2" spans="1:11" ht="16" customHeight="1" x14ac:dyDescent="0.2">
      <c r="A2" s="30"/>
      <c r="B2" s="135" t="s">
        <v>1645</v>
      </c>
      <c r="C2" s="135"/>
      <c r="D2" s="30"/>
      <c r="E2" s="30"/>
      <c r="F2" s="135" t="s">
        <v>1645</v>
      </c>
      <c r="G2" s="135"/>
      <c r="H2" s="30"/>
    </row>
    <row r="3" spans="1:11" ht="17" customHeight="1" x14ac:dyDescent="0.2">
      <c r="A3" s="30"/>
      <c r="B3" s="135"/>
      <c r="C3" s="135"/>
      <c r="D3" s="30"/>
      <c r="E3" s="30"/>
      <c r="F3" s="135"/>
      <c r="G3" s="135"/>
      <c r="H3" s="30"/>
    </row>
    <row r="4" spans="1:11" ht="17" customHeight="1" x14ac:dyDescent="0.35">
      <c r="A4" s="30"/>
      <c r="B4" s="104"/>
      <c r="C4" s="104"/>
      <c r="D4" s="30"/>
      <c r="E4" s="30"/>
      <c r="F4" s="104"/>
      <c r="G4" s="104"/>
      <c r="H4" s="30"/>
    </row>
    <row r="5" spans="1:11" ht="16" customHeight="1" thickBot="1" x14ac:dyDescent="0.25">
      <c r="A5" s="30"/>
      <c r="B5" s="136" t="s">
        <v>1397</v>
      </c>
      <c r="C5" s="136"/>
      <c r="D5" s="30"/>
      <c r="E5" s="30"/>
      <c r="F5" s="136" t="s">
        <v>1644</v>
      </c>
      <c r="G5" s="137"/>
      <c r="H5" s="30"/>
    </row>
    <row r="6" spans="1:11" ht="16" customHeight="1" x14ac:dyDescent="0.2">
      <c r="A6" s="30"/>
      <c r="B6" s="67"/>
      <c r="C6" s="68" t="str">
        <f>'BB Overview'!C7</f>
        <v>*from 01-Aug-20 until 30-Nov-22</v>
      </c>
      <c r="D6" s="30"/>
      <c r="E6" s="30"/>
      <c r="F6" s="30"/>
      <c r="G6" s="30"/>
      <c r="H6" s="30"/>
    </row>
    <row r="7" spans="1:11" x14ac:dyDescent="0.2">
      <c r="A7" s="30"/>
      <c r="B7" s="29" t="str">
        <f>'BB Overview'!B8</f>
        <v xml:space="preserve">699 runners | </v>
      </c>
      <c r="C7" s="66" t="str">
        <f>'BB Overview'!C8</f>
        <v>214x wins (31%)</v>
      </c>
      <c r="D7" s="30"/>
      <c r="E7" s="30"/>
      <c r="F7" s="138" t="s">
        <v>667</v>
      </c>
      <c r="G7" s="138"/>
      <c r="H7" s="30"/>
      <c r="I7" s="130" t="s">
        <v>1698</v>
      </c>
    </row>
    <row r="8" spans="1:11" x14ac:dyDescent="0.2">
      <c r="A8" s="30"/>
      <c r="B8" s="29" t="str">
        <f>" | "</f>
        <v xml:space="preserve"> | </v>
      </c>
      <c r="C8" s="66" t="str">
        <f>'BB Overview'!C9</f>
        <v>223x placings (63%)</v>
      </c>
      <c r="D8" s="30"/>
      <c r="E8" s="30"/>
      <c r="F8" s="29" t="str">
        <f>COUNT('TOP PERFORMER'!$F:$F)&amp;" runners | "</f>
        <v xml:space="preserve">60 runners | </v>
      </c>
      <c r="G8" s="126" t="str">
        <f>COUNTIF('TOP PERFORMER'!$M:$M,"1st")&amp;"x wins ("&amp;ROUND((COUNTIF('TOP PERFORMER'!$M:$M,"1st")/COUNT('TOP PERFORMER'!$F:$F))*100,0)&amp;"%)"</f>
        <v>21x wins (35%)</v>
      </c>
      <c r="H8" s="30"/>
      <c r="I8" s="128" t="s">
        <v>1696</v>
      </c>
      <c r="K8" s="2" t="str">
        <f>'BB Overview'!H7&amp;"x runners | "&amp;'BB Overview'!H8&amp;"x winners ("&amp;ROUND('BB Overview'!H14*100,0)&amp;"%) &amp; "&amp;SUM('BB Overview'!H9:H10)&amp;"x placings ("&amp;ROUND('BB Overview'!H15*100,0)&amp;"%)"</f>
        <v>699x runners | 214x winners (31%) &amp; 223x placings (63%)</v>
      </c>
    </row>
    <row r="9" spans="1:11" x14ac:dyDescent="0.2">
      <c r="A9" s="30"/>
      <c r="B9" s="30"/>
      <c r="C9" s="30"/>
      <c r="D9" s="30"/>
      <c r="E9" s="30"/>
      <c r="F9" s="29" t="str">
        <f>" | "</f>
        <v xml:space="preserve"> | </v>
      </c>
      <c r="G9" s="126" t="str">
        <f>(COUNTIF('TOP PERFORMER'!$M:$M,"2nd")+COUNTIF('TOP PERFORMER'!$M:$M,"3rd"))&amp;"x placings ("&amp;ROUND(((COUNTIF('TOP PERFORMER'!$M:$M,"1st")+COUNTIF('TOP PERFORMER'!$M:$M,"2nd")+COUNTIF('TOP PERFORMER'!$M:$M,"3rd"))/COUNT('TOP PERFORMER'!$F:$F))*100,0)&amp;"%)"</f>
        <v>19x placings (67%)</v>
      </c>
      <c r="H9" s="30"/>
      <c r="I9" s="129"/>
      <c r="K9" s="2" t="str">
        <f>"Ave Betfair SP | "&amp;DOLLAR('BB Overview'!H19,2)&amp;" WIN "&amp;DOLLAR('BB Overview'!H20,2)&amp;" PLC"</f>
        <v>Ave Betfair SP | $8.13 WIN $2.29 PLC</v>
      </c>
    </row>
    <row r="10" spans="1:11" x14ac:dyDescent="0.2">
      <c r="A10" s="30"/>
      <c r="B10" s="29" t="str">
        <f>"Ave Betfair SP | "</f>
        <v xml:space="preserve">Ave Betfair SP | </v>
      </c>
      <c r="C10" s="66" t="str">
        <f>'BB Overview'!C11</f>
        <v>Win $8.13</v>
      </c>
      <c r="D10" s="30"/>
      <c r="E10" s="30"/>
      <c r="F10" s="29"/>
      <c r="G10" s="30"/>
      <c r="H10" s="30"/>
      <c r="I10" s="129"/>
    </row>
    <row r="11" spans="1:11" x14ac:dyDescent="0.2">
      <c r="A11" s="30"/>
      <c r="B11" s="29" t="str">
        <f>" | "</f>
        <v xml:space="preserve"> | </v>
      </c>
      <c r="C11" s="66" t="str">
        <f>'BB Overview'!C12</f>
        <v>Place $2.29</v>
      </c>
      <c r="D11" s="30"/>
      <c r="E11" s="30"/>
      <c r="F11" s="29" t="str">
        <f>"Ave Betfair SP | "</f>
        <v xml:space="preserve">Ave Betfair SP | </v>
      </c>
      <c r="G11" s="66" t="str">
        <f>"Win "&amp;DOLLAR(AVERAGE('TOP PERFORMER'!$N:$N,2))</f>
        <v>Win $4.85</v>
      </c>
      <c r="H11" s="30"/>
      <c r="I11" s="128" t="s">
        <v>1697</v>
      </c>
      <c r="K11" s="2" t="str">
        <f>'OTHER Overview'!G7&amp;"x runners | "&amp;'OTHER Overview'!G8&amp;"x winners ("&amp;ROUND('OTHER Overview'!G14*100,0)&amp;"%) &amp; "&amp;SUM('OTHER Overview'!G9:G10)&amp;"x placings ("&amp;ROUND('OTHER Overview'!G15*100,0)&amp;"%)"</f>
        <v>1074x runners | 258x winners (24%) &amp; 295x placings (51%)</v>
      </c>
    </row>
    <row r="12" spans="1:11" x14ac:dyDescent="0.2">
      <c r="A12" s="30"/>
      <c r="B12" s="29"/>
      <c r="C12" s="66"/>
      <c r="D12" s="30"/>
      <c r="E12" s="30"/>
      <c r="F12" s="29" t="str">
        <f>" | "</f>
        <v xml:space="preserve"> | </v>
      </c>
      <c r="G12" s="66" t="str">
        <f>"Place "&amp;DOLLAR(AVERAGE('TOP PERFORMER'!$O:$O,2))</f>
        <v>Place $1.89</v>
      </c>
      <c r="H12" s="30"/>
      <c r="I12" s="129"/>
      <c r="K12" s="2" t="str">
        <f>"Ave Betfair SP | "&amp;DOLLAR('OTHER Overview'!G19,2)&amp;" WIN "&amp;DOLLAR('OTHER Overview'!G20,2)&amp;" PLC"</f>
        <v>Ave Betfair SP | $12.02 WIN $3.00 PLC</v>
      </c>
    </row>
    <row r="13" spans="1:11" x14ac:dyDescent="0.2">
      <c r="A13" s="30"/>
      <c r="B13" s="29"/>
      <c r="C13" s="66"/>
      <c r="D13" s="30"/>
      <c r="E13" s="30"/>
      <c r="F13" s="30"/>
      <c r="G13" s="30"/>
      <c r="H13" s="30"/>
      <c r="I13" s="129"/>
    </row>
    <row r="14" spans="1:11" ht="16" customHeight="1" thickBot="1" x14ac:dyDescent="0.25">
      <c r="A14" s="30"/>
      <c r="B14" s="136" t="s">
        <v>1398</v>
      </c>
      <c r="C14" s="137"/>
      <c r="D14" s="30"/>
      <c r="E14" s="30"/>
      <c r="F14" s="138" t="s">
        <v>668</v>
      </c>
      <c r="G14" s="138"/>
      <c r="H14" s="30"/>
      <c r="I14" s="130" t="s">
        <v>1699</v>
      </c>
    </row>
    <row r="15" spans="1:11" x14ac:dyDescent="0.2">
      <c r="A15" s="30"/>
      <c r="B15" s="67"/>
      <c r="C15" s="68" t="str">
        <f>'OTHER Overview'!C7</f>
        <v>*from 02-Jun-21 until 30-Nov-22</v>
      </c>
      <c r="D15" s="30"/>
      <c r="E15" s="30"/>
      <c r="F15" s="29" t="str">
        <f>COUNT('TOP PERFORMER'!$P:$P)&amp;" runners | "</f>
        <v xml:space="preserve">48 runners | </v>
      </c>
      <c r="G15" s="126" t="str">
        <f>COUNTIF('TOP PERFORMER'!$W:$W,"1st")&amp;"x wins ("&amp;ROUND((COUNTIF('TOP PERFORMER'!$W:$W,"1st")/COUNT('TOP PERFORMER'!$P:$P))*100,0)&amp;"%)"</f>
        <v>12x wins (25%)</v>
      </c>
      <c r="H15" s="30"/>
      <c r="I15" s="128" t="s">
        <v>1692</v>
      </c>
      <c r="K15" s="2" t="str">
        <f>('BB Overview'!I33+'OTHER Overview'!H33)&amp;"x runners | "&amp;('BB Overview'!I34+'OTHER Overview'!H34)&amp;"x wins ("&amp;ROUND((('BB Overview'!I34+'OTHER Overview'!H34)/('BB Overview'!I33+'OTHER Overview'!H33))*100,0)&amp;"%) &amp; "&amp;('BB Overview'!I35+'BB Overview'!I36+'OTHER Overview'!H35+'OTHER Overview'!H36)&amp;"x placings ("&amp;ROUND((('BB Overview'!I34+'OTHER Overview'!H34+'BB Overview'!I35+'BB Overview'!I36+'OTHER Overview'!H35+'OTHER Overview'!H36)/('BB Overview'!I33+'OTHER Overview'!H33))*100,0)&amp;"%)"</f>
        <v>38x runners | 24x wins (63%) &amp; 8x placings (84%)</v>
      </c>
    </row>
    <row r="16" spans="1:11" x14ac:dyDescent="0.2">
      <c r="A16" s="30"/>
      <c r="B16" s="29" t="str">
        <f>'OTHER Overview'!B8</f>
        <v xml:space="preserve">1074 runners | </v>
      </c>
      <c r="C16" s="66" t="str">
        <f>'OTHER Overview'!C8</f>
        <v>258x wins (24%)</v>
      </c>
      <c r="D16" s="30"/>
      <c r="E16" s="30"/>
      <c r="F16" s="29" t="str">
        <f>" | "</f>
        <v xml:space="preserve"> | </v>
      </c>
      <c r="G16" s="126" t="str">
        <f>(COUNTIF('TOP PERFORMER'!$W:$W,"2nd")+COUNTIF('TOP PERFORMER'!$W:$W,"3rd"))&amp;"x placings ("&amp;ROUND(((COUNTIF('TOP PERFORMER'!$W:$W,"1st")+COUNTIF('TOP PERFORMER'!$W:$W,"2nd")+COUNTIF('TOP PERFORMER'!$W:$W,"3rd"))/COUNT('TOP PERFORMER'!$P:$P))*100,0)&amp;"%)"</f>
        <v>12x placings (50%)</v>
      </c>
      <c r="H16" s="30"/>
      <c r="I16" s="128" t="s">
        <v>1693</v>
      </c>
      <c r="K16" s="2" t="str">
        <f>('BB Overview'!J33+'OTHER Overview'!I33)&amp;"x runners | "&amp;('BB Overview'!J34+'OTHER Overview'!I34)&amp;"x wins ("&amp;ROUND((('BB Overview'!J34+'OTHER Overview'!I34)/('BB Overview'!J33+'OTHER Overview'!I33))*100,0)&amp;"%) &amp; "&amp;('BB Overview'!J35+'BB Overview'!J36+'OTHER Overview'!I35+'OTHER Overview'!I36)&amp;"x placings ("&amp;ROUND((('BB Overview'!J34+'OTHER Overview'!I34+'BB Overview'!J35+'BB Overview'!J36+'OTHER Overview'!I35+'OTHER Overview'!I36)/('BB Overview'!J33+'OTHER Overview'!I33))*100,0)&amp;"%)"</f>
        <v>70x runners | 29x wins (41%) &amp; 18x placings (67%)</v>
      </c>
    </row>
    <row r="17" spans="1:11" x14ac:dyDescent="0.2">
      <c r="A17" s="30"/>
      <c r="B17" s="29" t="str">
        <f>" | "</f>
        <v xml:space="preserve"> | </v>
      </c>
      <c r="C17" s="66" t="str">
        <f>'OTHER Overview'!C9</f>
        <v>295x placings (51%)</v>
      </c>
      <c r="D17" s="30"/>
      <c r="E17" s="30"/>
      <c r="F17" s="29"/>
      <c r="G17" s="30"/>
      <c r="H17" s="30"/>
      <c r="I17" s="128" t="s">
        <v>1694</v>
      </c>
      <c r="K17" s="2" t="str">
        <f>('BB Overview'!K33+'OTHER Overview'!J33)&amp;"x runners | "&amp;('BB Overview'!K34+'OTHER Overview'!J34)&amp;"x wins ("&amp;ROUND((('BB Overview'!K34+'OTHER Overview'!J34)/('BB Overview'!K33+'OTHER Overview'!J33))*100,0)&amp;"%) &amp; "&amp;('BB Overview'!K35+'BB Overview'!K36+'OTHER Overview'!J35+'OTHER Overview'!J36)&amp;"x placings ("&amp;ROUND((('BB Overview'!K34+'OTHER Overview'!J34+'BB Overview'!K35+'BB Overview'!K36+'OTHER Overview'!J35+'OTHER Overview'!J36)/('BB Overview'!K33+'OTHER Overview'!J33))*100,0)&amp;"%)"</f>
        <v>64x runners | 11x wins (17%) &amp; 23x placings (53%)</v>
      </c>
    </row>
    <row r="18" spans="1:11" x14ac:dyDescent="0.2">
      <c r="A18" s="30"/>
      <c r="B18" s="30"/>
      <c r="C18" s="30"/>
      <c r="D18" s="30"/>
      <c r="E18" s="30"/>
      <c r="F18" s="29" t="str">
        <f>"Ave Betfair SP | "</f>
        <v xml:space="preserve">Ave Betfair SP | </v>
      </c>
      <c r="G18" s="66" t="str">
        <f>"Win "&amp;DOLLAR(AVERAGE('TOP PERFORMER'!$X:$X,2))</f>
        <v>Win $8.33</v>
      </c>
      <c r="H18" s="30"/>
      <c r="I18" s="128" t="s">
        <v>1695</v>
      </c>
      <c r="K18" s="2" t="str">
        <f>('BB Overview'!L33+'OTHER Overview'!K33)&amp;"x runners | "&amp;('BB Overview'!L34+'OTHER Overview'!K34)&amp;"x wins ("&amp;ROUND((('BB Overview'!L34+'OTHER Overview'!K34)/('BB Overview'!L33+'OTHER Overview'!K33))*100,0)&amp;"%) &amp; "&amp;('BB Overview'!L35+'BB Overview'!L36+'OTHER Overview'!K35+'OTHER Overview'!K36)&amp;"x placings ("&amp;ROUND((('BB Overview'!L34+'OTHER Overview'!K34+'BB Overview'!L35+'BB Overview'!L36+'OTHER Overview'!K35+'OTHER Overview'!K36)/('BB Overview'!L33+'OTHER Overview'!K33))*100,0)&amp;"%)"</f>
        <v>11x runners | 3x wins (27%) &amp; 3x placings (55%)</v>
      </c>
    </row>
    <row r="19" spans="1:11" x14ac:dyDescent="0.2">
      <c r="A19" s="30"/>
      <c r="B19" s="29" t="str">
        <f>"Ave Betfair SP | "</f>
        <v xml:space="preserve">Ave Betfair SP | </v>
      </c>
      <c r="C19" s="66" t="str">
        <f>'OTHER Overview'!C11</f>
        <v>Win $12.02</v>
      </c>
      <c r="D19" s="30"/>
      <c r="E19" s="30"/>
      <c r="F19" s="29" t="str">
        <f>" | "</f>
        <v xml:space="preserve"> | </v>
      </c>
      <c r="G19" s="66" t="str">
        <f>"Place "&amp;DOLLAR(AVERAGE('TOP PERFORMER'!$Y:$Y,2))</f>
        <v>Place $2.58</v>
      </c>
      <c r="H19" s="30"/>
    </row>
    <row r="20" spans="1:11" x14ac:dyDescent="0.2">
      <c r="A20" s="30"/>
      <c r="B20" s="29" t="str">
        <f>" | "</f>
        <v xml:space="preserve"> | </v>
      </c>
      <c r="C20" s="66" t="str">
        <f>'OTHER Overview'!C12</f>
        <v>Place $3.00</v>
      </c>
      <c r="D20" s="30"/>
      <c r="E20" s="30"/>
      <c r="F20" s="30"/>
      <c r="G20" s="30"/>
      <c r="H20" s="30"/>
    </row>
    <row r="21" spans="1:11" x14ac:dyDescent="0.2">
      <c r="A21" s="30"/>
      <c r="B21" s="30"/>
      <c r="C21" s="30"/>
      <c r="D21" s="30"/>
      <c r="E21" s="30"/>
      <c r="F21" s="30"/>
      <c r="G21" s="30"/>
      <c r="H21" s="30"/>
    </row>
    <row r="22" spans="1:11" x14ac:dyDescent="0.2">
      <c r="A22" s="30"/>
      <c r="B22" s="30"/>
      <c r="C22" s="30"/>
      <c r="D22" s="30"/>
      <c r="E22" s="30"/>
      <c r="F22" s="30"/>
      <c r="G22" s="30"/>
      <c r="H22" s="30"/>
    </row>
    <row r="23" spans="1:11" ht="17" thickBot="1" x14ac:dyDescent="0.25">
      <c r="A23" s="30"/>
      <c r="B23" s="136" t="s">
        <v>1711</v>
      </c>
      <c r="C23" s="137"/>
      <c r="D23" s="30"/>
      <c r="E23" s="30"/>
      <c r="F23" s="30"/>
      <c r="G23" s="30"/>
      <c r="H23" s="30"/>
    </row>
    <row r="24" spans="1:11" x14ac:dyDescent="0.2">
      <c r="A24" s="30"/>
      <c r="B24" s="30"/>
      <c r="C24" s="68" t="str">
        <f ca="1">"*from "&amp;TEXT('WATCHLIST Results'!$D$5,"dd-mmm-yy")&amp;" until "&amp;TEXT(TODAY(),"dd-mmm-yy")</f>
        <v>*from 05-Aug-22 until 30-Nov-22</v>
      </c>
      <c r="D24" s="30"/>
      <c r="E24" s="30"/>
      <c r="F24" s="30"/>
      <c r="G24" s="30"/>
      <c r="H24" s="30"/>
    </row>
    <row r="25" spans="1:11" x14ac:dyDescent="0.2">
      <c r="A25" s="30"/>
      <c r="B25" s="29" t="str">
        <f>COUNT('WATCHLIST Results'!$D:$D)&amp;" runners | "</f>
        <v xml:space="preserve">55 runners | </v>
      </c>
      <c r="C25" s="126" t="str">
        <f>COUNTIF('WATCHLIST Results'!$K:$K,"1st")&amp;"x wins ("&amp;ROUND((COUNTIF('WATCHLIST Results'!$K:$K,"1st")/COUNT('WATCHLIST Results'!$D:$D))*100,0)&amp;"%)"</f>
        <v>20x wins (36%)</v>
      </c>
      <c r="D25" s="30"/>
      <c r="E25" s="30"/>
      <c r="F25" s="30"/>
      <c r="G25" s="30"/>
      <c r="H25" s="30"/>
    </row>
    <row r="26" spans="1:11" x14ac:dyDescent="0.2">
      <c r="A26" s="30"/>
      <c r="B26" s="29" t="str">
        <f>" | "</f>
        <v xml:space="preserve"> | </v>
      </c>
      <c r="C26" s="126" t="str">
        <f>(COUNTIF('WATCHLIST Results'!$K:$K,"2nd")+COUNTIF('WATCHLIST Results'!$K:$K,"3rd"))&amp;"x placings ("&amp;ROUND(((COUNTIF('WATCHLIST Results'!$K:$K,"1st")+COUNTIF('WATCHLIST Results'!$K:$K,"2nd")+COUNTIF('WATCHLIST Results'!$K:$K,"3rd"))/COUNT('WATCHLIST Results'!$D:$D))*100,0)&amp;"%)"</f>
        <v>10x placings (55%)</v>
      </c>
      <c r="D26" s="30"/>
      <c r="E26" s="30"/>
      <c r="F26" s="30"/>
      <c r="G26" s="30"/>
      <c r="H26" s="30"/>
    </row>
    <row r="27" spans="1:11" x14ac:dyDescent="0.2">
      <c r="A27" s="30"/>
      <c r="B27" s="29"/>
      <c r="C27" s="126"/>
      <c r="D27" s="30"/>
      <c r="E27" s="30"/>
      <c r="F27" s="30"/>
      <c r="G27" s="30"/>
      <c r="H27" s="30"/>
    </row>
    <row r="28" spans="1:11" x14ac:dyDescent="0.2">
      <c r="A28" s="30"/>
      <c r="B28" s="29" t="str">
        <f>"Ave Betfair SP | "</f>
        <v xml:space="preserve">Ave Betfair SP | </v>
      </c>
      <c r="C28" s="66" t="str">
        <f>"Win "&amp;DOLLAR(AVERAGE('WATCHLIST Results'!$L$4:$L$29,2))</f>
        <v>Win $6.79</v>
      </c>
      <c r="D28" s="30"/>
      <c r="E28" s="30"/>
      <c r="F28" s="30"/>
      <c r="G28" s="30"/>
      <c r="H28" s="30"/>
    </row>
    <row r="29" spans="1:11" x14ac:dyDescent="0.2">
      <c r="A29" s="30"/>
      <c r="B29" s="29" t="str">
        <f>" | "</f>
        <v xml:space="preserve"> | </v>
      </c>
      <c r="C29" s="66" t="str">
        <f>"Place "&amp;DOLLAR(AVERAGE('WATCHLIST Results'!$N$4:$N$29,2))</f>
        <v>Place $1.65</v>
      </c>
      <c r="D29" s="30"/>
      <c r="E29" s="30"/>
      <c r="F29" s="30"/>
      <c r="G29" s="30"/>
      <c r="H29" s="30"/>
    </row>
    <row r="30" spans="1:11" x14ac:dyDescent="0.2">
      <c r="A30" s="30"/>
      <c r="B30" s="29"/>
      <c r="C30" s="66"/>
      <c r="D30" s="30"/>
      <c r="E30" s="30"/>
      <c r="F30" s="30"/>
      <c r="G30" s="30"/>
      <c r="H30" s="30"/>
    </row>
    <row r="31" spans="1:11" x14ac:dyDescent="0.2">
      <c r="A31" s="30"/>
      <c r="B31" s="30"/>
      <c r="C31" s="30"/>
      <c r="D31" s="30"/>
      <c r="E31" s="30"/>
      <c r="F31" s="30"/>
      <c r="G31" s="30"/>
      <c r="H31" s="30"/>
    </row>
    <row r="50" ht="17" customHeight="1" x14ac:dyDescent="0.2"/>
    <row r="51" ht="16" customHeight="1" x14ac:dyDescent="0.2"/>
    <row r="52" ht="16" customHeight="1" x14ac:dyDescent="0.2"/>
    <row r="53" ht="16" customHeight="1" x14ac:dyDescent="0.2"/>
  </sheetData>
  <sheetProtection algorithmName="SHA-512" hashValue="HxaHSIBQkURWEi5p6AeLAAPBy8uWg5W9PPs5SjiTqsrgjeamhiSCYG3v97sud5MhD2nJcKEQiaOwrR+4R0re8A==" saltValue="xHjDqw5uP755gE8vYGG63Q==" spinCount="100000" sheet="1" objects="1" scenarios="1"/>
  <mergeCells count="8">
    <mergeCell ref="F2:G3"/>
    <mergeCell ref="B14:C14"/>
    <mergeCell ref="B5:C5"/>
    <mergeCell ref="B2:C3"/>
    <mergeCell ref="B23:C23"/>
    <mergeCell ref="F5:G5"/>
    <mergeCell ref="F7:G7"/>
    <mergeCell ref="F14:G1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0F65-2BC6-FD42-9F23-46DECA2D7BBA}">
  <sheetPr>
    <pageSetUpPr fitToPage="1"/>
  </sheetPr>
  <dimension ref="A1:BH190"/>
  <sheetViews>
    <sheetView showGridLines="0" zoomScale="90" zoomScaleNormal="90" workbookViewId="0">
      <pane xSplit="3" ySplit="5" topLeftCell="D6" activePane="bottomRight" state="frozen"/>
      <selection activeCell="J30" sqref="J30"/>
      <selection pane="topRight" activeCell="J30" sqref="J30"/>
      <selection pane="bottomLeft" activeCell="J30" sqref="J30"/>
      <selection pane="bottomRight" activeCell="K202" sqref="K202"/>
    </sheetView>
  </sheetViews>
  <sheetFormatPr baseColWidth="10" defaultColWidth="14.5" defaultRowHeight="16" outlineLevelCol="1" x14ac:dyDescent="0.2"/>
  <cols>
    <col min="1" max="1" width="4.33203125" style="2" customWidth="1"/>
    <col min="2" max="2" width="5.6640625" style="2" bestFit="1" customWidth="1" outlineLevel="1"/>
    <col min="3" max="3" width="32.5" style="2" bestFit="1" customWidth="1"/>
    <col min="4" max="4" width="10.6640625" style="2" bestFit="1" customWidth="1"/>
    <col min="5" max="5" width="14.6640625" style="2" bestFit="1" customWidth="1"/>
    <col min="6" max="6" width="5.1640625" style="47" bestFit="1" customWidth="1"/>
    <col min="7" max="7" width="7.5" style="47" bestFit="1" customWidth="1"/>
    <col min="8" max="8" width="8.83203125" style="47" customWidth="1"/>
    <col min="9" max="9" width="9.1640625" style="47" bestFit="1" customWidth="1"/>
    <col min="10" max="10" width="5.5" style="47" bestFit="1" customWidth="1"/>
    <col min="11" max="11" width="12.5" style="47" bestFit="1" customWidth="1"/>
    <col min="12" max="12" width="6.33203125" style="2" bestFit="1" customWidth="1"/>
    <col min="13" max="13" width="9.6640625" style="2" bestFit="1" customWidth="1"/>
    <col min="14" max="14" width="6.33203125" style="2" customWidth="1"/>
    <col min="15" max="15" width="8.5" style="2" bestFit="1" customWidth="1"/>
    <col min="16" max="16" width="5.6640625" style="2" customWidth="1"/>
    <col min="17" max="17" width="6.83203125" style="2" customWidth="1"/>
    <col min="18" max="18" width="7" style="2" customWidth="1" outlineLevel="1"/>
    <col min="19" max="19" width="9.6640625" style="2" bestFit="1" customWidth="1"/>
    <col min="20" max="20" width="5.6640625" style="2" bestFit="1" customWidth="1"/>
    <col min="21" max="21" width="8.83203125" style="2" bestFit="1" customWidth="1"/>
    <col min="22" max="22" width="5.6640625" style="2" bestFit="1" customWidth="1"/>
    <col min="23" max="23" width="7" style="2" customWidth="1"/>
    <col min="24" max="24" width="7" style="2" customWidth="1" outlineLevel="1"/>
    <col min="25" max="25" width="9.6640625" style="2" bestFit="1" customWidth="1"/>
    <col min="26" max="26" width="5.6640625" style="2" bestFit="1" customWidth="1"/>
    <col min="27" max="27" width="8.83203125" style="2" bestFit="1" customWidth="1"/>
    <col min="28" max="28" width="5.6640625" style="2" bestFit="1" customWidth="1"/>
    <col min="29" max="29" width="7.33203125" style="2" bestFit="1" customWidth="1"/>
    <col min="30" max="30" width="7" style="2" customWidth="1"/>
    <col min="31" max="31" width="7" style="2" customWidth="1" outlineLevel="1"/>
    <col min="32" max="32" width="9.6640625" style="2" bestFit="1" customWidth="1"/>
    <col min="33" max="33" width="5.6640625" style="2" bestFit="1" customWidth="1"/>
    <col min="34" max="34" width="8.83203125" style="2" bestFit="1" customWidth="1"/>
    <col min="35" max="35" width="6.33203125" style="2" bestFit="1" customWidth="1"/>
    <col min="36" max="36" width="7" style="2" customWidth="1"/>
    <col min="37" max="37" width="7" style="2" customWidth="1" outlineLevel="1"/>
    <col min="38" max="38" width="5" customWidth="1"/>
    <col min="61" max="16384" width="14.5" style="2"/>
  </cols>
  <sheetData>
    <row r="1" spans="1:38" ht="16" customHeight="1" x14ac:dyDescent="0.2">
      <c r="M1" s="139" t="s">
        <v>687</v>
      </c>
      <c r="N1" s="140"/>
      <c r="O1" s="140"/>
      <c r="P1" s="140"/>
      <c r="Q1" s="140"/>
      <c r="R1" s="141"/>
      <c r="S1" s="139" t="s">
        <v>659</v>
      </c>
      <c r="T1" s="140"/>
      <c r="U1" s="140"/>
      <c r="V1" s="140"/>
      <c r="W1" s="140"/>
      <c r="X1" s="141"/>
      <c r="Y1" s="139" t="s">
        <v>1714</v>
      </c>
      <c r="Z1" s="140"/>
      <c r="AA1" s="140"/>
      <c r="AB1" s="140"/>
      <c r="AC1" s="140"/>
      <c r="AD1" s="140"/>
      <c r="AE1" s="141"/>
      <c r="AF1" s="139" t="s">
        <v>1713</v>
      </c>
      <c r="AG1" s="140"/>
      <c r="AH1" s="140"/>
      <c r="AI1" s="140"/>
      <c r="AJ1" s="140"/>
      <c r="AK1" s="141"/>
    </row>
    <row r="2" spans="1:38" x14ac:dyDescent="0.2">
      <c r="M2" s="142"/>
      <c r="N2" s="143"/>
      <c r="O2" s="143"/>
      <c r="P2" s="143"/>
      <c r="Q2" s="143"/>
      <c r="R2" s="144"/>
      <c r="S2" s="142"/>
      <c r="T2" s="143"/>
      <c r="U2" s="143"/>
      <c r="V2" s="143"/>
      <c r="W2" s="143"/>
      <c r="X2" s="144"/>
      <c r="Y2" s="142"/>
      <c r="Z2" s="143"/>
      <c r="AA2" s="143"/>
      <c r="AB2" s="143"/>
      <c r="AC2" s="143"/>
      <c r="AD2" s="143"/>
      <c r="AE2" s="144"/>
      <c r="AF2" s="145"/>
      <c r="AG2" s="146"/>
      <c r="AH2" s="146"/>
      <c r="AI2" s="146"/>
      <c r="AJ2" s="146"/>
      <c r="AK2" s="147"/>
    </row>
    <row r="3" spans="1:38" x14ac:dyDescent="0.2">
      <c r="M3" s="142"/>
      <c r="N3" s="143"/>
      <c r="O3" s="143"/>
      <c r="P3" s="143"/>
      <c r="Q3" s="143"/>
      <c r="R3" s="144"/>
      <c r="S3" s="145"/>
      <c r="T3" s="146"/>
      <c r="U3" s="146"/>
      <c r="V3" s="146"/>
      <c r="W3" s="146"/>
      <c r="X3" s="147"/>
      <c r="Y3" s="142"/>
      <c r="Z3" s="143"/>
      <c r="AA3" s="143"/>
      <c r="AB3" s="143"/>
      <c r="AC3" s="143"/>
      <c r="AD3" s="143"/>
      <c r="AE3" s="144"/>
      <c r="AF3" s="75"/>
      <c r="AG3" s="100">
        <v>2</v>
      </c>
      <c r="AH3" s="76" t="s">
        <v>1546</v>
      </c>
      <c r="AI3" s="100">
        <v>0.5</v>
      </c>
      <c r="AJ3" s="76" t="s">
        <v>1544</v>
      </c>
      <c r="AK3" s="77"/>
    </row>
    <row r="4" spans="1:38" x14ac:dyDescent="0.2">
      <c r="M4" s="145"/>
      <c r="N4" s="146"/>
      <c r="O4" s="146"/>
      <c r="P4" s="146"/>
      <c r="Q4" s="146"/>
      <c r="R4" s="147"/>
      <c r="S4" s="75"/>
      <c r="T4" s="100">
        <v>1</v>
      </c>
      <c r="U4" s="76" t="s">
        <v>657</v>
      </c>
      <c r="V4" s="100">
        <v>1</v>
      </c>
      <c r="W4" s="76" t="s">
        <v>658</v>
      </c>
      <c r="X4" s="77"/>
      <c r="Y4" s="145"/>
      <c r="Z4" s="146"/>
      <c r="AA4" s="146"/>
      <c r="AB4" s="146"/>
      <c r="AC4" s="146"/>
      <c r="AD4" s="146"/>
      <c r="AE4" s="147"/>
      <c r="AF4" s="75"/>
      <c r="AG4" s="100">
        <v>1</v>
      </c>
      <c r="AH4" s="76" t="s">
        <v>1545</v>
      </c>
      <c r="AI4" s="134">
        <v>0.25</v>
      </c>
      <c r="AJ4" s="76" t="s">
        <v>1552</v>
      </c>
      <c r="AK4" s="77"/>
    </row>
    <row r="5" spans="1:38" x14ac:dyDescent="0.2">
      <c r="A5" s="72"/>
      <c r="B5" s="78" t="s">
        <v>127</v>
      </c>
      <c r="C5" s="79" t="s">
        <v>24</v>
      </c>
      <c r="D5" s="80" t="s">
        <v>0</v>
      </c>
      <c r="E5" s="79" t="s">
        <v>23</v>
      </c>
      <c r="F5" s="80" t="s">
        <v>22</v>
      </c>
      <c r="G5" s="80" t="s">
        <v>68</v>
      </c>
      <c r="H5" s="80" t="s">
        <v>135</v>
      </c>
      <c r="I5" s="80" t="s">
        <v>1473</v>
      </c>
      <c r="J5" s="80" t="s">
        <v>119</v>
      </c>
      <c r="K5" s="80" t="s">
        <v>1543</v>
      </c>
      <c r="L5" s="80" t="s">
        <v>19</v>
      </c>
      <c r="M5" s="81" t="s">
        <v>21</v>
      </c>
      <c r="N5" s="80" t="s">
        <v>18</v>
      </c>
      <c r="O5" s="80" t="s">
        <v>20</v>
      </c>
      <c r="P5" s="80" t="s">
        <v>18</v>
      </c>
      <c r="Q5" s="80" t="s">
        <v>16</v>
      </c>
      <c r="R5" s="82" t="s">
        <v>101</v>
      </c>
      <c r="S5" s="81" t="s">
        <v>21</v>
      </c>
      <c r="T5" s="80" t="s">
        <v>18</v>
      </c>
      <c r="U5" s="80" t="s">
        <v>20</v>
      </c>
      <c r="V5" s="80" t="s">
        <v>18</v>
      </c>
      <c r="W5" s="80" t="s">
        <v>16</v>
      </c>
      <c r="X5" s="82" t="s">
        <v>101</v>
      </c>
      <c r="Y5" s="81" t="s">
        <v>21</v>
      </c>
      <c r="Z5" s="80" t="s">
        <v>18</v>
      </c>
      <c r="AA5" s="80" t="s">
        <v>20</v>
      </c>
      <c r="AB5" s="80" t="s">
        <v>18</v>
      </c>
      <c r="AC5" s="80" t="s">
        <v>1531</v>
      </c>
      <c r="AD5" s="80" t="s">
        <v>16</v>
      </c>
      <c r="AE5" s="82" t="s">
        <v>101</v>
      </c>
      <c r="AF5" s="81" t="s">
        <v>21</v>
      </c>
      <c r="AG5" s="80" t="s">
        <v>18</v>
      </c>
      <c r="AH5" s="80" t="s">
        <v>20</v>
      </c>
      <c r="AI5" s="80" t="s">
        <v>18</v>
      </c>
      <c r="AJ5" s="80" t="s">
        <v>16</v>
      </c>
      <c r="AK5" s="82" t="s">
        <v>101</v>
      </c>
      <c r="AL5" s="64"/>
    </row>
    <row r="6" spans="1:38" customFormat="1" x14ac:dyDescent="0.2">
      <c r="A6" s="72"/>
      <c r="B6" s="34">
        <v>1</v>
      </c>
      <c r="C6" s="2" t="s">
        <v>1541</v>
      </c>
      <c r="D6" s="55">
        <v>44774</v>
      </c>
      <c r="E6" s="2" t="s">
        <v>44</v>
      </c>
      <c r="F6" s="47" t="s">
        <v>34</v>
      </c>
      <c r="G6" s="47" t="s">
        <v>67</v>
      </c>
      <c r="H6" s="47">
        <v>1000</v>
      </c>
      <c r="I6" s="47" t="s">
        <v>128</v>
      </c>
      <c r="J6" s="47" t="s">
        <v>120</v>
      </c>
      <c r="K6" s="121" t="s">
        <v>1544</v>
      </c>
      <c r="L6" s="33" t="s">
        <v>74</v>
      </c>
      <c r="M6" s="10">
        <v>9.0399999999999991</v>
      </c>
      <c r="N6" s="27">
        <v>1.2474999999999998</v>
      </c>
      <c r="O6" s="28">
        <v>2.72</v>
      </c>
      <c r="P6" s="27">
        <v>0.70857142857142863</v>
      </c>
      <c r="Q6" s="40">
        <f t="shared" ref="Q6:Q113" si="0">ROUND(IF(OR($L6="1st",$L6="WON"),($M6*$N6)+($O6*$P6),IF(OR($L6="2nd",$L6="3rd"),IF($O6="NTD",0,($O6*$P6))))-($N6+$P6),1)</f>
        <v>-2</v>
      </c>
      <c r="R6" s="42">
        <f>Q6</f>
        <v>-2</v>
      </c>
      <c r="S6" s="10">
        <f t="shared" ref="S6:S54" si="1">M6</f>
        <v>9.0399999999999991</v>
      </c>
      <c r="T6" s="27">
        <f t="shared" ref="T6:T74" si="2">IF(S6&gt;0,T$4,0)</f>
        <v>1</v>
      </c>
      <c r="U6" s="28">
        <f t="shared" ref="U6:U54" si="3">O6</f>
        <v>2.72</v>
      </c>
      <c r="V6" s="27">
        <f t="shared" ref="V6:V74" si="4">IF(U6&gt;0,V$4,0)</f>
        <v>1</v>
      </c>
      <c r="W6" s="40">
        <f t="shared" ref="W6:W189" si="5">ROUND(IF(OR($L6="1st",$L6="WON"),($S6*$T6)+($U6*$V6),IF(OR($L6="2nd",$L6="3rd"),IF($U6="NTD",0,($U6*$V6))))-($T6+$V6),2)</f>
        <v>-2</v>
      </c>
      <c r="X6" s="42">
        <f>W6</f>
        <v>-2</v>
      </c>
      <c r="Y6" s="10">
        <f>S6</f>
        <v>9.0399999999999991</v>
      </c>
      <c r="Z6" s="27">
        <v>0.44259668508287298</v>
      </c>
      <c r="AA6" s="28">
        <f t="shared" ref="AA6:AA7" si="6">U6</f>
        <v>2.72</v>
      </c>
      <c r="AB6" s="27">
        <v>0</v>
      </c>
      <c r="AC6" s="40">
        <f t="shared" ref="AC6:AC189" si="7">ROUND(IF(OR($L6="1st",$L6="WON"),($Y6*$Z6)+($AA6*$AB6),IF(OR($L6="2nd",$L6="3rd"),IF($AA6="NTD",0,($AA6*$AB6)))),2)</f>
        <v>0</v>
      </c>
      <c r="AD6" s="40">
        <f t="shared" ref="AD6:AD189" si="8">ROUND(IF(OR($L6="1st",$L6="WON"),($Y6*$Z6)+($AA6*$AB6),IF(OR($L6="2nd",$L6="3rd"),IF($AA6="NTD",0,($AA6*$AB6))))-($Z6+$AB6),2)</f>
        <v>-0.44</v>
      </c>
      <c r="AE6" s="42">
        <f>AD6</f>
        <v>-0.44</v>
      </c>
      <c r="AF6" s="10">
        <f>M6</f>
        <v>9.0399999999999991</v>
      </c>
      <c r="AG6" s="27">
        <f>IF(K6=$AH$3,$AG$3,IF(K6=$AH$4,$AG$4,IF(K6=$AJ$3,$AI$3,IF(K6=$AJ$4,$AI$4,0))))</f>
        <v>0.5</v>
      </c>
      <c r="AH6" s="28">
        <f>O6</f>
        <v>2.72</v>
      </c>
      <c r="AI6" s="27">
        <v>0</v>
      </c>
      <c r="AJ6" s="40">
        <f>ROUND(IF(OR($L6="1st",$L6="WON"),($AF6*$AG6)+($AH6*$AI6),IF(OR($L6="2nd",$L6="3rd"),IF($AH6="NTD",0,($AH6*$AI6))))-($AG6+$AI6),2)</f>
        <v>-0.5</v>
      </c>
      <c r="AK6" s="42">
        <f>AJ6</f>
        <v>-0.5</v>
      </c>
      <c r="AL6" s="70"/>
    </row>
    <row r="7" spans="1:38" customFormat="1" x14ac:dyDescent="0.2">
      <c r="A7" s="72"/>
      <c r="B7" s="34">
        <f t="shared" ref="B7:B64" si="9">B6+1</f>
        <v>2</v>
      </c>
      <c r="C7" s="2" t="s">
        <v>1542</v>
      </c>
      <c r="D7" s="55">
        <v>44774</v>
      </c>
      <c r="E7" s="2" t="s">
        <v>44</v>
      </c>
      <c r="F7" s="47" t="s">
        <v>34</v>
      </c>
      <c r="G7" s="47" t="s">
        <v>67</v>
      </c>
      <c r="H7" s="47">
        <v>1000</v>
      </c>
      <c r="I7" s="47" t="s">
        <v>128</v>
      </c>
      <c r="J7" s="47" t="s">
        <v>120</v>
      </c>
      <c r="K7" s="121" t="s">
        <v>1545</v>
      </c>
      <c r="L7" s="33" t="s">
        <v>9</v>
      </c>
      <c r="M7" s="10">
        <v>3.02</v>
      </c>
      <c r="N7" s="27">
        <v>4.941136363636363</v>
      </c>
      <c r="O7" s="28">
        <v>1.44</v>
      </c>
      <c r="P7" s="27">
        <v>0</v>
      </c>
      <c r="Q7" s="40">
        <f t="shared" si="0"/>
        <v>10</v>
      </c>
      <c r="R7" s="42">
        <f t="shared" ref="R7:R64" si="10">Q7+R6</f>
        <v>8</v>
      </c>
      <c r="S7" s="10">
        <f t="shared" si="1"/>
        <v>3.02</v>
      </c>
      <c r="T7" s="27">
        <f t="shared" si="2"/>
        <v>1</v>
      </c>
      <c r="U7" s="28">
        <f t="shared" si="3"/>
        <v>1.44</v>
      </c>
      <c r="V7" s="27">
        <f t="shared" si="4"/>
        <v>1</v>
      </c>
      <c r="W7" s="40">
        <f t="shared" si="5"/>
        <v>2.46</v>
      </c>
      <c r="X7" s="42">
        <f t="shared" ref="X7:X64" si="11">W7+X6</f>
        <v>0.45999999999999996</v>
      </c>
      <c r="Y7" s="10">
        <f t="shared" ref="Y7" si="12">S7</f>
        <v>3.02</v>
      </c>
      <c r="Z7" s="27">
        <v>1.3234042553191487</v>
      </c>
      <c r="AA7" s="28">
        <f t="shared" si="6"/>
        <v>1.44</v>
      </c>
      <c r="AB7" s="27">
        <v>0</v>
      </c>
      <c r="AC7" s="40">
        <f t="shared" si="7"/>
        <v>4</v>
      </c>
      <c r="AD7" s="40">
        <f t="shared" si="8"/>
        <v>2.67</v>
      </c>
      <c r="AE7" s="42">
        <f t="shared" ref="AE7:AE83" si="13">AD7+AE6</f>
        <v>2.23</v>
      </c>
      <c r="AF7" s="10">
        <f t="shared" ref="AF7:AF86" si="14">M7</f>
        <v>3.02</v>
      </c>
      <c r="AG7" s="27">
        <f t="shared" ref="AG7:AG86" si="15">IF(K7=$AH$3,$AG$3,IF(K7=$AH$4,$AG$4,IF(K7=$AJ$3,$AI$3,IF(K7=$AJ$4,$AI$4,0))))</f>
        <v>1</v>
      </c>
      <c r="AH7" s="28">
        <f t="shared" ref="AH7:AH86" si="16">O7</f>
        <v>1.44</v>
      </c>
      <c r="AI7" s="27">
        <v>0</v>
      </c>
      <c r="AJ7" s="40">
        <f t="shared" ref="AJ7:AJ86" si="17">ROUND(IF(OR($L7="1st",$L7="WON"),($AF7*$AG7)+($AH7*$AI7),IF(OR($L7="2nd",$L7="3rd"),IF($AH7="NTD",0,($AH7*$AI7))))-($AG7+$AI7),2)</f>
        <v>2.02</v>
      </c>
      <c r="AK7" s="42">
        <f t="shared" ref="AK7:AK77" si="18">AJ7+AK6</f>
        <v>1.52</v>
      </c>
      <c r="AL7" s="70"/>
    </row>
    <row r="8" spans="1:38" customFormat="1" x14ac:dyDescent="0.2">
      <c r="A8" s="72"/>
      <c r="B8" s="34">
        <f t="shared" si="9"/>
        <v>3</v>
      </c>
      <c r="C8" s="2" t="s">
        <v>199</v>
      </c>
      <c r="D8" s="55">
        <v>44774</v>
      </c>
      <c r="E8" s="2" t="s">
        <v>44</v>
      </c>
      <c r="F8" s="47" t="s">
        <v>41</v>
      </c>
      <c r="G8" s="47" t="s">
        <v>70</v>
      </c>
      <c r="H8" s="47">
        <v>1000</v>
      </c>
      <c r="I8" s="47" t="s">
        <v>128</v>
      </c>
      <c r="J8" s="47" t="s">
        <v>120</v>
      </c>
      <c r="K8" s="121" t="s">
        <v>1546</v>
      </c>
      <c r="L8" s="33" t="s">
        <v>9</v>
      </c>
      <c r="M8" s="10">
        <v>3.65</v>
      </c>
      <c r="N8" s="27">
        <v>3.7819047619047619</v>
      </c>
      <c r="O8" s="28">
        <v>1.63</v>
      </c>
      <c r="P8" s="27">
        <v>0</v>
      </c>
      <c r="Q8" s="40">
        <f t="shared" si="0"/>
        <v>10</v>
      </c>
      <c r="R8" s="42">
        <f t="shared" si="10"/>
        <v>18</v>
      </c>
      <c r="S8" s="10">
        <f t="shared" si="1"/>
        <v>3.65</v>
      </c>
      <c r="T8" s="27">
        <f t="shared" si="2"/>
        <v>1</v>
      </c>
      <c r="U8" s="28">
        <f t="shared" si="3"/>
        <v>1.63</v>
      </c>
      <c r="V8" s="27">
        <f t="shared" si="4"/>
        <v>1</v>
      </c>
      <c r="W8" s="40">
        <f t="shared" si="5"/>
        <v>3.28</v>
      </c>
      <c r="X8" s="42">
        <f t="shared" si="11"/>
        <v>3.7399999999999998</v>
      </c>
      <c r="Y8" s="10">
        <f>S8</f>
        <v>3.65</v>
      </c>
      <c r="Z8" s="27">
        <v>1.0963013698630137</v>
      </c>
      <c r="AA8" s="28">
        <f>U8</f>
        <v>1.63</v>
      </c>
      <c r="AB8" s="27">
        <v>0</v>
      </c>
      <c r="AC8" s="40">
        <f t="shared" si="7"/>
        <v>4</v>
      </c>
      <c r="AD8" s="40">
        <f t="shared" si="8"/>
        <v>2.91</v>
      </c>
      <c r="AE8" s="42">
        <f t="shared" si="13"/>
        <v>5.1400000000000006</v>
      </c>
      <c r="AF8" s="10">
        <f t="shared" si="14"/>
        <v>3.65</v>
      </c>
      <c r="AG8" s="27">
        <f t="shared" si="15"/>
        <v>2</v>
      </c>
      <c r="AH8" s="28">
        <f t="shared" si="16"/>
        <v>1.63</v>
      </c>
      <c r="AI8" s="27">
        <v>0</v>
      </c>
      <c r="AJ8" s="40">
        <f t="shared" si="17"/>
        <v>5.3</v>
      </c>
      <c r="AK8" s="42">
        <f t="shared" si="18"/>
        <v>6.82</v>
      </c>
      <c r="AL8" s="70"/>
    </row>
    <row r="9" spans="1:38" customFormat="1" x14ac:dyDescent="0.2">
      <c r="A9" s="72"/>
      <c r="B9" s="34">
        <f t="shared" si="9"/>
        <v>4</v>
      </c>
      <c r="C9" s="2" t="s">
        <v>1548</v>
      </c>
      <c r="D9" s="55">
        <v>44776</v>
      </c>
      <c r="E9" s="2" t="s">
        <v>51</v>
      </c>
      <c r="F9" s="47" t="s">
        <v>36</v>
      </c>
      <c r="G9" s="47" t="s">
        <v>67</v>
      </c>
      <c r="H9" s="47">
        <v>1118</v>
      </c>
      <c r="I9" s="47" t="s">
        <v>131</v>
      </c>
      <c r="J9" s="47" t="s">
        <v>120</v>
      </c>
      <c r="K9" s="121" t="s">
        <v>1544</v>
      </c>
      <c r="L9" s="33" t="s">
        <v>56</v>
      </c>
      <c r="M9" s="10">
        <v>13</v>
      </c>
      <c r="N9" s="27">
        <v>0.83499999999999996</v>
      </c>
      <c r="O9" s="28">
        <v>2.4</v>
      </c>
      <c r="P9" s="27">
        <v>0.56999999999999951</v>
      </c>
      <c r="Q9" s="40">
        <f t="shared" si="0"/>
        <v>-1.4</v>
      </c>
      <c r="R9" s="42">
        <f t="shared" si="10"/>
        <v>16.600000000000001</v>
      </c>
      <c r="S9" s="10">
        <f t="shared" si="1"/>
        <v>13</v>
      </c>
      <c r="T9" s="27">
        <f t="shared" si="2"/>
        <v>1</v>
      </c>
      <c r="U9" s="28">
        <f t="shared" si="3"/>
        <v>2.4</v>
      </c>
      <c r="V9" s="27">
        <f t="shared" si="4"/>
        <v>1</v>
      </c>
      <c r="W9" s="40">
        <f t="shared" si="5"/>
        <v>-2</v>
      </c>
      <c r="X9" s="42">
        <f t="shared" si="11"/>
        <v>1.7399999999999998</v>
      </c>
      <c r="Y9" s="10">
        <f t="shared" ref="Y9:Y88" si="19">S9</f>
        <v>13</v>
      </c>
      <c r="Z9" s="27">
        <v>0.30769230769230776</v>
      </c>
      <c r="AA9" s="28">
        <f t="shared" ref="AA9:AA88" si="20">U9</f>
        <v>2.4</v>
      </c>
      <c r="AB9" s="27">
        <v>0</v>
      </c>
      <c r="AC9" s="40">
        <f t="shared" si="7"/>
        <v>0</v>
      </c>
      <c r="AD9" s="40">
        <f t="shared" si="8"/>
        <v>-0.31</v>
      </c>
      <c r="AE9" s="42">
        <f t="shared" si="13"/>
        <v>4.830000000000001</v>
      </c>
      <c r="AF9" s="10">
        <f t="shared" si="14"/>
        <v>13</v>
      </c>
      <c r="AG9" s="27">
        <f t="shared" si="15"/>
        <v>0.5</v>
      </c>
      <c r="AH9" s="28">
        <f t="shared" si="16"/>
        <v>2.4</v>
      </c>
      <c r="AI9" s="27">
        <v>0</v>
      </c>
      <c r="AJ9" s="40">
        <f t="shared" si="17"/>
        <v>-0.5</v>
      </c>
      <c r="AK9" s="42">
        <f t="shared" si="18"/>
        <v>6.32</v>
      </c>
      <c r="AL9" s="70"/>
    </row>
    <row r="10" spans="1:38" customFormat="1" x14ac:dyDescent="0.2">
      <c r="A10" s="72"/>
      <c r="B10" s="34">
        <f t="shared" si="9"/>
        <v>5</v>
      </c>
      <c r="C10" s="2" t="s">
        <v>1549</v>
      </c>
      <c r="D10" s="55">
        <v>44776</v>
      </c>
      <c r="E10" s="2" t="s">
        <v>51</v>
      </c>
      <c r="F10" s="47" t="s">
        <v>36</v>
      </c>
      <c r="G10" s="47" t="s">
        <v>67</v>
      </c>
      <c r="H10" s="47">
        <v>1118</v>
      </c>
      <c r="I10" s="47" t="s">
        <v>131</v>
      </c>
      <c r="J10" s="47" t="s">
        <v>120</v>
      </c>
      <c r="K10" s="121" t="s">
        <v>1545</v>
      </c>
      <c r="L10" s="33" t="s">
        <v>9</v>
      </c>
      <c r="M10" s="10">
        <v>1.99</v>
      </c>
      <c r="N10" s="27">
        <v>10.121003584229392</v>
      </c>
      <c r="O10" s="28">
        <v>1.24</v>
      </c>
      <c r="P10" s="27">
        <v>0</v>
      </c>
      <c r="Q10" s="40">
        <f t="shared" si="0"/>
        <v>10</v>
      </c>
      <c r="R10" s="42">
        <f t="shared" si="10"/>
        <v>26.6</v>
      </c>
      <c r="S10" s="10">
        <f t="shared" si="1"/>
        <v>1.99</v>
      </c>
      <c r="T10" s="27">
        <f t="shared" si="2"/>
        <v>1</v>
      </c>
      <c r="U10" s="28">
        <f t="shared" si="3"/>
        <v>1.24</v>
      </c>
      <c r="V10" s="27">
        <f t="shared" si="4"/>
        <v>1</v>
      </c>
      <c r="W10" s="40">
        <f t="shared" si="5"/>
        <v>1.23</v>
      </c>
      <c r="X10" s="42">
        <f t="shared" si="11"/>
        <v>2.9699999999999998</v>
      </c>
      <c r="Y10" s="10">
        <f t="shared" si="19"/>
        <v>1.99</v>
      </c>
      <c r="Z10" s="27">
        <v>2.0081630238495549</v>
      </c>
      <c r="AA10" s="28">
        <f t="shared" si="20"/>
        <v>1.24</v>
      </c>
      <c r="AB10" s="27">
        <v>0</v>
      </c>
      <c r="AC10" s="40">
        <f t="shared" si="7"/>
        <v>4</v>
      </c>
      <c r="AD10" s="40">
        <f t="shared" si="8"/>
        <v>1.99</v>
      </c>
      <c r="AE10" s="42">
        <f t="shared" si="13"/>
        <v>6.8200000000000012</v>
      </c>
      <c r="AF10" s="10">
        <f t="shared" si="14"/>
        <v>1.99</v>
      </c>
      <c r="AG10" s="27">
        <f t="shared" si="15"/>
        <v>1</v>
      </c>
      <c r="AH10" s="28">
        <f t="shared" si="16"/>
        <v>1.24</v>
      </c>
      <c r="AI10" s="27">
        <v>0</v>
      </c>
      <c r="AJ10" s="40">
        <f t="shared" si="17"/>
        <v>0.99</v>
      </c>
      <c r="AK10" s="42">
        <f t="shared" si="18"/>
        <v>7.3100000000000005</v>
      </c>
      <c r="AL10" s="70"/>
    </row>
    <row r="11" spans="1:38" customFormat="1" x14ac:dyDescent="0.2">
      <c r="A11" s="72"/>
      <c r="B11" s="34">
        <f t="shared" si="9"/>
        <v>6</v>
      </c>
      <c r="C11" s="2" t="s">
        <v>1547</v>
      </c>
      <c r="D11" s="55">
        <v>44776</v>
      </c>
      <c r="E11" s="2" t="s">
        <v>51</v>
      </c>
      <c r="F11" s="47" t="s">
        <v>36</v>
      </c>
      <c r="G11" s="47" t="s">
        <v>67</v>
      </c>
      <c r="H11" s="47">
        <v>1118</v>
      </c>
      <c r="I11" s="47" t="s">
        <v>131</v>
      </c>
      <c r="J11" s="47" t="s">
        <v>120</v>
      </c>
      <c r="K11" s="121" t="s">
        <v>1545</v>
      </c>
      <c r="L11" s="33" t="s">
        <v>8</v>
      </c>
      <c r="M11" s="10">
        <v>18.239999999999998</v>
      </c>
      <c r="N11" s="27">
        <v>0.58071078431372569</v>
      </c>
      <c r="O11" s="28">
        <v>3.06</v>
      </c>
      <c r="P11" s="27">
        <v>0.27</v>
      </c>
      <c r="Q11" s="40">
        <f t="shared" ref="Q11:Q12" si="21">ROUND(IF(OR($L11="1st",$L11="WON"),($M11*$N11)+($O11*$P11),IF(OR($L11="2nd",$L11="3rd"),IF($O11="NTD",0,($O11*$P11))))-($N11+$P11),1)</f>
        <v>0</v>
      </c>
      <c r="R11" s="42">
        <f t="shared" si="10"/>
        <v>26.6</v>
      </c>
      <c r="S11" s="10">
        <f t="shared" si="1"/>
        <v>18.239999999999998</v>
      </c>
      <c r="T11" s="27">
        <f t="shared" si="2"/>
        <v>1</v>
      </c>
      <c r="U11" s="28">
        <f t="shared" si="3"/>
        <v>3.06</v>
      </c>
      <c r="V11" s="27">
        <f t="shared" si="4"/>
        <v>1</v>
      </c>
      <c r="W11" s="40">
        <f t="shared" si="5"/>
        <v>1.06</v>
      </c>
      <c r="X11" s="42">
        <f t="shared" si="11"/>
        <v>4.0299999999999994</v>
      </c>
      <c r="Y11" s="10">
        <f t="shared" si="19"/>
        <v>18.239999999999998</v>
      </c>
      <c r="Z11" s="27">
        <v>0.21929237732516424</v>
      </c>
      <c r="AA11" s="28">
        <f t="shared" si="20"/>
        <v>3.06</v>
      </c>
      <c r="AB11" s="27">
        <v>0</v>
      </c>
      <c r="AC11" s="40">
        <f t="shared" si="7"/>
        <v>0</v>
      </c>
      <c r="AD11" s="40">
        <f t="shared" si="8"/>
        <v>-0.22</v>
      </c>
      <c r="AE11" s="42">
        <f t="shared" si="13"/>
        <v>6.6000000000000014</v>
      </c>
      <c r="AF11" s="10">
        <f>M11</f>
        <v>18.239999999999998</v>
      </c>
      <c r="AG11" s="27">
        <f>IF(K11=$AH$3,$AG$3,IF(K11=$AH$4,$AG$4,IF(K11=$AJ$3,$AI$3,IF(K11=$AJ$4,$AI$4,0))))</f>
        <v>1</v>
      </c>
      <c r="AH11" s="28">
        <f>O11</f>
        <v>3.06</v>
      </c>
      <c r="AI11" s="27">
        <v>0</v>
      </c>
      <c r="AJ11" s="40">
        <f>ROUND(IF(OR($L11="1st",$L11="WON"),($AF11*$AG11)+($AH11*$AI11),IF(OR($L11="2nd",$L11="3rd"),IF($AH11="NTD",0,($AH11*$AI11))))-($AG11+$AI11),2)</f>
        <v>-1</v>
      </c>
      <c r="AK11" s="42">
        <f t="shared" si="18"/>
        <v>6.3100000000000005</v>
      </c>
      <c r="AL11" s="70"/>
    </row>
    <row r="12" spans="1:38" customFormat="1" x14ac:dyDescent="0.2">
      <c r="A12" s="72"/>
      <c r="B12" s="34">
        <f t="shared" si="9"/>
        <v>7</v>
      </c>
      <c r="C12" s="2" t="s">
        <v>1452</v>
      </c>
      <c r="D12" s="55">
        <v>44776</v>
      </c>
      <c r="E12" s="2" t="s">
        <v>634</v>
      </c>
      <c r="F12" s="47" t="s">
        <v>36</v>
      </c>
      <c r="G12" s="47" t="s">
        <v>67</v>
      </c>
      <c r="H12" s="47">
        <v>1100</v>
      </c>
      <c r="I12" s="47" t="s">
        <v>133</v>
      </c>
      <c r="J12" s="47" t="s">
        <v>178</v>
      </c>
      <c r="K12" s="121" t="s">
        <v>1545</v>
      </c>
      <c r="L12" s="33" t="s">
        <v>74</v>
      </c>
      <c r="M12" s="10">
        <v>4.1500000000000004</v>
      </c>
      <c r="N12" s="27">
        <v>3.18</v>
      </c>
      <c r="O12" s="28">
        <v>1.81</v>
      </c>
      <c r="P12" s="27">
        <v>3.9476923076923089</v>
      </c>
      <c r="Q12" s="40">
        <f t="shared" si="21"/>
        <v>-7.1</v>
      </c>
      <c r="R12" s="42">
        <f t="shared" si="10"/>
        <v>19.5</v>
      </c>
      <c r="S12" s="10">
        <f t="shared" si="1"/>
        <v>4.1500000000000004</v>
      </c>
      <c r="T12" s="27">
        <f t="shared" si="2"/>
        <v>1</v>
      </c>
      <c r="U12" s="28">
        <f t="shared" si="3"/>
        <v>1.81</v>
      </c>
      <c r="V12" s="27">
        <f t="shared" si="4"/>
        <v>1</v>
      </c>
      <c r="W12" s="40">
        <f t="shared" si="5"/>
        <v>-2</v>
      </c>
      <c r="X12" s="42">
        <f t="shared" si="11"/>
        <v>2.0299999999999994</v>
      </c>
      <c r="Y12" s="10">
        <f t="shared" si="19"/>
        <v>4.1500000000000004</v>
      </c>
      <c r="Z12" s="27">
        <v>1.2687301587301585</v>
      </c>
      <c r="AA12" s="28">
        <f t="shared" si="20"/>
        <v>1.81</v>
      </c>
      <c r="AB12" s="27">
        <v>0</v>
      </c>
      <c r="AC12" s="40">
        <f t="shared" si="7"/>
        <v>0</v>
      </c>
      <c r="AD12" s="40">
        <f t="shared" si="8"/>
        <v>-1.27</v>
      </c>
      <c r="AE12" s="42">
        <f t="shared" si="13"/>
        <v>5.3300000000000018</v>
      </c>
      <c r="AF12" s="10">
        <f t="shared" ref="AF12" si="22">M12</f>
        <v>4.1500000000000004</v>
      </c>
      <c r="AG12" s="27">
        <f t="shared" ref="AG12" si="23">IF(K12=$AH$3,$AG$3,IF(K12=$AH$4,$AG$4,IF(K12=$AJ$3,$AI$3,IF(K12=$AJ$4,$AI$4,0))))</f>
        <v>1</v>
      </c>
      <c r="AH12" s="28">
        <f t="shared" ref="AH12" si="24">O12</f>
        <v>1.81</v>
      </c>
      <c r="AI12" s="27">
        <v>0</v>
      </c>
      <c r="AJ12" s="40">
        <f t="shared" ref="AJ12" si="25">ROUND(IF(OR($L12="1st",$L12="WON"),($AF12*$AG12)+($AH12*$AI12),IF(OR($L12="2nd",$L12="3rd"),IF($AH12="NTD",0,($AH12*$AI12))))-($AG12+$AI12),2)</f>
        <v>-1</v>
      </c>
      <c r="AK12" s="42">
        <f t="shared" si="18"/>
        <v>5.3100000000000005</v>
      </c>
      <c r="AL12" s="70"/>
    </row>
    <row r="13" spans="1:38" customFormat="1" x14ac:dyDescent="0.2">
      <c r="A13" s="72"/>
      <c r="B13" s="34">
        <f t="shared" si="9"/>
        <v>8</v>
      </c>
      <c r="C13" s="2" t="s">
        <v>1510</v>
      </c>
      <c r="D13" s="55">
        <v>44777</v>
      </c>
      <c r="E13" s="2" t="s">
        <v>15</v>
      </c>
      <c r="F13" s="47" t="s">
        <v>25</v>
      </c>
      <c r="G13" s="47" t="s">
        <v>67</v>
      </c>
      <c r="H13" s="47">
        <v>1200</v>
      </c>
      <c r="I13" s="47" t="s">
        <v>133</v>
      </c>
      <c r="J13" s="47" t="s">
        <v>120</v>
      </c>
      <c r="K13" s="121" t="s">
        <v>1546</v>
      </c>
      <c r="L13" s="33" t="s">
        <v>9</v>
      </c>
      <c r="M13" s="10">
        <v>1.52</v>
      </c>
      <c r="N13" s="27">
        <v>19.311515151515149</v>
      </c>
      <c r="O13" s="28">
        <v>1.1200000000000001</v>
      </c>
      <c r="P13" s="27">
        <v>0</v>
      </c>
      <c r="Q13" s="40">
        <f t="shared" si="0"/>
        <v>10</v>
      </c>
      <c r="R13" s="42">
        <f t="shared" si="10"/>
        <v>29.5</v>
      </c>
      <c r="S13" s="10">
        <f t="shared" si="1"/>
        <v>1.52</v>
      </c>
      <c r="T13" s="27">
        <f t="shared" si="2"/>
        <v>1</v>
      </c>
      <c r="U13" s="28">
        <f t="shared" si="3"/>
        <v>1.1200000000000001</v>
      </c>
      <c r="V13" s="27">
        <f t="shared" si="4"/>
        <v>1</v>
      </c>
      <c r="W13" s="40">
        <f t="shared" si="5"/>
        <v>0.64</v>
      </c>
      <c r="X13" s="42">
        <f t="shared" si="11"/>
        <v>2.6699999999999995</v>
      </c>
      <c r="Y13" s="10">
        <f t="shared" si="19"/>
        <v>1.52</v>
      </c>
      <c r="Z13" s="27">
        <v>2.6313502764574643</v>
      </c>
      <c r="AA13" s="28">
        <f t="shared" si="20"/>
        <v>1.1200000000000001</v>
      </c>
      <c r="AB13" s="27">
        <v>0</v>
      </c>
      <c r="AC13" s="40">
        <f t="shared" si="7"/>
        <v>4</v>
      </c>
      <c r="AD13" s="40">
        <f t="shared" si="8"/>
        <v>1.37</v>
      </c>
      <c r="AE13" s="42">
        <f t="shared" si="13"/>
        <v>6.700000000000002</v>
      </c>
      <c r="AF13" s="10">
        <f t="shared" si="14"/>
        <v>1.52</v>
      </c>
      <c r="AG13" s="27">
        <f t="shared" si="15"/>
        <v>2</v>
      </c>
      <c r="AH13" s="28">
        <f t="shared" si="16"/>
        <v>1.1200000000000001</v>
      </c>
      <c r="AI13" s="27">
        <v>0</v>
      </c>
      <c r="AJ13" s="40">
        <f t="shared" si="17"/>
        <v>1.04</v>
      </c>
      <c r="AK13" s="42">
        <f t="shared" si="18"/>
        <v>6.3500000000000005</v>
      </c>
      <c r="AL13" s="70"/>
    </row>
    <row r="14" spans="1:38" customFormat="1" x14ac:dyDescent="0.2">
      <c r="A14" s="72"/>
      <c r="B14" s="34">
        <f t="shared" si="9"/>
        <v>9</v>
      </c>
      <c r="C14" s="2" t="s">
        <v>1550</v>
      </c>
      <c r="D14" s="55">
        <v>44777</v>
      </c>
      <c r="E14" s="2" t="s">
        <v>15</v>
      </c>
      <c r="F14" s="47" t="s">
        <v>36</v>
      </c>
      <c r="G14" s="47" t="s">
        <v>67</v>
      </c>
      <c r="H14" s="47">
        <v>1200</v>
      </c>
      <c r="I14" s="47" t="s">
        <v>133</v>
      </c>
      <c r="J14" s="47" t="s">
        <v>120</v>
      </c>
      <c r="K14" s="121" t="s">
        <v>1544</v>
      </c>
      <c r="L14" s="33" t="s">
        <v>8</v>
      </c>
      <c r="M14" s="10">
        <v>4.67</v>
      </c>
      <c r="N14" s="27">
        <v>2.7171147079521458</v>
      </c>
      <c r="O14" s="28">
        <v>2.2400000000000002</v>
      </c>
      <c r="P14" s="27">
        <v>2.16</v>
      </c>
      <c r="Q14" s="40">
        <f t="shared" si="0"/>
        <v>0</v>
      </c>
      <c r="R14" s="42">
        <f t="shared" si="10"/>
        <v>29.5</v>
      </c>
      <c r="S14" s="10">
        <f t="shared" si="1"/>
        <v>4.67</v>
      </c>
      <c r="T14" s="27">
        <f t="shared" si="2"/>
        <v>1</v>
      </c>
      <c r="U14" s="28">
        <f t="shared" si="3"/>
        <v>2.2400000000000002</v>
      </c>
      <c r="V14" s="27">
        <f t="shared" si="4"/>
        <v>1</v>
      </c>
      <c r="W14" s="40">
        <f t="shared" si="5"/>
        <v>0.24</v>
      </c>
      <c r="X14" s="42">
        <f t="shared" si="11"/>
        <v>2.9099999999999993</v>
      </c>
      <c r="Y14" s="10">
        <f t="shared" si="19"/>
        <v>4.67</v>
      </c>
      <c r="Z14" s="27">
        <v>0.85654002713704203</v>
      </c>
      <c r="AA14" s="28">
        <f t="shared" si="20"/>
        <v>2.2400000000000002</v>
      </c>
      <c r="AB14" s="27">
        <v>0</v>
      </c>
      <c r="AC14" s="40">
        <f t="shared" si="7"/>
        <v>0</v>
      </c>
      <c r="AD14" s="40">
        <f t="shared" si="8"/>
        <v>-0.86</v>
      </c>
      <c r="AE14" s="42">
        <f t="shared" si="13"/>
        <v>5.8400000000000016</v>
      </c>
      <c r="AF14" s="10">
        <f t="shared" si="14"/>
        <v>4.67</v>
      </c>
      <c r="AG14" s="27">
        <f t="shared" si="15"/>
        <v>0.5</v>
      </c>
      <c r="AH14" s="28">
        <f t="shared" si="16"/>
        <v>2.2400000000000002</v>
      </c>
      <c r="AI14" s="27">
        <v>0</v>
      </c>
      <c r="AJ14" s="40">
        <f t="shared" si="17"/>
        <v>-0.5</v>
      </c>
      <c r="AK14" s="42">
        <f t="shared" si="18"/>
        <v>5.8500000000000005</v>
      </c>
      <c r="AL14" s="70"/>
    </row>
    <row r="15" spans="1:38" customFormat="1" x14ac:dyDescent="0.2">
      <c r="A15" s="72"/>
      <c r="B15" s="34">
        <f t="shared" si="9"/>
        <v>10</v>
      </c>
      <c r="C15" s="2" t="s">
        <v>1551</v>
      </c>
      <c r="D15" s="55">
        <v>44777</v>
      </c>
      <c r="E15" s="2" t="s">
        <v>15</v>
      </c>
      <c r="F15" s="47" t="s">
        <v>13</v>
      </c>
      <c r="G15" s="47" t="s">
        <v>69</v>
      </c>
      <c r="H15" s="47">
        <v>1600</v>
      </c>
      <c r="I15" s="47" t="s">
        <v>133</v>
      </c>
      <c r="J15" s="47" t="s">
        <v>120</v>
      </c>
      <c r="K15" s="121" t="s">
        <v>1552</v>
      </c>
      <c r="L15" s="33" t="s">
        <v>204</v>
      </c>
      <c r="M15" s="10">
        <v>38</v>
      </c>
      <c r="N15" s="27">
        <v>0.26945945945945948</v>
      </c>
      <c r="O15" s="28">
        <v>9.1999999999999993</v>
      </c>
      <c r="P15" s="27">
        <v>3.0000000000000006E-2</v>
      </c>
      <c r="Q15" s="40">
        <f t="shared" si="0"/>
        <v>-0.3</v>
      </c>
      <c r="R15" s="42">
        <f t="shared" si="10"/>
        <v>29.2</v>
      </c>
      <c r="S15" s="10">
        <f t="shared" si="1"/>
        <v>38</v>
      </c>
      <c r="T15" s="27">
        <f t="shared" si="2"/>
        <v>1</v>
      </c>
      <c r="U15" s="28">
        <f t="shared" si="3"/>
        <v>9.1999999999999993</v>
      </c>
      <c r="V15" s="27">
        <f t="shared" si="4"/>
        <v>1</v>
      </c>
      <c r="W15" s="40">
        <f t="shared" si="5"/>
        <v>-2</v>
      </c>
      <c r="X15" s="42">
        <f t="shared" si="11"/>
        <v>0.90999999999999925</v>
      </c>
      <c r="Y15" s="10">
        <f t="shared" si="19"/>
        <v>38</v>
      </c>
      <c r="Z15" s="27">
        <v>0.10526315789473684</v>
      </c>
      <c r="AA15" s="28">
        <f t="shared" si="20"/>
        <v>9.1999999999999993</v>
      </c>
      <c r="AB15" s="27">
        <v>0</v>
      </c>
      <c r="AC15" s="40">
        <f t="shared" si="7"/>
        <v>0</v>
      </c>
      <c r="AD15" s="40">
        <f t="shared" si="8"/>
        <v>-0.11</v>
      </c>
      <c r="AE15" s="42">
        <f t="shared" si="13"/>
        <v>5.7300000000000013</v>
      </c>
      <c r="AF15" s="10">
        <f t="shared" si="14"/>
        <v>38</v>
      </c>
      <c r="AG15" s="27">
        <f t="shared" si="15"/>
        <v>0.25</v>
      </c>
      <c r="AH15" s="28">
        <f t="shared" si="16"/>
        <v>9.1999999999999993</v>
      </c>
      <c r="AI15" s="27">
        <v>0</v>
      </c>
      <c r="AJ15" s="40">
        <f t="shared" si="17"/>
        <v>-0.25</v>
      </c>
      <c r="AK15" s="42">
        <f t="shared" si="18"/>
        <v>5.6000000000000005</v>
      </c>
      <c r="AL15" s="70"/>
    </row>
    <row r="16" spans="1:38" customFormat="1" x14ac:dyDescent="0.2">
      <c r="A16" s="72"/>
      <c r="B16" s="34">
        <f t="shared" si="9"/>
        <v>11</v>
      </c>
      <c r="C16" s="2" t="s">
        <v>1068</v>
      </c>
      <c r="D16" s="55">
        <v>44778</v>
      </c>
      <c r="E16" s="2" t="s">
        <v>32</v>
      </c>
      <c r="F16" s="47" t="s">
        <v>25</v>
      </c>
      <c r="G16" s="47" t="s">
        <v>67</v>
      </c>
      <c r="H16" s="47">
        <v>1100</v>
      </c>
      <c r="I16" s="47" t="s">
        <v>128</v>
      </c>
      <c r="J16" s="47" t="s">
        <v>120</v>
      </c>
      <c r="K16" s="121" t="s">
        <v>1546</v>
      </c>
      <c r="L16" s="33" t="s">
        <v>9</v>
      </c>
      <c r="M16" s="10">
        <v>1.21</v>
      </c>
      <c r="N16" s="27">
        <v>47.855221496005804</v>
      </c>
      <c r="O16" s="28">
        <v>1.1000000000000001</v>
      </c>
      <c r="P16" s="27">
        <v>0</v>
      </c>
      <c r="Q16" s="40">
        <f t="shared" si="0"/>
        <v>10</v>
      </c>
      <c r="R16" s="42">
        <f t="shared" si="10"/>
        <v>39.200000000000003</v>
      </c>
      <c r="S16" s="10">
        <f t="shared" si="1"/>
        <v>1.21</v>
      </c>
      <c r="T16" s="27">
        <f t="shared" si="2"/>
        <v>1</v>
      </c>
      <c r="U16" s="28">
        <f t="shared" si="3"/>
        <v>1.1000000000000001</v>
      </c>
      <c r="V16" s="27">
        <f t="shared" si="4"/>
        <v>1</v>
      </c>
      <c r="W16" s="40">
        <f t="shared" si="5"/>
        <v>0.31</v>
      </c>
      <c r="X16" s="42">
        <f t="shared" si="11"/>
        <v>1.2199999999999993</v>
      </c>
      <c r="Y16" s="10">
        <f t="shared" si="19"/>
        <v>1.21</v>
      </c>
      <c r="Z16" s="27">
        <v>3.3089637305699484</v>
      </c>
      <c r="AA16" s="28">
        <f t="shared" si="20"/>
        <v>1.1000000000000001</v>
      </c>
      <c r="AB16" s="27">
        <v>0</v>
      </c>
      <c r="AC16" s="40">
        <f t="shared" si="7"/>
        <v>4</v>
      </c>
      <c r="AD16" s="40">
        <f t="shared" si="8"/>
        <v>0.69</v>
      </c>
      <c r="AE16" s="42">
        <f t="shared" si="13"/>
        <v>6.4200000000000017</v>
      </c>
      <c r="AF16" s="10">
        <f t="shared" si="14"/>
        <v>1.21</v>
      </c>
      <c r="AG16" s="27">
        <f t="shared" si="15"/>
        <v>2</v>
      </c>
      <c r="AH16" s="28">
        <f t="shared" si="16"/>
        <v>1.1000000000000001</v>
      </c>
      <c r="AI16" s="27">
        <v>0</v>
      </c>
      <c r="AJ16" s="40">
        <f t="shared" si="17"/>
        <v>0.42</v>
      </c>
      <c r="AK16" s="42">
        <f t="shared" si="18"/>
        <v>6.0200000000000005</v>
      </c>
      <c r="AL16" s="70"/>
    </row>
    <row r="17" spans="1:38" customFormat="1" x14ac:dyDescent="0.2">
      <c r="A17" s="72"/>
      <c r="B17" s="34">
        <f t="shared" si="9"/>
        <v>12</v>
      </c>
      <c r="C17" s="83" t="s">
        <v>1554</v>
      </c>
      <c r="D17" s="55">
        <v>44779</v>
      </c>
      <c r="E17" s="2" t="s">
        <v>14</v>
      </c>
      <c r="F17" s="47" t="s">
        <v>25</v>
      </c>
      <c r="G17" s="47" t="s">
        <v>67</v>
      </c>
      <c r="H17" s="47">
        <v>1000</v>
      </c>
      <c r="I17" s="47" t="s">
        <v>133</v>
      </c>
      <c r="J17" s="47" t="s">
        <v>120</v>
      </c>
      <c r="K17" s="121" t="s">
        <v>1545</v>
      </c>
      <c r="L17" s="33" t="s">
        <v>9</v>
      </c>
      <c r="M17" s="10">
        <v>6.24</v>
      </c>
      <c r="N17" s="27">
        <v>1.91</v>
      </c>
      <c r="O17" s="28">
        <v>2.2400000000000002</v>
      </c>
      <c r="P17" s="27">
        <v>1.5199999999999996</v>
      </c>
      <c r="Q17" s="40">
        <f t="shared" si="0"/>
        <v>11.9</v>
      </c>
      <c r="R17" s="42">
        <f t="shared" si="10"/>
        <v>51.1</v>
      </c>
      <c r="S17" s="10">
        <f t="shared" si="1"/>
        <v>6.24</v>
      </c>
      <c r="T17" s="27">
        <f t="shared" si="2"/>
        <v>1</v>
      </c>
      <c r="U17" s="28">
        <f t="shared" si="3"/>
        <v>2.2400000000000002</v>
      </c>
      <c r="V17" s="27">
        <f t="shared" si="4"/>
        <v>1</v>
      </c>
      <c r="W17" s="40">
        <f t="shared" si="5"/>
        <v>6.48</v>
      </c>
      <c r="X17" s="42">
        <f t="shared" si="11"/>
        <v>7.6999999999999993</v>
      </c>
      <c r="Y17" s="10">
        <f t="shared" si="19"/>
        <v>6.24</v>
      </c>
      <c r="Z17" s="27">
        <v>0.64067603025158226</v>
      </c>
      <c r="AA17" s="28">
        <f t="shared" si="20"/>
        <v>2.2400000000000002</v>
      </c>
      <c r="AB17" s="27">
        <v>0</v>
      </c>
      <c r="AC17" s="40">
        <f t="shared" si="7"/>
        <v>4</v>
      </c>
      <c r="AD17" s="40">
        <f t="shared" si="8"/>
        <v>3.36</v>
      </c>
      <c r="AE17" s="42">
        <f t="shared" si="13"/>
        <v>9.7800000000000011</v>
      </c>
      <c r="AF17" s="10">
        <f t="shared" si="14"/>
        <v>6.24</v>
      </c>
      <c r="AG17" s="27">
        <f t="shared" si="15"/>
        <v>1</v>
      </c>
      <c r="AH17" s="28">
        <f t="shared" si="16"/>
        <v>2.2400000000000002</v>
      </c>
      <c r="AI17" s="27">
        <v>0</v>
      </c>
      <c r="AJ17" s="40">
        <f t="shared" si="17"/>
        <v>5.24</v>
      </c>
      <c r="AK17" s="42">
        <f t="shared" si="18"/>
        <v>11.260000000000002</v>
      </c>
      <c r="AL17" s="70"/>
    </row>
    <row r="18" spans="1:38" customFormat="1" x14ac:dyDescent="0.2">
      <c r="A18" s="72"/>
      <c r="B18" s="34">
        <f t="shared" si="9"/>
        <v>13</v>
      </c>
      <c r="C18" s="83" t="s">
        <v>1555</v>
      </c>
      <c r="D18" s="55">
        <v>44779</v>
      </c>
      <c r="E18" s="2" t="s">
        <v>14</v>
      </c>
      <c r="F18" s="47" t="s">
        <v>25</v>
      </c>
      <c r="G18" s="47" t="s">
        <v>67</v>
      </c>
      <c r="H18" s="47">
        <v>1000</v>
      </c>
      <c r="I18" s="47" t="s">
        <v>133</v>
      </c>
      <c r="J18" s="47" t="s">
        <v>120</v>
      </c>
      <c r="K18" s="121" t="s">
        <v>1545</v>
      </c>
      <c r="L18" s="33" t="s">
        <v>65</v>
      </c>
      <c r="M18" s="10">
        <v>3.23</v>
      </c>
      <c r="N18" s="27">
        <v>4.4869172932330823</v>
      </c>
      <c r="O18" s="28">
        <v>1.6</v>
      </c>
      <c r="P18" s="27">
        <v>0</v>
      </c>
      <c r="Q18" s="40">
        <f t="shared" si="0"/>
        <v>-4.5</v>
      </c>
      <c r="R18" s="42">
        <f t="shared" si="10"/>
        <v>46.6</v>
      </c>
      <c r="S18" s="10">
        <f t="shared" si="1"/>
        <v>3.23</v>
      </c>
      <c r="T18" s="27">
        <f t="shared" si="2"/>
        <v>1</v>
      </c>
      <c r="U18" s="28">
        <f t="shared" si="3"/>
        <v>1.6</v>
      </c>
      <c r="V18" s="27">
        <f t="shared" si="4"/>
        <v>1</v>
      </c>
      <c r="W18" s="40">
        <f t="shared" si="5"/>
        <v>-2</v>
      </c>
      <c r="X18" s="42">
        <f t="shared" si="11"/>
        <v>5.6999999999999993</v>
      </c>
      <c r="Y18" s="10">
        <f t="shared" si="19"/>
        <v>3.23</v>
      </c>
      <c r="Z18" s="27">
        <v>1.2371498107084911</v>
      </c>
      <c r="AA18" s="28">
        <f t="shared" si="20"/>
        <v>1.6</v>
      </c>
      <c r="AB18" s="27">
        <v>0</v>
      </c>
      <c r="AC18" s="40">
        <f t="shared" si="7"/>
        <v>0</v>
      </c>
      <c r="AD18" s="40">
        <f t="shared" si="8"/>
        <v>-1.24</v>
      </c>
      <c r="AE18" s="42">
        <f t="shared" si="13"/>
        <v>8.5400000000000009</v>
      </c>
      <c r="AF18" s="10">
        <f t="shared" si="14"/>
        <v>3.23</v>
      </c>
      <c r="AG18" s="27">
        <f t="shared" si="15"/>
        <v>1</v>
      </c>
      <c r="AH18" s="28">
        <f t="shared" si="16"/>
        <v>1.6</v>
      </c>
      <c r="AI18" s="27">
        <v>0</v>
      </c>
      <c r="AJ18" s="40">
        <f t="shared" si="17"/>
        <v>-1</v>
      </c>
      <c r="AK18" s="42">
        <f t="shared" si="18"/>
        <v>10.260000000000002</v>
      </c>
      <c r="AL18" s="70"/>
    </row>
    <row r="19" spans="1:38" customFormat="1" x14ac:dyDescent="0.2">
      <c r="A19" s="72"/>
      <c r="B19" s="34">
        <f t="shared" si="9"/>
        <v>14</v>
      </c>
      <c r="C19" s="83" t="s">
        <v>1558</v>
      </c>
      <c r="D19" s="55">
        <v>44779</v>
      </c>
      <c r="E19" s="2" t="s">
        <v>14</v>
      </c>
      <c r="F19" s="47" t="s">
        <v>36</v>
      </c>
      <c r="G19" s="47" t="s">
        <v>67</v>
      </c>
      <c r="H19" s="47">
        <v>1100</v>
      </c>
      <c r="I19" s="47" t="s">
        <v>133</v>
      </c>
      <c r="J19" s="47" t="s">
        <v>120</v>
      </c>
      <c r="K19" s="121" t="s">
        <v>1545</v>
      </c>
      <c r="L19" s="33" t="s">
        <v>56</v>
      </c>
      <c r="M19" s="10">
        <v>4.57</v>
      </c>
      <c r="N19" s="27">
        <v>2.7998850574712644</v>
      </c>
      <c r="O19" s="28">
        <v>2.14</v>
      </c>
      <c r="P19" s="27">
        <v>2.48</v>
      </c>
      <c r="Q19" s="40">
        <f t="shared" si="0"/>
        <v>-5.3</v>
      </c>
      <c r="R19" s="42">
        <f t="shared" si="10"/>
        <v>41.300000000000004</v>
      </c>
      <c r="S19" s="10">
        <f t="shared" si="1"/>
        <v>4.57</v>
      </c>
      <c r="T19" s="27">
        <f t="shared" si="2"/>
        <v>1</v>
      </c>
      <c r="U19" s="28">
        <f t="shared" si="3"/>
        <v>2.14</v>
      </c>
      <c r="V19" s="27">
        <f t="shared" si="4"/>
        <v>1</v>
      </c>
      <c r="W19" s="40">
        <f t="shared" si="5"/>
        <v>-2</v>
      </c>
      <c r="X19" s="42">
        <f t="shared" si="11"/>
        <v>3.6999999999999993</v>
      </c>
      <c r="Y19" s="10">
        <f t="shared" si="19"/>
        <v>4.57</v>
      </c>
      <c r="Z19" s="27">
        <v>0.87486370772085054</v>
      </c>
      <c r="AA19" s="28">
        <f t="shared" si="20"/>
        <v>2.14</v>
      </c>
      <c r="AB19" s="27">
        <v>0</v>
      </c>
      <c r="AC19" s="40">
        <f t="shared" si="7"/>
        <v>0</v>
      </c>
      <c r="AD19" s="40">
        <f t="shared" si="8"/>
        <v>-0.87</v>
      </c>
      <c r="AE19" s="42">
        <f t="shared" si="13"/>
        <v>7.6700000000000008</v>
      </c>
      <c r="AF19" s="10">
        <f t="shared" si="14"/>
        <v>4.57</v>
      </c>
      <c r="AG19" s="27">
        <f t="shared" si="15"/>
        <v>1</v>
      </c>
      <c r="AH19" s="28">
        <f t="shared" si="16"/>
        <v>2.14</v>
      </c>
      <c r="AI19" s="27">
        <v>0</v>
      </c>
      <c r="AJ19" s="40">
        <f t="shared" si="17"/>
        <v>-1</v>
      </c>
      <c r="AK19" s="42">
        <f t="shared" si="18"/>
        <v>9.2600000000000016</v>
      </c>
      <c r="AL19" s="70"/>
    </row>
    <row r="20" spans="1:38" customFormat="1" x14ac:dyDescent="0.2">
      <c r="A20" s="72"/>
      <c r="B20" s="34">
        <f t="shared" si="9"/>
        <v>15</v>
      </c>
      <c r="C20" s="83" t="s">
        <v>1556</v>
      </c>
      <c r="D20" s="55">
        <v>44779</v>
      </c>
      <c r="E20" s="2" t="s">
        <v>14</v>
      </c>
      <c r="F20" s="47" t="s">
        <v>36</v>
      </c>
      <c r="G20" s="47" t="s">
        <v>67</v>
      </c>
      <c r="H20" s="47">
        <v>1100</v>
      </c>
      <c r="I20" s="47" t="s">
        <v>133</v>
      </c>
      <c r="J20" s="47" t="s">
        <v>120</v>
      </c>
      <c r="K20" s="121" t="s">
        <v>1544</v>
      </c>
      <c r="L20" s="33" t="s">
        <v>8</v>
      </c>
      <c r="M20" s="10">
        <v>6.2</v>
      </c>
      <c r="N20" s="27">
        <v>1.93</v>
      </c>
      <c r="O20" s="28">
        <v>2.4</v>
      </c>
      <c r="P20" s="27">
        <v>1.3890909090909087</v>
      </c>
      <c r="Q20" s="40">
        <f t="shared" si="0"/>
        <v>0</v>
      </c>
      <c r="R20" s="42">
        <f t="shared" si="10"/>
        <v>41.300000000000004</v>
      </c>
      <c r="S20" s="10">
        <f t="shared" si="1"/>
        <v>6.2</v>
      </c>
      <c r="T20" s="27">
        <f t="shared" si="2"/>
        <v>1</v>
      </c>
      <c r="U20" s="28">
        <f t="shared" si="3"/>
        <v>2.4</v>
      </c>
      <c r="V20" s="27">
        <f t="shared" si="4"/>
        <v>1</v>
      </c>
      <c r="W20" s="40">
        <f t="shared" si="5"/>
        <v>0.4</v>
      </c>
      <c r="X20" s="42">
        <f t="shared" si="11"/>
        <v>4.0999999999999996</v>
      </c>
      <c r="Y20" s="10">
        <f t="shared" si="19"/>
        <v>6.2</v>
      </c>
      <c r="Z20" s="27">
        <v>0.64548387096774196</v>
      </c>
      <c r="AA20" s="28">
        <f t="shared" si="20"/>
        <v>2.4</v>
      </c>
      <c r="AB20" s="27">
        <v>0</v>
      </c>
      <c r="AC20" s="40">
        <f t="shared" si="7"/>
        <v>0</v>
      </c>
      <c r="AD20" s="40">
        <f t="shared" si="8"/>
        <v>-0.65</v>
      </c>
      <c r="AE20" s="42">
        <f t="shared" si="13"/>
        <v>7.0200000000000005</v>
      </c>
      <c r="AF20" s="10">
        <f t="shared" si="14"/>
        <v>6.2</v>
      </c>
      <c r="AG20" s="27">
        <f t="shared" si="15"/>
        <v>0.5</v>
      </c>
      <c r="AH20" s="28">
        <f t="shared" si="16"/>
        <v>2.4</v>
      </c>
      <c r="AI20" s="27">
        <v>0</v>
      </c>
      <c r="AJ20" s="40">
        <f t="shared" si="17"/>
        <v>-0.5</v>
      </c>
      <c r="AK20" s="42">
        <f t="shared" si="18"/>
        <v>8.7600000000000016</v>
      </c>
      <c r="AL20" s="70"/>
    </row>
    <row r="21" spans="1:38" customFormat="1" x14ac:dyDescent="0.2">
      <c r="A21" s="72"/>
      <c r="B21" s="34">
        <f t="shared" si="9"/>
        <v>16</v>
      </c>
      <c r="C21" s="83" t="s">
        <v>277</v>
      </c>
      <c r="D21" s="55">
        <v>44779</v>
      </c>
      <c r="E21" s="2" t="s">
        <v>31</v>
      </c>
      <c r="F21" s="47" t="s">
        <v>10</v>
      </c>
      <c r="G21" s="47" t="s">
        <v>71</v>
      </c>
      <c r="H21" s="47">
        <v>1100</v>
      </c>
      <c r="I21" s="47" t="s">
        <v>131</v>
      </c>
      <c r="J21" s="47" t="s">
        <v>120</v>
      </c>
      <c r="K21" s="121" t="s">
        <v>1545</v>
      </c>
      <c r="L21" s="33" t="s">
        <v>9</v>
      </c>
      <c r="M21" s="10">
        <v>4</v>
      </c>
      <c r="N21" s="27">
        <v>3.3200000000000003</v>
      </c>
      <c r="O21" s="28">
        <v>1.89</v>
      </c>
      <c r="P21" s="27">
        <v>3.737142857142858</v>
      </c>
      <c r="Q21" s="40">
        <f t="shared" si="0"/>
        <v>13.3</v>
      </c>
      <c r="R21" s="42">
        <f t="shared" si="10"/>
        <v>54.600000000000009</v>
      </c>
      <c r="S21" s="10">
        <f t="shared" si="1"/>
        <v>4</v>
      </c>
      <c r="T21" s="27">
        <f t="shared" si="2"/>
        <v>1</v>
      </c>
      <c r="U21" s="28">
        <f t="shared" si="3"/>
        <v>1.89</v>
      </c>
      <c r="V21" s="27">
        <f t="shared" si="4"/>
        <v>1</v>
      </c>
      <c r="W21" s="40">
        <f t="shared" si="5"/>
        <v>3.89</v>
      </c>
      <c r="X21" s="42">
        <f t="shared" si="11"/>
        <v>7.99</v>
      </c>
      <c r="Y21" s="10">
        <f t="shared" si="19"/>
        <v>4</v>
      </c>
      <c r="Z21" s="27">
        <v>1</v>
      </c>
      <c r="AA21" s="28">
        <f t="shared" si="20"/>
        <v>1.89</v>
      </c>
      <c r="AB21" s="27">
        <v>0</v>
      </c>
      <c r="AC21" s="40">
        <f t="shared" si="7"/>
        <v>4</v>
      </c>
      <c r="AD21" s="40">
        <f t="shared" si="8"/>
        <v>3</v>
      </c>
      <c r="AE21" s="42">
        <f t="shared" si="13"/>
        <v>10.02</v>
      </c>
      <c r="AF21" s="10">
        <f t="shared" si="14"/>
        <v>4</v>
      </c>
      <c r="AG21" s="27">
        <f t="shared" si="15"/>
        <v>1</v>
      </c>
      <c r="AH21" s="28">
        <f t="shared" si="16"/>
        <v>1.89</v>
      </c>
      <c r="AI21" s="27">
        <v>0</v>
      </c>
      <c r="AJ21" s="40">
        <f t="shared" si="17"/>
        <v>3</v>
      </c>
      <c r="AK21" s="42">
        <f t="shared" si="18"/>
        <v>11.760000000000002</v>
      </c>
      <c r="AL21" s="70"/>
    </row>
    <row r="22" spans="1:38" customFormat="1" x14ac:dyDescent="0.2">
      <c r="A22" s="72"/>
      <c r="B22" s="34">
        <f t="shared" si="9"/>
        <v>17</v>
      </c>
      <c r="C22" s="2" t="s">
        <v>1557</v>
      </c>
      <c r="D22" s="55">
        <v>44779</v>
      </c>
      <c r="E22" s="2" t="s">
        <v>719</v>
      </c>
      <c r="F22" s="47" t="s">
        <v>10</v>
      </c>
      <c r="G22" s="47" t="s">
        <v>67</v>
      </c>
      <c r="H22" s="47">
        <v>900</v>
      </c>
      <c r="I22" s="47" t="s">
        <v>131</v>
      </c>
      <c r="J22" s="47" t="s">
        <v>178</v>
      </c>
      <c r="K22" s="121" t="s">
        <v>1552</v>
      </c>
      <c r="L22" s="33" t="s">
        <v>9</v>
      </c>
      <c r="M22" s="10">
        <v>3.77</v>
      </c>
      <c r="N22" s="27">
        <v>3.6268148148148143</v>
      </c>
      <c r="O22" s="28">
        <v>1.9</v>
      </c>
      <c r="P22" s="27">
        <v>4.0056140350877198</v>
      </c>
      <c r="Q22" s="40">
        <f t="shared" si="0"/>
        <v>13.7</v>
      </c>
      <c r="R22" s="42">
        <f t="shared" si="10"/>
        <v>68.300000000000011</v>
      </c>
      <c r="S22" s="10">
        <f t="shared" si="1"/>
        <v>3.77</v>
      </c>
      <c r="T22" s="27">
        <f t="shared" si="2"/>
        <v>1</v>
      </c>
      <c r="U22" s="28">
        <f t="shared" si="3"/>
        <v>1.9</v>
      </c>
      <c r="V22" s="27">
        <f t="shared" si="4"/>
        <v>1</v>
      </c>
      <c r="W22" s="40">
        <f t="shared" si="5"/>
        <v>3.67</v>
      </c>
      <c r="X22" s="42">
        <f t="shared" si="11"/>
        <v>11.66</v>
      </c>
      <c r="Y22" s="10">
        <f t="shared" si="19"/>
        <v>3.77</v>
      </c>
      <c r="Z22" s="27">
        <v>1.0610034881957433</v>
      </c>
      <c r="AA22" s="28">
        <f t="shared" si="20"/>
        <v>1.9</v>
      </c>
      <c r="AB22" s="27">
        <v>0</v>
      </c>
      <c r="AC22" s="40">
        <f t="shared" si="7"/>
        <v>4</v>
      </c>
      <c r="AD22" s="40">
        <f t="shared" si="8"/>
        <v>2.94</v>
      </c>
      <c r="AE22" s="42">
        <f t="shared" si="13"/>
        <v>12.959999999999999</v>
      </c>
      <c r="AF22" s="10">
        <f t="shared" si="14"/>
        <v>3.77</v>
      </c>
      <c r="AG22" s="27">
        <f t="shared" si="15"/>
        <v>0.25</v>
      </c>
      <c r="AH22" s="28">
        <f t="shared" si="16"/>
        <v>1.9</v>
      </c>
      <c r="AI22" s="27">
        <v>0</v>
      </c>
      <c r="AJ22" s="40">
        <f t="shared" si="17"/>
        <v>0.69</v>
      </c>
      <c r="AK22" s="42">
        <f t="shared" si="18"/>
        <v>12.450000000000001</v>
      </c>
      <c r="AL22" s="70"/>
    </row>
    <row r="23" spans="1:38" customFormat="1" x14ac:dyDescent="0.2">
      <c r="A23" s="72"/>
      <c r="B23" s="34">
        <f t="shared" si="9"/>
        <v>18</v>
      </c>
      <c r="C23" s="2" t="s">
        <v>1561</v>
      </c>
      <c r="D23" s="55">
        <v>44782</v>
      </c>
      <c r="E23" s="2" t="s">
        <v>32</v>
      </c>
      <c r="F23" s="47" t="s">
        <v>10</v>
      </c>
      <c r="G23" s="47" t="s">
        <v>67</v>
      </c>
      <c r="H23" s="47">
        <v>1000</v>
      </c>
      <c r="I23" s="47" t="s">
        <v>128</v>
      </c>
      <c r="J23" s="47" t="s">
        <v>120</v>
      </c>
      <c r="K23" s="121" t="s">
        <v>1544</v>
      </c>
      <c r="L23" s="33" t="s">
        <v>12</v>
      </c>
      <c r="M23" s="10">
        <v>4.2</v>
      </c>
      <c r="N23" s="27">
        <v>3.1123076923076924</v>
      </c>
      <c r="O23" s="28">
        <v>1.72</v>
      </c>
      <c r="P23" s="27">
        <v>0</v>
      </c>
      <c r="Q23" s="40">
        <f t="shared" si="0"/>
        <v>-3.1</v>
      </c>
      <c r="R23" s="42">
        <f t="shared" si="10"/>
        <v>65.200000000000017</v>
      </c>
      <c r="S23" s="10">
        <f t="shared" si="1"/>
        <v>4.2</v>
      </c>
      <c r="T23" s="27">
        <f t="shared" si="2"/>
        <v>1</v>
      </c>
      <c r="U23" s="28">
        <f t="shared" si="3"/>
        <v>1.72</v>
      </c>
      <c r="V23" s="27">
        <f t="shared" si="4"/>
        <v>1</v>
      </c>
      <c r="W23" s="40">
        <f t="shared" si="5"/>
        <v>-0.28000000000000003</v>
      </c>
      <c r="X23" s="42">
        <f t="shared" si="11"/>
        <v>11.38</v>
      </c>
      <c r="Y23" s="10">
        <f t="shared" si="19"/>
        <v>4.2</v>
      </c>
      <c r="Z23" s="27">
        <v>0.95285714285714285</v>
      </c>
      <c r="AA23" s="28">
        <f t="shared" si="20"/>
        <v>1.72</v>
      </c>
      <c r="AB23" s="27">
        <v>0</v>
      </c>
      <c r="AC23" s="40">
        <f t="shared" si="7"/>
        <v>0</v>
      </c>
      <c r="AD23" s="40">
        <f t="shared" si="8"/>
        <v>-0.95</v>
      </c>
      <c r="AE23" s="42">
        <f t="shared" si="13"/>
        <v>12.01</v>
      </c>
      <c r="AF23" s="10">
        <f t="shared" si="14"/>
        <v>4.2</v>
      </c>
      <c r="AG23" s="27">
        <f t="shared" si="15"/>
        <v>0.5</v>
      </c>
      <c r="AH23" s="28">
        <f t="shared" si="16"/>
        <v>1.72</v>
      </c>
      <c r="AI23" s="27">
        <v>0</v>
      </c>
      <c r="AJ23" s="40">
        <f t="shared" si="17"/>
        <v>-0.5</v>
      </c>
      <c r="AK23" s="42">
        <f t="shared" si="18"/>
        <v>11.950000000000001</v>
      </c>
      <c r="AL23" s="70"/>
    </row>
    <row r="24" spans="1:38" customFormat="1" x14ac:dyDescent="0.2">
      <c r="A24" s="72"/>
      <c r="B24" s="34">
        <f t="shared" si="9"/>
        <v>19</v>
      </c>
      <c r="C24" s="2" t="s">
        <v>730</v>
      </c>
      <c r="D24" s="55">
        <v>44782</v>
      </c>
      <c r="E24" s="2" t="s">
        <v>602</v>
      </c>
      <c r="F24" s="47" t="s">
        <v>36</v>
      </c>
      <c r="G24" s="47" t="s">
        <v>67</v>
      </c>
      <c r="H24" s="47">
        <v>1300</v>
      </c>
      <c r="I24" s="47" t="s">
        <v>131</v>
      </c>
      <c r="J24" s="47" t="s">
        <v>178</v>
      </c>
      <c r="K24" s="121" t="s">
        <v>1545</v>
      </c>
      <c r="L24" s="33" t="s">
        <v>12</v>
      </c>
      <c r="M24" s="10">
        <v>1.6</v>
      </c>
      <c r="N24" s="27">
        <v>16.749473684210525</v>
      </c>
      <c r="O24" s="28">
        <v>1.1000000000000001</v>
      </c>
      <c r="P24" s="27">
        <v>0</v>
      </c>
      <c r="Q24" s="40">
        <f t="shared" si="0"/>
        <v>-16.7</v>
      </c>
      <c r="R24" s="42">
        <f t="shared" si="10"/>
        <v>48.500000000000014</v>
      </c>
      <c r="S24" s="10">
        <f t="shared" si="1"/>
        <v>1.6</v>
      </c>
      <c r="T24" s="27">
        <f t="shared" si="2"/>
        <v>1</v>
      </c>
      <c r="U24" s="28">
        <f t="shared" si="3"/>
        <v>1.1000000000000001</v>
      </c>
      <c r="V24" s="27">
        <f t="shared" si="4"/>
        <v>1</v>
      </c>
      <c r="W24" s="40">
        <f t="shared" si="5"/>
        <v>-0.9</v>
      </c>
      <c r="X24" s="42">
        <f t="shared" si="11"/>
        <v>10.48</v>
      </c>
      <c r="Y24" s="10">
        <f t="shared" si="19"/>
        <v>1.6</v>
      </c>
      <c r="Z24" s="27">
        <v>2.4974999999999996</v>
      </c>
      <c r="AA24" s="28">
        <f t="shared" si="20"/>
        <v>1.1000000000000001</v>
      </c>
      <c r="AB24" s="27">
        <v>0</v>
      </c>
      <c r="AC24" s="40">
        <f t="shared" si="7"/>
        <v>0</v>
      </c>
      <c r="AD24" s="40">
        <f t="shared" si="8"/>
        <v>-2.5</v>
      </c>
      <c r="AE24" s="42">
        <f t="shared" si="13"/>
        <v>9.51</v>
      </c>
      <c r="AF24" s="10">
        <f t="shared" si="14"/>
        <v>1.6</v>
      </c>
      <c r="AG24" s="27">
        <f t="shared" si="15"/>
        <v>1</v>
      </c>
      <c r="AH24" s="28">
        <f t="shared" si="16"/>
        <v>1.1000000000000001</v>
      </c>
      <c r="AI24" s="27">
        <v>0</v>
      </c>
      <c r="AJ24" s="40">
        <f t="shared" si="17"/>
        <v>-1</v>
      </c>
      <c r="AK24" s="42">
        <f t="shared" si="18"/>
        <v>10.950000000000001</v>
      </c>
      <c r="AL24" s="70"/>
    </row>
    <row r="25" spans="1:38" customFormat="1" x14ac:dyDescent="0.2">
      <c r="A25" s="72"/>
      <c r="B25" s="34">
        <f t="shared" si="9"/>
        <v>20</v>
      </c>
      <c r="C25" s="2" t="s">
        <v>1560</v>
      </c>
      <c r="D25" s="55">
        <v>44782</v>
      </c>
      <c r="E25" s="2" t="s">
        <v>602</v>
      </c>
      <c r="F25" s="47" t="s">
        <v>10</v>
      </c>
      <c r="G25" s="47" t="s">
        <v>67</v>
      </c>
      <c r="H25" s="47">
        <v>1100</v>
      </c>
      <c r="I25" s="47" t="s">
        <v>131</v>
      </c>
      <c r="J25" s="47" t="s">
        <v>178</v>
      </c>
      <c r="K25" s="121" t="s">
        <v>1544</v>
      </c>
      <c r="L25" s="33" t="s">
        <v>56</v>
      </c>
      <c r="M25" s="10">
        <v>4.8600000000000003</v>
      </c>
      <c r="N25" s="27">
        <v>2.5812903225806449</v>
      </c>
      <c r="O25" s="28">
        <v>1.63</v>
      </c>
      <c r="P25" s="27">
        <v>0</v>
      </c>
      <c r="Q25" s="40">
        <f t="shared" si="0"/>
        <v>-2.6</v>
      </c>
      <c r="R25" s="42">
        <f t="shared" si="10"/>
        <v>45.900000000000013</v>
      </c>
      <c r="S25" s="10">
        <f t="shared" si="1"/>
        <v>4.8600000000000003</v>
      </c>
      <c r="T25" s="27">
        <f t="shared" si="2"/>
        <v>1</v>
      </c>
      <c r="U25" s="28">
        <f t="shared" si="3"/>
        <v>1.63</v>
      </c>
      <c r="V25" s="27">
        <f t="shared" si="4"/>
        <v>1</v>
      </c>
      <c r="W25" s="40">
        <f t="shared" si="5"/>
        <v>-2</v>
      </c>
      <c r="X25" s="42">
        <f t="shared" si="11"/>
        <v>8.48</v>
      </c>
      <c r="Y25" s="10">
        <f t="shared" si="19"/>
        <v>4.8600000000000003</v>
      </c>
      <c r="Z25" s="27">
        <v>0.82340206185567</v>
      </c>
      <c r="AA25" s="28">
        <f t="shared" si="20"/>
        <v>1.63</v>
      </c>
      <c r="AB25" s="27">
        <v>0</v>
      </c>
      <c r="AC25" s="40">
        <f t="shared" si="7"/>
        <v>0</v>
      </c>
      <c r="AD25" s="40">
        <f t="shared" si="8"/>
        <v>-0.82</v>
      </c>
      <c r="AE25" s="42">
        <f t="shared" si="13"/>
        <v>8.69</v>
      </c>
      <c r="AF25" s="10">
        <f t="shared" si="14"/>
        <v>4.8600000000000003</v>
      </c>
      <c r="AG25" s="27">
        <f t="shared" si="15"/>
        <v>0.5</v>
      </c>
      <c r="AH25" s="28">
        <f t="shared" si="16"/>
        <v>1.63</v>
      </c>
      <c r="AI25" s="27">
        <v>0</v>
      </c>
      <c r="AJ25" s="40">
        <f t="shared" si="17"/>
        <v>-0.5</v>
      </c>
      <c r="AK25" s="42">
        <f t="shared" si="18"/>
        <v>10.450000000000001</v>
      </c>
      <c r="AL25" s="70"/>
    </row>
    <row r="26" spans="1:38" customFormat="1" x14ac:dyDescent="0.2">
      <c r="A26" s="72"/>
      <c r="B26" s="34">
        <f t="shared" si="9"/>
        <v>21</v>
      </c>
      <c r="C26" s="2" t="s">
        <v>1559</v>
      </c>
      <c r="D26" s="55">
        <v>44784</v>
      </c>
      <c r="E26" s="2" t="s">
        <v>26</v>
      </c>
      <c r="F26" s="47" t="s">
        <v>34</v>
      </c>
      <c r="G26" s="47" t="s">
        <v>67</v>
      </c>
      <c r="H26" s="47">
        <v>1106</v>
      </c>
      <c r="I26" s="47" t="s">
        <v>132</v>
      </c>
      <c r="J26" s="47" t="s">
        <v>120</v>
      </c>
      <c r="K26" s="121" t="s">
        <v>1546</v>
      </c>
      <c r="L26" s="33" t="s">
        <v>9</v>
      </c>
      <c r="M26" s="10">
        <v>1.36</v>
      </c>
      <c r="N26" s="27">
        <v>27.777391304347834</v>
      </c>
      <c r="O26" s="28">
        <v>1.1399999999999999</v>
      </c>
      <c r="P26" s="27">
        <v>0</v>
      </c>
      <c r="Q26" s="40">
        <f t="shared" ref="Q26" si="26">ROUND(IF(OR($L26="1st",$L26="WON"),($M26*$N26)+($O26*$P26),IF(OR($L26="2nd",$L26="3rd"),IF($O26="NTD",0,($O26*$P26))))-($N26+$P26),1)</f>
        <v>10</v>
      </c>
      <c r="R26" s="42">
        <f t="shared" si="10"/>
        <v>55.900000000000013</v>
      </c>
      <c r="S26" s="10">
        <f t="shared" si="1"/>
        <v>1.36</v>
      </c>
      <c r="T26" s="27">
        <f t="shared" si="2"/>
        <v>1</v>
      </c>
      <c r="U26" s="28">
        <f t="shared" si="3"/>
        <v>1.1399999999999999</v>
      </c>
      <c r="V26" s="27">
        <f t="shared" si="4"/>
        <v>1</v>
      </c>
      <c r="W26" s="40">
        <f t="shared" si="5"/>
        <v>0.5</v>
      </c>
      <c r="X26" s="42">
        <f t="shared" si="11"/>
        <v>8.98</v>
      </c>
      <c r="Y26" s="10">
        <f t="shared" si="19"/>
        <v>1.36</v>
      </c>
      <c r="Z26" s="27">
        <v>2.9397800338409481</v>
      </c>
      <c r="AA26" s="28">
        <f t="shared" si="20"/>
        <v>1.1399999999999999</v>
      </c>
      <c r="AB26" s="27">
        <v>0</v>
      </c>
      <c r="AC26" s="40">
        <f t="shared" si="7"/>
        <v>4</v>
      </c>
      <c r="AD26" s="40">
        <f t="shared" si="8"/>
        <v>1.06</v>
      </c>
      <c r="AE26" s="42">
        <f t="shared" si="13"/>
        <v>9.75</v>
      </c>
      <c r="AF26" s="10">
        <f t="shared" si="14"/>
        <v>1.36</v>
      </c>
      <c r="AG26" s="27">
        <f t="shared" si="15"/>
        <v>2</v>
      </c>
      <c r="AH26" s="28">
        <f t="shared" si="16"/>
        <v>1.1399999999999999</v>
      </c>
      <c r="AI26" s="27">
        <v>0</v>
      </c>
      <c r="AJ26" s="40">
        <f t="shared" si="17"/>
        <v>0.72</v>
      </c>
      <c r="AK26" s="42">
        <f t="shared" si="18"/>
        <v>11.170000000000002</v>
      </c>
      <c r="AL26" s="70"/>
    </row>
    <row r="27" spans="1:38" customFormat="1" x14ac:dyDescent="0.2">
      <c r="A27" s="72"/>
      <c r="B27" s="34">
        <f t="shared" si="9"/>
        <v>22</v>
      </c>
      <c r="C27" s="2" t="s">
        <v>1563</v>
      </c>
      <c r="D27" s="55">
        <v>44785</v>
      </c>
      <c r="E27" s="2" t="s">
        <v>51</v>
      </c>
      <c r="F27" s="47" t="s">
        <v>10</v>
      </c>
      <c r="G27" s="47" t="s">
        <v>67</v>
      </c>
      <c r="H27" s="47">
        <v>1230</v>
      </c>
      <c r="I27" s="47" t="s">
        <v>131</v>
      </c>
      <c r="J27" s="47" t="s">
        <v>120</v>
      </c>
      <c r="K27" s="121" t="s">
        <v>1545</v>
      </c>
      <c r="L27" s="33" t="s">
        <v>9</v>
      </c>
      <c r="M27" s="10">
        <v>3.34</v>
      </c>
      <c r="N27" s="27">
        <v>4.2682625482625483</v>
      </c>
      <c r="O27" s="28">
        <v>1.79</v>
      </c>
      <c r="P27" s="27">
        <v>0</v>
      </c>
      <c r="Q27" s="40">
        <f t="shared" si="0"/>
        <v>10</v>
      </c>
      <c r="R27" s="42">
        <f t="shared" si="10"/>
        <v>65.900000000000006</v>
      </c>
      <c r="S27" s="10">
        <f t="shared" si="1"/>
        <v>3.34</v>
      </c>
      <c r="T27" s="27">
        <f t="shared" si="2"/>
        <v>1</v>
      </c>
      <c r="U27" s="28">
        <f t="shared" si="3"/>
        <v>1.79</v>
      </c>
      <c r="V27" s="27">
        <f t="shared" si="4"/>
        <v>1</v>
      </c>
      <c r="W27" s="40">
        <f t="shared" si="5"/>
        <v>3.13</v>
      </c>
      <c r="X27" s="42">
        <f t="shared" si="11"/>
        <v>12.11</v>
      </c>
      <c r="Y27" s="10">
        <f t="shared" si="19"/>
        <v>3.34</v>
      </c>
      <c r="Z27" s="27">
        <v>1.1972363836420321</v>
      </c>
      <c r="AA27" s="28">
        <f t="shared" si="20"/>
        <v>1.79</v>
      </c>
      <c r="AB27" s="27">
        <v>0</v>
      </c>
      <c r="AC27" s="40">
        <f t="shared" si="7"/>
        <v>4</v>
      </c>
      <c r="AD27" s="40">
        <f t="shared" si="8"/>
        <v>2.8</v>
      </c>
      <c r="AE27" s="42">
        <f t="shared" si="13"/>
        <v>12.55</v>
      </c>
      <c r="AF27" s="10">
        <f t="shared" si="14"/>
        <v>3.34</v>
      </c>
      <c r="AG27" s="27">
        <f t="shared" si="15"/>
        <v>1</v>
      </c>
      <c r="AH27" s="28">
        <f t="shared" si="16"/>
        <v>1.79</v>
      </c>
      <c r="AI27" s="27">
        <v>0</v>
      </c>
      <c r="AJ27" s="40">
        <f t="shared" si="17"/>
        <v>2.34</v>
      </c>
      <c r="AK27" s="42">
        <f t="shared" si="18"/>
        <v>13.510000000000002</v>
      </c>
      <c r="AL27" s="70"/>
    </row>
    <row r="28" spans="1:38" customFormat="1" x14ac:dyDescent="0.2">
      <c r="A28" s="72"/>
      <c r="B28" s="34">
        <f t="shared" si="9"/>
        <v>23</v>
      </c>
      <c r="C28" s="2" t="s">
        <v>1564</v>
      </c>
      <c r="D28" s="55">
        <v>44786</v>
      </c>
      <c r="E28" s="2" t="s">
        <v>240</v>
      </c>
      <c r="F28" s="47" t="s">
        <v>36</v>
      </c>
      <c r="G28" s="47" t="s">
        <v>67</v>
      </c>
      <c r="H28" s="47">
        <v>1200</v>
      </c>
      <c r="I28" s="47" t="s">
        <v>131</v>
      </c>
      <c r="J28" s="47" t="s">
        <v>178</v>
      </c>
      <c r="K28" s="121" t="s">
        <v>1545</v>
      </c>
      <c r="L28" s="33" t="s">
        <v>56</v>
      </c>
      <c r="M28" s="10">
        <v>2.9</v>
      </c>
      <c r="N28" s="27">
        <v>5.2411347517730498</v>
      </c>
      <c r="O28" s="28">
        <v>1.56</v>
      </c>
      <c r="P28" s="27">
        <v>0</v>
      </c>
      <c r="Q28" s="40">
        <f t="shared" si="0"/>
        <v>-5.2</v>
      </c>
      <c r="R28" s="42">
        <f t="shared" si="10"/>
        <v>60.7</v>
      </c>
      <c r="S28" s="10">
        <f t="shared" si="1"/>
        <v>2.9</v>
      </c>
      <c r="T28" s="27">
        <f t="shared" si="2"/>
        <v>1</v>
      </c>
      <c r="U28" s="28">
        <f t="shared" si="3"/>
        <v>1.56</v>
      </c>
      <c r="V28" s="27">
        <f t="shared" si="4"/>
        <v>1</v>
      </c>
      <c r="W28" s="40">
        <f t="shared" si="5"/>
        <v>-2</v>
      </c>
      <c r="X28" s="42">
        <f t="shared" si="11"/>
        <v>10.11</v>
      </c>
      <c r="Y28" s="10">
        <f t="shared" si="19"/>
        <v>2.9</v>
      </c>
      <c r="Z28" s="27">
        <v>1.3789655172413791</v>
      </c>
      <c r="AA28" s="28">
        <f t="shared" si="20"/>
        <v>1.56</v>
      </c>
      <c r="AB28" s="27">
        <v>0</v>
      </c>
      <c r="AC28" s="40">
        <f t="shared" si="7"/>
        <v>0</v>
      </c>
      <c r="AD28" s="40">
        <f t="shared" si="8"/>
        <v>-1.38</v>
      </c>
      <c r="AE28" s="42">
        <f t="shared" si="13"/>
        <v>11.170000000000002</v>
      </c>
      <c r="AF28" s="10">
        <f t="shared" si="14"/>
        <v>2.9</v>
      </c>
      <c r="AG28" s="27">
        <f t="shared" si="15"/>
        <v>1</v>
      </c>
      <c r="AH28" s="28">
        <f t="shared" si="16"/>
        <v>1.56</v>
      </c>
      <c r="AI28" s="27">
        <v>0</v>
      </c>
      <c r="AJ28" s="40">
        <f t="shared" si="17"/>
        <v>-1</v>
      </c>
      <c r="AK28" s="42">
        <f t="shared" si="18"/>
        <v>12.510000000000002</v>
      </c>
      <c r="AL28" s="70"/>
    </row>
    <row r="29" spans="1:38" customFormat="1" x14ac:dyDescent="0.2">
      <c r="A29" s="72"/>
      <c r="B29" s="34">
        <f t="shared" si="9"/>
        <v>24</v>
      </c>
      <c r="C29" s="2" t="s">
        <v>1565</v>
      </c>
      <c r="D29" s="55">
        <v>44786</v>
      </c>
      <c r="E29" s="2" t="s">
        <v>240</v>
      </c>
      <c r="F29" s="47" t="s">
        <v>46</v>
      </c>
      <c r="G29" s="47" t="s">
        <v>69</v>
      </c>
      <c r="H29" s="47">
        <v>1000</v>
      </c>
      <c r="I29" s="47" t="s">
        <v>131</v>
      </c>
      <c r="J29" s="47" t="s">
        <v>178</v>
      </c>
      <c r="K29" s="121" t="s">
        <v>1545</v>
      </c>
      <c r="L29" s="33" t="s">
        <v>9</v>
      </c>
      <c r="M29" s="10">
        <v>2.1</v>
      </c>
      <c r="N29" s="27">
        <v>9.065201465201465</v>
      </c>
      <c r="O29" s="28">
        <v>1.54</v>
      </c>
      <c r="P29" s="27">
        <v>0</v>
      </c>
      <c r="Q29" s="40">
        <f t="shared" si="0"/>
        <v>10</v>
      </c>
      <c r="R29" s="42">
        <f t="shared" si="10"/>
        <v>70.7</v>
      </c>
      <c r="S29" s="10">
        <f t="shared" si="1"/>
        <v>2.1</v>
      </c>
      <c r="T29" s="27">
        <f t="shared" si="2"/>
        <v>1</v>
      </c>
      <c r="U29" s="28">
        <f t="shared" si="3"/>
        <v>1.54</v>
      </c>
      <c r="V29" s="27">
        <f t="shared" si="4"/>
        <v>1</v>
      </c>
      <c r="W29" s="40">
        <f t="shared" si="5"/>
        <v>1.64</v>
      </c>
      <c r="X29" s="42">
        <f t="shared" si="11"/>
        <v>11.75</v>
      </c>
      <c r="Y29" s="10">
        <f t="shared" si="19"/>
        <v>2.1</v>
      </c>
      <c r="Z29" s="27">
        <v>1.9052380952380954</v>
      </c>
      <c r="AA29" s="28">
        <f t="shared" si="20"/>
        <v>1.54</v>
      </c>
      <c r="AB29" s="27">
        <v>0</v>
      </c>
      <c r="AC29" s="40">
        <f t="shared" si="7"/>
        <v>4</v>
      </c>
      <c r="AD29" s="40">
        <f t="shared" si="8"/>
        <v>2.1</v>
      </c>
      <c r="AE29" s="42">
        <f t="shared" si="13"/>
        <v>13.270000000000001</v>
      </c>
      <c r="AF29" s="10">
        <f t="shared" si="14"/>
        <v>2.1</v>
      </c>
      <c r="AG29" s="27">
        <f t="shared" si="15"/>
        <v>1</v>
      </c>
      <c r="AH29" s="28">
        <f t="shared" si="16"/>
        <v>1.54</v>
      </c>
      <c r="AI29" s="27">
        <v>0</v>
      </c>
      <c r="AJ29" s="40">
        <f t="shared" si="17"/>
        <v>1.1000000000000001</v>
      </c>
      <c r="AK29" s="42">
        <f t="shared" si="18"/>
        <v>13.610000000000001</v>
      </c>
      <c r="AL29" s="70"/>
    </row>
    <row r="30" spans="1:38" customFormat="1" x14ac:dyDescent="0.2">
      <c r="A30" s="72"/>
      <c r="B30" s="34">
        <f t="shared" si="9"/>
        <v>25</v>
      </c>
      <c r="C30" s="2" t="s">
        <v>1518</v>
      </c>
      <c r="D30" s="55">
        <v>44786</v>
      </c>
      <c r="E30" s="2" t="s">
        <v>49</v>
      </c>
      <c r="F30" s="47" t="s">
        <v>46</v>
      </c>
      <c r="G30" s="47" t="s">
        <v>191</v>
      </c>
      <c r="H30" s="47">
        <v>1100</v>
      </c>
      <c r="I30" s="47" t="s">
        <v>132</v>
      </c>
      <c r="J30" s="47" t="s">
        <v>120</v>
      </c>
      <c r="K30" s="121" t="s">
        <v>1545</v>
      </c>
      <c r="L30" s="33" t="s">
        <v>74</v>
      </c>
      <c r="M30" s="10">
        <v>5.84</v>
      </c>
      <c r="N30" s="27">
        <v>2.0558974358974358</v>
      </c>
      <c r="O30" s="28">
        <v>2.48</v>
      </c>
      <c r="P30" s="27">
        <v>1.3766666666666669</v>
      </c>
      <c r="Q30" s="40">
        <f t="shared" ref="Q30:Q31" si="27">ROUND(IF(OR($L30="1st",$L30="WON"),($M30*$N30)+($O30*$P30),IF(OR($L30="2nd",$L30="3rd"),IF($O30="NTD",0,($O30*$P30))))-($N30+$P30),1)</f>
        <v>-3.4</v>
      </c>
      <c r="R30" s="42">
        <f t="shared" si="10"/>
        <v>67.3</v>
      </c>
      <c r="S30" s="10">
        <f t="shared" si="1"/>
        <v>5.84</v>
      </c>
      <c r="T30" s="27">
        <f t="shared" si="2"/>
        <v>1</v>
      </c>
      <c r="U30" s="28">
        <f t="shared" si="3"/>
        <v>2.48</v>
      </c>
      <c r="V30" s="27">
        <f t="shared" si="4"/>
        <v>1</v>
      </c>
      <c r="W30" s="40">
        <f t="shared" si="5"/>
        <v>-2</v>
      </c>
      <c r="X30" s="42">
        <f t="shared" si="11"/>
        <v>9.75</v>
      </c>
      <c r="Y30" s="10">
        <f t="shared" si="19"/>
        <v>5.84</v>
      </c>
      <c r="Z30" s="27">
        <v>0.68435897435897441</v>
      </c>
      <c r="AA30" s="28">
        <f t="shared" si="20"/>
        <v>2.48</v>
      </c>
      <c r="AB30" s="27">
        <v>0</v>
      </c>
      <c r="AC30" s="40">
        <f t="shared" si="7"/>
        <v>0</v>
      </c>
      <c r="AD30" s="40">
        <f t="shared" si="8"/>
        <v>-0.68</v>
      </c>
      <c r="AE30" s="42">
        <f t="shared" si="13"/>
        <v>12.590000000000002</v>
      </c>
      <c r="AF30" s="10">
        <f t="shared" si="14"/>
        <v>5.84</v>
      </c>
      <c r="AG30" s="27">
        <f t="shared" si="15"/>
        <v>1</v>
      </c>
      <c r="AH30" s="28">
        <f t="shared" si="16"/>
        <v>2.48</v>
      </c>
      <c r="AI30" s="27">
        <v>0</v>
      </c>
      <c r="AJ30" s="40">
        <f t="shared" si="17"/>
        <v>-1</v>
      </c>
      <c r="AK30" s="42">
        <f t="shared" si="18"/>
        <v>12.610000000000001</v>
      </c>
      <c r="AL30" s="70"/>
    </row>
    <row r="31" spans="1:38" customFormat="1" x14ac:dyDescent="0.2">
      <c r="A31" s="72"/>
      <c r="B31" s="34">
        <f t="shared" si="9"/>
        <v>26</v>
      </c>
      <c r="C31" s="2" t="s">
        <v>1566</v>
      </c>
      <c r="D31" s="55">
        <v>44786</v>
      </c>
      <c r="E31" s="2" t="s">
        <v>49</v>
      </c>
      <c r="F31" s="47" t="s">
        <v>46</v>
      </c>
      <c r="G31" s="47" t="s">
        <v>191</v>
      </c>
      <c r="H31" s="47">
        <v>1100</v>
      </c>
      <c r="I31" s="47" t="s">
        <v>132</v>
      </c>
      <c r="J31" s="47" t="s">
        <v>120</v>
      </c>
      <c r="K31" s="121" t="s">
        <v>1544</v>
      </c>
      <c r="L31" s="33" t="s">
        <v>92</v>
      </c>
      <c r="M31" s="10">
        <v>17.29</v>
      </c>
      <c r="N31" s="27">
        <v>0.61637254901960792</v>
      </c>
      <c r="O31" s="28">
        <v>5.8</v>
      </c>
      <c r="P31" s="27">
        <v>0.12000000000000002</v>
      </c>
      <c r="Q31" s="40">
        <f t="shared" si="27"/>
        <v>-0.7</v>
      </c>
      <c r="R31" s="42">
        <f t="shared" si="10"/>
        <v>66.599999999999994</v>
      </c>
      <c r="S31" s="10">
        <f t="shared" si="1"/>
        <v>17.29</v>
      </c>
      <c r="T31" s="27">
        <f t="shared" si="2"/>
        <v>1</v>
      </c>
      <c r="U31" s="28">
        <f t="shared" si="3"/>
        <v>5.8</v>
      </c>
      <c r="V31" s="27">
        <f t="shared" si="4"/>
        <v>1</v>
      </c>
      <c r="W31" s="40">
        <f t="shared" si="5"/>
        <v>-2</v>
      </c>
      <c r="X31" s="42">
        <f t="shared" si="11"/>
        <v>7.75</v>
      </c>
      <c r="Y31" s="10">
        <f t="shared" si="19"/>
        <v>17.29</v>
      </c>
      <c r="Z31" s="27">
        <v>0.23138728323699426</v>
      </c>
      <c r="AA31" s="28">
        <f t="shared" si="20"/>
        <v>5.8</v>
      </c>
      <c r="AB31" s="27">
        <v>0</v>
      </c>
      <c r="AC31" s="40">
        <f t="shared" si="7"/>
        <v>0</v>
      </c>
      <c r="AD31" s="40">
        <f t="shared" si="8"/>
        <v>-0.23</v>
      </c>
      <c r="AE31" s="42">
        <f t="shared" si="13"/>
        <v>12.360000000000001</v>
      </c>
      <c r="AF31" s="10">
        <f t="shared" si="14"/>
        <v>17.29</v>
      </c>
      <c r="AG31" s="27">
        <f t="shared" si="15"/>
        <v>0.5</v>
      </c>
      <c r="AH31" s="28">
        <f t="shared" si="16"/>
        <v>5.8</v>
      </c>
      <c r="AI31" s="27">
        <v>0</v>
      </c>
      <c r="AJ31" s="40">
        <f t="shared" si="17"/>
        <v>-0.5</v>
      </c>
      <c r="AK31" s="42">
        <f t="shared" si="18"/>
        <v>12.110000000000001</v>
      </c>
      <c r="AL31" s="70"/>
    </row>
    <row r="32" spans="1:38" customFormat="1" x14ac:dyDescent="0.2">
      <c r="A32" s="72"/>
      <c r="B32" s="34">
        <f t="shared" si="9"/>
        <v>27</v>
      </c>
      <c r="C32" s="2" t="s">
        <v>1567</v>
      </c>
      <c r="D32" s="55">
        <v>44786</v>
      </c>
      <c r="E32" s="2" t="s">
        <v>49</v>
      </c>
      <c r="F32" s="47" t="s">
        <v>29</v>
      </c>
      <c r="G32" s="47" t="s">
        <v>189</v>
      </c>
      <c r="H32" s="47">
        <v>1400</v>
      </c>
      <c r="I32" s="47" t="s">
        <v>132</v>
      </c>
      <c r="J32" s="47" t="s">
        <v>120</v>
      </c>
      <c r="K32" s="121" t="s">
        <v>1544</v>
      </c>
      <c r="L32" s="33" t="s">
        <v>204</v>
      </c>
      <c r="M32" s="10">
        <v>24.6</v>
      </c>
      <c r="N32" s="27">
        <v>0.42489361702127659</v>
      </c>
      <c r="O32" s="28">
        <v>8.09</v>
      </c>
      <c r="P32" s="27">
        <v>6.4999999999999974E-2</v>
      </c>
      <c r="Q32" s="40">
        <f t="shared" si="0"/>
        <v>-0.5</v>
      </c>
      <c r="R32" s="42">
        <f t="shared" si="10"/>
        <v>66.099999999999994</v>
      </c>
      <c r="S32" s="10">
        <f t="shared" si="1"/>
        <v>24.6</v>
      </c>
      <c r="T32" s="27">
        <f t="shared" si="2"/>
        <v>1</v>
      </c>
      <c r="U32" s="28">
        <f t="shared" si="3"/>
        <v>8.09</v>
      </c>
      <c r="V32" s="27">
        <f t="shared" si="4"/>
        <v>1</v>
      </c>
      <c r="W32" s="40">
        <f t="shared" si="5"/>
        <v>-2</v>
      </c>
      <c r="X32" s="42">
        <f t="shared" si="11"/>
        <v>5.75</v>
      </c>
      <c r="Y32" s="10">
        <f t="shared" si="19"/>
        <v>24.6</v>
      </c>
      <c r="Z32" s="27">
        <v>0.16243902439024391</v>
      </c>
      <c r="AA32" s="28">
        <f t="shared" si="20"/>
        <v>8.09</v>
      </c>
      <c r="AB32" s="27">
        <v>0</v>
      </c>
      <c r="AC32" s="40">
        <f t="shared" si="7"/>
        <v>0</v>
      </c>
      <c r="AD32" s="40">
        <f t="shared" si="8"/>
        <v>-0.16</v>
      </c>
      <c r="AE32" s="42">
        <f t="shared" si="13"/>
        <v>12.200000000000001</v>
      </c>
      <c r="AF32" s="10">
        <f t="shared" si="14"/>
        <v>24.6</v>
      </c>
      <c r="AG32" s="27">
        <f t="shared" si="15"/>
        <v>0.5</v>
      </c>
      <c r="AH32" s="28">
        <f t="shared" si="16"/>
        <v>8.09</v>
      </c>
      <c r="AI32" s="27">
        <v>0</v>
      </c>
      <c r="AJ32" s="40">
        <f t="shared" si="17"/>
        <v>-0.5</v>
      </c>
      <c r="AK32" s="42">
        <f t="shared" si="18"/>
        <v>11.610000000000001</v>
      </c>
      <c r="AL32" s="70"/>
    </row>
    <row r="33" spans="1:38" customFormat="1" x14ac:dyDescent="0.2">
      <c r="A33" s="72"/>
      <c r="B33" s="34">
        <f t="shared" si="9"/>
        <v>28</v>
      </c>
      <c r="C33" s="2" t="s">
        <v>1224</v>
      </c>
      <c r="D33" s="55">
        <v>44787</v>
      </c>
      <c r="E33" s="2" t="s">
        <v>40</v>
      </c>
      <c r="F33" s="47" t="s">
        <v>10</v>
      </c>
      <c r="G33" s="47" t="s">
        <v>67</v>
      </c>
      <c r="H33" s="47">
        <v>1100</v>
      </c>
      <c r="I33" s="47" t="s">
        <v>133</v>
      </c>
      <c r="J33" s="47" t="s">
        <v>120</v>
      </c>
      <c r="K33" s="121" t="s">
        <v>1545</v>
      </c>
      <c r="L33" s="33" t="s">
        <v>9</v>
      </c>
      <c r="M33" s="10">
        <v>2.2400000000000002</v>
      </c>
      <c r="N33" s="27">
        <v>8.0621339950372217</v>
      </c>
      <c r="O33" s="28">
        <v>1.1299999999999999</v>
      </c>
      <c r="P33" s="27">
        <v>0</v>
      </c>
      <c r="Q33" s="40">
        <f t="shared" si="0"/>
        <v>10</v>
      </c>
      <c r="R33" s="42">
        <f t="shared" si="10"/>
        <v>76.099999999999994</v>
      </c>
      <c r="S33" s="10">
        <f t="shared" si="1"/>
        <v>2.2400000000000002</v>
      </c>
      <c r="T33" s="27">
        <f t="shared" si="2"/>
        <v>1</v>
      </c>
      <c r="U33" s="28">
        <f t="shared" si="3"/>
        <v>1.1299999999999999</v>
      </c>
      <c r="V33" s="27">
        <f t="shared" si="4"/>
        <v>1</v>
      </c>
      <c r="W33" s="40">
        <f t="shared" si="5"/>
        <v>1.37</v>
      </c>
      <c r="X33" s="42">
        <f t="shared" si="11"/>
        <v>7.12</v>
      </c>
      <c r="Y33" s="10">
        <f t="shared" si="19"/>
        <v>2.2400000000000002</v>
      </c>
      <c r="Z33" s="27">
        <v>1.7870949720670393</v>
      </c>
      <c r="AA33" s="28">
        <f t="shared" si="20"/>
        <v>1.1299999999999999</v>
      </c>
      <c r="AB33" s="27">
        <v>0</v>
      </c>
      <c r="AC33" s="40">
        <f t="shared" si="7"/>
        <v>4</v>
      </c>
      <c r="AD33" s="40">
        <f t="shared" si="8"/>
        <v>2.2200000000000002</v>
      </c>
      <c r="AE33" s="42">
        <f t="shared" si="13"/>
        <v>14.420000000000002</v>
      </c>
      <c r="AF33" s="10">
        <f t="shared" si="14"/>
        <v>2.2400000000000002</v>
      </c>
      <c r="AG33" s="27">
        <f t="shared" si="15"/>
        <v>1</v>
      </c>
      <c r="AH33" s="28">
        <f t="shared" si="16"/>
        <v>1.1299999999999999</v>
      </c>
      <c r="AI33" s="27">
        <v>0</v>
      </c>
      <c r="AJ33" s="40">
        <f t="shared" si="17"/>
        <v>1.24</v>
      </c>
      <c r="AK33" s="42">
        <f t="shared" si="18"/>
        <v>12.850000000000001</v>
      </c>
      <c r="AL33" s="70"/>
    </row>
    <row r="34" spans="1:38" customFormat="1" x14ac:dyDescent="0.2">
      <c r="A34" s="72"/>
      <c r="B34" s="34">
        <f t="shared" si="9"/>
        <v>29</v>
      </c>
      <c r="C34" s="2" t="s">
        <v>1570</v>
      </c>
      <c r="D34" s="55">
        <v>44789</v>
      </c>
      <c r="E34" s="2" t="s">
        <v>53</v>
      </c>
      <c r="F34" s="47" t="s">
        <v>25</v>
      </c>
      <c r="G34" s="47" t="s">
        <v>67</v>
      </c>
      <c r="H34" s="47">
        <v>1204</v>
      </c>
      <c r="I34" s="47" t="s">
        <v>131</v>
      </c>
      <c r="J34" s="47" t="s">
        <v>120</v>
      </c>
      <c r="K34" s="121" t="s">
        <v>1544</v>
      </c>
      <c r="L34" s="33" t="s">
        <v>9</v>
      </c>
      <c r="M34" s="10">
        <v>3.25</v>
      </c>
      <c r="N34" s="27">
        <v>4.4399999999999995</v>
      </c>
      <c r="O34" s="28">
        <v>1.98</v>
      </c>
      <c r="P34" s="27">
        <v>4.5638461538461543</v>
      </c>
      <c r="Q34" s="40">
        <f t="shared" si="0"/>
        <v>14.5</v>
      </c>
      <c r="R34" s="42">
        <f t="shared" si="10"/>
        <v>90.6</v>
      </c>
      <c r="S34" s="10">
        <f t="shared" si="1"/>
        <v>3.25</v>
      </c>
      <c r="T34" s="27">
        <f t="shared" si="2"/>
        <v>1</v>
      </c>
      <c r="U34" s="28">
        <f t="shared" si="3"/>
        <v>1.98</v>
      </c>
      <c r="V34" s="27">
        <f t="shared" si="4"/>
        <v>1</v>
      </c>
      <c r="W34" s="40">
        <f t="shared" si="5"/>
        <v>3.23</v>
      </c>
      <c r="X34" s="42">
        <f t="shared" si="11"/>
        <v>10.35</v>
      </c>
      <c r="Y34" s="10">
        <f t="shared" si="19"/>
        <v>3.25</v>
      </c>
      <c r="Z34" s="27">
        <v>1.23</v>
      </c>
      <c r="AA34" s="28">
        <f t="shared" si="20"/>
        <v>1.98</v>
      </c>
      <c r="AB34" s="27">
        <v>0</v>
      </c>
      <c r="AC34" s="40">
        <f t="shared" si="7"/>
        <v>4</v>
      </c>
      <c r="AD34" s="40">
        <f t="shared" si="8"/>
        <v>2.77</v>
      </c>
      <c r="AE34" s="42">
        <f t="shared" si="13"/>
        <v>17.190000000000001</v>
      </c>
      <c r="AF34" s="10">
        <f t="shared" si="14"/>
        <v>3.25</v>
      </c>
      <c r="AG34" s="27">
        <f t="shared" si="15"/>
        <v>0.5</v>
      </c>
      <c r="AH34" s="28">
        <f t="shared" si="16"/>
        <v>1.98</v>
      </c>
      <c r="AI34" s="27">
        <v>0</v>
      </c>
      <c r="AJ34" s="40">
        <f t="shared" si="17"/>
        <v>1.1299999999999999</v>
      </c>
      <c r="AK34" s="42">
        <f t="shared" si="18"/>
        <v>13.98</v>
      </c>
      <c r="AL34" s="70"/>
    </row>
    <row r="35" spans="1:38" customFormat="1" x14ac:dyDescent="0.2">
      <c r="A35" s="72"/>
      <c r="B35" s="34">
        <f t="shared" si="9"/>
        <v>30</v>
      </c>
      <c r="C35" s="2" t="s">
        <v>1571</v>
      </c>
      <c r="D35" s="55">
        <v>44789</v>
      </c>
      <c r="E35" s="2" t="s">
        <v>53</v>
      </c>
      <c r="F35" s="47" t="s">
        <v>25</v>
      </c>
      <c r="G35" s="47" t="s">
        <v>67</v>
      </c>
      <c r="H35" s="47">
        <v>1204</v>
      </c>
      <c r="I35" s="47" t="s">
        <v>131</v>
      </c>
      <c r="J35" s="47" t="s">
        <v>120</v>
      </c>
      <c r="K35" s="121" t="s">
        <v>1544</v>
      </c>
      <c r="L35" s="33" t="s">
        <v>12</v>
      </c>
      <c r="M35" s="10">
        <v>2.74</v>
      </c>
      <c r="N35" s="27">
        <v>5.7481761006289309</v>
      </c>
      <c r="O35" s="28">
        <v>1.51</v>
      </c>
      <c r="P35" s="27">
        <v>0</v>
      </c>
      <c r="Q35" s="40">
        <f t="shared" si="0"/>
        <v>-5.7</v>
      </c>
      <c r="R35" s="42">
        <f t="shared" si="10"/>
        <v>84.899999999999991</v>
      </c>
      <c r="S35" s="10">
        <f t="shared" si="1"/>
        <v>2.74</v>
      </c>
      <c r="T35" s="27">
        <f t="shared" si="2"/>
        <v>1</v>
      </c>
      <c r="U35" s="28">
        <f t="shared" si="3"/>
        <v>1.51</v>
      </c>
      <c r="V35" s="27">
        <f t="shared" si="4"/>
        <v>1</v>
      </c>
      <c r="W35" s="40">
        <f t="shared" si="5"/>
        <v>-0.49</v>
      </c>
      <c r="X35" s="42">
        <f t="shared" si="11"/>
        <v>9.86</v>
      </c>
      <c r="Y35" s="10">
        <f t="shared" si="19"/>
        <v>2.74</v>
      </c>
      <c r="Z35" s="27">
        <v>1.4591087344028517</v>
      </c>
      <c r="AA35" s="28">
        <f t="shared" si="20"/>
        <v>1.51</v>
      </c>
      <c r="AB35" s="27">
        <v>0</v>
      </c>
      <c r="AC35" s="40">
        <f t="shared" si="7"/>
        <v>0</v>
      </c>
      <c r="AD35" s="40">
        <f t="shared" si="8"/>
        <v>-1.46</v>
      </c>
      <c r="AE35" s="42">
        <f t="shared" si="13"/>
        <v>15.73</v>
      </c>
      <c r="AF35" s="10">
        <f t="shared" si="14"/>
        <v>2.74</v>
      </c>
      <c r="AG35" s="27">
        <f t="shared" si="15"/>
        <v>0.5</v>
      </c>
      <c r="AH35" s="28">
        <f t="shared" si="16"/>
        <v>1.51</v>
      </c>
      <c r="AI35" s="27">
        <v>0</v>
      </c>
      <c r="AJ35" s="40">
        <f t="shared" si="17"/>
        <v>-0.5</v>
      </c>
      <c r="AK35" s="42">
        <f t="shared" si="18"/>
        <v>13.48</v>
      </c>
      <c r="AL35" s="70"/>
    </row>
    <row r="36" spans="1:38" customFormat="1" x14ac:dyDescent="0.2">
      <c r="A36" s="72"/>
      <c r="B36" s="34">
        <f t="shared" si="9"/>
        <v>31</v>
      </c>
      <c r="C36" s="2" t="s">
        <v>1572</v>
      </c>
      <c r="D36" s="55">
        <v>44789</v>
      </c>
      <c r="E36" s="2" t="s">
        <v>53</v>
      </c>
      <c r="F36" s="47" t="s">
        <v>25</v>
      </c>
      <c r="G36" s="47" t="s">
        <v>67</v>
      </c>
      <c r="H36" s="47">
        <v>1204</v>
      </c>
      <c r="I36" s="47" t="s">
        <v>131</v>
      </c>
      <c r="J36" s="47" t="s">
        <v>120</v>
      </c>
      <c r="K36" s="121" t="s">
        <v>1544</v>
      </c>
      <c r="L36" s="33" t="s">
        <v>8</v>
      </c>
      <c r="M36" s="10">
        <v>9.9600000000000009</v>
      </c>
      <c r="N36" s="27">
        <v>1.1214285714285712</v>
      </c>
      <c r="O36" s="28">
        <v>4</v>
      </c>
      <c r="P36" s="27">
        <v>0</v>
      </c>
      <c r="Q36" s="40">
        <f t="shared" si="0"/>
        <v>-1.1000000000000001</v>
      </c>
      <c r="R36" s="42">
        <f t="shared" si="10"/>
        <v>83.8</v>
      </c>
      <c r="S36" s="10">
        <f t="shared" si="1"/>
        <v>9.9600000000000009</v>
      </c>
      <c r="T36" s="27">
        <f t="shared" si="2"/>
        <v>1</v>
      </c>
      <c r="U36" s="28">
        <f t="shared" si="3"/>
        <v>4</v>
      </c>
      <c r="V36" s="27">
        <f t="shared" si="4"/>
        <v>1</v>
      </c>
      <c r="W36" s="40">
        <f t="shared" si="5"/>
        <v>2</v>
      </c>
      <c r="X36" s="42">
        <f t="shared" si="11"/>
        <v>11.86</v>
      </c>
      <c r="Y36" s="10">
        <f t="shared" si="19"/>
        <v>9.9600000000000009</v>
      </c>
      <c r="Z36" s="27">
        <v>0.40145728643216083</v>
      </c>
      <c r="AA36" s="28">
        <f t="shared" si="20"/>
        <v>4</v>
      </c>
      <c r="AB36" s="27">
        <v>0</v>
      </c>
      <c r="AC36" s="40">
        <f t="shared" si="7"/>
        <v>0</v>
      </c>
      <c r="AD36" s="40">
        <f t="shared" si="8"/>
        <v>-0.4</v>
      </c>
      <c r="AE36" s="42">
        <f t="shared" si="13"/>
        <v>15.33</v>
      </c>
      <c r="AF36" s="10">
        <f t="shared" si="14"/>
        <v>9.9600000000000009</v>
      </c>
      <c r="AG36" s="27">
        <f t="shared" si="15"/>
        <v>0.5</v>
      </c>
      <c r="AH36" s="28">
        <f t="shared" si="16"/>
        <v>4</v>
      </c>
      <c r="AI36" s="27">
        <v>0</v>
      </c>
      <c r="AJ36" s="40">
        <f t="shared" si="17"/>
        <v>-0.5</v>
      </c>
      <c r="AK36" s="42">
        <f t="shared" si="18"/>
        <v>12.98</v>
      </c>
      <c r="AL36" s="70"/>
    </row>
    <row r="37" spans="1:38" customFormat="1" x14ac:dyDescent="0.2">
      <c r="A37" s="72"/>
      <c r="B37" s="34">
        <f t="shared" si="9"/>
        <v>32</v>
      </c>
      <c r="C37" s="2" t="s">
        <v>1003</v>
      </c>
      <c r="D37" s="55">
        <v>44789</v>
      </c>
      <c r="E37" s="2" t="s">
        <v>53</v>
      </c>
      <c r="F37" s="47" t="s">
        <v>36</v>
      </c>
      <c r="G37" s="47" t="s">
        <v>67</v>
      </c>
      <c r="H37" s="47">
        <v>1204</v>
      </c>
      <c r="I37" s="47" t="s">
        <v>131</v>
      </c>
      <c r="J37" s="47" t="s">
        <v>120</v>
      </c>
      <c r="K37" s="121" t="s">
        <v>1545</v>
      </c>
      <c r="L37" s="33" t="s">
        <v>12</v>
      </c>
      <c r="M37" s="10">
        <v>1.61</v>
      </c>
      <c r="N37" s="27">
        <v>16.447179487179486</v>
      </c>
      <c r="O37" s="28">
        <v>1.2</v>
      </c>
      <c r="P37" s="27">
        <v>0</v>
      </c>
      <c r="Q37" s="40">
        <f t="shared" ref="Q37" si="28">ROUND(IF(OR($L37="1st",$L37="WON"),($M37*$N37)+($O37*$P37),IF(OR($L37="2nd",$L37="3rd"),IF($O37="NTD",0,($O37*$P37))))-($N37+$P37),1)</f>
        <v>-16.399999999999999</v>
      </c>
      <c r="R37" s="42">
        <f t="shared" si="10"/>
        <v>67.400000000000006</v>
      </c>
      <c r="S37" s="10">
        <f t="shared" si="1"/>
        <v>1.61</v>
      </c>
      <c r="T37" s="27">
        <f t="shared" si="2"/>
        <v>1</v>
      </c>
      <c r="U37" s="28">
        <f t="shared" si="3"/>
        <v>1.2</v>
      </c>
      <c r="V37" s="27">
        <f t="shared" si="4"/>
        <v>1</v>
      </c>
      <c r="W37" s="40">
        <f t="shared" si="5"/>
        <v>-0.8</v>
      </c>
      <c r="X37" s="42">
        <f t="shared" si="11"/>
        <v>11.059999999999999</v>
      </c>
      <c r="Y37" s="10">
        <f t="shared" si="19"/>
        <v>1.61</v>
      </c>
      <c r="Z37" s="27">
        <v>2.4836434108527126</v>
      </c>
      <c r="AA37" s="28">
        <f t="shared" si="20"/>
        <v>1.2</v>
      </c>
      <c r="AB37" s="27">
        <v>0</v>
      </c>
      <c r="AC37" s="40">
        <f t="shared" si="7"/>
        <v>0</v>
      </c>
      <c r="AD37" s="40">
        <f t="shared" si="8"/>
        <v>-2.48</v>
      </c>
      <c r="AE37" s="42">
        <f t="shared" si="13"/>
        <v>12.85</v>
      </c>
      <c r="AF37" s="10">
        <f t="shared" si="14"/>
        <v>1.61</v>
      </c>
      <c r="AG37" s="27">
        <f t="shared" si="15"/>
        <v>1</v>
      </c>
      <c r="AH37" s="28">
        <f t="shared" si="16"/>
        <v>1.2</v>
      </c>
      <c r="AI37" s="27">
        <v>0</v>
      </c>
      <c r="AJ37" s="40">
        <f t="shared" si="17"/>
        <v>-1</v>
      </c>
      <c r="AK37" s="42">
        <f t="shared" si="18"/>
        <v>11.98</v>
      </c>
      <c r="AL37" s="70"/>
    </row>
    <row r="38" spans="1:38" customFormat="1" x14ac:dyDescent="0.2">
      <c r="A38" s="72"/>
      <c r="B38" s="34">
        <f t="shared" si="9"/>
        <v>33</v>
      </c>
      <c r="C38" s="2" t="s">
        <v>1299</v>
      </c>
      <c r="D38" s="55">
        <v>44789</v>
      </c>
      <c r="E38" s="2" t="s">
        <v>53</v>
      </c>
      <c r="F38" s="47" t="s">
        <v>10</v>
      </c>
      <c r="G38" s="47" t="s">
        <v>67</v>
      </c>
      <c r="H38" s="47">
        <v>1354</v>
      </c>
      <c r="I38" s="47" t="s">
        <v>131</v>
      </c>
      <c r="J38" s="47" t="s">
        <v>120</v>
      </c>
      <c r="K38" s="121" t="s">
        <v>1545</v>
      </c>
      <c r="L38" s="33" t="s">
        <v>9</v>
      </c>
      <c r="M38" s="10">
        <v>2.48</v>
      </c>
      <c r="N38" s="27">
        <v>6.7889361702127662</v>
      </c>
      <c r="O38" s="28">
        <v>1.34</v>
      </c>
      <c r="P38" s="27">
        <v>0</v>
      </c>
      <c r="Q38" s="40">
        <f t="shared" si="0"/>
        <v>10</v>
      </c>
      <c r="R38" s="42">
        <f t="shared" si="10"/>
        <v>77.400000000000006</v>
      </c>
      <c r="S38" s="10">
        <f t="shared" si="1"/>
        <v>2.48</v>
      </c>
      <c r="T38" s="27">
        <f t="shared" si="2"/>
        <v>1</v>
      </c>
      <c r="U38" s="28">
        <f t="shared" si="3"/>
        <v>1.34</v>
      </c>
      <c r="V38" s="27">
        <f t="shared" si="4"/>
        <v>1</v>
      </c>
      <c r="W38" s="40">
        <f t="shared" si="5"/>
        <v>1.82</v>
      </c>
      <c r="X38" s="42">
        <f t="shared" si="11"/>
        <v>12.879999999999999</v>
      </c>
      <c r="Y38" s="10">
        <f t="shared" si="19"/>
        <v>2.48</v>
      </c>
      <c r="Z38" s="27">
        <v>1.6111597456041902</v>
      </c>
      <c r="AA38" s="28">
        <f t="shared" si="20"/>
        <v>1.34</v>
      </c>
      <c r="AB38" s="27">
        <v>0</v>
      </c>
      <c r="AC38" s="40">
        <f t="shared" si="7"/>
        <v>4</v>
      </c>
      <c r="AD38" s="40">
        <f t="shared" si="8"/>
        <v>2.38</v>
      </c>
      <c r="AE38" s="42">
        <f t="shared" si="13"/>
        <v>15.23</v>
      </c>
      <c r="AF38" s="10">
        <f t="shared" si="14"/>
        <v>2.48</v>
      </c>
      <c r="AG38" s="27">
        <f t="shared" si="15"/>
        <v>1</v>
      </c>
      <c r="AH38" s="28">
        <f t="shared" si="16"/>
        <v>1.34</v>
      </c>
      <c r="AI38" s="27">
        <v>0</v>
      </c>
      <c r="AJ38" s="40">
        <f t="shared" si="17"/>
        <v>1.48</v>
      </c>
      <c r="AK38" s="42">
        <f t="shared" si="18"/>
        <v>13.46</v>
      </c>
      <c r="AL38" s="70"/>
    </row>
    <row r="39" spans="1:38" customFormat="1" x14ac:dyDescent="0.2">
      <c r="A39" s="72"/>
      <c r="B39" s="34">
        <f t="shared" si="9"/>
        <v>34</v>
      </c>
      <c r="C39" s="2" t="s">
        <v>1573</v>
      </c>
      <c r="D39" s="55">
        <v>44789</v>
      </c>
      <c r="E39" s="2" t="s">
        <v>53</v>
      </c>
      <c r="F39" s="47" t="s">
        <v>46</v>
      </c>
      <c r="G39" s="47" t="s">
        <v>70</v>
      </c>
      <c r="H39" s="47">
        <v>1002</v>
      </c>
      <c r="I39" s="47" t="s">
        <v>131</v>
      </c>
      <c r="J39" s="47" t="s">
        <v>120</v>
      </c>
      <c r="K39" s="121" t="s">
        <v>1545</v>
      </c>
      <c r="L39" s="33" t="s">
        <v>9</v>
      </c>
      <c r="M39" s="10">
        <v>2.74</v>
      </c>
      <c r="N39" s="27">
        <v>5.7481761006289309</v>
      </c>
      <c r="O39" s="28">
        <v>1.52</v>
      </c>
      <c r="P39" s="27">
        <v>0</v>
      </c>
      <c r="Q39" s="40">
        <f t="shared" si="0"/>
        <v>10</v>
      </c>
      <c r="R39" s="42">
        <f t="shared" si="10"/>
        <v>87.4</v>
      </c>
      <c r="S39" s="10">
        <f t="shared" si="1"/>
        <v>2.74</v>
      </c>
      <c r="T39" s="27">
        <f t="shared" si="2"/>
        <v>1</v>
      </c>
      <c r="U39" s="28">
        <f t="shared" si="3"/>
        <v>1.52</v>
      </c>
      <c r="V39" s="27">
        <f t="shared" si="4"/>
        <v>1</v>
      </c>
      <c r="W39" s="40">
        <f t="shared" si="5"/>
        <v>2.2599999999999998</v>
      </c>
      <c r="X39" s="42">
        <f t="shared" si="11"/>
        <v>15.139999999999999</v>
      </c>
      <c r="Y39" s="10">
        <f t="shared" si="19"/>
        <v>2.74</v>
      </c>
      <c r="Z39" s="27">
        <v>1.4591087344028517</v>
      </c>
      <c r="AA39" s="28">
        <f t="shared" si="20"/>
        <v>1.52</v>
      </c>
      <c r="AB39" s="27">
        <v>0</v>
      </c>
      <c r="AC39" s="40">
        <f t="shared" si="7"/>
        <v>4</v>
      </c>
      <c r="AD39" s="40">
        <f t="shared" si="8"/>
        <v>2.54</v>
      </c>
      <c r="AE39" s="42">
        <f t="shared" si="13"/>
        <v>17.77</v>
      </c>
      <c r="AF39" s="10">
        <f t="shared" si="14"/>
        <v>2.74</v>
      </c>
      <c r="AG39" s="27">
        <f t="shared" si="15"/>
        <v>1</v>
      </c>
      <c r="AH39" s="28">
        <f t="shared" si="16"/>
        <v>1.52</v>
      </c>
      <c r="AI39" s="27">
        <v>0</v>
      </c>
      <c r="AJ39" s="40">
        <f t="shared" si="17"/>
        <v>1.74</v>
      </c>
      <c r="AK39" s="42">
        <f t="shared" si="18"/>
        <v>15.200000000000001</v>
      </c>
      <c r="AL39" s="70"/>
    </row>
    <row r="40" spans="1:38" customFormat="1" x14ac:dyDescent="0.2">
      <c r="A40" s="72"/>
      <c r="B40" s="34">
        <f t="shared" si="9"/>
        <v>35</v>
      </c>
      <c r="C40" s="2" t="s">
        <v>1574</v>
      </c>
      <c r="D40" s="55">
        <v>44790</v>
      </c>
      <c r="E40" s="2" t="s">
        <v>15</v>
      </c>
      <c r="F40" s="47" t="s">
        <v>10</v>
      </c>
      <c r="G40" s="47" t="s">
        <v>67</v>
      </c>
      <c r="H40" s="47">
        <v>1000</v>
      </c>
      <c r="I40" s="47" t="s">
        <v>133</v>
      </c>
      <c r="J40" s="47" t="s">
        <v>120</v>
      </c>
      <c r="K40" s="121" t="s">
        <v>1544</v>
      </c>
      <c r="L40" s="33" t="s">
        <v>62</v>
      </c>
      <c r="M40" s="10">
        <v>15.5</v>
      </c>
      <c r="N40" s="27">
        <v>0.68931034482758624</v>
      </c>
      <c r="O40" s="28">
        <v>3.95</v>
      </c>
      <c r="P40" s="27">
        <v>0.23</v>
      </c>
      <c r="Q40" s="40">
        <f t="shared" si="0"/>
        <v>-0.9</v>
      </c>
      <c r="R40" s="42">
        <f t="shared" si="10"/>
        <v>86.5</v>
      </c>
      <c r="S40" s="10">
        <f t="shared" si="1"/>
        <v>15.5</v>
      </c>
      <c r="T40" s="27">
        <f t="shared" si="2"/>
        <v>1</v>
      </c>
      <c r="U40" s="28">
        <f t="shared" si="3"/>
        <v>3.95</v>
      </c>
      <c r="V40" s="27">
        <f t="shared" si="4"/>
        <v>1</v>
      </c>
      <c r="W40" s="40">
        <f t="shared" si="5"/>
        <v>-2</v>
      </c>
      <c r="X40" s="42">
        <f t="shared" si="11"/>
        <v>13.139999999999999</v>
      </c>
      <c r="Y40" s="10">
        <f t="shared" si="19"/>
        <v>15.5</v>
      </c>
      <c r="Z40" s="27">
        <v>0.25774193548387098</v>
      </c>
      <c r="AA40" s="28">
        <f t="shared" si="20"/>
        <v>3.95</v>
      </c>
      <c r="AB40" s="27">
        <v>0</v>
      </c>
      <c r="AC40" s="40">
        <f t="shared" si="7"/>
        <v>0</v>
      </c>
      <c r="AD40" s="40">
        <f t="shared" si="8"/>
        <v>-0.26</v>
      </c>
      <c r="AE40" s="42">
        <f t="shared" si="13"/>
        <v>17.509999999999998</v>
      </c>
      <c r="AF40" s="10">
        <f t="shared" si="14"/>
        <v>15.5</v>
      </c>
      <c r="AG40" s="27">
        <f t="shared" si="15"/>
        <v>0.5</v>
      </c>
      <c r="AH40" s="28">
        <f t="shared" si="16"/>
        <v>3.95</v>
      </c>
      <c r="AI40" s="27">
        <v>0</v>
      </c>
      <c r="AJ40" s="40">
        <f t="shared" si="17"/>
        <v>-0.5</v>
      </c>
      <c r="AK40" s="42">
        <f t="shared" si="18"/>
        <v>14.700000000000001</v>
      </c>
      <c r="AL40" s="70"/>
    </row>
    <row r="41" spans="1:38" customFormat="1" x14ac:dyDescent="0.2">
      <c r="A41" s="72"/>
      <c r="B41" s="34">
        <f t="shared" si="9"/>
        <v>36</v>
      </c>
      <c r="C41" s="2" t="s">
        <v>1575</v>
      </c>
      <c r="D41" s="55">
        <v>44790</v>
      </c>
      <c r="E41" s="2" t="s">
        <v>634</v>
      </c>
      <c r="F41" s="47" t="s">
        <v>25</v>
      </c>
      <c r="G41" s="47" t="s">
        <v>67</v>
      </c>
      <c r="H41" s="47">
        <v>1200</v>
      </c>
      <c r="I41" s="47" t="s">
        <v>133</v>
      </c>
      <c r="J41" s="47" t="s">
        <v>178</v>
      </c>
      <c r="K41" s="121" t="s">
        <v>1544</v>
      </c>
      <c r="L41" s="33" t="s">
        <v>8</v>
      </c>
      <c r="M41" s="10">
        <v>2.77</v>
      </c>
      <c r="N41" s="27">
        <v>5.6411204481792723</v>
      </c>
      <c r="O41" s="28">
        <v>1.68</v>
      </c>
      <c r="P41" s="27">
        <v>0</v>
      </c>
      <c r="Q41" s="40">
        <f t="shared" si="0"/>
        <v>-5.6</v>
      </c>
      <c r="R41" s="42">
        <f t="shared" si="10"/>
        <v>80.900000000000006</v>
      </c>
      <c r="S41" s="10">
        <f t="shared" si="1"/>
        <v>2.77</v>
      </c>
      <c r="T41" s="27">
        <f t="shared" si="2"/>
        <v>1</v>
      </c>
      <c r="U41" s="28">
        <f t="shared" si="3"/>
        <v>1.68</v>
      </c>
      <c r="V41" s="27">
        <f t="shared" si="4"/>
        <v>1</v>
      </c>
      <c r="W41" s="40">
        <f t="shared" si="5"/>
        <v>-0.32</v>
      </c>
      <c r="X41" s="42">
        <f t="shared" si="11"/>
        <v>12.819999999999999</v>
      </c>
      <c r="Y41" s="10">
        <f t="shared" si="19"/>
        <v>2.77</v>
      </c>
      <c r="Z41" s="27">
        <v>1.4451529747569352</v>
      </c>
      <c r="AA41" s="28">
        <f t="shared" si="20"/>
        <v>1.68</v>
      </c>
      <c r="AB41" s="27">
        <v>0</v>
      </c>
      <c r="AC41" s="40">
        <f t="shared" si="7"/>
        <v>0</v>
      </c>
      <c r="AD41" s="40">
        <f t="shared" si="8"/>
        <v>-1.45</v>
      </c>
      <c r="AE41" s="42">
        <f t="shared" si="13"/>
        <v>16.059999999999999</v>
      </c>
      <c r="AF41" s="10">
        <f t="shared" si="14"/>
        <v>2.77</v>
      </c>
      <c r="AG41" s="27">
        <f t="shared" si="15"/>
        <v>0.5</v>
      </c>
      <c r="AH41" s="28">
        <f t="shared" si="16"/>
        <v>1.68</v>
      </c>
      <c r="AI41" s="27">
        <v>0</v>
      </c>
      <c r="AJ41" s="40">
        <f t="shared" si="17"/>
        <v>-0.5</v>
      </c>
      <c r="AK41" s="42">
        <f t="shared" si="18"/>
        <v>14.200000000000001</v>
      </c>
      <c r="AL41" s="70"/>
    </row>
    <row r="42" spans="1:38" customFormat="1" x14ac:dyDescent="0.2">
      <c r="A42" s="72"/>
      <c r="B42" s="34">
        <f t="shared" si="9"/>
        <v>37</v>
      </c>
      <c r="C42" s="2" t="s">
        <v>1452</v>
      </c>
      <c r="D42" s="55">
        <v>44790</v>
      </c>
      <c r="E42" s="2" t="s">
        <v>634</v>
      </c>
      <c r="F42" s="47" t="s">
        <v>25</v>
      </c>
      <c r="G42" s="47" t="s">
        <v>67</v>
      </c>
      <c r="H42" s="47">
        <v>1200</v>
      </c>
      <c r="I42" s="47" t="s">
        <v>133</v>
      </c>
      <c r="J42" s="47" t="s">
        <v>178</v>
      </c>
      <c r="K42" s="121" t="s">
        <v>1544</v>
      </c>
      <c r="L42" s="33" t="s">
        <v>74</v>
      </c>
      <c r="M42" s="10">
        <v>8</v>
      </c>
      <c r="N42" s="27">
        <v>1.4242857142857144</v>
      </c>
      <c r="O42" s="28">
        <v>2.35</v>
      </c>
      <c r="P42" s="27">
        <v>1.0254545454545454</v>
      </c>
      <c r="Q42" s="40">
        <f t="shared" si="0"/>
        <v>-2.4</v>
      </c>
      <c r="R42" s="42">
        <f t="shared" si="10"/>
        <v>78.5</v>
      </c>
      <c r="S42" s="10">
        <f t="shared" si="1"/>
        <v>8</v>
      </c>
      <c r="T42" s="27">
        <f t="shared" si="2"/>
        <v>1</v>
      </c>
      <c r="U42" s="28">
        <f t="shared" si="3"/>
        <v>2.35</v>
      </c>
      <c r="V42" s="27">
        <f t="shared" si="4"/>
        <v>1</v>
      </c>
      <c r="W42" s="40">
        <f t="shared" si="5"/>
        <v>-2</v>
      </c>
      <c r="X42" s="42">
        <f t="shared" si="11"/>
        <v>10.819999999999999</v>
      </c>
      <c r="Y42" s="10">
        <f t="shared" si="19"/>
        <v>8</v>
      </c>
      <c r="Z42" s="27">
        <v>0.5</v>
      </c>
      <c r="AA42" s="28">
        <f t="shared" si="20"/>
        <v>2.35</v>
      </c>
      <c r="AB42" s="27">
        <v>0</v>
      </c>
      <c r="AC42" s="40">
        <f t="shared" si="7"/>
        <v>0</v>
      </c>
      <c r="AD42" s="40">
        <f t="shared" si="8"/>
        <v>-0.5</v>
      </c>
      <c r="AE42" s="42">
        <f t="shared" si="13"/>
        <v>15.559999999999999</v>
      </c>
      <c r="AF42" s="10">
        <f t="shared" si="14"/>
        <v>8</v>
      </c>
      <c r="AG42" s="27">
        <f t="shared" si="15"/>
        <v>0.5</v>
      </c>
      <c r="AH42" s="28">
        <f t="shared" si="16"/>
        <v>2.35</v>
      </c>
      <c r="AI42" s="27">
        <v>0</v>
      </c>
      <c r="AJ42" s="40">
        <f t="shared" si="17"/>
        <v>-0.5</v>
      </c>
      <c r="AK42" s="42">
        <f t="shared" si="18"/>
        <v>13.700000000000001</v>
      </c>
      <c r="AL42" s="70"/>
    </row>
    <row r="43" spans="1:38" customFormat="1" x14ac:dyDescent="0.2">
      <c r="A43" s="72"/>
      <c r="B43" s="34">
        <f t="shared" si="9"/>
        <v>38</v>
      </c>
      <c r="C43" s="2" t="s">
        <v>1576</v>
      </c>
      <c r="D43" s="55">
        <v>44791</v>
      </c>
      <c r="E43" s="2" t="s">
        <v>28</v>
      </c>
      <c r="F43" s="47" t="s">
        <v>10</v>
      </c>
      <c r="G43" s="47" t="s">
        <v>67</v>
      </c>
      <c r="H43" s="47">
        <v>1400</v>
      </c>
      <c r="I43" s="47" t="s">
        <v>133</v>
      </c>
      <c r="J43" s="47" t="s">
        <v>120</v>
      </c>
      <c r="K43" s="121" t="s">
        <v>1546</v>
      </c>
      <c r="L43" s="33" t="s">
        <v>8</v>
      </c>
      <c r="M43" s="10">
        <v>2.81</v>
      </c>
      <c r="N43" s="27">
        <v>5.5434482758620689</v>
      </c>
      <c r="O43" s="28">
        <v>1.61</v>
      </c>
      <c r="P43" s="27">
        <v>0</v>
      </c>
      <c r="Q43" s="40">
        <f t="shared" si="0"/>
        <v>-5.5</v>
      </c>
      <c r="R43" s="42">
        <f t="shared" si="10"/>
        <v>73</v>
      </c>
      <c r="S43" s="10">
        <f t="shared" si="1"/>
        <v>2.81</v>
      </c>
      <c r="T43" s="27">
        <f t="shared" si="2"/>
        <v>1</v>
      </c>
      <c r="U43" s="28">
        <f t="shared" si="3"/>
        <v>1.61</v>
      </c>
      <c r="V43" s="27">
        <f t="shared" si="4"/>
        <v>1</v>
      </c>
      <c r="W43" s="40">
        <f t="shared" si="5"/>
        <v>-0.39</v>
      </c>
      <c r="X43" s="42">
        <f t="shared" si="11"/>
        <v>10.429999999999998</v>
      </c>
      <c r="Y43" s="10">
        <f t="shared" si="19"/>
        <v>2.81</v>
      </c>
      <c r="Z43" s="27">
        <v>1.4251157593635468</v>
      </c>
      <c r="AA43" s="28">
        <f t="shared" si="20"/>
        <v>1.61</v>
      </c>
      <c r="AB43" s="27">
        <v>0</v>
      </c>
      <c r="AC43" s="40">
        <f t="shared" si="7"/>
        <v>0</v>
      </c>
      <c r="AD43" s="40">
        <f t="shared" si="8"/>
        <v>-1.43</v>
      </c>
      <c r="AE43" s="42">
        <f t="shared" si="13"/>
        <v>14.129999999999999</v>
      </c>
      <c r="AF43" s="10">
        <f t="shared" si="14"/>
        <v>2.81</v>
      </c>
      <c r="AG43" s="27">
        <f t="shared" si="15"/>
        <v>2</v>
      </c>
      <c r="AH43" s="28">
        <f t="shared" si="16"/>
        <v>1.61</v>
      </c>
      <c r="AI43" s="27">
        <v>0</v>
      </c>
      <c r="AJ43" s="40">
        <f t="shared" si="17"/>
        <v>-2</v>
      </c>
      <c r="AK43" s="42">
        <f t="shared" si="18"/>
        <v>11.700000000000001</v>
      </c>
      <c r="AL43" s="70"/>
    </row>
    <row r="44" spans="1:38" customFormat="1" x14ac:dyDescent="0.2">
      <c r="A44" s="72"/>
      <c r="B44" s="34">
        <f t="shared" si="9"/>
        <v>39</v>
      </c>
      <c r="C44" s="2" t="s">
        <v>1578</v>
      </c>
      <c r="D44" s="55">
        <v>44793</v>
      </c>
      <c r="E44" s="2" t="s">
        <v>719</v>
      </c>
      <c r="F44" s="47" t="s">
        <v>10</v>
      </c>
      <c r="G44" s="47" t="s">
        <v>67</v>
      </c>
      <c r="H44" s="47">
        <v>900</v>
      </c>
      <c r="I44" s="47" t="s">
        <v>131</v>
      </c>
      <c r="J44" s="47" t="s">
        <v>178</v>
      </c>
      <c r="K44" s="121" t="s">
        <v>1544</v>
      </c>
      <c r="L44" s="33" t="s">
        <v>56</v>
      </c>
      <c r="M44" s="10">
        <v>33.090000000000003</v>
      </c>
      <c r="N44" s="27">
        <v>0.31312499999999999</v>
      </c>
      <c r="O44" s="28">
        <v>4.9000000000000004</v>
      </c>
      <c r="P44" s="27">
        <v>8.0000000000000016E-2</v>
      </c>
      <c r="Q44" s="40">
        <f t="shared" si="0"/>
        <v>-0.4</v>
      </c>
      <c r="R44" s="42">
        <f t="shared" si="10"/>
        <v>72.599999999999994</v>
      </c>
      <c r="S44" s="10">
        <f t="shared" si="1"/>
        <v>33.090000000000003</v>
      </c>
      <c r="T44" s="27">
        <f t="shared" si="2"/>
        <v>1</v>
      </c>
      <c r="U44" s="28">
        <f t="shared" si="3"/>
        <v>4.9000000000000004</v>
      </c>
      <c r="V44" s="27">
        <f t="shared" si="4"/>
        <v>1</v>
      </c>
      <c r="W44" s="40">
        <f t="shared" si="5"/>
        <v>-2</v>
      </c>
      <c r="X44" s="42">
        <f t="shared" si="11"/>
        <v>8.4299999999999979</v>
      </c>
      <c r="Y44" s="10">
        <f t="shared" si="19"/>
        <v>33.090000000000003</v>
      </c>
      <c r="Z44" s="27">
        <v>0.12087613293051359</v>
      </c>
      <c r="AA44" s="28">
        <f t="shared" si="20"/>
        <v>4.9000000000000004</v>
      </c>
      <c r="AB44" s="27">
        <v>0</v>
      </c>
      <c r="AC44" s="40">
        <f t="shared" si="7"/>
        <v>0</v>
      </c>
      <c r="AD44" s="40">
        <f t="shared" si="8"/>
        <v>-0.12</v>
      </c>
      <c r="AE44" s="42">
        <f t="shared" si="13"/>
        <v>14.01</v>
      </c>
      <c r="AF44" s="10">
        <f t="shared" si="14"/>
        <v>33.090000000000003</v>
      </c>
      <c r="AG44" s="27">
        <f t="shared" si="15"/>
        <v>0.5</v>
      </c>
      <c r="AH44" s="28">
        <f t="shared" si="16"/>
        <v>4.9000000000000004</v>
      </c>
      <c r="AI44" s="27">
        <v>0</v>
      </c>
      <c r="AJ44" s="40">
        <f t="shared" si="17"/>
        <v>-0.5</v>
      </c>
      <c r="AK44" s="42">
        <f t="shared" si="18"/>
        <v>11.200000000000001</v>
      </c>
      <c r="AL44" s="70"/>
    </row>
    <row r="45" spans="1:38" customFormat="1" x14ac:dyDescent="0.2">
      <c r="A45" s="72"/>
      <c r="B45" s="34">
        <f t="shared" si="9"/>
        <v>40</v>
      </c>
      <c r="C45" s="2" t="s">
        <v>1577</v>
      </c>
      <c r="D45" s="55">
        <v>44793</v>
      </c>
      <c r="E45" s="2" t="s">
        <v>719</v>
      </c>
      <c r="F45" s="47" t="s">
        <v>46</v>
      </c>
      <c r="G45" s="47" t="s">
        <v>698</v>
      </c>
      <c r="H45" s="47">
        <v>1250</v>
      </c>
      <c r="I45" s="47" t="s">
        <v>131</v>
      </c>
      <c r="J45" s="47" t="s">
        <v>178</v>
      </c>
      <c r="K45" s="121" t="s">
        <v>1545</v>
      </c>
      <c r="L45" s="33" t="s">
        <v>9</v>
      </c>
      <c r="M45" s="10">
        <v>2.0099999999999998</v>
      </c>
      <c r="N45" s="27">
        <v>9.882272727272726</v>
      </c>
      <c r="O45" s="28">
        <v>1.28</v>
      </c>
      <c r="P45" s="27">
        <v>0</v>
      </c>
      <c r="Q45" s="40">
        <f t="shared" si="0"/>
        <v>10</v>
      </c>
      <c r="R45" s="42">
        <f t="shared" si="10"/>
        <v>82.6</v>
      </c>
      <c r="S45" s="10">
        <f t="shared" si="1"/>
        <v>2.0099999999999998</v>
      </c>
      <c r="T45" s="27">
        <f t="shared" si="2"/>
        <v>1</v>
      </c>
      <c r="U45" s="28">
        <f t="shared" si="3"/>
        <v>1.28</v>
      </c>
      <c r="V45" s="27">
        <f t="shared" si="4"/>
        <v>1</v>
      </c>
      <c r="W45" s="40">
        <f t="shared" si="5"/>
        <v>1.29</v>
      </c>
      <c r="X45" s="42">
        <f t="shared" si="11"/>
        <v>9.7199999999999989</v>
      </c>
      <c r="Y45" s="10">
        <f t="shared" si="19"/>
        <v>2.0099999999999998</v>
      </c>
      <c r="Z45" s="27">
        <v>1.9920398823144816</v>
      </c>
      <c r="AA45" s="28">
        <f t="shared" si="20"/>
        <v>1.28</v>
      </c>
      <c r="AB45" s="27">
        <v>0</v>
      </c>
      <c r="AC45" s="40">
        <f t="shared" si="7"/>
        <v>4</v>
      </c>
      <c r="AD45" s="40">
        <f t="shared" si="8"/>
        <v>2.0099999999999998</v>
      </c>
      <c r="AE45" s="42">
        <f t="shared" si="13"/>
        <v>16.02</v>
      </c>
      <c r="AF45" s="10">
        <f t="shared" si="14"/>
        <v>2.0099999999999998</v>
      </c>
      <c r="AG45" s="27">
        <f t="shared" si="15"/>
        <v>1</v>
      </c>
      <c r="AH45" s="28">
        <f t="shared" si="16"/>
        <v>1.28</v>
      </c>
      <c r="AI45" s="27">
        <v>0</v>
      </c>
      <c r="AJ45" s="40">
        <f t="shared" si="17"/>
        <v>1.01</v>
      </c>
      <c r="AK45" s="42">
        <f t="shared" si="18"/>
        <v>12.21</v>
      </c>
      <c r="AL45" s="70"/>
    </row>
    <row r="46" spans="1:38" customFormat="1" x14ac:dyDescent="0.2">
      <c r="A46" s="72"/>
      <c r="B46" s="34">
        <f t="shared" si="9"/>
        <v>41</v>
      </c>
      <c r="C46" s="2" t="s">
        <v>1579</v>
      </c>
      <c r="D46" s="55">
        <v>44794</v>
      </c>
      <c r="E46" s="2" t="s">
        <v>767</v>
      </c>
      <c r="F46" s="47" t="s">
        <v>36</v>
      </c>
      <c r="G46" s="47" t="s">
        <v>67</v>
      </c>
      <c r="H46" s="47">
        <v>1100</v>
      </c>
      <c r="I46" s="47" t="s">
        <v>131</v>
      </c>
      <c r="J46" s="47" t="s">
        <v>178</v>
      </c>
      <c r="K46" s="121" t="s">
        <v>1545</v>
      </c>
      <c r="L46" s="33" t="s">
        <v>9</v>
      </c>
      <c r="M46" s="10">
        <v>4.0999999999999996</v>
      </c>
      <c r="N46" s="27">
        <v>3.2120000000000006</v>
      </c>
      <c r="O46" s="28">
        <v>1.89</v>
      </c>
      <c r="P46" s="27">
        <v>3.6228571428571428</v>
      </c>
      <c r="Q46" s="40">
        <f t="shared" si="0"/>
        <v>13.2</v>
      </c>
      <c r="R46" s="42">
        <f t="shared" si="10"/>
        <v>95.8</v>
      </c>
      <c r="S46" s="10">
        <f t="shared" si="1"/>
        <v>4.0999999999999996</v>
      </c>
      <c r="T46" s="27">
        <f t="shared" si="2"/>
        <v>1</v>
      </c>
      <c r="U46" s="28">
        <f t="shared" si="3"/>
        <v>1.89</v>
      </c>
      <c r="V46" s="27">
        <f t="shared" si="4"/>
        <v>1</v>
      </c>
      <c r="W46" s="40">
        <f t="shared" si="5"/>
        <v>3.99</v>
      </c>
      <c r="X46" s="42">
        <f t="shared" si="11"/>
        <v>13.709999999999999</v>
      </c>
      <c r="Y46" s="10">
        <f t="shared" si="19"/>
        <v>4.0999999999999996</v>
      </c>
      <c r="Z46" s="27">
        <v>0.97585365853658523</v>
      </c>
      <c r="AA46" s="28">
        <f t="shared" si="20"/>
        <v>1.89</v>
      </c>
      <c r="AB46" s="27">
        <v>0</v>
      </c>
      <c r="AC46" s="40">
        <f t="shared" si="7"/>
        <v>4</v>
      </c>
      <c r="AD46" s="40">
        <f t="shared" si="8"/>
        <v>3.03</v>
      </c>
      <c r="AE46" s="42">
        <f t="shared" si="13"/>
        <v>19.05</v>
      </c>
      <c r="AF46" s="10">
        <f t="shared" si="14"/>
        <v>4.0999999999999996</v>
      </c>
      <c r="AG46" s="27">
        <f t="shared" si="15"/>
        <v>1</v>
      </c>
      <c r="AH46" s="28">
        <f t="shared" si="16"/>
        <v>1.89</v>
      </c>
      <c r="AI46" s="27">
        <v>0</v>
      </c>
      <c r="AJ46" s="40">
        <f t="shared" si="17"/>
        <v>3.1</v>
      </c>
      <c r="AK46" s="42">
        <f t="shared" si="18"/>
        <v>15.31</v>
      </c>
      <c r="AL46" s="70"/>
    </row>
    <row r="47" spans="1:38" customFormat="1" x14ac:dyDescent="0.2">
      <c r="A47" s="72"/>
      <c r="B47" s="34">
        <f t="shared" si="9"/>
        <v>42</v>
      </c>
      <c r="C47" s="2" t="s">
        <v>1582</v>
      </c>
      <c r="D47" s="55">
        <v>44795</v>
      </c>
      <c r="E47" s="2" t="s">
        <v>44</v>
      </c>
      <c r="F47" s="47" t="s">
        <v>34</v>
      </c>
      <c r="G47" s="47" t="s">
        <v>67</v>
      </c>
      <c r="H47" s="47">
        <v>1000</v>
      </c>
      <c r="I47" s="47" t="s">
        <v>128</v>
      </c>
      <c r="J47" s="47" t="s">
        <v>120</v>
      </c>
      <c r="K47" s="121" t="s">
        <v>1545</v>
      </c>
      <c r="L47" s="33" t="s">
        <v>74</v>
      </c>
      <c r="M47" s="10">
        <v>7.81</v>
      </c>
      <c r="N47" s="27">
        <v>1.4658350803633822</v>
      </c>
      <c r="O47" s="28">
        <v>2.52</v>
      </c>
      <c r="P47" s="27">
        <v>0.95333333333333325</v>
      </c>
      <c r="Q47" s="40">
        <f t="shared" si="0"/>
        <v>-2.4</v>
      </c>
      <c r="R47" s="42">
        <f t="shared" si="10"/>
        <v>93.399999999999991</v>
      </c>
      <c r="S47" s="10">
        <f t="shared" si="1"/>
        <v>7.81</v>
      </c>
      <c r="T47" s="27">
        <f t="shared" si="2"/>
        <v>1</v>
      </c>
      <c r="U47" s="28">
        <f t="shared" si="3"/>
        <v>2.52</v>
      </c>
      <c r="V47" s="27">
        <f t="shared" si="4"/>
        <v>1</v>
      </c>
      <c r="W47" s="40">
        <f t="shared" si="5"/>
        <v>-2</v>
      </c>
      <c r="X47" s="42">
        <f t="shared" si="11"/>
        <v>11.709999999999999</v>
      </c>
      <c r="Y47" s="10">
        <f t="shared" si="19"/>
        <v>7.81</v>
      </c>
      <c r="Z47" s="27">
        <v>0.51256410256410256</v>
      </c>
      <c r="AA47" s="28">
        <f t="shared" si="20"/>
        <v>2.52</v>
      </c>
      <c r="AB47" s="27">
        <v>0</v>
      </c>
      <c r="AC47" s="40">
        <f t="shared" si="7"/>
        <v>0</v>
      </c>
      <c r="AD47" s="40">
        <f t="shared" si="8"/>
        <v>-0.51</v>
      </c>
      <c r="AE47" s="42">
        <f t="shared" si="13"/>
        <v>18.54</v>
      </c>
      <c r="AF47" s="10">
        <f t="shared" si="14"/>
        <v>7.81</v>
      </c>
      <c r="AG47" s="27">
        <f t="shared" si="15"/>
        <v>1</v>
      </c>
      <c r="AH47" s="28">
        <f t="shared" si="16"/>
        <v>2.52</v>
      </c>
      <c r="AI47" s="27">
        <v>0</v>
      </c>
      <c r="AJ47" s="40">
        <f t="shared" si="17"/>
        <v>-1</v>
      </c>
      <c r="AK47" s="42">
        <f t="shared" si="18"/>
        <v>14.31</v>
      </c>
      <c r="AL47" s="70"/>
    </row>
    <row r="48" spans="1:38" customFormat="1" x14ac:dyDescent="0.2">
      <c r="A48" s="72"/>
      <c r="B48" s="34">
        <f t="shared" si="9"/>
        <v>43</v>
      </c>
      <c r="C48" s="2" t="s">
        <v>1584</v>
      </c>
      <c r="D48" s="55">
        <v>44796</v>
      </c>
      <c r="E48" s="2" t="s">
        <v>42</v>
      </c>
      <c r="F48" s="47" t="s">
        <v>25</v>
      </c>
      <c r="G48" s="47" t="s">
        <v>67</v>
      </c>
      <c r="H48" s="47">
        <v>1000</v>
      </c>
      <c r="I48" s="47" t="s">
        <v>133</v>
      </c>
      <c r="J48" s="47" t="s">
        <v>120</v>
      </c>
      <c r="K48" s="121" t="s">
        <v>1544</v>
      </c>
      <c r="L48" s="33" t="s">
        <v>8</v>
      </c>
      <c r="M48" s="10">
        <v>16.21</v>
      </c>
      <c r="N48" s="27">
        <v>0.65679012345679011</v>
      </c>
      <c r="O48" s="28">
        <v>2.83</v>
      </c>
      <c r="P48" s="27">
        <v>0.37000000000000005</v>
      </c>
      <c r="Q48" s="40">
        <f t="shared" si="0"/>
        <v>0</v>
      </c>
      <c r="R48" s="42">
        <f t="shared" si="10"/>
        <v>93.399999999999991</v>
      </c>
      <c r="S48" s="10">
        <f t="shared" si="1"/>
        <v>16.21</v>
      </c>
      <c r="T48" s="27">
        <f t="shared" si="2"/>
        <v>1</v>
      </c>
      <c r="U48" s="28">
        <f t="shared" si="3"/>
        <v>2.83</v>
      </c>
      <c r="V48" s="27">
        <f t="shared" si="4"/>
        <v>1</v>
      </c>
      <c r="W48" s="40">
        <f t="shared" si="5"/>
        <v>0.83</v>
      </c>
      <c r="X48" s="42">
        <f t="shared" si="11"/>
        <v>12.54</v>
      </c>
      <c r="Y48" s="10">
        <f t="shared" si="19"/>
        <v>16.21</v>
      </c>
      <c r="Z48" s="27">
        <v>0.24703703703703705</v>
      </c>
      <c r="AA48" s="28">
        <f t="shared" si="20"/>
        <v>2.83</v>
      </c>
      <c r="AB48" s="27">
        <v>0</v>
      </c>
      <c r="AC48" s="40">
        <f t="shared" si="7"/>
        <v>0</v>
      </c>
      <c r="AD48" s="40">
        <f t="shared" si="8"/>
        <v>-0.25</v>
      </c>
      <c r="AE48" s="42">
        <f t="shared" si="13"/>
        <v>18.29</v>
      </c>
      <c r="AF48" s="10">
        <f t="shared" si="14"/>
        <v>16.21</v>
      </c>
      <c r="AG48" s="27">
        <f t="shared" si="15"/>
        <v>0.5</v>
      </c>
      <c r="AH48" s="28">
        <f t="shared" si="16"/>
        <v>2.83</v>
      </c>
      <c r="AI48" s="27">
        <v>0</v>
      </c>
      <c r="AJ48" s="40">
        <f t="shared" si="17"/>
        <v>-0.5</v>
      </c>
      <c r="AK48" s="42">
        <f t="shared" si="18"/>
        <v>13.81</v>
      </c>
      <c r="AL48" s="70"/>
    </row>
    <row r="49" spans="1:38" customFormat="1" x14ac:dyDescent="0.2">
      <c r="A49" s="72"/>
      <c r="B49" s="34">
        <f t="shared" si="9"/>
        <v>44</v>
      </c>
      <c r="C49" s="2" t="s">
        <v>1583</v>
      </c>
      <c r="D49" s="55">
        <v>44796</v>
      </c>
      <c r="E49" s="2" t="s">
        <v>42</v>
      </c>
      <c r="F49" s="47" t="s">
        <v>36</v>
      </c>
      <c r="G49" s="47" t="s">
        <v>67</v>
      </c>
      <c r="H49" s="47">
        <v>1100</v>
      </c>
      <c r="I49" s="47" t="s">
        <v>133</v>
      </c>
      <c r="J49" s="47" t="s">
        <v>120</v>
      </c>
      <c r="K49" s="121" t="s">
        <v>1552</v>
      </c>
      <c r="L49" s="33" t="s">
        <v>9</v>
      </c>
      <c r="M49" s="10">
        <v>12.59</v>
      </c>
      <c r="N49" s="27">
        <v>0.86652173913043484</v>
      </c>
      <c r="O49" s="28">
        <v>1.55</v>
      </c>
      <c r="P49" s="27">
        <v>0</v>
      </c>
      <c r="Q49" s="40">
        <f t="shared" si="0"/>
        <v>10</v>
      </c>
      <c r="R49" s="42">
        <f t="shared" si="10"/>
        <v>103.39999999999999</v>
      </c>
      <c r="S49" s="10">
        <f t="shared" si="1"/>
        <v>12.59</v>
      </c>
      <c r="T49" s="27">
        <f t="shared" si="2"/>
        <v>1</v>
      </c>
      <c r="U49" s="28">
        <f t="shared" si="3"/>
        <v>1.55</v>
      </c>
      <c r="V49" s="27">
        <f t="shared" si="4"/>
        <v>1</v>
      </c>
      <c r="W49" s="40">
        <f t="shared" si="5"/>
        <v>12.14</v>
      </c>
      <c r="X49" s="42">
        <f t="shared" si="11"/>
        <v>24.68</v>
      </c>
      <c r="Y49" s="10">
        <f t="shared" si="19"/>
        <v>12.59</v>
      </c>
      <c r="Z49" s="27">
        <v>0.31793650793650796</v>
      </c>
      <c r="AA49" s="28">
        <f t="shared" si="20"/>
        <v>1.55</v>
      </c>
      <c r="AB49" s="27">
        <v>0</v>
      </c>
      <c r="AC49" s="40">
        <f t="shared" si="7"/>
        <v>4</v>
      </c>
      <c r="AD49" s="40">
        <f t="shared" si="8"/>
        <v>3.68</v>
      </c>
      <c r="AE49" s="42">
        <f t="shared" si="13"/>
        <v>21.97</v>
      </c>
      <c r="AF49" s="10">
        <f t="shared" si="14"/>
        <v>12.59</v>
      </c>
      <c r="AG49" s="27">
        <f t="shared" si="15"/>
        <v>0.25</v>
      </c>
      <c r="AH49" s="28">
        <f t="shared" si="16"/>
        <v>1.55</v>
      </c>
      <c r="AI49" s="27">
        <v>0</v>
      </c>
      <c r="AJ49" s="40">
        <f t="shared" si="17"/>
        <v>2.9</v>
      </c>
      <c r="AK49" s="42">
        <f t="shared" si="18"/>
        <v>16.71</v>
      </c>
      <c r="AL49" s="70"/>
    </row>
    <row r="50" spans="1:38" customFormat="1" x14ac:dyDescent="0.2">
      <c r="A50" s="72"/>
      <c r="B50" s="34">
        <f t="shared" si="9"/>
        <v>45</v>
      </c>
      <c r="C50" s="2" t="s">
        <v>1585</v>
      </c>
      <c r="D50" s="55">
        <v>44797</v>
      </c>
      <c r="E50" s="2" t="s">
        <v>43</v>
      </c>
      <c r="F50" s="47" t="s">
        <v>25</v>
      </c>
      <c r="G50" s="47" t="s">
        <v>67</v>
      </c>
      <c r="H50" s="47">
        <v>1200</v>
      </c>
      <c r="I50" s="47" t="s">
        <v>133</v>
      </c>
      <c r="J50" s="47" t="s">
        <v>120</v>
      </c>
      <c r="K50" s="121" t="s">
        <v>1544</v>
      </c>
      <c r="L50" s="33" t="s">
        <v>86</v>
      </c>
      <c r="M50" s="10">
        <v>5.4</v>
      </c>
      <c r="N50" s="27">
        <v>2.2663003663003662</v>
      </c>
      <c r="O50" s="28">
        <v>2.02</v>
      </c>
      <c r="P50" s="27">
        <v>2.2199999999999998</v>
      </c>
      <c r="Q50" s="40">
        <f t="shared" si="0"/>
        <v>-4.5</v>
      </c>
      <c r="R50" s="42">
        <f t="shared" si="10"/>
        <v>98.899999999999991</v>
      </c>
      <c r="S50" s="10">
        <f t="shared" si="1"/>
        <v>5.4</v>
      </c>
      <c r="T50" s="27">
        <f t="shared" si="2"/>
        <v>1</v>
      </c>
      <c r="U50" s="28">
        <f t="shared" si="3"/>
        <v>2.02</v>
      </c>
      <c r="V50" s="27">
        <f t="shared" si="4"/>
        <v>1</v>
      </c>
      <c r="W50" s="40">
        <f t="shared" si="5"/>
        <v>-2</v>
      </c>
      <c r="X50" s="42">
        <f t="shared" si="11"/>
        <v>22.68</v>
      </c>
      <c r="Y50" s="10">
        <f t="shared" si="19"/>
        <v>5.4</v>
      </c>
      <c r="Z50" s="27">
        <v>0.74148148148148152</v>
      </c>
      <c r="AA50" s="28">
        <f t="shared" si="20"/>
        <v>2.02</v>
      </c>
      <c r="AB50" s="27">
        <v>0</v>
      </c>
      <c r="AC50" s="40">
        <f t="shared" si="7"/>
        <v>0</v>
      </c>
      <c r="AD50" s="40">
        <f t="shared" si="8"/>
        <v>-0.74</v>
      </c>
      <c r="AE50" s="42">
        <f t="shared" si="13"/>
        <v>21.23</v>
      </c>
      <c r="AF50" s="10">
        <f t="shared" si="14"/>
        <v>5.4</v>
      </c>
      <c r="AG50" s="27">
        <f t="shared" si="15"/>
        <v>0.5</v>
      </c>
      <c r="AH50" s="28">
        <f t="shared" si="16"/>
        <v>2.02</v>
      </c>
      <c r="AI50" s="27">
        <v>0</v>
      </c>
      <c r="AJ50" s="40">
        <f t="shared" si="17"/>
        <v>-0.5</v>
      </c>
      <c r="AK50" s="42">
        <f t="shared" si="18"/>
        <v>16.21</v>
      </c>
      <c r="AL50" s="70"/>
    </row>
    <row r="51" spans="1:38" customFormat="1" x14ac:dyDescent="0.2">
      <c r="A51" s="72"/>
      <c r="B51" s="34">
        <f t="shared" si="9"/>
        <v>46</v>
      </c>
      <c r="C51" s="2" t="s">
        <v>1587</v>
      </c>
      <c r="D51" s="55">
        <v>44797</v>
      </c>
      <c r="E51" s="2" t="s">
        <v>43</v>
      </c>
      <c r="F51" s="47" t="s">
        <v>25</v>
      </c>
      <c r="G51" s="47" t="s">
        <v>67</v>
      </c>
      <c r="H51" s="47">
        <v>1200</v>
      </c>
      <c r="I51" s="47" t="s">
        <v>133</v>
      </c>
      <c r="J51" s="47" t="s">
        <v>120</v>
      </c>
      <c r="K51" s="121" t="s">
        <v>1544</v>
      </c>
      <c r="L51" s="33" t="s">
        <v>8</v>
      </c>
      <c r="M51" s="10">
        <v>12</v>
      </c>
      <c r="N51" s="27">
        <v>0.90999999999999992</v>
      </c>
      <c r="O51" s="28">
        <v>3.85</v>
      </c>
      <c r="P51" s="27">
        <v>0.32444444444444448</v>
      </c>
      <c r="Q51" s="40">
        <f t="shared" si="0"/>
        <v>0</v>
      </c>
      <c r="R51" s="42">
        <f t="shared" si="10"/>
        <v>98.899999999999991</v>
      </c>
      <c r="S51" s="10">
        <f t="shared" si="1"/>
        <v>12</v>
      </c>
      <c r="T51" s="27">
        <f t="shared" si="2"/>
        <v>1</v>
      </c>
      <c r="U51" s="28">
        <f t="shared" si="3"/>
        <v>3.85</v>
      </c>
      <c r="V51" s="27">
        <f t="shared" si="4"/>
        <v>1</v>
      </c>
      <c r="W51" s="40">
        <f t="shared" si="5"/>
        <v>1.85</v>
      </c>
      <c r="X51" s="42">
        <f t="shared" si="11"/>
        <v>24.53</v>
      </c>
      <c r="Y51" s="10">
        <f t="shared" si="19"/>
        <v>12</v>
      </c>
      <c r="Z51" s="27">
        <v>0.33333333333333331</v>
      </c>
      <c r="AA51" s="28">
        <f t="shared" si="20"/>
        <v>3.85</v>
      </c>
      <c r="AB51" s="27">
        <v>0</v>
      </c>
      <c r="AC51" s="40">
        <f t="shared" si="7"/>
        <v>0</v>
      </c>
      <c r="AD51" s="40">
        <f t="shared" si="8"/>
        <v>-0.33</v>
      </c>
      <c r="AE51" s="42">
        <f t="shared" si="13"/>
        <v>20.900000000000002</v>
      </c>
      <c r="AF51" s="10">
        <f t="shared" si="14"/>
        <v>12</v>
      </c>
      <c r="AG51" s="27">
        <f t="shared" si="15"/>
        <v>0.5</v>
      </c>
      <c r="AH51" s="28">
        <f t="shared" si="16"/>
        <v>3.85</v>
      </c>
      <c r="AI51" s="27">
        <v>0</v>
      </c>
      <c r="AJ51" s="40">
        <f t="shared" si="17"/>
        <v>-0.5</v>
      </c>
      <c r="AK51" s="42">
        <f t="shared" si="18"/>
        <v>15.71</v>
      </c>
      <c r="AL51" s="70"/>
    </row>
    <row r="52" spans="1:38" customFormat="1" x14ac:dyDescent="0.2">
      <c r="A52" s="72"/>
      <c r="B52" s="34">
        <f t="shared" si="9"/>
        <v>47</v>
      </c>
      <c r="C52" s="2" t="s">
        <v>1586</v>
      </c>
      <c r="D52" s="55">
        <v>44797</v>
      </c>
      <c r="E52" s="2" t="s">
        <v>43</v>
      </c>
      <c r="F52" s="47" t="s">
        <v>25</v>
      </c>
      <c r="G52" s="47" t="s">
        <v>67</v>
      </c>
      <c r="H52" s="47">
        <v>1200</v>
      </c>
      <c r="I52" s="47" t="s">
        <v>133</v>
      </c>
      <c r="J52" s="47" t="s">
        <v>120</v>
      </c>
      <c r="K52" s="121" t="s">
        <v>1544</v>
      </c>
      <c r="L52" s="33" t="s">
        <v>66</v>
      </c>
      <c r="M52" s="10">
        <v>13.5</v>
      </c>
      <c r="N52" s="27">
        <v>0.79799999999999993</v>
      </c>
      <c r="O52" s="28">
        <v>4.2</v>
      </c>
      <c r="P52" s="27">
        <v>0.26499999999999979</v>
      </c>
      <c r="Q52" s="40">
        <f t="shared" si="0"/>
        <v>-1.1000000000000001</v>
      </c>
      <c r="R52" s="42">
        <f t="shared" si="10"/>
        <v>97.8</v>
      </c>
      <c r="S52" s="10">
        <f t="shared" si="1"/>
        <v>13.5</v>
      </c>
      <c r="T52" s="27">
        <f t="shared" si="2"/>
        <v>1</v>
      </c>
      <c r="U52" s="28">
        <f t="shared" si="3"/>
        <v>4.2</v>
      </c>
      <c r="V52" s="27">
        <f t="shared" si="4"/>
        <v>1</v>
      </c>
      <c r="W52" s="40">
        <f t="shared" si="5"/>
        <v>-2</v>
      </c>
      <c r="X52" s="42">
        <f t="shared" si="11"/>
        <v>22.53</v>
      </c>
      <c r="Y52" s="10">
        <f t="shared" si="19"/>
        <v>13.5</v>
      </c>
      <c r="Z52" s="27">
        <v>0.29592592592592593</v>
      </c>
      <c r="AA52" s="28">
        <f t="shared" si="20"/>
        <v>4.2</v>
      </c>
      <c r="AB52" s="27">
        <v>0</v>
      </c>
      <c r="AC52" s="40">
        <f t="shared" si="7"/>
        <v>0</v>
      </c>
      <c r="AD52" s="40">
        <f t="shared" si="8"/>
        <v>-0.3</v>
      </c>
      <c r="AE52" s="42">
        <f t="shared" si="13"/>
        <v>20.6</v>
      </c>
      <c r="AF52" s="10">
        <f t="shared" si="14"/>
        <v>13.5</v>
      </c>
      <c r="AG52" s="27">
        <f t="shared" si="15"/>
        <v>0.5</v>
      </c>
      <c r="AH52" s="28">
        <f t="shared" si="16"/>
        <v>4.2</v>
      </c>
      <c r="AI52" s="27">
        <v>0</v>
      </c>
      <c r="AJ52" s="40">
        <f t="shared" si="17"/>
        <v>-0.5</v>
      </c>
      <c r="AK52" s="42">
        <f t="shared" si="18"/>
        <v>15.21</v>
      </c>
      <c r="AL52" s="70"/>
    </row>
    <row r="53" spans="1:38" customFormat="1" x14ac:dyDescent="0.2">
      <c r="A53" s="72"/>
      <c r="B53" s="34">
        <f t="shared" si="9"/>
        <v>48</v>
      </c>
      <c r="C53" s="2" t="s">
        <v>1547</v>
      </c>
      <c r="D53" s="55">
        <v>44798</v>
      </c>
      <c r="E53" s="2" t="s">
        <v>40</v>
      </c>
      <c r="F53" s="47" t="s">
        <v>25</v>
      </c>
      <c r="G53" s="47" t="s">
        <v>67</v>
      </c>
      <c r="H53" s="47">
        <v>1300</v>
      </c>
      <c r="I53" s="47" t="s">
        <v>133</v>
      </c>
      <c r="J53" s="47" t="s">
        <v>120</v>
      </c>
      <c r="K53" s="121" t="s">
        <v>1546</v>
      </c>
      <c r="L53" s="33" t="s">
        <v>12</v>
      </c>
      <c r="M53" s="10">
        <v>3.4</v>
      </c>
      <c r="N53" s="27">
        <v>4.1873684210526312</v>
      </c>
      <c r="O53" s="28">
        <v>1.64</v>
      </c>
      <c r="P53" s="27">
        <v>0</v>
      </c>
      <c r="Q53" s="40">
        <f t="shared" ref="Q53:Q54" si="29">ROUND(IF(OR($L53="1st",$L53="WON"),($M53*$N53)+($O53*$P53),IF(OR($L53="2nd",$L53="3rd"),IF($O53="NTD",0,($O53*$P53))))-($N53+$P53),1)</f>
        <v>-4.2</v>
      </c>
      <c r="R53" s="42">
        <f t="shared" si="10"/>
        <v>93.6</v>
      </c>
      <c r="S53" s="10">
        <f t="shared" si="1"/>
        <v>3.4</v>
      </c>
      <c r="T53" s="27">
        <f t="shared" si="2"/>
        <v>1</v>
      </c>
      <c r="U53" s="28">
        <f t="shared" si="3"/>
        <v>1.64</v>
      </c>
      <c r="V53" s="27">
        <f t="shared" si="4"/>
        <v>1</v>
      </c>
      <c r="W53" s="40">
        <f t="shared" si="5"/>
        <v>-0.36</v>
      </c>
      <c r="X53" s="42">
        <f t="shared" si="11"/>
        <v>22.17</v>
      </c>
      <c r="Y53" s="10">
        <f t="shared" si="19"/>
        <v>3.4</v>
      </c>
      <c r="Z53" s="27">
        <v>1.1776470588235293</v>
      </c>
      <c r="AA53" s="28">
        <f t="shared" si="20"/>
        <v>1.64</v>
      </c>
      <c r="AB53" s="27">
        <v>0</v>
      </c>
      <c r="AC53" s="40">
        <f t="shared" si="7"/>
        <v>0</v>
      </c>
      <c r="AD53" s="40">
        <f t="shared" si="8"/>
        <v>-1.18</v>
      </c>
      <c r="AE53" s="42">
        <f t="shared" si="13"/>
        <v>19.420000000000002</v>
      </c>
      <c r="AF53" s="10">
        <f t="shared" si="14"/>
        <v>3.4</v>
      </c>
      <c r="AG53" s="27">
        <f t="shared" si="15"/>
        <v>2</v>
      </c>
      <c r="AH53" s="28">
        <f t="shared" si="16"/>
        <v>1.64</v>
      </c>
      <c r="AI53" s="27">
        <v>0</v>
      </c>
      <c r="AJ53" s="40">
        <f t="shared" si="17"/>
        <v>-2</v>
      </c>
      <c r="AK53" s="42">
        <f t="shared" si="18"/>
        <v>13.21</v>
      </c>
      <c r="AL53" s="70"/>
    </row>
    <row r="54" spans="1:38" customFormat="1" x14ac:dyDescent="0.2">
      <c r="A54" s="72"/>
      <c r="B54" s="34">
        <f t="shared" si="9"/>
        <v>49</v>
      </c>
      <c r="C54" s="2" t="s">
        <v>1594</v>
      </c>
      <c r="D54" s="55">
        <v>44798</v>
      </c>
      <c r="E54" s="2" t="s">
        <v>40</v>
      </c>
      <c r="F54" s="47" t="s">
        <v>34</v>
      </c>
      <c r="G54" s="47" t="s">
        <v>67</v>
      </c>
      <c r="H54" s="47">
        <v>1000</v>
      </c>
      <c r="I54" s="47" t="s">
        <v>133</v>
      </c>
      <c r="J54" s="47" t="s">
        <v>120</v>
      </c>
      <c r="K54" s="121" t="s">
        <v>1545</v>
      </c>
      <c r="L54" s="33" t="s">
        <v>12</v>
      </c>
      <c r="M54" s="10">
        <v>3.65</v>
      </c>
      <c r="N54" s="27">
        <v>3.7819047619047619</v>
      </c>
      <c r="O54" s="28">
        <v>1.67</v>
      </c>
      <c r="P54" s="27">
        <v>0</v>
      </c>
      <c r="Q54" s="40">
        <f t="shared" si="29"/>
        <v>-3.8</v>
      </c>
      <c r="R54" s="42">
        <f t="shared" si="10"/>
        <v>89.8</v>
      </c>
      <c r="S54" s="10">
        <f t="shared" si="1"/>
        <v>3.65</v>
      </c>
      <c r="T54" s="27">
        <f t="shared" si="2"/>
        <v>1</v>
      </c>
      <c r="U54" s="28">
        <f t="shared" si="3"/>
        <v>1.67</v>
      </c>
      <c r="V54" s="27">
        <f t="shared" si="4"/>
        <v>1</v>
      </c>
      <c r="W54" s="40">
        <f t="shared" si="5"/>
        <v>-0.33</v>
      </c>
      <c r="X54" s="42">
        <f t="shared" si="11"/>
        <v>21.840000000000003</v>
      </c>
      <c r="Y54" s="10">
        <f t="shared" si="19"/>
        <v>3.65</v>
      </c>
      <c r="Z54" s="27">
        <v>1.0963013698630137</v>
      </c>
      <c r="AA54" s="28">
        <f t="shared" si="20"/>
        <v>1.67</v>
      </c>
      <c r="AB54" s="27">
        <v>0</v>
      </c>
      <c r="AC54" s="40">
        <f t="shared" si="7"/>
        <v>0</v>
      </c>
      <c r="AD54" s="40">
        <f t="shared" si="8"/>
        <v>-1.1000000000000001</v>
      </c>
      <c r="AE54" s="42">
        <f t="shared" si="13"/>
        <v>18.32</v>
      </c>
      <c r="AF54" s="10">
        <f t="shared" si="14"/>
        <v>3.65</v>
      </c>
      <c r="AG54" s="27">
        <f t="shared" si="15"/>
        <v>1</v>
      </c>
      <c r="AH54" s="28">
        <f t="shared" si="16"/>
        <v>1.67</v>
      </c>
      <c r="AI54" s="27">
        <v>0</v>
      </c>
      <c r="AJ54" s="40">
        <f t="shared" si="17"/>
        <v>-1</v>
      </c>
      <c r="AK54" s="42">
        <f t="shared" si="18"/>
        <v>12.21</v>
      </c>
      <c r="AL54" s="70"/>
    </row>
    <row r="55" spans="1:38" customFormat="1" x14ac:dyDescent="0.2">
      <c r="A55" s="72"/>
      <c r="B55" s="34">
        <f t="shared" si="9"/>
        <v>50</v>
      </c>
      <c r="C55" s="2" t="s">
        <v>1595</v>
      </c>
      <c r="D55" s="55">
        <v>44798</v>
      </c>
      <c r="E55" s="2" t="s">
        <v>40</v>
      </c>
      <c r="F55" s="47" t="s">
        <v>34</v>
      </c>
      <c r="G55" s="47" t="s">
        <v>67</v>
      </c>
      <c r="H55" s="47">
        <v>1000</v>
      </c>
      <c r="I55" s="47" t="s">
        <v>133</v>
      </c>
      <c r="J55" s="47" t="s">
        <v>120</v>
      </c>
      <c r="K55" s="121" t="s">
        <v>1544</v>
      </c>
      <c r="L55" s="33" t="s">
        <v>74</v>
      </c>
      <c r="M55" s="10">
        <v>3.5</v>
      </c>
      <c r="N55" s="27">
        <v>3.9800000000000004</v>
      </c>
      <c r="O55" s="28">
        <v>1.46</v>
      </c>
      <c r="P55" s="27">
        <v>0</v>
      </c>
      <c r="Q55" s="40">
        <f t="shared" si="0"/>
        <v>-4</v>
      </c>
      <c r="R55" s="42">
        <f t="shared" si="10"/>
        <v>85.8</v>
      </c>
      <c r="S55" s="10">
        <f t="shared" ref="S55:S130" si="30">M55</f>
        <v>3.5</v>
      </c>
      <c r="T55" s="27">
        <f t="shared" si="2"/>
        <v>1</v>
      </c>
      <c r="U55" s="28">
        <f t="shared" ref="U55:U130" si="31">O55</f>
        <v>1.46</v>
      </c>
      <c r="V55" s="27">
        <f t="shared" si="4"/>
        <v>1</v>
      </c>
      <c r="W55" s="40">
        <f t="shared" si="5"/>
        <v>-2</v>
      </c>
      <c r="X55" s="42">
        <f t="shared" si="11"/>
        <v>19.840000000000003</v>
      </c>
      <c r="Y55" s="10">
        <f t="shared" si="19"/>
        <v>3.5</v>
      </c>
      <c r="Z55" s="27">
        <v>1.1414285714285712</v>
      </c>
      <c r="AA55" s="28">
        <f t="shared" si="20"/>
        <v>1.46</v>
      </c>
      <c r="AB55" s="27">
        <v>0</v>
      </c>
      <c r="AC55" s="40">
        <f t="shared" si="7"/>
        <v>0</v>
      </c>
      <c r="AD55" s="40">
        <f t="shared" si="8"/>
        <v>-1.1399999999999999</v>
      </c>
      <c r="AE55" s="42">
        <f t="shared" si="13"/>
        <v>17.18</v>
      </c>
      <c r="AF55" s="10">
        <f t="shared" si="14"/>
        <v>3.5</v>
      </c>
      <c r="AG55" s="27">
        <f t="shared" si="15"/>
        <v>0.5</v>
      </c>
      <c r="AH55" s="28">
        <f t="shared" si="16"/>
        <v>1.46</v>
      </c>
      <c r="AI55" s="27">
        <v>0</v>
      </c>
      <c r="AJ55" s="40">
        <f t="shared" si="17"/>
        <v>-0.5</v>
      </c>
      <c r="AK55" s="42">
        <f t="shared" si="18"/>
        <v>11.71</v>
      </c>
      <c r="AL55" s="70"/>
    </row>
    <row r="56" spans="1:38" customFormat="1" x14ac:dyDescent="0.2">
      <c r="A56" s="72"/>
      <c r="B56" s="34">
        <f t="shared" si="9"/>
        <v>51</v>
      </c>
      <c r="C56" s="2" t="s">
        <v>1598</v>
      </c>
      <c r="D56" s="55">
        <v>44799</v>
      </c>
      <c r="E56" s="2" t="s">
        <v>44</v>
      </c>
      <c r="F56" s="47" t="s">
        <v>25</v>
      </c>
      <c r="G56" s="47" t="s">
        <v>67</v>
      </c>
      <c r="H56" s="47">
        <v>1000</v>
      </c>
      <c r="I56" s="47" t="s">
        <v>128</v>
      </c>
      <c r="J56" s="47" t="s">
        <v>120</v>
      </c>
      <c r="K56" s="121" t="s">
        <v>1545</v>
      </c>
      <c r="L56" s="33" t="s">
        <v>62</v>
      </c>
      <c r="M56" s="10">
        <v>4.2</v>
      </c>
      <c r="N56" s="27">
        <v>3.1123076923076924</v>
      </c>
      <c r="O56" s="28">
        <v>1.8</v>
      </c>
      <c r="P56" s="27">
        <v>3.8338461538461539</v>
      </c>
      <c r="Q56" s="40">
        <f t="shared" si="0"/>
        <v>-6.9</v>
      </c>
      <c r="R56" s="42">
        <f t="shared" si="10"/>
        <v>78.899999999999991</v>
      </c>
      <c r="S56" s="10">
        <f t="shared" si="30"/>
        <v>4.2</v>
      </c>
      <c r="T56" s="27">
        <f t="shared" si="2"/>
        <v>1</v>
      </c>
      <c r="U56" s="28">
        <f t="shared" si="31"/>
        <v>1.8</v>
      </c>
      <c r="V56" s="27">
        <f t="shared" si="4"/>
        <v>1</v>
      </c>
      <c r="W56" s="40">
        <f t="shared" si="5"/>
        <v>-2</v>
      </c>
      <c r="X56" s="42">
        <f t="shared" si="11"/>
        <v>17.840000000000003</v>
      </c>
      <c r="Y56" s="10">
        <f t="shared" si="19"/>
        <v>4.2</v>
      </c>
      <c r="Z56" s="27">
        <v>0.95285714285714285</v>
      </c>
      <c r="AA56" s="28">
        <f t="shared" si="20"/>
        <v>1.8</v>
      </c>
      <c r="AB56" s="27">
        <v>0</v>
      </c>
      <c r="AC56" s="40">
        <f t="shared" si="7"/>
        <v>0</v>
      </c>
      <c r="AD56" s="40">
        <f t="shared" si="8"/>
        <v>-0.95</v>
      </c>
      <c r="AE56" s="42">
        <f t="shared" si="13"/>
        <v>16.23</v>
      </c>
      <c r="AF56" s="10">
        <f t="shared" si="14"/>
        <v>4.2</v>
      </c>
      <c r="AG56" s="27">
        <f t="shared" si="15"/>
        <v>1</v>
      </c>
      <c r="AH56" s="28">
        <f t="shared" si="16"/>
        <v>1.8</v>
      </c>
      <c r="AI56" s="27">
        <v>0</v>
      </c>
      <c r="AJ56" s="40">
        <f t="shared" si="17"/>
        <v>-1</v>
      </c>
      <c r="AK56" s="42">
        <f t="shared" si="18"/>
        <v>10.71</v>
      </c>
      <c r="AL56" s="70"/>
    </row>
    <row r="57" spans="1:38" customFormat="1" x14ac:dyDescent="0.2">
      <c r="A57" s="72"/>
      <c r="B57" s="34">
        <f t="shared" si="9"/>
        <v>52</v>
      </c>
      <c r="C57" s="2" t="s">
        <v>1537</v>
      </c>
      <c r="D57" s="55">
        <v>44799</v>
      </c>
      <c r="E57" s="2" t="s">
        <v>44</v>
      </c>
      <c r="F57" s="47" t="s">
        <v>25</v>
      </c>
      <c r="G57" s="47" t="s">
        <v>67</v>
      </c>
      <c r="H57" s="47">
        <v>1000</v>
      </c>
      <c r="I57" s="47" t="s">
        <v>128</v>
      </c>
      <c r="J57" s="47" t="s">
        <v>120</v>
      </c>
      <c r="K57" s="121" t="s">
        <v>1545</v>
      </c>
      <c r="L57" s="33" t="s">
        <v>74</v>
      </c>
      <c r="M57" s="10">
        <v>19.5</v>
      </c>
      <c r="N57" s="27">
        <v>0.542432432432432</v>
      </c>
      <c r="O57" s="28">
        <v>4.22</v>
      </c>
      <c r="P57" s="27">
        <v>0.16800000000000004</v>
      </c>
      <c r="Q57" s="40">
        <f t="shared" ref="Q57" si="32">ROUND(IF(OR($L57="1st",$L57="WON"),($M57*$N57)+($O57*$P57),IF(OR($L57="2nd",$L57="3rd"),IF($O57="NTD",0,($O57*$P57))))-($N57+$P57),1)</f>
        <v>-0.7</v>
      </c>
      <c r="R57" s="42">
        <f t="shared" si="10"/>
        <v>78.199999999999989</v>
      </c>
      <c r="S57" s="10">
        <f t="shared" si="30"/>
        <v>19.5</v>
      </c>
      <c r="T57" s="27">
        <f t="shared" si="2"/>
        <v>1</v>
      </c>
      <c r="U57" s="28">
        <f t="shared" si="31"/>
        <v>4.22</v>
      </c>
      <c r="V57" s="27">
        <f t="shared" si="4"/>
        <v>1</v>
      </c>
      <c r="W57" s="40">
        <f t="shared" si="5"/>
        <v>-2</v>
      </c>
      <c r="X57" s="42">
        <f t="shared" si="11"/>
        <v>15.840000000000003</v>
      </c>
      <c r="Y57" s="10">
        <f t="shared" si="19"/>
        <v>19.5</v>
      </c>
      <c r="Z57" s="27">
        <v>0.20487179487179488</v>
      </c>
      <c r="AA57" s="28">
        <f t="shared" si="20"/>
        <v>4.22</v>
      </c>
      <c r="AB57" s="27">
        <v>0</v>
      </c>
      <c r="AC57" s="40">
        <f t="shared" si="7"/>
        <v>0</v>
      </c>
      <c r="AD57" s="40">
        <f t="shared" si="8"/>
        <v>-0.2</v>
      </c>
      <c r="AE57" s="42">
        <f t="shared" si="13"/>
        <v>16.03</v>
      </c>
      <c r="AF57" s="10">
        <f t="shared" si="14"/>
        <v>19.5</v>
      </c>
      <c r="AG57" s="27">
        <f t="shared" si="15"/>
        <v>1</v>
      </c>
      <c r="AH57" s="28">
        <f t="shared" si="16"/>
        <v>4.22</v>
      </c>
      <c r="AI57" s="27">
        <v>0</v>
      </c>
      <c r="AJ57" s="40">
        <f t="shared" si="17"/>
        <v>-1</v>
      </c>
      <c r="AK57" s="42">
        <f t="shared" si="18"/>
        <v>9.7100000000000009</v>
      </c>
      <c r="AL57" s="70"/>
    </row>
    <row r="58" spans="1:38" customFormat="1" x14ac:dyDescent="0.2">
      <c r="A58" s="72"/>
      <c r="B58" s="34">
        <f t="shared" si="9"/>
        <v>53</v>
      </c>
      <c r="C58" s="2" t="s">
        <v>1600</v>
      </c>
      <c r="D58" s="55">
        <v>44800</v>
      </c>
      <c r="E58" s="2" t="s">
        <v>447</v>
      </c>
      <c r="F58" s="47" t="s">
        <v>34</v>
      </c>
      <c r="G58" s="47" t="s">
        <v>67</v>
      </c>
      <c r="H58" s="47">
        <v>1000</v>
      </c>
      <c r="I58" s="47" t="s">
        <v>131</v>
      </c>
      <c r="J58" s="47" t="s">
        <v>120</v>
      </c>
      <c r="K58" s="121" t="s">
        <v>1546</v>
      </c>
      <c r="L58" s="33" t="s">
        <v>9</v>
      </c>
      <c r="M58" s="10">
        <v>2.72</v>
      </c>
      <c r="N58" s="27">
        <v>5.8125714285714274</v>
      </c>
      <c r="O58" s="28">
        <v>1.48</v>
      </c>
      <c r="P58" s="27">
        <v>0</v>
      </c>
      <c r="Q58" s="40">
        <f t="shared" si="0"/>
        <v>10</v>
      </c>
      <c r="R58" s="42">
        <f>Q58+R57</f>
        <v>88.199999999999989</v>
      </c>
      <c r="S58" s="10">
        <f t="shared" si="30"/>
        <v>2.72</v>
      </c>
      <c r="T58" s="27">
        <f t="shared" si="2"/>
        <v>1</v>
      </c>
      <c r="U58" s="28">
        <f t="shared" si="31"/>
        <v>1.48</v>
      </c>
      <c r="V58" s="27">
        <f t="shared" si="4"/>
        <v>1</v>
      </c>
      <c r="W58" s="40">
        <f t="shared" si="5"/>
        <v>2.2000000000000002</v>
      </c>
      <c r="X58" s="42">
        <f t="shared" si="11"/>
        <v>18.040000000000003</v>
      </c>
      <c r="Y58" s="10">
        <f t="shared" si="19"/>
        <v>2.72</v>
      </c>
      <c r="Z58" s="27">
        <v>1.4696330275229359</v>
      </c>
      <c r="AA58" s="28">
        <f t="shared" si="20"/>
        <v>1.48</v>
      </c>
      <c r="AB58" s="27">
        <v>0</v>
      </c>
      <c r="AC58" s="40">
        <f t="shared" si="7"/>
        <v>4</v>
      </c>
      <c r="AD58" s="40">
        <f t="shared" si="8"/>
        <v>2.5299999999999998</v>
      </c>
      <c r="AE58" s="42">
        <f t="shared" si="13"/>
        <v>18.560000000000002</v>
      </c>
      <c r="AF58" s="10">
        <f t="shared" si="14"/>
        <v>2.72</v>
      </c>
      <c r="AG58" s="27">
        <f t="shared" si="15"/>
        <v>2</v>
      </c>
      <c r="AH58" s="28">
        <f t="shared" si="16"/>
        <v>1.48</v>
      </c>
      <c r="AI58" s="27">
        <v>0</v>
      </c>
      <c r="AJ58" s="40">
        <f t="shared" si="17"/>
        <v>3.44</v>
      </c>
      <c r="AK58" s="42">
        <f t="shared" si="18"/>
        <v>13.15</v>
      </c>
      <c r="AL58" s="70"/>
    </row>
    <row r="59" spans="1:38" customFormat="1" x14ac:dyDescent="0.2">
      <c r="A59" s="72"/>
      <c r="B59" s="34">
        <f t="shared" si="9"/>
        <v>54</v>
      </c>
      <c r="C59" s="2" t="s">
        <v>1601</v>
      </c>
      <c r="D59" s="55">
        <v>44800</v>
      </c>
      <c r="E59" s="2" t="s">
        <v>447</v>
      </c>
      <c r="F59" s="47" t="s">
        <v>46</v>
      </c>
      <c r="G59" s="47" t="s">
        <v>1602</v>
      </c>
      <c r="H59" s="47">
        <v>1200</v>
      </c>
      <c r="I59" s="47" t="s">
        <v>131</v>
      </c>
      <c r="J59" s="47" t="s">
        <v>120</v>
      </c>
      <c r="K59" s="121" t="s">
        <v>1545</v>
      </c>
      <c r="L59" s="33" t="s">
        <v>66</v>
      </c>
      <c r="M59" s="10">
        <v>6.07</v>
      </c>
      <c r="N59" s="27">
        <v>1.979179600886918</v>
      </c>
      <c r="O59" s="28">
        <v>2.4</v>
      </c>
      <c r="P59" s="27">
        <v>1.44</v>
      </c>
      <c r="Q59" s="40">
        <f t="shared" si="0"/>
        <v>-3.4</v>
      </c>
      <c r="R59" s="42">
        <f t="shared" si="10"/>
        <v>84.799999999999983</v>
      </c>
      <c r="S59" s="10">
        <f t="shared" si="30"/>
        <v>6.07</v>
      </c>
      <c r="T59" s="27">
        <f t="shared" si="2"/>
        <v>1</v>
      </c>
      <c r="U59" s="28">
        <f t="shared" si="31"/>
        <v>2.4</v>
      </c>
      <c r="V59" s="27">
        <f t="shared" si="4"/>
        <v>1</v>
      </c>
      <c r="W59" s="40">
        <f t="shared" si="5"/>
        <v>-2</v>
      </c>
      <c r="X59" s="42">
        <f t="shared" si="11"/>
        <v>16.040000000000003</v>
      </c>
      <c r="Y59" s="10">
        <f t="shared" si="19"/>
        <v>6.07</v>
      </c>
      <c r="Z59" s="27">
        <v>0.65876809063748887</v>
      </c>
      <c r="AA59" s="28">
        <f t="shared" si="20"/>
        <v>2.4</v>
      </c>
      <c r="AB59" s="27">
        <v>0</v>
      </c>
      <c r="AC59" s="40">
        <f t="shared" si="7"/>
        <v>0</v>
      </c>
      <c r="AD59" s="40">
        <f t="shared" si="8"/>
        <v>-0.66</v>
      </c>
      <c r="AE59" s="42">
        <f t="shared" si="13"/>
        <v>17.900000000000002</v>
      </c>
      <c r="AF59" s="10">
        <f t="shared" si="14"/>
        <v>6.07</v>
      </c>
      <c r="AG59" s="27">
        <f t="shared" si="15"/>
        <v>1</v>
      </c>
      <c r="AH59" s="28">
        <f t="shared" si="16"/>
        <v>2.4</v>
      </c>
      <c r="AI59" s="27">
        <v>0</v>
      </c>
      <c r="AJ59" s="40">
        <f t="shared" si="17"/>
        <v>-1</v>
      </c>
      <c r="AK59" s="42">
        <f t="shared" si="18"/>
        <v>12.15</v>
      </c>
      <c r="AL59" s="70"/>
    </row>
    <row r="60" spans="1:38" customFormat="1" x14ac:dyDescent="0.2">
      <c r="A60" s="72"/>
      <c r="B60" s="34">
        <f t="shared" si="9"/>
        <v>55</v>
      </c>
      <c r="C60" s="2" t="s">
        <v>1603</v>
      </c>
      <c r="D60" s="55">
        <v>44800</v>
      </c>
      <c r="E60" s="2" t="s">
        <v>49</v>
      </c>
      <c r="F60" s="47" t="s">
        <v>36</v>
      </c>
      <c r="G60" s="47" t="s">
        <v>660</v>
      </c>
      <c r="H60" s="47">
        <v>1400</v>
      </c>
      <c r="I60" s="47" t="s">
        <v>131</v>
      </c>
      <c r="J60" s="47" t="s">
        <v>120</v>
      </c>
      <c r="K60" s="121" t="s">
        <v>1544</v>
      </c>
      <c r="L60" s="33" t="s">
        <v>8</v>
      </c>
      <c r="M60" s="10">
        <v>7.34</v>
      </c>
      <c r="N60" s="27">
        <v>1.5727450980392157</v>
      </c>
      <c r="O60" s="28">
        <v>2.2000000000000002</v>
      </c>
      <c r="P60" s="27">
        <v>1.3514285714285714</v>
      </c>
      <c r="Q60" s="40">
        <f t="shared" si="0"/>
        <v>0</v>
      </c>
      <c r="R60" s="42">
        <f t="shared" si="10"/>
        <v>84.799999999999983</v>
      </c>
      <c r="S60" s="10">
        <f t="shared" si="30"/>
        <v>7.34</v>
      </c>
      <c r="T60" s="27">
        <f t="shared" si="2"/>
        <v>1</v>
      </c>
      <c r="U60" s="28">
        <f t="shared" si="31"/>
        <v>2.2000000000000002</v>
      </c>
      <c r="V60" s="27">
        <f t="shared" si="4"/>
        <v>1</v>
      </c>
      <c r="W60" s="40">
        <f t="shared" si="5"/>
        <v>0.2</v>
      </c>
      <c r="X60" s="42">
        <f t="shared" si="11"/>
        <v>16.240000000000002</v>
      </c>
      <c r="Y60" s="10">
        <f t="shared" si="19"/>
        <v>7.34</v>
      </c>
      <c r="Z60" s="27">
        <v>0.545382106058798</v>
      </c>
      <c r="AA60" s="28">
        <f t="shared" si="20"/>
        <v>2.2000000000000002</v>
      </c>
      <c r="AB60" s="27">
        <v>0</v>
      </c>
      <c r="AC60" s="40">
        <f t="shared" si="7"/>
        <v>0</v>
      </c>
      <c r="AD60" s="40">
        <f t="shared" si="8"/>
        <v>-0.55000000000000004</v>
      </c>
      <c r="AE60" s="42">
        <f t="shared" si="13"/>
        <v>17.350000000000001</v>
      </c>
      <c r="AF60" s="10">
        <f t="shared" si="14"/>
        <v>7.34</v>
      </c>
      <c r="AG60" s="27">
        <f t="shared" si="15"/>
        <v>0.5</v>
      </c>
      <c r="AH60" s="28">
        <f t="shared" si="16"/>
        <v>2.2000000000000002</v>
      </c>
      <c r="AI60" s="27">
        <v>0</v>
      </c>
      <c r="AJ60" s="40">
        <f t="shared" si="17"/>
        <v>-0.5</v>
      </c>
      <c r="AK60" s="42">
        <f t="shared" si="18"/>
        <v>11.65</v>
      </c>
      <c r="AL60" s="70"/>
    </row>
    <row r="61" spans="1:38" customFormat="1" x14ac:dyDescent="0.2">
      <c r="A61" s="72"/>
      <c r="B61" s="34">
        <f t="shared" si="9"/>
        <v>56</v>
      </c>
      <c r="C61" s="2" t="s">
        <v>1238</v>
      </c>
      <c r="D61" s="55">
        <v>44801</v>
      </c>
      <c r="E61" s="2" t="s">
        <v>14</v>
      </c>
      <c r="F61" s="47" t="s">
        <v>36</v>
      </c>
      <c r="G61" s="47" t="s">
        <v>67</v>
      </c>
      <c r="H61" s="47">
        <v>1217</v>
      </c>
      <c r="I61" s="47" t="s">
        <v>133</v>
      </c>
      <c r="J61" s="47" t="s">
        <v>120</v>
      </c>
      <c r="K61" s="121" t="s">
        <v>1552</v>
      </c>
      <c r="L61" s="33" t="s">
        <v>8</v>
      </c>
      <c r="M61" s="10">
        <v>2.85</v>
      </c>
      <c r="N61" s="27">
        <v>5.4011594202898543</v>
      </c>
      <c r="O61" s="28">
        <v>1.39</v>
      </c>
      <c r="P61" s="27">
        <v>0</v>
      </c>
      <c r="Q61" s="40">
        <f t="shared" si="0"/>
        <v>-5.4</v>
      </c>
      <c r="R61" s="42">
        <f t="shared" si="10"/>
        <v>79.399999999999977</v>
      </c>
      <c r="S61" s="10">
        <f t="shared" si="30"/>
        <v>2.85</v>
      </c>
      <c r="T61" s="27">
        <f t="shared" si="2"/>
        <v>1</v>
      </c>
      <c r="U61" s="28">
        <f t="shared" si="31"/>
        <v>1.39</v>
      </c>
      <c r="V61" s="27">
        <f t="shared" si="4"/>
        <v>1</v>
      </c>
      <c r="W61" s="40">
        <f t="shared" si="5"/>
        <v>-0.61</v>
      </c>
      <c r="X61" s="42">
        <f t="shared" si="11"/>
        <v>15.630000000000003</v>
      </c>
      <c r="Y61" s="10">
        <f t="shared" si="19"/>
        <v>2.85</v>
      </c>
      <c r="Z61" s="27">
        <v>1.4047368421052631</v>
      </c>
      <c r="AA61" s="28">
        <f t="shared" si="20"/>
        <v>1.39</v>
      </c>
      <c r="AB61" s="27">
        <v>0</v>
      </c>
      <c r="AC61" s="40">
        <f t="shared" si="7"/>
        <v>0</v>
      </c>
      <c r="AD61" s="40">
        <f t="shared" si="8"/>
        <v>-1.4</v>
      </c>
      <c r="AE61" s="42">
        <f t="shared" si="13"/>
        <v>15.950000000000001</v>
      </c>
      <c r="AF61" s="10">
        <f t="shared" si="14"/>
        <v>2.85</v>
      </c>
      <c r="AG61" s="27">
        <f t="shared" si="15"/>
        <v>0.25</v>
      </c>
      <c r="AH61" s="28">
        <f t="shared" si="16"/>
        <v>1.39</v>
      </c>
      <c r="AI61" s="27">
        <v>0</v>
      </c>
      <c r="AJ61" s="40">
        <f t="shared" si="17"/>
        <v>-0.25</v>
      </c>
      <c r="AK61" s="42">
        <f t="shared" si="18"/>
        <v>11.4</v>
      </c>
      <c r="AL61" s="70"/>
    </row>
    <row r="62" spans="1:38" customFormat="1" x14ac:dyDescent="0.2">
      <c r="A62" s="72"/>
      <c r="B62" s="34">
        <f t="shared" si="9"/>
        <v>57</v>
      </c>
      <c r="C62" s="2" t="s">
        <v>1605</v>
      </c>
      <c r="D62" s="55">
        <v>44801</v>
      </c>
      <c r="E62" s="2" t="s">
        <v>947</v>
      </c>
      <c r="F62" s="47" t="s">
        <v>25</v>
      </c>
      <c r="G62" s="47" t="s">
        <v>67</v>
      </c>
      <c r="H62" s="47">
        <v>1200</v>
      </c>
      <c r="I62" s="47" t="s">
        <v>131</v>
      </c>
      <c r="J62" s="47" t="s">
        <v>178</v>
      </c>
      <c r="K62" s="121" t="s">
        <v>1546</v>
      </c>
      <c r="L62" s="33" t="s">
        <v>9</v>
      </c>
      <c r="M62" s="10">
        <v>1.58</v>
      </c>
      <c r="N62" s="27">
        <v>17.241081081081081</v>
      </c>
      <c r="O62" s="28">
        <v>1.2</v>
      </c>
      <c r="P62" s="27">
        <v>0</v>
      </c>
      <c r="Q62" s="40">
        <f t="shared" si="0"/>
        <v>10</v>
      </c>
      <c r="R62" s="42">
        <f t="shared" si="10"/>
        <v>89.399999999999977</v>
      </c>
      <c r="S62" s="10">
        <f t="shared" si="30"/>
        <v>1.58</v>
      </c>
      <c r="T62" s="27">
        <f t="shared" si="2"/>
        <v>1</v>
      </c>
      <c r="U62" s="28">
        <f t="shared" si="31"/>
        <v>1.2</v>
      </c>
      <c r="V62" s="27">
        <f t="shared" si="4"/>
        <v>1</v>
      </c>
      <c r="W62" s="40">
        <f t="shared" si="5"/>
        <v>0.78</v>
      </c>
      <c r="X62" s="42">
        <f t="shared" si="11"/>
        <v>16.410000000000004</v>
      </c>
      <c r="Y62" s="10">
        <f t="shared" si="19"/>
        <v>1.58</v>
      </c>
      <c r="Z62" s="27">
        <v>2.5305118110236213</v>
      </c>
      <c r="AA62" s="28">
        <f t="shared" si="20"/>
        <v>1.2</v>
      </c>
      <c r="AB62" s="27">
        <v>0</v>
      </c>
      <c r="AC62" s="40">
        <f t="shared" si="7"/>
        <v>4</v>
      </c>
      <c r="AD62" s="40">
        <f t="shared" si="8"/>
        <v>1.47</v>
      </c>
      <c r="AE62" s="42">
        <f t="shared" si="13"/>
        <v>17.420000000000002</v>
      </c>
      <c r="AF62" s="10">
        <f t="shared" si="14"/>
        <v>1.58</v>
      </c>
      <c r="AG62" s="27">
        <f t="shared" si="15"/>
        <v>2</v>
      </c>
      <c r="AH62" s="28">
        <f t="shared" si="16"/>
        <v>1.2</v>
      </c>
      <c r="AI62" s="27">
        <v>0</v>
      </c>
      <c r="AJ62" s="40">
        <f t="shared" si="17"/>
        <v>1.1599999999999999</v>
      </c>
      <c r="AK62" s="42">
        <f t="shared" si="18"/>
        <v>12.56</v>
      </c>
      <c r="AL62" s="70"/>
    </row>
    <row r="63" spans="1:38" customFormat="1" x14ac:dyDescent="0.2">
      <c r="A63" s="72"/>
      <c r="B63" s="34">
        <f t="shared" si="9"/>
        <v>58</v>
      </c>
      <c r="C63" s="2" t="s">
        <v>1568</v>
      </c>
      <c r="D63" s="55">
        <v>44802</v>
      </c>
      <c r="E63" s="2" t="s">
        <v>11</v>
      </c>
      <c r="F63" s="47" t="s">
        <v>36</v>
      </c>
      <c r="G63" s="47" t="s">
        <v>67</v>
      </c>
      <c r="H63" s="47">
        <v>1106</v>
      </c>
      <c r="I63" s="47" t="s">
        <v>133</v>
      </c>
      <c r="J63" s="47" t="s">
        <v>120</v>
      </c>
      <c r="K63" s="121" t="s">
        <v>1546</v>
      </c>
      <c r="L63" s="33" t="s">
        <v>9</v>
      </c>
      <c r="M63" s="10">
        <v>3.27</v>
      </c>
      <c r="N63" s="27">
        <v>4.3967567567567567</v>
      </c>
      <c r="O63" s="28">
        <v>1.41</v>
      </c>
      <c r="P63" s="27">
        <v>0</v>
      </c>
      <c r="Q63" s="40">
        <f t="shared" ref="Q63" si="33">ROUND(IF(OR($L63="1st",$L63="WON"),($M63*$N63)+($O63*$P63),IF(OR($L63="2nd",$L63="3rd"),IF($O63="NTD",0,($O63*$P63))))-($N63+$P63),1)</f>
        <v>10</v>
      </c>
      <c r="R63" s="42">
        <f t="shared" si="10"/>
        <v>99.399999999999977</v>
      </c>
      <c r="S63" s="10">
        <f t="shared" si="30"/>
        <v>3.27</v>
      </c>
      <c r="T63" s="27">
        <f t="shared" si="2"/>
        <v>1</v>
      </c>
      <c r="U63" s="28">
        <f t="shared" si="31"/>
        <v>1.41</v>
      </c>
      <c r="V63" s="27">
        <f t="shared" si="4"/>
        <v>1</v>
      </c>
      <c r="W63" s="40">
        <f t="shared" si="5"/>
        <v>2.68</v>
      </c>
      <c r="X63" s="42">
        <f t="shared" si="11"/>
        <v>19.090000000000003</v>
      </c>
      <c r="Y63" s="10">
        <f t="shared" si="19"/>
        <v>3.27</v>
      </c>
      <c r="Z63" s="27">
        <v>1.2229770992366413</v>
      </c>
      <c r="AA63" s="28">
        <f t="shared" si="20"/>
        <v>1.41</v>
      </c>
      <c r="AB63" s="27">
        <v>0</v>
      </c>
      <c r="AC63" s="40">
        <f t="shared" si="7"/>
        <v>4</v>
      </c>
      <c r="AD63" s="40">
        <f t="shared" si="8"/>
        <v>2.78</v>
      </c>
      <c r="AE63" s="42">
        <f t="shared" si="13"/>
        <v>20.200000000000003</v>
      </c>
      <c r="AF63" s="10">
        <f t="shared" si="14"/>
        <v>3.27</v>
      </c>
      <c r="AG63" s="27">
        <f t="shared" si="15"/>
        <v>2</v>
      </c>
      <c r="AH63" s="28">
        <f t="shared" si="16"/>
        <v>1.41</v>
      </c>
      <c r="AI63" s="27">
        <v>0</v>
      </c>
      <c r="AJ63" s="40">
        <f t="shared" si="17"/>
        <v>4.54</v>
      </c>
      <c r="AK63" s="42">
        <f t="shared" si="18"/>
        <v>17.100000000000001</v>
      </c>
      <c r="AL63" s="70"/>
    </row>
    <row r="64" spans="1:38" customFormat="1" x14ac:dyDescent="0.2">
      <c r="A64" s="72"/>
      <c r="B64" s="48">
        <f t="shared" si="9"/>
        <v>59</v>
      </c>
      <c r="C64" s="9" t="s">
        <v>1606</v>
      </c>
      <c r="D64" s="39">
        <v>44802</v>
      </c>
      <c r="E64" s="9" t="s">
        <v>11</v>
      </c>
      <c r="F64" s="50" t="s">
        <v>36</v>
      </c>
      <c r="G64" s="50" t="s">
        <v>67</v>
      </c>
      <c r="H64" s="50">
        <v>1106</v>
      </c>
      <c r="I64" s="50" t="s">
        <v>133</v>
      </c>
      <c r="J64" s="50" t="s">
        <v>120</v>
      </c>
      <c r="K64" s="122" t="s">
        <v>1544</v>
      </c>
      <c r="L64" s="35" t="s">
        <v>66</v>
      </c>
      <c r="M64" s="36">
        <v>2.86</v>
      </c>
      <c r="N64" s="37">
        <v>5.4011594202898543</v>
      </c>
      <c r="O64" s="38">
        <v>1.35</v>
      </c>
      <c r="P64" s="37">
        <v>0</v>
      </c>
      <c r="Q64" s="41">
        <f t="shared" si="0"/>
        <v>-5.4</v>
      </c>
      <c r="R64" s="45">
        <f t="shared" si="10"/>
        <v>93.999999999999972</v>
      </c>
      <c r="S64" s="36">
        <f t="shared" si="30"/>
        <v>2.86</v>
      </c>
      <c r="T64" s="37">
        <f t="shared" si="2"/>
        <v>1</v>
      </c>
      <c r="U64" s="38">
        <f t="shared" si="31"/>
        <v>1.35</v>
      </c>
      <c r="V64" s="37">
        <f t="shared" si="4"/>
        <v>1</v>
      </c>
      <c r="W64" s="41">
        <f t="shared" si="5"/>
        <v>-2</v>
      </c>
      <c r="X64" s="45">
        <f t="shared" si="11"/>
        <v>17.090000000000003</v>
      </c>
      <c r="Y64" s="36">
        <f t="shared" si="19"/>
        <v>2.86</v>
      </c>
      <c r="Z64" s="37">
        <v>1.3977370193159668</v>
      </c>
      <c r="AA64" s="38">
        <f t="shared" si="20"/>
        <v>1.35</v>
      </c>
      <c r="AB64" s="37">
        <v>0</v>
      </c>
      <c r="AC64" s="41">
        <f t="shared" si="7"/>
        <v>0</v>
      </c>
      <c r="AD64" s="41">
        <f t="shared" si="8"/>
        <v>-1.4</v>
      </c>
      <c r="AE64" s="45">
        <f t="shared" si="13"/>
        <v>18.800000000000004</v>
      </c>
      <c r="AF64" s="36">
        <f t="shared" si="14"/>
        <v>2.86</v>
      </c>
      <c r="AG64" s="37">
        <f t="shared" si="15"/>
        <v>0.5</v>
      </c>
      <c r="AH64" s="38">
        <f t="shared" si="16"/>
        <v>1.35</v>
      </c>
      <c r="AI64" s="37">
        <v>0</v>
      </c>
      <c r="AJ64" s="41">
        <f t="shared" si="17"/>
        <v>-0.5</v>
      </c>
      <c r="AK64" s="45">
        <f t="shared" si="18"/>
        <v>16.600000000000001</v>
      </c>
      <c r="AL64" s="70"/>
    </row>
    <row r="65" spans="1:38" customFormat="1" x14ac:dyDescent="0.2">
      <c r="A65" s="72"/>
      <c r="B65" s="34">
        <f t="shared" ref="B65:B130" si="34">B64+1</f>
        <v>60</v>
      </c>
      <c r="C65" s="2" t="s">
        <v>1611</v>
      </c>
      <c r="D65" s="55">
        <v>44805</v>
      </c>
      <c r="E65" s="2" t="s">
        <v>26</v>
      </c>
      <c r="F65" s="47" t="s">
        <v>41</v>
      </c>
      <c r="G65" s="47" t="s">
        <v>69</v>
      </c>
      <c r="H65" s="47">
        <v>1212</v>
      </c>
      <c r="I65" s="47" t="s">
        <v>131</v>
      </c>
      <c r="J65" s="47" t="s">
        <v>120</v>
      </c>
      <c r="K65" s="121" t="s">
        <v>1544</v>
      </c>
      <c r="L65" s="33" t="s">
        <v>74</v>
      </c>
      <c r="M65" s="10">
        <v>7.24</v>
      </c>
      <c r="N65" s="27">
        <v>1.6060000000000003</v>
      </c>
      <c r="O65" s="28">
        <v>2.12</v>
      </c>
      <c r="P65" s="27">
        <v>1.4133333333333333</v>
      </c>
      <c r="Q65" s="40">
        <f t="shared" si="0"/>
        <v>-3</v>
      </c>
      <c r="R65" s="42">
        <f t="shared" ref="R65:R130" si="35">Q65+R64</f>
        <v>90.999999999999972</v>
      </c>
      <c r="S65" s="10">
        <f t="shared" si="30"/>
        <v>7.24</v>
      </c>
      <c r="T65" s="27">
        <f t="shared" si="2"/>
        <v>1</v>
      </c>
      <c r="U65" s="28">
        <f t="shared" si="31"/>
        <v>2.12</v>
      </c>
      <c r="V65" s="27">
        <f t="shared" si="4"/>
        <v>1</v>
      </c>
      <c r="W65" s="40">
        <f t="shared" si="5"/>
        <v>-2</v>
      </c>
      <c r="X65" s="42">
        <f t="shared" ref="X65:X130" si="36">W65+X64</f>
        <v>15.090000000000003</v>
      </c>
      <c r="Y65" s="10">
        <f t="shared" si="19"/>
        <v>7.24</v>
      </c>
      <c r="Z65" s="27">
        <v>0.55306340238543639</v>
      </c>
      <c r="AA65" s="28">
        <f t="shared" si="20"/>
        <v>2.12</v>
      </c>
      <c r="AB65" s="27">
        <v>0</v>
      </c>
      <c r="AC65" s="40">
        <f t="shared" si="7"/>
        <v>0</v>
      </c>
      <c r="AD65" s="40">
        <f t="shared" si="8"/>
        <v>-0.55000000000000004</v>
      </c>
      <c r="AE65" s="42">
        <f t="shared" si="13"/>
        <v>18.250000000000004</v>
      </c>
      <c r="AF65" s="10">
        <f t="shared" si="14"/>
        <v>7.24</v>
      </c>
      <c r="AG65" s="27">
        <f t="shared" si="15"/>
        <v>0.5</v>
      </c>
      <c r="AH65" s="28">
        <f t="shared" si="16"/>
        <v>2.12</v>
      </c>
      <c r="AI65" s="27">
        <v>0</v>
      </c>
      <c r="AJ65" s="40">
        <f t="shared" si="17"/>
        <v>-0.5</v>
      </c>
      <c r="AK65" s="42">
        <f t="shared" si="18"/>
        <v>16.100000000000001</v>
      </c>
      <c r="AL65" s="70"/>
    </row>
    <row r="66" spans="1:38" customFormat="1" x14ac:dyDescent="0.2">
      <c r="A66" s="72"/>
      <c r="B66" s="34">
        <f t="shared" si="34"/>
        <v>61</v>
      </c>
      <c r="C66" s="2" t="s">
        <v>1613</v>
      </c>
      <c r="D66" s="55">
        <v>44806</v>
      </c>
      <c r="E66" s="2" t="s">
        <v>39</v>
      </c>
      <c r="F66" s="47" t="s">
        <v>34</v>
      </c>
      <c r="G66" s="47" t="s">
        <v>67</v>
      </c>
      <c r="H66" s="47">
        <v>1000</v>
      </c>
      <c r="I66" s="47" t="s">
        <v>133</v>
      </c>
      <c r="J66" s="47" t="s">
        <v>120</v>
      </c>
      <c r="K66" s="121" t="s">
        <v>1545</v>
      </c>
      <c r="L66" s="33" t="s">
        <v>12</v>
      </c>
      <c r="M66" s="10">
        <v>2.21</v>
      </c>
      <c r="N66" s="27">
        <v>8.2235897435897432</v>
      </c>
      <c r="O66" s="28">
        <v>1.27</v>
      </c>
      <c r="P66" s="27">
        <v>0</v>
      </c>
      <c r="Q66" s="40">
        <f t="shared" si="0"/>
        <v>-8.1999999999999993</v>
      </c>
      <c r="R66" s="42">
        <f t="shared" si="35"/>
        <v>82.799999999999969</v>
      </c>
      <c r="S66" s="10">
        <f t="shared" si="30"/>
        <v>2.21</v>
      </c>
      <c r="T66" s="27">
        <f t="shared" si="2"/>
        <v>1</v>
      </c>
      <c r="U66" s="28">
        <f t="shared" si="31"/>
        <v>1.27</v>
      </c>
      <c r="V66" s="27">
        <f t="shared" si="4"/>
        <v>1</v>
      </c>
      <c r="W66" s="40">
        <f t="shared" si="5"/>
        <v>-0.73</v>
      </c>
      <c r="X66" s="42">
        <f t="shared" si="36"/>
        <v>14.360000000000003</v>
      </c>
      <c r="Y66" s="10">
        <f t="shared" si="19"/>
        <v>2.21</v>
      </c>
      <c r="Z66" s="27">
        <v>1.8083050847457631</v>
      </c>
      <c r="AA66" s="28">
        <f t="shared" si="20"/>
        <v>1.27</v>
      </c>
      <c r="AB66" s="27">
        <v>0</v>
      </c>
      <c r="AC66" s="40">
        <f t="shared" si="7"/>
        <v>0</v>
      </c>
      <c r="AD66" s="40">
        <f t="shared" si="8"/>
        <v>-1.81</v>
      </c>
      <c r="AE66" s="42">
        <f t="shared" si="13"/>
        <v>16.440000000000005</v>
      </c>
      <c r="AF66" s="10">
        <f t="shared" si="14"/>
        <v>2.21</v>
      </c>
      <c r="AG66" s="27">
        <f t="shared" si="15"/>
        <v>1</v>
      </c>
      <c r="AH66" s="28">
        <f t="shared" si="16"/>
        <v>1.27</v>
      </c>
      <c r="AI66" s="27">
        <v>0</v>
      </c>
      <c r="AJ66" s="40">
        <f t="shared" si="17"/>
        <v>-1</v>
      </c>
      <c r="AK66" s="42">
        <f t="shared" si="18"/>
        <v>15.100000000000001</v>
      </c>
      <c r="AL66" s="70"/>
    </row>
    <row r="67" spans="1:38" customFormat="1" x14ac:dyDescent="0.2">
      <c r="A67" s="72"/>
      <c r="B67" s="34">
        <f t="shared" si="34"/>
        <v>62</v>
      </c>
      <c r="C67" s="2" t="s">
        <v>1612</v>
      </c>
      <c r="D67" s="55">
        <v>44806</v>
      </c>
      <c r="E67" s="2" t="s">
        <v>39</v>
      </c>
      <c r="F67" s="47" t="s">
        <v>34</v>
      </c>
      <c r="G67" s="47" t="s">
        <v>67</v>
      </c>
      <c r="H67" s="47">
        <v>1000</v>
      </c>
      <c r="I67" s="47" t="s">
        <v>133</v>
      </c>
      <c r="J67" s="47" t="s">
        <v>120</v>
      </c>
      <c r="K67" s="121" t="s">
        <v>1544</v>
      </c>
      <c r="L67" s="33" t="s">
        <v>9</v>
      </c>
      <c r="M67" s="10">
        <v>8.9600000000000009</v>
      </c>
      <c r="N67" s="27">
        <v>1.2602976190476187</v>
      </c>
      <c r="O67" s="28">
        <v>2.2999999999999998</v>
      </c>
      <c r="P67" s="27">
        <v>0.95999999999999985</v>
      </c>
      <c r="Q67" s="40">
        <f t="shared" si="0"/>
        <v>11.3</v>
      </c>
      <c r="R67" s="42">
        <f t="shared" si="35"/>
        <v>94.099999999999966</v>
      </c>
      <c r="S67" s="10">
        <f t="shared" si="30"/>
        <v>8.9600000000000009</v>
      </c>
      <c r="T67" s="27">
        <f t="shared" si="2"/>
        <v>1</v>
      </c>
      <c r="U67" s="28">
        <f t="shared" si="31"/>
        <v>2.2999999999999998</v>
      </c>
      <c r="V67" s="27">
        <f t="shared" si="4"/>
        <v>1</v>
      </c>
      <c r="W67" s="40">
        <f t="shared" si="5"/>
        <v>9.26</v>
      </c>
      <c r="X67" s="42">
        <f t="shared" si="36"/>
        <v>23.620000000000005</v>
      </c>
      <c r="Y67" s="10">
        <f t="shared" si="19"/>
        <v>8.9600000000000009</v>
      </c>
      <c r="Z67" s="27">
        <v>0.44631284916201119</v>
      </c>
      <c r="AA67" s="28">
        <f t="shared" si="20"/>
        <v>2.2999999999999998</v>
      </c>
      <c r="AB67" s="27">
        <v>0</v>
      </c>
      <c r="AC67" s="40">
        <f t="shared" si="7"/>
        <v>4</v>
      </c>
      <c r="AD67" s="40">
        <f t="shared" si="8"/>
        <v>3.55</v>
      </c>
      <c r="AE67" s="42">
        <f t="shared" si="13"/>
        <v>19.990000000000006</v>
      </c>
      <c r="AF67" s="10">
        <f t="shared" si="14"/>
        <v>8.9600000000000009</v>
      </c>
      <c r="AG67" s="27">
        <f t="shared" si="15"/>
        <v>0.5</v>
      </c>
      <c r="AH67" s="28">
        <f t="shared" si="16"/>
        <v>2.2999999999999998</v>
      </c>
      <c r="AI67" s="27">
        <v>0</v>
      </c>
      <c r="AJ67" s="40">
        <f t="shared" si="17"/>
        <v>3.98</v>
      </c>
      <c r="AK67" s="42">
        <f t="shared" si="18"/>
        <v>19.080000000000002</v>
      </c>
      <c r="AL67" s="70"/>
    </row>
    <row r="68" spans="1:38" customFormat="1" x14ac:dyDescent="0.2">
      <c r="A68" s="72"/>
      <c r="B68" s="34">
        <f t="shared" si="34"/>
        <v>63</v>
      </c>
      <c r="C68" s="2" t="s">
        <v>1614</v>
      </c>
      <c r="D68" s="55">
        <v>44808</v>
      </c>
      <c r="E68" s="2" t="s">
        <v>649</v>
      </c>
      <c r="F68" s="47" t="s">
        <v>25</v>
      </c>
      <c r="G68" s="47" t="s">
        <v>67</v>
      </c>
      <c r="H68" s="47">
        <v>1200</v>
      </c>
      <c r="I68" s="47" t="s">
        <v>133</v>
      </c>
      <c r="J68" s="47" t="s">
        <v>120</v>
      </c>
      <c r="K68" s="121" t="s">
        <v>1545</v>
      </c>
      <c r="L68" s="33" t="s">
        <v>9</v>
      </c>
      <c r="M68" s="10">
        <v>1.54</v>
      </c>
      <c r="N68" s="27">
        <v>18.517647058823531</v>
      </c>
      <c r="O68" s="28">
        <v>1.0900000000000001</v>
      </c>
      <c r="P68" s="27">
        <v>0</v>
      </c>
      <c r="Q68" s="40">
        <f t="shared" si="0"/>
        <v>10</v>
      </c>
      <c r="R68" s="42">
        <f t="shared" si="35"/>
        <v>104.09999999999997</v>
      </c>
      <c r="S68" s="10">
        <f t="shared" si="30"/>
        <v>1.54</v>
      </c>
      <c r="T68" s="27">
        <f t="shared" si="2"/>
        <v>1</v>
      </c>
      <c r="U68" s="28">
        <f t="shared" si="31"/>
        <v>1.0900000000000001</v>
      </c>
      <c r="V68" s="27">
        <f t="shared" si="4"/>
        <v>1</v>
      </c>
      <c r="W68" s="40">
        <f t="shared" si="5"/>
        <v>0.63</v>
      </c>
      <c r="X68" s="42">
        <f t="shared" si="36"/>
        <v>24.250000000000004</v>
      </c>
      <c r="Y68" s="10">
        <f t="shared" si="19"/>
        <v>1.54</v>
      </c>
      <c r="Z68" s="27">
        <v>2.6004789833822093</v>
      </c>
      <c r="AA68" s="28">
        <f t="shared" si="20"/>
        <v>1.0900000000000001</v>
      </c>
      <c r="AB68" s="27">
        <v>0</v>
      </c>
      <c r="AC68" s="40">
        <f t="shared" si="7"/>
        <v>4</v>
      </c>
      <c r="AD68" s="40">
        <f t="shared" si="8"/>
        <v>1.4</v>
      </c>
      <c r="AE68" s="42">
        <f t="shared" si="13"/>
        <v>21.390000000000004</v>
      </c>
      <c r="AF68" s="10">
        <f t="shared" si="14"/>
        <v>1.54</v>
      </c>
      <c r="AG68" s="27">
        <f t="shared" si="15"/>
        <v>1</v>
      </c>
      <c r="AH68" s="28">
        <f t="shared" si="16"/>
        <v>1.0900000000000001</v>
      </c>
      <c r="AI68" s="27">
        <v>0</v>
      </c>
      <c r="AJ68" s="40">
        <f t="shared" si="17"/>
        <v>0.54</v>
      </c>
      <c r="AK68" s="42">
        <f t="shared" si="18"/>
        <v>19.62</v>
      </c>
      <c r="AL68" s="70"/>
    </row>
    <row r="69" spans="1:38" customFormat="1" x14ac:dyDescent="0.2">
      <c r="A69" s="72"/>
      <c r="B69" s="34">
        <f t="shared" si="34"/>
        <v>64</v>
      </c>
      <c r="C69" s="2" t="s">
        <v>1617</v>
      </c>
      <c r="D69" s="55">
        <v>44810</v>
      </c>
      <c r="E69" s="2" t="s">
        <v>14</v>
      </c>
      <c r="F69" s="47" t="s">
        <v>10</v>
      </c>
      <c r="G69" s="47" t="s">
        <v>67</v>
      </c>
      <c r="H69" s="47">
        <v>1200</v>
      </c>
      <c r="I69" s="47" t="s">
        <v>131</v>
      </c>
      <c r="J69" s="47" t="s">
        <v>120</v>
      </c>
      <c r="K69" s="121" t="s">
        <v>1546</v>
      </c>
      <c r="L69" s="33" t="s">
        <v>9</v>
      </c>
      <c r="M69" s="10">
        <v>2.5099999999999998</v>
      </c>
      <c r="N69" s="27">
        <v>6.6400000000000006</v>
      </c>
      <c r="O69" s="28">
        <v>1.3</v>
      </c>
      <c r="P69" s="27">
        <v>0</v>
      </c>
      <c r="Q69" s="40">
        <f t="shared" si="0"/>
        <v>10</v>
      </c>
      <c r="R69" s="42">
        <f t="shared" si="35"/>
        <v>114.09999999999997</v>
      </c>
      <c r="S69" s="10">
        <f t="shared" si="30"/>
        <v>2.5099999999999998</v>
      </c>
      <c r="T69" s="27">
        <f t="shared" si="2"/>
        <v>1</v>
      </c>
      <c r="U69" s="28">
        <f t="shared" si="31"/>
        <v>1.3</v>
      </c>
      <c r="V69" s="27">
        <f t="shared" si="4"/>
        <v>1</v>
      </c>
      <c r="W69" s="40">
        <f t="shared" si="5"/>
        <v>1.81</v>
      </c>
      <c r="X69" s="42">
        <f t="shared" si="36"/>
        <v>26.060000000000002</v>
      </c>
      <c r="Y69" s="10">
        <f t="shared" si="19"/>
        <v>2.5099999999999998</v>
      </c>
      <c r="Z69" s="27">
        <v>1.5935820895522388</v>
      </c>
      <c r="AA69" s="28">
        <f t="shared" si="20"/>
        <v>1.3</v>
      </c>
      <c r="AB69" s="27">
        <v>0</v>
      </c>
      <c r="AC69" s="40">
        <f t="shared" si="7"/>
        <v>4</v>
      </c>
      <c r="AD69" s="40">
        <f t="shared" si="8"/>
        <v>2.41</v>
      </c>
      <c r="AE69" s="42">
        <f t="shared" si="13"/>
        <v>23.800000000000004</v>
      </c>
      <c r="AF69" s="10">
        <f t="shared" si="14"/>
        <v>2.5099999999999998</v>
      </c>
      <c r="AG69" s="27">
        <f t="shared" si="15"/>
        <v>2</v>
      </c>
      <c r="AH69" s="28">
        <f t="shared" si="16"/>
        <v>1.3</v>
      </c>
      <c r="AI69" s="27">
        <v>0</v>
      </c>
      <c r="AJ69" s="40">
        <f t="shared" si="17"/>
        <v>3.02</v>
      </c>
      <c r="AK69" s="42">
        <f t="shared" si="18"/>
        <v>22.64</v>
      </c>
      <c r="AL69" s="70"/>
    </row>
    <row r="70" spans="1:38" customFormat="1" x14ac:dyDescent="0.2">
      <c r="A70" s="72"/>
      <c r="B70" s="34">
        <f t="shared" si="34"/>
        <v>65</v>
      </c>
      <c r="C70" s="2" t="s">
        <v>1594</v>
      </c>
      <c r="D70" s="55">
        <v>44810</v>
      </c>
      <c r="E70" s="2" t="s">
        <v>14</v>
      </c>
      <c r="F70" s="47" t="s">
        <v>34</v>
      </c>
      <c r="G70" s="47" t="s">
        <v>67</v>
      </c>
      <c r="H70" s="47">
        <v>1200</v>
      </c>
      <c r="I70" s="47" t="s">
        <v>131</v>
      </c>
      <c r="J70" s="47" t="s">
        <v>120</v>
      </c>
      <c r="K70" s="121" t="s">
        <v>1545</v>
      </c>
      <c r="L70" s="33" t="s">
        <v>9</v>
      </c>
      <c r="M70" s="10">
        <v>2.9</v>
      </c>
      <c r="N70" s="27">
        <v>5.2411347517730498</v>
      </c>
      <c r="O70" s="28">
        <v>1.4</v>
      </c>
      <c r="P70" s="27">
        <v>0</v>
      </c>
      <c r="Q70" s="40">
        <f t="shared" ref="Q70" si="37">ROUND(IF(OR($L70="1st",$L70="WON"),($M70*$N70)+($O70*$P70),IF(OR($L70="2nd",$L70="3rd"),IF($O70="NTD",0,($O70*$P70))))-($N70+$P70),1)</f>
        <v>10</v>
      </c>
      <c r="R70" s="42">
        <f t="shared" si="35"/>
        <v>124.09999999999997</v>
      </c>
      <c r="S70" s="10">
        <f t="shared" si="30"/>
        <v>2.9</v>
      </c>
      <c r="T70" s="27">
        <f t="shared" si="2"/>
        <v>1</v>
      </c>
      <c r="U70" s="28">
        <f t="shared" si="31"/>
        <v>1.4</v>
      </c>
      <c r="V70" s="27">
        <f t="shared" si="4"/>
        <v>1</v>
      </c>
      <c r="W70" s="40">
        <f t="shared" si="5"/>
        <v>2.2999999999999998</v>
      </c>
      <c r="X70" s="42">
        <f t="shared" si="36"/>
        <v>28.360000000000003</v>
      </c>
      <c r="Y70" s="10">
        <f t="shared" si="19"/>
        <v>2.9</v>
      </c>
      <c r="Z70" s="27">
        <v>1.3789655172413791</v>
      </c>
      <c r="AA70" s="28">
        <f t="shared" si="20"/>
        <v>1.4</v>
      </c>
      <c r="AB70" s="27">
        <v>0</v>
      </c>
      <c r="AC70" s="40">
        <f t="shared" si="7"/>
        <v>4</v>
      </c>
      <c r="AD70" s="40">
        <f t="shared" si="8"/>
        <v>2.62</v>
      </c>
      <c r="AE70" s="42">
        <f t="shared" si="13"/>
        <v>26.420000000000005</v>
      </c>
      <c r="AF70" s="10">
        <f t="shared" si="14"/>
        <v>2.9</v>
      </c>
      <c r="AG70" s="27">
        <f t="shared" si="15"/>
        <v>1</v>
      </c>
      <c r="AH70" s="28">
        <f t="shared" si="16"/>
        <v>1.4</v>
      </c>
      <c r="AI70" s="27">
        <v>0</v>
      </c>
      <c r="AJ70" s="40">
        <f t="shared" si="17"/>
        <v>1.9</v>
      </c>
      <c r="AK70" s="42">
        <f t="shared" si="18"/>
        <v>24.54</v>
      </c>
      <c r="AL70" s="70"/>
    </row>
    <row r="71" spans="1:38" customFormat="1" x14ac:dyDescent="0.2">
      <c r="A71" s="72"/>
      <c r="B71" s="34">
        <f t="shared" si="34"/>
        <v>66</v>
      </c>
      <c r="C71" s="2" t="s">
        <v>1618</v>
      </c>
      <c r="D71" s="55">
        <v>44810</v>
      </c>
      <c r="E71" s="2" t="s">
        <v>14</v>
      </c>
      <c r="F71" s="47" t="s">
        <v>41</v>
      </c>
      <c r="G71" s="47" t="s">
        <v>67</v>
      </c>
      <c r="H71" s="47">
        <v>1200</v>
      </c>
      <c r="I71" s="47" t="s">
        <v>131</v>
      </c>
      <c r="J71" s="47" t="s">
        <v>120</v>
      </c>
      <c r="K71" s="121" t="s">
        <v>1546</v>
      </c>
      <c r="L71" s="33" t="s">
        <v>74</v>
      </c>
      <c r="M71" s="10">
        <v>6.8</v>
      </c>
      <c r="N71" s="27">
        <v>1.7235396518375241</v>
      </c>
      <c r="O71" s="28">
        <v>2.34</v>
      </c>
      <c r="P71" s="27">
        <v>1.2890909090909091</v>
      </c>
      <c r="Q71" s="40">
        <f t="shared" si="0"/>
        <v>-3</v>
      </c>
      <c r="R71" s="42">
        <f t="shared" si="35"/>
        <v>121.09999999999997</v>
      </c>
      <c r="S71" s="10">
        <f t="shared" si="30"/>
        <v>6.8</v>
      </c>
      <c r="T71" s="27">
        <f t="shared" si="2"/>
        <v>1</v>
      </c>
      <c r="U71" s="28">
        <f t="shared" si="31"/>
        <v>2.34</v>
      </c>
      <c r="V71" s="27">
        <f t="shared" si="4"/>
        <v>1</v>
      </c>
      <c r="W71" s="40">
        <f t="shared" si="5"/>
        <v>-2</v>
      </c>
      <c r="X71" s="42">
        <f t="shared" si="36"/>
        <v>26.360000000000003</v>
      </c>
      <c r="Y71" s="10">
        <f t="shared" si="19"/>
        <v>6.8</v>
      </c>
      <c r="Z71" s="27">
        <v>0.5879411764705883</v>
      </c>
      <c r="AA71" s="28">
        <f t="shared" si="20"/>
        <v>2.34</v>
      </c>
      <c r="AB71" s="27">
        <v>0</v>
      </c>
      <c r="AC71" s="40">
        <f t="shared" si="7"/>
        <v>0</v>
      </c>
      <c r="AD71" s="40">
        <f t="shared" si="8"/>
        <v>-0.59</v>
      </c>
      <c r="AE71" s="42">
        <f t="shared" si="13"/>
        <v>25.830000000000005</v>
      </c>
      <c r="AF71" s="10">
        <f t="shared" si="14"/>
        <v>6.8</v>
      </c>
      <c r="AG71" s="27">
        <f t="shared" si="15"/>
        <v>2</v>
      </c>
      <c r="AH71" s="28">
        <f t="shared" si="16"/>
        <v>2.34</v>
      </c>
      <c r="AI71" s="27">
        <v>0</v>
      </c>
      <c r="AJ71" s="40">
        <f t="shared" si="17"/>
        <v>-2</v>
      </c>
      <c r="AK71" s="42">
        <f t="shared" si="18"/>
        <v>22.54</v>
      </c>
      <c r="AL71" s="70"/>
    </row>
    <row r="72" spans="1:38" customFormat="1" x14ac:dyDescent="0.2">
      <c r="A72" s="72"/>
      <c r="B72" s="34">
        <f t="shared" si="34"/>
        <v>67</v>
      </c>
      <c r="C72" s="2" t="s">
        <v>1518</v>
      </c>
      <c r="D72" s="55">
        <v>44811</v>
      </c>
      <c r="E72" s="2" t="s">
        <v>43</v>
      </c>
      <c r="F72" s="47" t="s">
        <v>41</v>
      </c>
      <c r="G72" s="47" t="s">
        <v>69</v>
      </c>
      <c r="H72" s="47">
        <v>1300</v>
      </c>
      <c r="I72" s="47" t="s">
        <v>131</v>
      </c>
      <c r="J72" s="47" t="s">
        <v>120</v>
      </c>
      <c r="K72" s="121" t="s">
        <v>1546</v>
      </c>
      <c r="L72" s="33" t="s">
        <v>9</v>
      </c>
      <c r="M72" s="10">
        <v>3.34</v>
      </c>
      <c r="N72" s="27">
        <v>4.2682625482625483</v>
      </c>
      <c r="O72" s="28">
        <v>1.48</v>
      </c>
      <c r="P72" s="27">
        <v>0</v>
      </c>
      <c r="Q72" s="40">
        <f t="shared" ref="Q72" si="38">ROUND(IF(OR($L72="1st",$L72="WON"),($M72*$N72)+($O72*$P72),IF(OR($L72="2nd",$L72="3rd"),IF($O72="NTD",0,($O72*$P72))))-($N72+$P72),1)</f>
        <v>10</v>
      </c>
      <c r="R72" s="42">
        <f t="shared" si="35"/>
        <v>131.09999999999997</v>
      </c>
      <c r="S72" s="10">
        <f t="shared" si="30"/>
        <v>3.34</v>
      </c>
      <c r="T72" s="27">
        <f t="shared" si="2"/>
        <v>1</v>
      </c>
      <c r="U72" s="28">
        <f t="shared" si="31"/>
        <v>1.48</v>
      </c>
      <c r="V72" s="27">
        <f t="shared" si="4"/>
        <v>1</v>
      </c>
      <c r="W72" s="40">
        <f t="shared" si="5"/>
        <v>2.82</v>
      </c>
      <c r="X72" s="42">
        <f t="shared" si="36"/>
        <v>29.180000000000003</v>
      </c>
      <c r="Y72" s="10">
        <f t="shared" si="19"/>
        <v>3.34</v>
      </c>
      <c r="Z72" s="27">
        <v>1.1972363836420321</v>
      </c>
      <c r="AA72" s="28">
        <f t="shared" si="20"/>
        <v>1.48</v>
      </c>
      <c r="AB72" s="27">
        <v>0</v>
      </c>
      <c r="AC72" s="40">
        <f t="shared" si="7"/>
        <v>4</v>
      </c>
      <c r="AD72" s="40">
        <f t="shared" si="8"/>
        <v>2.8</v>
      </c>
      <c r="AE72" s="42">
        <f t="shared" si="13"/>
        <v>28.630000000000006</v>
      </c>
      <c r="AF72" s="10">
        <f t="shared" si="14"/>
        <v>3.34</v>
      </c>
      <c r="AG72" s="27">
        <f t="shared" si="15"/>
        <v>2</v>
      </c>
      <c r="AH72" s="28">
        <f t="shared" si="16"/>
        <v>1.48</v>
      </c>
      <c r="AI72" s="27">
        <v>0</v>
      </c>
      <c r="AJ72" s="40">
        <f t="shared" si="17"/>
        <v>4.68</v>
      </c>
      <c r="AK72" s="42">
        <f t="shared" si="18"/>
        <v>27.22</v>
      </c>
      <c r="AL72" s="70"/>
    </row>
    <row r="73" spans="1:38" customFormat="1" x14ac:dyDescent="0.2">
      <c r="A73" s="72"/>
      <c r="B73" s="34">
        <f t="shared" si="34"/>
        <v>68</v>
      </c>
      <c r="C73" s="2" t="s">
        <v>1581</v>
      </c>
      <c r="D73" s="55">
        <v>44811</v>
      </c>
      <c r="E73" s="2" t="s">
        <v>634</v>
      </c>
      <c r="F73" s="47" t="s">
        <v>36</v>
      </c>
      <c r="G73" s="47" t="s">
        <v>67</v>
      </c>
      <c r="H73" s="47">
        <v>1250</v>
      </c>
      <c r="I73" s="47" t="s">
        <v>133</v>
      </c>
      <c r="J73" s="47" t="s">
        <v>178</v>
      </c>
      <c r="K73" s="121" t="s">
        <v>1546</v>
      </c>
      <c r="L73" s="33" t="s">
        <v>66</v>
      </c>
      <c r="M73" s="10">
        <v>3.08</v>
      </c>
      <c r="N73" s="27">
        <v>4.8278787878787872</v>
      </c>
      <c r="O73" s="28">
        <v>1.55</v>
      </c>
      <c r="P73" s="27">
        <v>0</v>
      </c>
      <c r="Q73" s="40">
        <f t="shared" si="0"/>
        <v>-4.8</v>
      </c>
      <c r="R73" s="42">
        <f t="shared" si="35"/>
        <v>126.29999999999997</v>
      </c>
      <c r="S73" s="10">
        <f t="shared" si="30"/>
        <v>3.08</v>
      </c>
      <c r="T73" s="27">
        <f t="shared" si="2"/>
        <v>1</v>
      </c>
      <c r="U73" s="28">
        <f t="shared" si="31"/>
        <v>1.55</v>
      </c>
      <c r="V73" s="27">
        <f t="shared" si="4"/>
        <v>1</v>
      </c>
      <c r="W73" s="40">
        <f t="shared" si="5"/>
        <v>-2</v>
      </c>
      <c r="X73" s="42">
        <f t="shared" si="36"/>
        <v>27.180000000000003</v>
      </c>
      <c r="Y73" s="10">
        <f t="shared" si="19"/>
        <v>3.08</v>
      </c>
      <c r="Z73" s="27">
        <v>1.2971146953405017</v>
      </c>
      <c r="AA73" s="28">
        <f t="shared" si="20"/>
        <v>1.55</v>
      </c>
      <c r="AB73" s="27">
        <v>0</v>
      </c>
      <c r="AC73" s="40">
        <f t="shared" si="7"/>
        <v>0</v>
      </c>
      <c r="AD73" s="40">
        <f t="shared" si="8"/>
        <v>-1.3</v>
      </c>
      <c r="AE73" s="42">
        <f t="shared" si="13"/>
        <v>27.330000000000005</v>
      </c>
      <c r="AF73" s="10">
        <f t="shared" si="14"/>
        <v>3.08</v>
      </c>
      <c r="AG73" s="27">
        <f t="shared" si="15"/>
        <v>2</v>
      </c>
      <c r="AH73" s="28">
        <f t="shared" si="16"/>
        <v>1.55</v>
      </c>
      <c r="AI73" s="27">
        <v>0</v>
      </c>
      <c r="AJ73" s="40">
        <f t="shared" si="17"/>
        <v>-2</v>
      </c>
      <c r="AK73" s="42">
        <f t="shared" si="18"/>
        <v>25.22</v>
      </c>
      <c r="AL73" s="70"/>
    </row>
    <row r="74" spans="1:38" customFormat="1" x14ac:dyDescent="0.2">
      <c r="A74" s="72"/>
      <c r="B74" s="34">
        <f t="shared" si="34"/>
        <v>69</v>
      </c>
      <c r="C74" s="2" t="s">
        <v>1622</v>
      </c>
      <c r="D74" s="55">
        <v>44813</v>
      </c>
      <c r="E74" s="2" t="s">
        <v>33</v>
      </c>
      <c r="F74" s="47" t="s">
        <v>25</v>
      </c>
      <c r="G74" s="47" t="s">
        <v>67</v>
      </c>
      <c r="H74" s="47">
        <v>1200</v>
      </c>
      <c r="I74" s="47" t="s">
        <v>133</v>
      </c>
      <c r="J74" s="47" t="s">
        <v>120</v>
      </c>
      <c r="K74" s="121" t="s">
        <v>1545</v>
      </c>
      <c r="L74" s="33" t="s">
        <v>9</v>
      </c>
      <c r="M74" s="10">
        <v>4.41</v>
      </c>
      <c r="N74" s="27">
        <v>2.9316701607267643</v>
      </c>
      <c r="O74" s="28">
        <v>1.71</v>
      </c>
      <c r="P74" s="27">
        <v>0</v>
      </c>
      <c r="Q74" s="40">
        <f t="shared" si="0"/>
        <v>10</v>
      </c>
      <c r="R74" s="42">
        <f t="shared" si="35"/>
        <v>136.29999999999995</v>
      </c>
      <c r="S74" s="10">
        <f t="shared" si="30"/>
        <v>4.41</v>
      </c>
      <c r="T74" s="27">
        <f t="shared" si="2"/>
        <v>1</v>
      </c>
      <c r="U74" s="28">
        <f t="shared" si="31"/>
        <v>1.71</v>
      </c>
      <c r="V74" s="27">
        <f t="shared" si="4"/>
        <v>1</v>
      </c>
      <c r="W74" s="40">
        <f t="shared" si="5"/>
        <v>4.12</v>
      </c>
      <c r="X74" s="42">
        <f t="shared" si="36"/>
        <v>31.300000000000004</v>
      </c>
      <c r="Y74" s="10">
        <f t="shared" si="19"/>
        <v>4.41</v>
      </c>
      <c r="Z74" s="27">
        <v>0.90772727272727272</v>
      </c>
      <c r="AA74" s="28">
        <f t="shared" si="20"/>
        <v>1.71</v>
      </c>
      <c r="AB74" s="27">
        <v>0</v>
      </c>
      <c r="AC74" s="40">
        <f t="shared" si="7"/>
        <v>4</v>
      </c>
      <c r="AD74" s="40">
        <f t="shared" si="8"/>
        <v>3.1</v>
      </c>
      <c r="AE74" s="42">
        <f t="shared" si="13"/>
        <v>30.430000000000007</v>
      </c>
      <c r="AF74" s="10">
        <f t="shared" si="14"/>
        <v>4.41</v>
      </c>
      <c r="AG74" s="27">
        <f t="shared" si="15"/>
        <v>1</v>
      </c>
      <c r="AH74" s="28">
        <f t="shared" si="16"/>
        <v>1.71</v>
      </c>
      <c r="AI74" s="27">
        <v>0</v>
      </c>
      <c r="AJ74" s="40">
        <f t="shared" si="17"/>
        <v>3.41</v>
      </c>
      <c r="AK74" s="42">
        <f t="shared" si="18"/>
        <v>28.63</v>
      </c>
      <c r="AL74" s="70"/>
    </row>
    <row r="75" spans="1:38" customFormat="1" x14ac:dyDescent="0.2">
      <c r="A75" s="72"/>
      <c r="B75" s="34">
        <f t="shared" si="34"/>
        <v>70</v>
      </c>
      <c r="C75" s="2" t="s">
        <v>1624</v>
      </c>
      <c r="D75" s="55">
        <v>44815</v>
      </c>
      <c r="E75" s="2" t="s">
        <v>26</v>
      </c>
      <c r="F75" s="47" t="s">
        <v>25</v>
      </c>
      <c r="G75" s="47" t="s">
        <v>67</v>
      </c>
      <c r="H75" s="47">
        <v>1000</v>
      </c>
      <c r="I75" s="47" t="s">
        <v>132</v>
      </c>
      <c r="J75" s="47" t="s">
        <v>120</v>
      </c>
      <c r="K75" s="121" t="s">
        <v>1545</v>
      </c>
      <c r="L75" s="33" t="s">
        <v>9</v>
      </c>
      <c r="M75" s="10">
        <v>3.55</v>
      </c>
      <c r="N75" s="27">
        <v>3.9175609756097565</v>
      </c>
      <c r="O75" s="28">
        <v>1.69</v>
      </c>
      <c r="P75" s="27">
        <v>0</v>
      </c>
      <c r="Q75" s="40">
        <f t="shared" si="0"/>
        <v>10</v>
      </c>
      <c r="R75" s="42">
        <f t="shared" si="35"/>
        <v>146.29999999999995</v>
      </c>
      <c r="S75" s="10">
        <f t="shared" si="30"/>
        <v>3.55</v>
      </c>
      <c r="T75" s="27">
        <f t="shared" ref="T75:T150" si="39">IF(S75&gt;0,T$4,0)</f>
        <v>1</v>
      </c>
      <c r="U75" s="28">
        <f t="shared" si="31"/>
        <v>1.69</v>
      </c>
      <c r="V75" s="27">
        <f t="shared" ref="V75:V150" si="40">IF(U75&gt;0,V$4,0)</f>
        <v>1</v>
      </c>
      <c r="W75" s="40">
        <f t="shared" si="5"/>
        <v>3.24</v>
      </c>
      <c r="X75" s="42">
        <f t="shared" si="36"/>
        <v>34.540000000000006</v>
      </c>
      <c r="Y75" s="10">
        <f t="shared" si="19"/>
        <v>3.55</v>
      </c>
      <c r="Z75" s="27">
        <v>1.1269014084507045</v>
      </c>
      <c r="AA75" s="28">
        <f t="shared" si="20"/>
        <v>1.69</v>
      </c>
      <c r="AB75" s="27">
        <v>0</v>
      </c>
      <c r="AC75" s="40">
        <f t="shared" si="7"/>
        <v>4</v>
      </c>
      <c r="AD75" s="40">
        <f t="shared" si="8"/>
        <v>2.87</v>
      </c>
      <c r="AE75" s="42">
        <f t="shared" si="13"/>
        <v>33.300000000000004</v>
      </c>
      <c r="AF75" s="10">
        <f t="shared" si="14"/>
        <v>3.55</v>
      </c>
      <c r="AG75" s="27">
        <f t="shared" si="15"/>
        <v>1</v>
      </c>
      <c r="AH75" s="28">
        <f t="shared" si="16"/>
        <v>1.69</v>
      </c>
      <c r="AI75" s="27">
        <v>0</v>
      </c>
      <c r="AJ75" s="40">
        <f t="shared" si="17"/>
        <v>2.5499999999999998</v>
      </c>
      <c r="AK75" s="42">
        <f t="shared" si="18"/>
        <v>31.18</v>
      </c>
      <c r="AL75" s="70"/>
    </row>
    <row r="76" spans="1:38" customFormat="1" x14ac:dyDescent="0.2">
      <c r="A76" s="72"/>
      <c r="B76" s="34">
        <f t="shared" si="34"/>
        <v>71</v>
      </c>
      <c r="C76" s="2" t="s">
        <v>1625</v>
      </c>
      <c r="D76" s="55">
        <v>44815</v>
      </c>
      <c r="E76" s="2" t="s">
        <v>26</v>
      </c>
      <c r="F76" s="47" t="s">
        <v>25</v>
      </c>
      <c r="G76" s="47" t="s">
        <v>67</v>
      </c>
      <c r="H76" s="47">
        <v>1000</v>
      </c>
      <c r="I76" s="47" t="s">
        <v>132</v>
      </c>
      <c r="J76" s="47" t="s">
        <v>120</v>
      </c>
      <c r="K76" s="121" t="s">
        <v>1552</v>
      </c>
      <c r="L76" s="33" t="s">
        <v>8</v>
      </c>
      <c r="M76" s="10">
        <v>5.38</v>
      </c>
      <c r="N76" s="27">
        <v>2.2885714285714283</v>
      </c>
      <c r="O76" s="28">
        <v>2</v>
      </c>
      <c r="P76" s="27">
        <v>2.2400000000000002</v>
      </c>
      <c r="Q76" s="40">
        <f t="shared" si="0"/>
        <v>0</v>
      </c>
      <c r="R76" s="42">
        <f t="shared" si="35"/>
        <v>146.29999999999995</v>
      </c>
      <c r="S76" s="10">
        <f t="shared" si="30"/>
        <v>5.38</v>
      </c>
      <c r="T76" s="27">
        <f t="shared" si="39"/>
        <v>1</v>
      </c>
      <c r="U76" s="28">
        <f t="shared" si="31"/>
        <v>2</v>
      </c>
      <c r="V76" s="27">
        <f t="shared" si="40"/>
        <v>1</v>
      </c>
      <c r="W76" s="40">
        <f t="shared" si="5"/>
        <v>0</v>
      </c>
      <c r="X76" s="42">
        <f t="shared" si="36"/>
        <v>34.540000000000006</v>
      </c>
      <c r="Y76" s="10">
        <f t="shared" si="19"/>
        <v>5.38</v>
      </c>
      <c r="Z76" s="27">
        <v>0.74348837209302332</v>
      </c>
      <c r="AA76" s="28">
        <f t="shared" si="20"/>
        <v>2</v>
      </c>
      <c r="AB76" s="27">
        <v>0</v>
      </c>
      <c r="AC76" s="40">
        <f t="shared" si="7"/>
        <v>0</v>
      </c>
      <c r="AD76" s="40">
        <f t="shared" si="8"/>
        <v>-0.74</v>
      </c>
      <c r="AE76" s="42">
        <f t="shared" si="13"/>
        <v>32.56</v>
      </c>
      <c r="AF76" s="10">
        <f t="shared" si="14"/>
        <v>5.38</v>
      </c>
      <c r="AG76" s="27">
        <f t="shared" si="15"/>
        <v>0.25</v>
      </c>
      <c r="AH76" s="28">
        <f t="shared" si="16"/>
        <v>2</v>
      </c>
      <c r="AI76" s="27">
        <v>0</v>
      </c>
      <c r="AJ76" s="40">
        <f t="shared" si="17"/>
        <v>-0.25</v>
      </c>
      <c r="AK76" s="42">
        <f t="shared" si="18"/>
        <v>30.93</v>
      </c>
      <c r="AL76" s="70"/>
    </row>
    <row r="77" spans="1:38" customFormat="1" x14ac:dyDescent="0.2">
      <c r="A77" s="72"/>
      <c r="B77" s="34">
        <f t="shared" si="34"/>
        <v>72</v>
      </c>
      <c r="C77" s="2" t="s">
        <v>1626</v>
      </c>
      <c r="D77" s="55">
        <v>44815</v>
      </c>
      <c r="E77" s="2" t="s">
        <v>26</v>
      </c>
      <c r="F77" s="47" t="s">
        <v>36</v>
      </c>
      <c r="G77" s="47" t="s">
        <v>67</v>
      </c>
      <c r="H77" s="47">
        <v>1100</v>
      </c>
      <c r="I77" s="47" t="s">
        <v>132</v>
      </c>
      <c r="J77" s="47" t="s">
        <v>120</v>
      </c>
      <c r="K77" s="121" t="s">
        <v>1544</v>
      </c>
      <c r="L77" s="33" t="s">
        <v>12</v>
      </c>
      <c r="M77" s="10">
        <v>7.47</v>
      </c>
      <c r="N77" s="27">
        <v>1.5407692307692304</v>
      </c>
      <c r="O77" s="28">
        <v>1.69</v>
      </c>
      <c r="P77" s="27">
        <v>0</v>
      </c>
      <c r="Q77" s="40">
        <f t="shared" si="0"/>
        <v>-1.5</v>
      </c>
      <c r="R77" s="42">
        <f t="shared" si="35"/>
        <v>144.79999999999995</v>
      </c>
      <c r="S77" s="10">
        <f t="shared" si="30"/>
        <v>7.47</v>
      </c>
      <c r="T77" s="27">
        <f t="shared" si="39"/>
        <v>1</v>
      </c>
      <c r="U77" s="28">
        <f t="shared" si="31"/>
        <v>1.69</v>
      </c>
      <c r="V77" s="27">
        <f t="shared" si="40"/>
        <v>1</v>
      </c>
      <c r="W77" s="40">
        <f t="shared" si="5"/>
        <v>-0.31</v>
      </c>
      <c r="X77" s="42">
        <f t="shared" si="36"/>
        <v>34.230000000000004</v>
      </c>
      <c r="Y77" s="10">
        <f t="shared" si="19"/>
        <v>7.47</v>
      </c>
      <c r="Z77" s="27">
        <v>0.53534131736526946</v>
      </c>
      <c r="AA77" s="28">
        <f t="shared" si="20"/>
        <v>1.69</v>
      </c>
      <c r="AB77" s="27">
        <v>0</v>
      </c>
      <c r="AC77" s="40">
        <f t="shared" si="7"/>
        <v>0</v>
      </c>
      <c r="AD77" s="40">
        <f t="shared" si="8"/>
        <v>-0.54</v>
      </c>
      <c r="AE77" s="42">
        <f t="shared" si="13"/>
        <v>32.020000000000003</v>
      </c>
      <c r="AF77" s="10">
        <f t="shared" si="14"/>
        <v>7.47</v>
      </c>
      <c r="AG77" s="27">
        <f t="shared" si="15"/>
        <v>0.5</v>
      </c>
      <c r="AH77" s="28">
        <f t="shared" si="16"/>
        <v>1.69</v>
      </c>
      <c r="AI77" s="27">
        <v>0</v>
      </c>
      <c r="AJ77" s="40">
        <f t="shared" si="17"/>
        <v>-0.5</v>
      </c>
      <c r="AK77" s="42">
        <f t="shared" si="18"/>
        <v>30.43</v>
      </c>
      <c r="AL77" s="70"/>
    </row>
    <row r="78" spans="1:38" customFormat="1" x14ac:dyDescent="0.2">
      <c r="A78" s="72"/>
      <c r="B78" s="34">
        <f t="shared" si="34"/>
        <v>73</v>
      </c>
      <c r="C78" s="2" t="s">
        <v>1206</v>
      </c>
      <c r="D78" s="55">
        <v>44815</v>
      </c>
      <c r="E78" s="2" t="s">
        <v>26</v>
      </c>
      <c r="F78" s="47" t="s">
        <v>36</v>
      </c>
      <c r="G78" s="47" t="s">
        <v>67</v>
      </c>
      <c r="H78" s="47">
        <v>1100</v>
      </c>
      <c r="I78" s="47" t="s">
        <v>132</v>
      </c>
      <c r="J78" s="47" t="s">
        <v>120</v>
      </c>
      <c r="K78" s="121" t="s">
        <v>1546</v>
      </c>
      <c r="L78" s="33" t="s">
        <v>9</v>
      </c>
      <c r="M78" s="10">
        <v>1.82</v>
      </c>
      <c r="N78" s="27">
        <v>12.207814088598401</v>
      </c>
      <c r="O78" s="28">
        <v>1.2</v>
      </c>
      <c r="P78" s="27">
        <v>0</v>
      </c>
      <c r="Q78" s="40">
        <f t="shared" ref="Q78" si="41">ROUND(IF(OR($L78="1st",$L78="WON"),($M78*$N78)+($O78*$P78),IF(OR($L78="2nd",$L78="3rd"),IF($O78="NTD",0,($O78*$P78))))-($N78+$P78),1)</f>
        <v>10</v>
      </c>
      <c r="R78" s="42">
        <f t="shared" si="35"/>
        <v>154.79999999999995</v>
      </c>
      <c r="S78" s="10">
        <f t="shared" si="30"/>
        <v>1.82</v>
      </c>
      <c r="T78" s="27">
        <f t="shared" si="39"/>
        <v>1</v>
      </c>
      <c r="U78" s="28">
        <f t="shared" si="31"/>
        <v>1.2</v>
      </c>
      <c r="V78" s="27">
        <f t="shared" si="40"/>
        <v>1</v>
      </c>
      <c r="W78" s="40">
        <f t="shared" si="5"/>
        <v>1.02</v>
      </c>
      <c r="X78" s="42">
        <f t="shared" si="36"/>
        <v>35.250000000000007</v>
      </c>
      <c r="Y78" s="10">
        <f t="shared" si="19"/>
        <v>1.82</v>
      </c>
      <c r="Z78" s="27">
        <v>2.2004551480335839</v>
      </c>
      <c r="AA78" s="28">
        <f t="shared" si="20"/>
        <v>1.2</v>
      </c>
      <c r="AB78" s="27">
        <v>0</v>
      </c>
      <c r="AC78" s="40">
        <f t="shared" si="7"/>
        <v>4</v>
      </c>
      <c r="AD78" s="40">
        <f t="shared" si="8"/>
        <v>1.8</v>
      </c>
      <c r="AE78" s="42">
        <f t="shared" si="13"/>
        <v>33.82</v>
      </c>
      <c r="AF78" s="10">
        <f t="shared" si="14"/>
        <v>1.82</v>
      </c>
      <c r="AG78" s="27">
        <f t="shared" si="15"/>
        <v>2</v>
      </c>
      <c r="AH78" s="28">
        <f t="shared" si="16"/>
        <v>1.2</v>
      </c>
      <c r="AI78" s="27">
        <v>0</v>
      </c>
      <c r="AJ78" s="40">
        <f t="shared" si="17"/>
        <v>1.64</v>
      </c>
      <c r="AK78" s="42">
        <f t="shared" ref="AK78:AK104" si="42">AJ78+AK77</f>
        <v>32.07</v>
      </c>
      <c r="AL78" s="70"/>
    </row>
    <row r="79" spans="1:38" customFormat="1" x14ac:dyDescent="0.2">
      <c r="A79" s="72"/>
      <c r="B79" s="34">
        <f t="shared" si="34"/>
        <v>74</v>
      </c>
      <c r="C79" s="2" t="s">
        <v>1631</v>
      </c>
      <c r="D79" s="55">
        <v>44817</v>
      </c>
      <c r="E79" s="2" t="s">
        <v>50</v>
      </c>
      <c r="F79" s="47" t="s">
        <v>25</v>
      </c>
      <c r="G79" s="47" t="s">
        <v>67</v>
      </c>
      <c r="H79" s="47">
        <v>1112</v>
      </c>
      <c r="I79" s="47" t="s">
        <v>133</v>
      </c>
      <c r="J79" s="47" t="s">
        <v>120</v>
      </c>
      <c r="K79" s="121" t="s">
        <v>1546</v>
      </c>
      <c r="L79" s="33" t="s">
        <v>66</v>
      </c>
      <c r="M79" s="10">
        <v>2.44</v>
      </c>
      <c r="N79" s="27">
        <v>6.9443478260869584</v>
      </c>
      <c r="O79" s="28">
        <v>1.19</v>
      </c>
      <c r="P79" s="27">
        <v>0</v>
      </c>
      <c r="Q79" s="40">
        <f>ROUND(IF(OR($L79="1st",$L79="WON"),($M79*$N79)+($O79*$P79),IF(OR($L79="2nd",$L79="3rd"),IF($O79="NTD",0,($O79*$P79))))-($N79+$P79),1)</f>
        <v>-6.9</v>
      </c>
      <c r="R79" s="42">
        <f t="shared" si="35"/>
        <v>147.89999999999995</v>
      </c>
      <c r="S79" s="10">
        <f t="shared" si="30"/>
        <v>2.44</v>
      </c>
      <c r="T79" s="27">
        <f t="shared" si="39"/>
        <v>1</v>
      </c>
      <c r="U79" s="28">
        <f t="shared" si="31"/>
        <v>1.19</v>
      </c>
      <c r="V79" s="27">
        <f t="shared" si="40"/>
        <v>1</v>
      </c>
      <c r="W79" s="40">
        <f>ROUND(IF(OR($L79="1st",$L79="WON"),($S79*$T79)+($U79*$V79),IF(OR($L79="2nd",$L79="3rd"),IF($U79="NTD",0,($U79*$V79))))-($T79+$V79),2)</f>
        <v>-2</v>
      </c>
      <c r="X79" s="42">
        <f t="shared" si="36"/>
        <v>33.250000000000007</v>
      </c>
      <c r="Y79" s="10">
        <f t="shared" si="19"/>
        <v>2.44</v>
      </c>
      <c r="Z79" s="27">
        <v>1.6412820512820512</v>
      </c>
      <c r="AA79" s="28">
        <f t="shared" si="20"/>
        <v>1.19</v>
      </c>
      <c r="AB79" s="27">
        <v>0</v>
      </c>
      <c r="AC79" s="40">
        <f t="shared" si="7"/>
        <v>0</v>
      </c>
      <c r="AD79" s="40">
        <f t="shared" si="8"/>
        <v>-1.64</v>
      </c>
      <c r="AE79" s="42">
        <f t="shared" si="13"/>
        <v>32.18</v>
      </c>
      <c r="AF79" s="10">
        <f t="shared" si="14"/>
        <v>2.44</v>
      </c>
      <c r="AG79" s="27">
        <f t="shared" si="15"/>
        <v>2</v>
      </c>
      <c r="AH79" s="28">
        <f t="shared" si="16"/>
        <v>1.19</v>
      </c>
      <c r="AI79" s="27">
        <v>0</v>
      </c>
      <c r="AJ79" s="40">
        <f t="shared" si="17"/>
        <v>-2</v>
      </c>
      <c r="AK79" s="42">
        <f t="shared" si="42"/>
        <v>30.07</v>
      </c>
      <c r="AL79" s="70"/>
    </row>
    <row r="80" spans="1:38" customFormat="1" x14ac:dyDescent="0.2">
      <c r="A80" s="72"/>
      <c r="B80" s="34">
        <f t="shared" si="34"/>
        <v>75</v>
      </c>
      <c r="C80" s="2" t="s">
        <v>1630</v>
      </c>
      <c r="D80" s="55">
        <v>44817</v>
      </c>
      <c r="E80" s="2" t="s">
        <v>50</v>
      </c>
      <c r="F80" s="47" t="s">
        <v>36</v>
      </c>
      <c r="G80" s="47" t="s">
        <v>67</v>
      </c>
      <c r="H80" s="47">
        <v>1112</v>
      </c>
      <c r="I80" s="47" t="s">
        <v>133</v>
      </c>
      <c r="J80" s="47" t="s">
        <v>120</v>
      </c>
      <c r="K80" s="121" t="s">
        <v>1544</v>
      </c>
      <c r="L80" s="33" t="s">
        <v>12</v>
      </c>
      <c r="M80" s="10">
        <v>16.5</v>
      </c>
      <c r="N80" s="27">
        <v>0.64548387096774196</v>
      </c>
      <c r="O80" s="28">
        <v>2.56</v>
      </c>
      <c r="P80" s="27">
        <v>0.41333333333333339</v>
      </c>
      <c r="Q80" s="40">
        <f t="shared" si="0"/>
        <v>0</v>
      </c>
      <c r="R80" s="42">
        <f t="shared" si="35"/>
        <v>147.89999999999995</v>
      </c>
      <c r="S80" s="10">
        <f t="shared" si="30"/>
        <v>16.5</v>
      </c>
      <c r="T80" s="27">
        <f t="shared" si="39"/>
        <v>1</v>
      </c>
      <c r="U80" s="28">
        <f t="shared" si="31"/>
        <v>2.56</v>
      </c>
      <c r="V80" s="27">
        <f t="shared" si="40"/>
        <v>1</v>
      </c>
      <c r="W80" s="40">
        <f t="shared" si="5"/>
        <v>0.56000000000000005</v>
      </c>
      <c r="X80" s="42">
        <f t="shared" si="36"/>
        <v>33.810000000000009</v>
      </c>
      <c r="Y80" s="10">
        <f t="shared" si="19"/>
        <v>16.5</v>
      </c>
      <c r="Z80" s="27">
        <v>0.24212121212121213</v>
      </c>
      <c r="AA80" s="28">
        <f t="shared" si="20"/>
        <v>2.56</v>
      </c>
      <c r="AB80" s="27">
        <v>0</v>
      </c>
      <c r="AC80" s="40">
        <f t="shared" si="7"/>
        <v>0</v>
      </c>
      <c r="AD80" s="40">
        <f t="shared" si="8"/>
        <v>-0.24</v>
      </c>
      <c r="AE80" s="42">
        <f t="shared" si="13"/>
        <v>31.94</v>
      </c>
      <c r="AF80" s="10">
        <f t="shared" si="14"/>
        <v>16.5</v>
      </c>
      <c r="AG80" s="27">
        <f t="shared" si="15"/>
        <v>0.5</v>
      </c>
      <c r="AH80" s="28">
        <f t="shared" si="16"/>
        <v>2.56</v>
      </c>
      <c r="AI80" s="27">
        <v>0</v>
      </c>
      <c r="AJ80" s="40">
        <f t="shared" si="17"/>
        <v>-0.5</v>
      </c>
      <c r="AK80" s="42">
        <f t="shared" si="42"/>
        <v>29.57</v>
      </c>
      <c r="AL80" s="70"/>
    </row>
    <row r="81" spans="1:38" customFormat="1" x14ac:dyDescent="0.2">
      <c r="A81" s="72"/>
      <c r="B81" s="34">
        <f t="shared" si="34"/>
        <v>76</v>
      </c>
      <c r="C81" s="2" t="s">
        <v>1632</v>
      </c>
      <c r="D81" s="55">
        <v>44818</v>
      </c>
      <c r="E81" s="2" t="s">
        <v>43</v>
      </c>
      <c r="F81" s="47" t="s">
        <v>25</v>
      </c>
      <c r="G81" s="47" t="s">
        <v>67</v>
      </c>
      <c r="H81" s="47">
        <v>1300</v>
      </c>
      <c r="I81" s="47" t="s">
        <v>131</v>
      </c>
      <c r="J81" s="47" t="s">
        <v>120</v>
      </c>
      <c r="K81" s="121" t="s">
        <v>1544</v>
      </c>
      <c r="L81" s="33" t="s">
        <v>9</v>
      </c>
      <c r="M81" s="10">
        <v>8.56</v>
      </c>
      <c r="N81" s="27">
        <v>1.3167383512544799</v>
      </c>
      <c r="O81" s="28">
        <v>2.74</v>
      </c>
      <c r="P81" s="27">
        <v>0.78285714285714292</v>
      </c>
      <c r="Q81" s="40">
        <f t="shared" si="0"/>
        <v>11.3</v>
      </c>
      <c r="R81" s="42">
        <f t="shared" si="35"/>
        <v>159.19999999999996</v>
      </c>
      <c r="S81" s="10">
        <f t="shared" si="30"/>
        <v>8.56</v>
      </c>
      <c r="T81" s="27">
        <f t="shared" si="39"/>
        <v>1</v>
      </c>
      <c r="U81" s="28">
        <f t="shared" si="31"/>
        <v>2.74</v>
      </c>
      <c r="V81" s="27">
        <f t="shared" si="40"/>
        <v>1</v>
      </c>
      <c r="W81" s="40">
        <f t="shared" si="5"/>
        <v>9.3000000000000007</v>
      </c>
      <c r="X81" s="42">
        <f t="shared" si="36"/>
        <v>43.110000000000014</v>
      </c>
      <c r="Y81" s="10">
        <f t="shared" si="19"/>
        <v>8.56</v>
      </c>
      <c r="Z81" s="27">
        <v>0.46673374613003099</v>
      </c>
      <c r="AA81" s="28">
        <f t="shared" si="20"/>
        <v>2.74</v>
      </c>
      <c r="AB81" s="27">
        <v>0</v>
      </c>
      <c r="AC81" s="40">
        <f t="shared" si="7"/>
        <v>4</v>
      </c>
      <c r="AD81" s="40">
        <f t="shared" si="8"/>
        <v>3.53</v>
      </c>
      <c r="AE81" s="42">
        <f t="shared" si="13"/>
        <v>35.47</v>
      </c>
      <c r="AF81" s="10">
        <f t="shared" si="14"/>
        <v>8.56</v>
      </c>
      <c r="AG81" s="27">
        <f t="shared" si="15"/>
        <v>0.5</v>
      </c>
      <c r="AH81" s="28">
        <f t="shared" si="16"/>
        <v>2.74</v>
      </c>
      <c r="AI81" s="27">
        <v>0</v>
      </c>
      <c r="AJ81" s="40">
        <f t="shared" si="17"/>
        <v>3.78</v>
      </c>
      <c r="AK81" s="42">
        <f t="shared" si="42"/>
        <v>33.35</v>
      </c>
      <c r="AL81" s="70"/>
    </row>
    <row r="82" spans="1:38" customFormat="1" x14ac:dyDescent="0.2">
      <c r="A82" s="72"/>
      <c r="B82" s="34">
        <f t="shared" si="34"/>
        <v>77</v>
      </c>
      <c r="C82" s="2" t="s">
        <v>1627</v>
      </c>
      <c r="D82" s="55">
        <v>44818</v>
      </c>
      <c r="E82" s="2" t="s">
        <v>43</v>
      </c>
      <c r="F82" s="47" t="s">
        <v>25</v>
      </c>
      <c r="G82" s="47" t="s">
        <v>67</v>
      </c>
      <c r="H82" s="47">
        <v>1300</v>
      </c>
      <c r="I82" s="47" t="s">
        <v>131</v>
      </c>
      <c r="J82" s="47" t="s">
        <v>120</v>
      </c>
      <c r="K82" s="121" t="s">
        <v>1546</v>
      </c>
      <c r="L82" s="33" t="s">
        <v>8</v>
      </c>
      <c r="M82" s="10">
        <v>3.17</v>
      </c>
      <c r="N82" s="27">
        <v>4.6240926640926636</v>
      </c>
      <c r="O82" s="28">
        <v>1.66</v>
      </c>
      <c r="P82" s="27">
        <v>0</v>
      </c>
      <c r="Q82" s="40">
        <f t="shared" ref="Q82:Q83" si="43">ROUND(IF(OR($L82="1st",$L82="WON"),($M82*$N82)+($O82*$P82),IF(OR($L82="2nd",$L82="3rd"),IF($O82="NTD",0,($O82*$P82))))-($N82+$P82),1)</f>
        <v>-4.5999999999999996</v>
      </c>
      <c r="R82" s="42">
        <f t="shared" si="35"/>
        <v>154.59999999999997</v>
      </c>
      <c r="S82" s="10">
        <f t="shared" si="30"/>
        <v>3.17</v>
      </c>
      <c r="T82" s="27">
        <f t="shared" si="39"/>
        <v>1</v>
      </c>
      <c r="U82" s="28">
        <f t="shared" si="31"/>
        <v>1.66</v>
      </c>
      <c r="V82" s="27">
        <f t="shared" si="40"/>
        <v>1</v>
      </c>
      <c r="W82" s="40">
        <f t="shared" si="5"/>
        <v>-0.34</v>
      </c>
      <c r="X82" s="42">
        <f t="shared" si="36"/>
        <v>42.77000000000001</v>
      </c>
      <c r="Y82" s="10">
        <f t="shared" si="19"/>
        <v>3.17</v>
      </c>
      <c r="Z82" s="27">
        <v>1.2611811023622046</v>
      </c>
      <c r="AA82" s="28">
        <f t="shared" si="20"/>
        <v>1.66</v>
      </c>
      <c r="AB82" s="27">
        <v>0</v>
      </c>
      <c r="AC82" s="40">
        <f t="shared" si="7"/>
        <v>0</v>
      </c>
      <c r="AD82" s="40">
        <f t="shared" si="8"/>
        <v>-1.26</v>
      </c>
      <c r="AE82" s="42">
        <f t="shared" si="13"/>
        <v>34.21</v>
      </c>
      <c r="AF82" s="10">
        <f t="shared" si="14"/>
        <v>3.17</v>
      </c>
      <c r="AG82" s="27">
        <f t="shared" si="15"/>
        <v>2</v>
      </c>
      <c r="AH82" s="28">
        <f t="shared" si="16"/>
        <v>1.66</v>
      </c>
      <c r="AI82" s="27">
        <v>0</v>
      </c>
      <c r="AJ82" s="40">
        <f t="shared" si="17"/>
        <v>-2</v>
      </c>
      <c r="AK82" s="42">
        <f t="shared" si="42"/>
        <v>31.35</v>
      </c>
      <c r="AL82" s="70"/>
    </row>
    <row r="83" spans="1:38" customFormat="1" x14ac:dyDescent="0.2">
      <c r="A83" s="72"/>
      <c r="B83" s="34">
        <f t="shared" si="34"/>
        <v>78</v>
      </c>
      <c r="C83" s="2" t="s">
        <v>1562</v>
      </c>
      <c r="D83" s="55">
        <v>44818</v>
      </c>
      <c r="E83" s="2" t="s">
        <v>886</v>
      </c>
      <c r="F83" s="47" t="s">
        <v>36</v>
      </c>
      <c r="G83" s="47" t="s">
        <v>67</v>
      </c>
      <c r="H83" s="47">
        <v>1100</v>
      </c>
      <c r="I83" s="47" t="s">
        <v>132</v>
      </c>
      <c r="J83" s="47" t="s">
        <v>178</v>
      </c>
      <c r="K83" s="121" t="s">
        <v>1545</v>
      </c>
      <c r="L83" s="33" t="s">
        <v>8</v>
      </c>
      <c r="M83" s="10">
        <v>2.65</v>
      </c>
      <c r="N83" s="27">
        <v>6.0411396011396006</v>
      </c>
      <c r="O83" s="28">
        <v>1.51</v>
      </c>
      <c r="P83" s="27">
        <v>0</v>
      </c>
      <c r="Q83" s="40">
        <f t="shared" si="43"/>
        <v>-6</v>
      </c>
      <c r="R83" s="42">
        <f t="shared" si="35"/>
        <v>148.59999999999997</v>
      </c>
      <c r="S83" s="10">
        <f t="shared" si="30"/>
        <v>2.65</v>
      </c>
      <c r="T83" s="27">
        <f t="shared" si="39"/>
        <v>1</v>
      </c>
      <c r="U83" s="28">
        <f t="shared" si="31"/>
        <v>1.51</v>
      </c>
      <c r="V83" s="27">
        <f t="shared" si="40"/>
        <v>1</v>
      </c>
      <c r="W83" s="40">
        <f t="shared" si="5"/>
        <v>-0.49</v>
      </c>
      <c r="X83" s="42">
        <f t="shared" si="36"/>
        <v>42.280000000000008</v>
      </c>
      <c r="Y83" s="10">
        <f t="shared" si="19"/>
        <v>2.65</v>
      </c>
      <c r="Z83" s="27">
        <v>1.5099999999999998</v>
      </c>
      <c r="AA83" s="28">
        <f t="shared" si="20"/>
        <v>1.51</v>
      </c>
      <c r="AB83" s="27">
        <v>0</v>
      </c>
      <c r="AC83" s="40">
        <f t="shared" si="7"/>
        <v>0</v>
      </c>
      <c r="AD83" s="40">
        <f t="shared" si="8"/>
        <v>-1.51</v>
      </c>
      <c r="AE83" s="42">
        <f t="shared" si="13"/>
        <v>32.700000000000003</v>
      </c>
      <c r="AF83" s="10">
        <f t="shared" si="14"/>
        <v>2.65</v>
      </c>
      <c r="AG83" s="27">
        <f t="shared" si="15"/>
        <v>1</v>
      </c>
      <c r="AH83" s="28">
        <f t="shared" si="16"/>
        <v>1.51</v>
      </c>
      <c r="AI83" s="27">
        <v>0</v>
      </c>
      <c r="AJ83" s="40">
        <f t="shared" si="17"/>
        <v>-1</v>
      </c>
      <c r="AK83" s="42">
        <f t="shared" si="42"/>
        <v>30.35</v>
      </c>
      <c r="AL83" s="70"/>
    </row>
    <row r="84" spans="1:38" customFormat="1" x14ac:dyDescent="0.2">
      <c r="A84" s="72"/>
      <c r="B84" s="34">
        <f t="shared" si="34"/>
        <v>79</v>
      </c>
      <c r="C84" s="2" t="s">
        <v>1636</v>
      </c>
      <c r="D84" s="55">
        <v>44819</v>
      </c>
      <c r="E84" s="2" t="s">
        <v>51</v>
      </c>
      <c r="F84" s="47" t="s">
        <v>25</v>
      </c>
      <c r="G84" s="47" t="s">
        <v>67</v>
      </c>
      <c r="H84" s="47">
        <v>1125</v>
      </c>
      <c r="I84" s="47" t="s">
        <v>133</v>
      </c>
      <c r="J84" s="47" t="s">
        <v>120</v>
      </c>
      <c r="K84" s="121" t="s">
        <v>1544</v>
      </c>
      <c r="L84" s="33" t="s">
        <v>9</v>
      </c>
      <c r="M84" s="10">
        <v>4.57</v>
      </c>
      <c r="N84" s="27">
        <v>2.7998850574712644</v>
      </c>
      <c r="O84" s="28">
        <v>2.04</v>
      </c>
      <c r="P84" s="27">
        <v>2.6682352941176468</v>
      </c>
      <c r="Q84" s="40">
        <f t="shared" si="0"/>
        <v>12.8</v>
      </c>
      <c r="R84" s="42">
        <f t="shared" si="35"/>
        <v>161.39999999999998</v>
      </c>
      <c r="S84" s="10">
        <f t="shared" si="30"/>
        <v>4.57</v>
      </c>
      <c r="T84" s="27">
        <f t="shared" si="39"/>
        <v>1</v>
      </c>
      <c r="U84" s="28">
        <f t="shared" si="31"/>
        <v>2.04</v>
      </c>
      <c r="V84" s="27">
        <f t="shared" si="40"/>
        <v>1</v>
      </c>
      <c r="W84" s="40">
        <f t="shared" si="5"/>
        <v>4.6100000000000003</v>
      </c>
      <c r="X84" s="42">
        <f t="shared" si="36"/>
        <v>46.890000000000008</v>
      </c>
      <c r="Y84" s="10">
        <f t="shared" si="19"/>
        <v>4.57</v>
      </c>
      <c r="Z84" s="27">
        <v>0.87486370772085054</v>
      </c>
      <c r="AA84" s="28">
        <f t="shared" si="20"/>
        <v>2.04</v>
      </c>
      <c r="AB84" s="27">
        <v>0</v>
      </c>
      <c r="AC84" s="40">
        <f t="shared" si="7"/>
        <v>4</v>
      </c>
      <c r="AD84" s="40">
        <f t="shared" si="8"/>
        <v>3.12</v>
      </c>
      <c r="AE84" s="42">
        <f t="shared" ref="AE84:AE98" si="44">AD84+AE83</f>
        <v>35.82</v>
      </c>
      <c r="AF84" s="10">
        <f t="shared" si="14"/>
        <v>4.57</v>
      </c>
      <c r="AG84" s="27">
        <f t="shared" si="15"/>
        <v>0.5</v>
      </c>
      <c r="AH84" s="28">
        <f t="shared" si="16"/>
        <v>2.04</v>
      </c>
      <c r="AI84" s="27">
        <v>0</v>
      </c>
      <c r="AJ84" s="40">
        <f t="shared" si="17"/>
        <v>1.79</v>
      </c>
      <c r="AK84" s="42">
        <f t="shared" si="42"/>
        <v>32.14</v>
      </c>
      <c r="AL84" s="70"/>
    </row>
    <row r="85" spans="1:38" customFormat="1" x14ac:dyDescent="0.2">
      <c r="A85" s="72"/>
      <c r="B85" s="34">
        <f t="shared" si="34"/>
        <v>80</v>
      </c>
      <c r="C85" s="2" t="s">
        <v>1619</v>
      </c>
      <c r="D85" s="55">
        <v>44819</v>
      </c>
      <c r="E85" s="2" t="s">
        <v>51</v>
      </c>
      <c r="F85" s="47" t="s">
        <v>10</v>
      </c>
      <c r="G85" s="47" t="s">
        <v>67</v>
      </c>
      <c r="H85" s="47">
        <v>1225</v>
      </c>
      <c r="I85" s="47" t="s">
        <v>133</v>
      </c>
      <c r="J85" s="47" t="s">
        <v>120</v>
      </c>
      <c r="K85" s="121" t="s">
        <v>1546</v>
      </c>
      <c r="L85" s="33" t="s">
        <v>9</v>
      </c>
      <c r="M85" s="10">
        <v>3.98</v>
      </c>
      <c r="N85" s="27">
        <v>3.3533333333333335</v>
      </c>
      <c r="O85" s="28">
        <v>2.16</v>
      </c>
      <c r="P85" s="27">
        <v>2.9322222222222232</v>
      </c>
      <c r="Q85" s="40">
        <f t="shared" ref="Q85" si="45">ROUND(IF(OR($L85="1st",$L85="WON"),($M85*$N85)+($O85*$P85),IF(OR($L85="2nd",$L85="3rd"),IF($O85="NTD",0,($O85*$P85))))-($N85+$P85),1)</f>
        <v>13.4</v>
      </c>
      <c r="R85" s="42">
        <f t="shared" si="35"/>
        <v>174.79999999999998</v>
      </c>
      <c r="S85" s="10">
        <f t="shared" si="30"/>
        <v>3.98</v>
      </c>
      <c r="T85" s="27">
        <f t="shared" si="39"/>
        <v>1</v>
      </c>
      <c r="U85" s="28">
        <f t="shared" si="31"/>
        <v>2.16</v>
      </c>
      <c r="V85" s="27">
        <f t="shared" si="40"/>
        <v>1</v>
      </c>
      <c r="W85" s="40">
        <f t="shared" si="5"/>
        <v>4.1399999999999997</v>
      </c>
      <c r="X85" s="42">
        <f t="shared" si="36"/>
        <v>51.030000000000008</v>
      </c>
      <c r="Y85" s="10">
        <f t="shared" si="19"/>
        <v>3.98</v>
      </c>
      <c r="Z85" s="27">
        <v>1.0050215517241379</v>
      </c>
      <c r="AA85" s="28">
        <f t="shared" si="20"/>
        <v>2.16</v>
      </c>
      <c r="AB85" s="27">
        <v>0</v>
      </c>
      <c r="AC85" s="40">
        <f t="shared" si="7"/>
        <v>4</v>
      </c>
      <c r="AD85" s="40">
        <f t="shared" si="8"/>
        <v>2.99</v>
      </c>
      <c r="AE85" s="42">
        <f t="shared" si="44"/>
        <v>38.81</v>
      </c>
      <c r="AF85" s="10">
        <f t="shared" si="14"/>
        <v>3.98</v>
      </c>
      <c r="AG85" s="27">
        <f t="shared" si="15"/>
        <v>2</v>
      </c>
      <c r="AH85" s="28">
        <f t="shared" si="16"/>
        <v>2.16</v>
      </c>
      <c r="AI85" s="27">
        <v>0</v>
      </c>
      <c r="AJ85" s="40">
        <f t="shared" si="17"/>
        <v>5.96</v>
      </c>
      <c r="AK85" s="42">
        <f t="shared" si="42"/>
        <v>38.1</v>
      </c>
      <c r="AL85" s="70"/>
    </row>
    <row r="86" spans="1:38" customFormat="1" x14ac:dyDescent="0.2">
      <c r="A86" s="72"/>
      <c r="B86" s="34">
        <f t="shared" si="34"/>
        <v>81</v>
      </c>
      <c r="C86" s="2" t="s">
        <v>1635</v>
      </c>
      <c r="D86" s="55">
        <v>44819</v>
      </c>
      <c r="E86" s="2" t="s">
        <v>51</v>
      </c>
      <c r="F86" s="47" t="s">
        <v>645</v>
      </c>
      <c r="G86" s="47" t="s">
        <v>69</v>
      </c>
      <c r="H86" s="47">
        <v>1125</v>
      </c>
      <c r="I86" s="47" t="s">
        <v>133</v>
      </c>
      <c r="J86" s="47" t="s">
        <v>120</v>
      </c>
      <c r="K86" s="121" t="s">
        <v>1545</v>
      </c>
      <c r="L86" s="33" t="s">
        <v>110</v>
      </c>
      <c r="M86" s="10">
        <v>9.67</v>
      </c>
      <c r="N86" s="27">
        <v>1.1560231660231659</v>
      </c>
      <c r="O86" s="28">
        <v>2.61</v>
      </c>
      <c r="P86" s="27">
        <v>0.71</v>
      </c>
      <c r="Q86" s="40">
        <f t="shared" si="0"/>
        <v>-1.9</v>
      </c>
      <c r="R86" s="42">
        <f t="shared" si="35"/>
        <v>172.89999999999998</v>
      </c>
      <c r="S86" s="10">
        <f t="shared" si="30"/>
        <v>9.67</v>
      </c>
      <c r="T86" s="27">
        <f t="shared" si="39"/>
        <v>1</v>
      </c>
      <c r="U86" s="28">
        <f t="shared" si="31"/>
        <v>2.61</v>
      </c>
      <c r="V86" s="27">
        <f t="shared" si="40"/>
        <v>1</v>
      </c>
      <c r="W86" s="40">
        <f t="shared" si="5"/>
        <v>-2</v>
      </c>
      <c r="X86" s="42">
        <f t="shared" si="36"/>
        <v>49.030000000000008</v>
      </c>
      <c r="Y86" s="10">
        <f t="shared" si="19"/>
        <v>9.67</v>
      </c>
      <c r="Z86" s="27">
        <v>0.41413412475268147</v>
      </c>
      <c r="AA86" s="28">
        <f t="shared" si="20"/>
        <v>2.61</v>
      </c>
      <c r="AB86" s="27">
        <v>0</v>
      </c>
      <c r="AC86" s="40">
        <f t="shared" si="7"/>
        <v>0</v>
      </c>
      <c r="AD86" s="40">
        <f t="shared" si="8"/>
        <v>-0.41</v>
      </c>
      <c r="AE86" s="42">
        <f t="shared" si="44"/>
        <v>38.400000000000006</v>
      </c>
      <c r="AF86" s="10">
        <f t="shared" si="14"/>
        <v>9.67</v>
      </c>
      <c r="AG86" s="27">
        <f t="shared" si="15"/>
        <v>1</v>
      </c>
      <c r="AH86" s="28">
        <f t="shared" si="16"/>
        <v>2.61</v>
      </c>
      <c r="AI86" s="27">
        <v>0</v>
      </c>
      <c r="AJ86" s="40">
        <f t="shared" si="17"/>
        <v>-1</v>
      </c>
      <c r="AK86" s="42">
        <f t="shared" si="42"/>
        <v>37.1</v>
      </c>
      <c r="AL86" s="70"/>
    </row>
    <row r="87" spans="1:38" customFormat="1" x14ac:dyDescent="0.2">
      <c r="A87" s="72"/>
      <c r="B87" s="34">
        <f t="shared" si="34"/>
        <v>82</v>
      </c>
      <c r="C87" s="2" t="s">
        <v>1637</v>
      </c>
      <c r="D87" s="55">
        <v>44821</v>
      </c>
      <c r="E87" s="2" t="s">
        <v>49</v>
      </c>
      <c r="F87" s="47" t="s">
        <v>36</v>
      </c>
      <c r="G87" s="47" t="s">
        <v>1273</v>
      </c>
      <c r="H87" s="47">
        <v>1000</v>
      </c>
      <c r="I87" s="47" t="s">
        <v>131</v>
      </c>
      <c r="J87" s="47" t="s">
        <v>120</v>
      </c>
      <c r="K87" s="121" t="s">
        <v>1545</v>
      </c>
      <c r="L87" s="33" t="s">
        <v>9</v>
      </c>
      <c r="M87" s="10">
        <f>7.75/2</f>
        <v>3.875</v>
      </c>
      <c r="N87" s="27">
        <v>3.4721739130434792</v>
      </c>
      <c r="O87" s="28">
        <v>2.2000000000000002</v>
      </c>
      <c r="P87" s="27">
        <v>2.859999999999999</v>
      </c>
      <c r="Q87" s="40">
        <f t="shared" si="0"/>
        <v>13.4</v>
      </c>
      <c r="R87" s="42">
        <f t="shared" si="35"/>
        <v>186.29999999999998</v>
      </c>
      <c r="S87" s="10">
        <f t="shared" si="30"/>
        <v>3.875</v>
      </c>
      <c r="T87" s="27">
        <f t="shared" si="39"/>
        <v>1</v>
      </c>
      <c r="U87" s="28">
        <f t="shared" si="31"/>
        <v>2.2000000000000002</v>
      </c>
      <c r="V87" s="27">
        <f t="shared" si="40"/>
        <v>1</v>
      </c>
      <c r="W87" s="40">
        <f t="shared" si="5"/>
        <v>4.08</v>
      </c>
      <c r="X87" s="42">
        <f t="shared" si="36"/>
        <v>53.110000000000007</v>
      </c>
      <c r="Y87" s="10">
        <f t="shared" si="19"/>
        <v>3.875</v>
      </c>
      <c r="Z87" s="27">
        <v>0.51645161290322594</v>
      </c>
      <c r="AA87" s="28">
        <f t="shared" si="20"/>
        <v>2.2000000000000002</v>
      </c>
      <c r="AB87" s="27">
        <v>0</v>
      </c>
      <c r="AC87" s="40">
        <f t="shared" si="7"/>
        <v>2</v>
      </c>
      <c r="AD87" s="40">
        <f t="shared" si="8"/>
        <v>1.48</v>
      </c>
      <c r="AE87" s="42">
        <f t="shared" si="44"/>
        <v>39.880000000000003</v>
      </c>
      <c r="AF87" s="10">
        <f t="shared" ref="AF87:AF161" si="46">M87</f>
        <v>3.875</v>
      </c>
      <c r="AG87" s="27">
        <f t="shared" ref="AG87:AG161" si="47">IF(K87=$AH$3,$AG$3,IF(K87=$AH$4,$AG$4,IF(K87=$AJ$3,$AI$3,IF(K87=$AJ$4,$AI$4,0))))</f>
        <v>1</v>
      </c>
      <c r="AH87" s="28">
        <f t="shared" ref="AH87:AH161" si="48">O87</f>
        <v>2.2000000000000002</v>
      </c>
      <c r="AI87" s="27">
        <v>0</v>
      </c>
      <c r="AJ87" s="40">
        <f t="shared" ref="AJ87:AJ189" si="49">ROUND(IF(OR($L87="1st",$L87="WON"),($AF87*$AG87)+($AH87*$AI87),IF(OR($L87="2nd",$L87="3rd"),IF($AH87="NTD",0,($AH87*$AI87))))-($AG87+$AI87),2)</f>
        <v>2.88</v>
      </c>
      <c r="AK87" s="42">
        <f t="shared" si="42"/>
        <v>39.980000000000004</v>
      </c>
      <c r="AL87" s="70"/>
    </row>
    <row r="88" spans="1:38" customFormat="1" x14ac:dyDescent="0.2">
      <c r="A88" s="72"/>
      <c r="B88" s="34">
        <f t="shared" si="34"/>
        <v>83</v>
      </c>
      <c r="C88" s="2" t="s">
        <v>1638</v>
      </c>
      <c r="D88" s="55">
        <v>44821</v>
      </c>
      <c r="E88" s="2" t="s">
        <v>49</v>
      </c>
      <c r="F88" s="47" t="s">
        <v>36</v>
      </c>
      <c r="G88" s="47" t="s">
        <v>1273</v>
      </c>
      <c r="H88" s="47">
        <v>1000</v>
      </c>
      <c r="I88" s="47" t="s">
        <v>131</v>
      </c>
      <c r="J88" s="47" t="s">
        <v>120</v>
      </c>
      <c r="K88" s="121" t="s">
        <v>1545</v>
      </c>
      <c r="L88" s="33" t="s">
        <v>8</v>
      </c>
      <c r="M88" s="10">
        <v>5.85</v>
      </c>
      <c r="N88" s="27">
        <v>2.0558974358974358</v>
      </c>
      <c r="O88" s="28">
        <v>2.31</v>
      </c>
      <c r="P88" s="27">
        <v>1.5900000000000003</v>
      </c>
      <c r="Q88" s="40">
        <f t="shared" si="0"/>
        <v>0</v>
      </c>
      <c r="R88" s="42">
        <f t="shared" si="35"/>
        <v>186.29999999999998</v>
      </c>
      <c r="S88" s="10">
        <f t="shared" si="30"/>
        <v>5.85</v>
      </c>
      <c r="T88" s="27">
        <f t="shared" si="39"/>
        <v>1</v>
      </c>
      <c r="U88" s="28">
        <f t="shared" si="31"/>
        <v>2.31</v>
      </c>
      <c r="V88" s="27">
        <f t="shared" si="40"/>
        <v>1</v>
      </c>
      <c r="W88" s="40">
        <f t="shared" si="5"/>
        <v>0.31</v>
      </c>
      <c r="X88" s="42">
        <f t="shared" si="36"/>
        <v>53.420000000000009</v>
      </c>
      <c r="Y88" s="10">
        <f t="shared" si="19"/>
        <v>5.85</v>
      </c>
      <c r="Z88" s="27">
        <v>0.68435897435897441</v>
      </c>
      <c r="AA88" s="28">
        <f t="shared" si="20"/>
        <v>2.31</v>
      </c>
      <c r="AB88" s="27">
        <v>0</v>
      </c>
      <c r="AC88" s="40">
        <f t="shared" si="7"/>
        <v>0</v>
      </c>
      <c r="AD88" s="40">
        <f t="shared" si="8"/>
        <v>-0.68</v>
      </c>
      <c r="AE88" s="42">
        <f t="shared" si="44"/>
        <v>39.200000000000003</v>
      </c>
      <c r="AF88" s="10">
        <f t="shared" si="46"/>
        <v>5.85</v>
      </c>
      <c r="AG88" s="27">
        <f t="shared" si="47"/>
        <v>1</v>
      </c>
      <c r="AH88" s="28">
        <f t="shared" si="48"/>
        <v>2.31</v>
      </c>
      <c r="AI88" s="27">
        <v>0</v>
      </c>
      <c r="AJ88" s="40">
        <f t="shared" si="49"/>
        <v>-1</v>
      </c>
      <c r="AK88" s="42">
        <f t="shared" si="42"/>
        <v>38.980000000000004</v>
      </c>
      <c r="AL88" s="70"/>
    </row>
    <row r="89" spans="1:38" customFormat="1" x14ac:dyDescent="0.2">
      <c r="A89" s="72"/>
      <c r="B89" s="34">
        <f t="shared" si="34"/>
        <v>84</v>
      </c>
      <c r="C89" s="2" t="s">
        <v>1639</v>
      </c>
      <c r="D89" s="55">
        <v>44821</v>
      </c>
      <c r="E89" s="2" t="s">
        <v>49</v>
      </c>
      <c r="F89" s="47" t="s">
        <v>29</v>
      </c>
      <c r="G89" s="47" t="s">
        <v>1468</v>
      </c>
      <c r="H89" s="47">
        <v>1100</v>
      </c>
      <c r="I89" s="47" t="s">
        <v>131</v>
      </c>
      <c r="J89" s="47" t="s">
        <v>120</v>
      </c>
      <c r="K89" s="121" t="s">
        <v>1544</v>
      </c>
      <c r="L89" s="33" t="s">
        <v>12</v>
      </c>
      <c r="M89" s="10">
        <v>3.73</v>
      </c>
      <c r="N89" s="27">
        <v>3.6545165238678092</v>
      </c>
      <c r="O89" s="28">
        <v>1.66</v>
      </c>
      <c r="P89" s="27">
        <v>0</v>
      </c>
      <c r="Q89" s="40">
        <f>ROUND(IF(OR($L89="1st",$L89="WON"),($M89*$N89)+($O89*$P89),IF(OR($L89="2nd",$L89="3rd"),IF($O89="NTD",0,($O89*$P89))))-($N89+$P89),1)</f>
        <v>-3.7</v>
      </c>
      <c r="R89" s="42">
        <f t="shared" si="35"/>
        <v>182.6</v>
      </c>
      <c r="S89" s="10">
        <f t="shared" si="30"/>
        <v>3.73</v>
      </c>
      <c r="T89" s="27">
        <f t="shared" si="39"/>
        <v>1</v>
      </c>
      <c r="U89" s="28">
        <f t="shared" si="31"/>
        <v>1.66</v>
      </c>
      <c r="V89" s="27">
        <f t="shared" si="40"/>
        <v>1</v>
      </c>
      <c r="W89" s="40">
        <f t="shared" si="5"/>
        <v>-0.34</v>
      </c>
      <c r="X89" s="42">
        <f t="shared" si="36"/>
        <v>53.080000000000005</v>
      </c>
      <c r="Y89" s="10">
        <f t="shared" ref="Y89:Y163" si="50">S89</f>
        <v>3.73</v>
      </c>
      <c r="Z89" s="27">
        <v>1.0724161073825504</v>
      </c>
      <c r="AA89" s="28">
        <f t="shared" ref="AA89:AA163" si="51">U89</f>
        <v>1.66</v>
      </c>
      <c r="AB89" s="27">
        <v>0</v>
      </c>
      <c r="AC89" s="40">
        <f t="shared" si="7"/>
        <v>0</v>
      </c>
      <c r="AD89" s="40">
        <f t="shared" si="8"/>
        <v>-1.07</v>
      </c>
      <c r="AE89" s="42">
        <f t="shared" si="44"/>
        <v>38.130000000000003</v>
      </c>
      <c r="AF89" s="10">
        <f t="shared" si="46"/>
        <v>3.73</v>
      </c>
      <c r="AG89" s="27">
        <f t="shared" si="47"/>
        <v>0.5</v>
      </c>
      <c r="AH89" s="28">
        <f t="shared" si="48"/>
        <v>1.66</v>
      </c>
      <c r="AI89" s="27">
        <v>0</v>
      </c>
      <c r="AJ89" s="40">
        <f t="shared" si="49"/>
        <v>-0.5</v>
      </c>
      <c r="AK89" s="42">
        <f t="shared" si="42"/>
        <v>38.480000000000004</v>
      </c>
      <c r="AL89" s="70"/>
    </row>
    <row r="90" spans="1:38" customFormat="1" x14ac:dyDescent="0.2">
      <c r="A90" s="72"/>
      <c r="B90" s="34">
        <f t="shared" si="34"/>
        <v>85</v>
      </c>
      <c r="C90" s="2" t="s">
        <v>1640</v>
      </c>
      <c r="D90" s="55">
        <v>44823</v>
      </c>
      <c r="E90" s="2" t="s">
        <v>44</v>
      </c>
      <c r="F90" s="47" t="s">
        <v>34</v>
      </c>
      <c r="G90" s="47" t="s">
        <v>67</v>
      </c>
      <c r="H90" s="47">
        <v>1200</v>
      </c>
      <c r="I90" s="47" t="s">
        <v>128</v>
      </c>
      <c r="J90" s="47" t="s">
        <v>120</v>
      </c>
      <c r="K90" s="121" t="s">
        <v>1545</v>
      </c>
      <c r="L90" s="33" t="s">
        <v>56</v>
      </c>
      <c r="M90" s="10">
        <v>9.93</v>
      </c>
      <c r="N90" s="27">
        <v>1.1217293233082706</v>
      </c>
      <c r="O90" s="28">
        <v>3.75</v>
      </c>
      <c r="P90" s="27">
        <v>0.40363636363636329</v>
      </c>
      <c r="Q90" s="40">
        <f t="shared" si="0"/>
        <v>-1.5</v>
      </c>
      <c r="R90" s="42">
        <f t="shared" si="35"/>
        <v>181.1</v>
      </c>
      <c r="S90" s="10">
        <f t="shared" si="30"/>
        <v>9.93</v>
      </c>
      <c r="T90" s="27">
        <f t="shared" si="39"/>
        <v>1</v>
      </c>
      <c r="U90" s="28">
        <f t="shared" si="31"/>
        <v>3.75</v>
      </c>
      <c r="V90" s="27">
        <f t="shared" si="40"/>
        <v>1</v>
      </c>
      <c r="W90" s="40">
        <f t="shared" si="5"/>
        <v>-2</v>
      </c>
      <c r="X90" s="42">
        <f t="shared" si="36"/>
        <v>51.080000000000005</v>
      </c>
      <c r="Y90" s="10">
        <f t="shared" si="50"/>
        <v>9.93</v>
      </c>
      <c r="Z90" s="27">
        <v>0.40246231155778894</v>
      </c>
      <c r="AA90" s="28">
        <f t="shared" si="51"/>
        <v>3.75</v>
      </c>
      <c r="AB90" s="27">
        <v>0</v>
      </c>
      <c r="AC90" s="40">
        <f t="shared" si="7"/>
        <v>0</v>
      </c>
      <c r="AD90" s="40">
        <f t="shared" si="8"/>
        <v>-0.4</v>
      </c>
      <c r="AE90" s="42">
        <f t="shared" si="44"/>
        <v>37.730000000000004</v>
      </c>
      <c r="AF90" s="10">
        <f t="shared" si="46"/>
        <v>9.93</v>
      </c>
      <c r="AG90" s="27">
        <f t="shared" si="47"/>
        <v>1</v>
      </c>
      <c r="AH90" s="28">
        <f t="shared" si="48"/>
        <v>3.75</v>
      </c>
      <c r="AI90" s="27">
        <v>0</v>
      </c>
      <c r="AJ90" s="40">
        <f t="shared" si="49"/>
        <v>-1</v>
      </c>
      <c r="AK90" s="42">
        <f t="shared" si="42"/>
        <v>37.480000000000004</v>
      </c>
      <c r="AL90" s="70"/>
    </row>
    <row r="91" spans="1:38" customFormat="1" x14ac:dyDescent="0.2">
      <c r="A91" s="72"/>
      <c r="B91" s="34">
        <f t="shared" si="34"/>
        <v>86</v>
      </c>
      <c r="C91" s="2" t="s">
        <v>1608</v>
      </c>
      <c r="D91" s="55">
        <v>44823</v>
      </c>
      <c r="E91" s="2" t="s">
        <v>44</v>
      </c>
      <c r="F91" s="47" t="s">
        <v>34</v>
      </c>
      <c r="G91" s="47" t="s">
        <v>67</v>
      </c>
      <c r="H91" s="47">
        <v>1200</v>
      </c>
      <c r="I91" s="47" t="s">
        <v>128</v>
      </c>
      <c r="J91" s="47" t="s">
        <v>120</v>
      </c>
      <c r="K91" s="121" t="s">
        <v>1545</v>
      </c>
      <c r="L91" s="33" t="s">
        <v>12</v>
      </c>
      <c r="M91" s="10">
        <v>13.85</v>
      </c>
      <c r="N91" s="27">
        <v>0.7805882352941178</v>
      </c>
      <c r="O91" s="28">
        <v>4.2</v>
      </c>
      <c r="P91" s="27">
        <v>0.25499999999999978</v>
      </c>
      <c r="Q91" s="40">
        <f t="shared" ref="Q91" si="52">ROUND(IF(OR($L91="1st",$L91="WON"),($M91*$N91)+($O91*$P91),IF(OR($L91="2nd",$L91="3rd"),IF($O91="NTD",0,($O91*$P91))))-($N91+$P91),1)</f>
        <v>0</v>
      </c>
      <c r="R91" s="42">
        <f t="shared" si="35"/>
        <v>181.1</v>
      </c>
      <c r="S91" s="10">
        <f t="shared" si="30"/>
        <v>13.85</v>
      </c>
      <c r="T91" s="27">
        <f t="shared" si="39"/>
        <v>1</v>
      </c>
      <c r="U91" s="28">
        <f t="shared" si="31"/>
        <v>4.2</v>
      </c>
      <c r="V91" s="27">
        <f t="shared" si="40"/>
        <v>1</v>
      </c>
      <c r="W91" s="40">
        <f t="shared" si="5"/>
        <v>2.2000000000000002</v>
      </c>
      <c r="X91" s="42">
        <f t="shared" si="36"/>
        <v>53.280000000000008</v>
      </c>
      <c r="Y91" s="10">
        <f t="shared" si="50"/>
        <v>13.85</v>
      </c>
      <c r="Z91" s="27">
        <v>0.28898841743786746</v>
      </c>
      <c r="AA91" s="28">
        <f t="shared" si="51"/>
        <v>4.2</v>
      </c>
      <c r="AB91" s="27">
        <v>0</v>
      </c>
      <c r="AC91" s="40">
        <f t="shared" si="7"/>
        <v>0</v>
      </c>
      <c r="AD91" s="40">
        <f t="shared" si="8"/>
        <v>-0.28999999999999998</v>
      </c>
      <c r="AE91" s="42">
        <f t="shared" si="44"/>
        <v>37.440000000000005</v>
      </c>
      <c r="AF91" s="10">
        <f t="shared" si="46"/>
        <v>13.85</v>
      </c>
      <c r="AG91" s="27">
        <f t="shared" si="47"/>
        <v>1</v>
      </c>
      <c r="AH91" s="28">
        <f t="shared" si="48"/>
        <v>4.2</v>
      </c>
      <c r="AI91" s="27">
        <v>0</v>
      </c>
      <c r="AJ91" s="40">
        <f t="shared" si="49"/>
        <v>-1</v>
      </c>
      <c r="AK91" s="42">
        <f t="shared" si="42"/>
        <v>36.480000000000004</v>
      </c>
      <c r="AL91" s="70"/>
    </row>
    <row r="92" spans="1:38" customFormat="1" x14ac:dyDescent="0.2">
      <c r="A92" s="72"/>
      <c r="B92" s="34">
        <f t="shared" si="34"/>
        <v>87</v>
      </c>
      <c r="C92" s="2" t="s">
        <v>1641</v>
      </c>
      <c r="D92" s="55">
        <v>44823</v>
      </c>
      <c r="E92" s="2" t="s">
        <v>44</v>
      </c>
      <c r="F92" s="47" t="s">
        <v>41</v>
      </c>
      <c r="G92" s="47" t="s">
        <v>67</v>
      </c>
      <c r="H92" s="47">
        <v>1100</v>
      </c>
      <c r="I92" s="47" t="s">
        <v>128</v>
      </c>
      <c r="J92" s="47" t="s">
        <v>120</v>
      </c>
      <c r="K92" s="121" t="s">
        <v>1545</v>
      </c>
      <c r="L92" s="33" t="s">
        <v>56</v>
      </c>
      <c r="M92" s="10">
        <v>3.84</v>
      </c>
      <c r="N92" s="27">
        <v>3.5069565217391307</v>
      </c>
      <c r="O92" s="28">
        <v>1.62</v>
      </c>
      <c r="P92" s="27">
        <v>0</v>
      </c>
      <c r="Q92" s="40">
        <f t="shared" si="0"/>
        <v>-3.5</v>
      </c>
      <c r="R92" s="42">
        <f t="shared" si="35"/>
        <v>177.6</v>
      </c>
      <c r="S92" s="10">
        <f t="shared" si="30"/>
        <v>3.84</v>
      </c>
      <c r="T92" s="27">
        <f t="shared" si="39"/>
        <v>1</v>
      </c>
      <c r="U92" s="28">
        <f t="shared" si="31"/>
        <v>1.62</v>
      </c>
      <c r="V92" s="27">
        <f t="shared" si="40"/>
        <v>1</v>
      </c>
      <c r="W92" s="40">
        <f t="shared" si="5"/>
        <v>-2</v>
      </c>
      <c r="X92" s="42">
        <f t="shared" si="36"/>
        <v>51.280000000000008</v>
      </c>
      <c r="Y92" s="10">
        <f t="shared" si="50"/>
        <v>3.84</v>
      </c>
      <c r="Z92" s="27">
        <v>1.0424881467738609</v>
      </c>
      <c r="AA92" s="28">
        <f t="shared" si="51"/>
        <v>1.62</v>
      </c>
      <c r="AB92" s="27">
        <v>0</v>
      </c>
      <c r="AC92" s="40">
        <f t="shared" si="7"/>
        <v>0</v>
      </c>
      <c r="AD92" s="40">
        <f t="shared" si="8"/>
        <v>-1.04</v>
      </c>
      <c r="AE92" s="42">
        <f t="shared" si="44"/>
        <v>36.400000000000006</v>
      </c>
      <c r="AF92" s="10">
        <f t="shared" si="46"/>
        <v>3.84</v>
      </c>
      <c r="AG92" s="27">
        <f t="shared" si="47"/>
        <v>1</v>
      </c>
      <c r="AH92" s="28">
        <f t="shared" si="48"/>
        <v>1.62</v>
      </c>
      <c r="AI92" s="27">
        <v>0</v>
      </c>
      <c r="AJ92" s="40">
        <f t="shared" si="49"/>
        <v>-1</v>
      </c>
      <c r="AK92" s="42">
        <f t="shared" si="42"/>
        <v>35.480000000000004</v>
      </c>
      <c r="AL92" s="70"/>
    </row>
    <row r="93" spans="1:38" customFormat="1" x14ac:dyDescent="0.2">
      <c r="A93" s="72"/>
      <c r="B93" s="34">
        <f t="shared" si="34"/>
        <v>88</v>
      </c>
      <c r="C93" s="2" t="s">
        <v>1246</v>
      </c>
      <c r="D93" s="55">
        <v>44824</v>
      </c>
      <c r="E93" s="2" t="s">
        <v>447</v>
      </c>
      <c r="F93" s="47" t="s">
        <v>36</v>
      </c>
      <c r="G93" s="47" t="s">
        <v>67</v>
      </c>
      <c r="H93" s="47">
        <v>1000</v>
      </c>
      <c r="I93" s="47" t="s">
        <v>131</v>
      </c>
      <c r="J93" s="47" t="s">
        <v>120</v>
      </c>
      <c r="K93" s="121" t="s">
        <v>1545</v>
      </c>
      <c r="L93" s="33" t="s">
        <v>9</v>
      </c>
      <c r="M93" s="10">
        <v>1.63</v>
      </c>
      <c r="N93" s="27">
        <v>15.920000000000002</v>
      </c>
      <c r="O93" s="28">
        <v>1.0900000000000001</v>
      </c>
      <c r="P93" s="27">
        <v>0</v>
      </c>
      <c r="Q93" s="40">
        <f t="shared" si="0"/>
        <v>10</v>
      </c>
      <c r="R93" s="42">
        <f t="shared" si="35"/>
        <v>187.6</v>
      </c>
      <c r="S93" s="10">
        <f t="shared" si="30"/>
        <v>1.63</v>
      </c>
      <c r="T93" s="27">
        <f t="shared" si="39"/>
        <v>1</v>
      </c>
      <c r="U93" s="28">
        <f t="shared" si="31"/>
        <v>1.0900000000000001</v>
      </c>
      <c r="V93" s="27">
        <f t="shared" si="40"/>
        <v>1</v>
      </c>
      <c r="W93" s="40">
        <f t="shared" si="5"/>
        <v>0.72</v>
      </c>
      <c r="X93" s="42">
        <f t="shared" si="36"/>
        <v>52.000000000000007</v>
      </c>
      <c r="Y93" s="10">
        <f t="shared" si="50"/>
        <v>1.63</v>
      </c>
      <c r="Z93" s="27">
        <v>2.4515781637717122</v>
      </c>
      <c r="AA93" s="28">
        <f t="shared" si="51"/>
        <v>1.0900000000000001</v>
      </c>
      <c r="AB93" s="27">
        <v>0</v>
      </c>
      <c r="AC93" s="40">
        <f t="shared" si="7"/>
        <v>4</v>
      </c>
      <c r="AD93" s="40">
        <f t="shared" si="8"/>
        <v>1.54</v>
      </c>
      <c r="AE93" s="42">
        <f t="shared" si="44"/>
        <v>37.940000000000005</v>
      </c>
      <c r="AF93" s="10">
        <f t="shared" si="46"/>
        <v>1.63</v>
      </c>
      <c r="AG93" s="27">
        <f t="shared" si="47"/>
        <v>1</v>
      </c>
      <c r="AH93" s="28">
        <f t="shared" si="48"/>
        <v>1.0900000000000001</v>
      </c>
      <c r="AI93" s="27">
        <v>0</v>
      </c>
      <c r="AJ93" s="40">
        <f t="shared" si="49"/>
        <v>0.63</v>
      </c>
      <c r="AK93" s="42">
        <f t="shared" si="42"/>
        <v>36.110000000000007</v>
      </c>
      <c r="AL93" s="70"/>
    </row>
    <row r="94" spans="1:38" customFormat="1" x14ac:dyDescent="0.2">
      <c r="A94" s="72"/>
      <c r="B94" s="34">
        <f t="shared" si="34"/>
        <v>89</v>
      </c>
      <c r="C94" s="2" t="s">
        <v>1267</v>
      </c>
      <c r="D94" s="55">
        <v>44825</v>
      </c>
      <c r="E94" s="2" t="s">
        <v>40</v>
      </c>
      <c r="F94" s="47" t="s">
        <v>41</v>
      </c>
      <c r="G94" s="47" t="s">
        <v>67</v>
      </c>
      <c r="H94" s="47">
        <v>1100</v>
      </c>
      <c r="I94" s="47" t="s">
        <v>133</v>
      </c>
      <c r="J94" s="47" t="s">
        <v>120</v>
      </c>
      <c r="K94" s="121" t="s">
        <v>1546</v>
      </c>
      <c r="L94" s="33" t="s">
        <v>9</v>
      </c>
      <c r="M94" s="10">
        <v>3.73</v>
      </c>
      <c r="N94" s="27">
        <v>3.6545165238678092</v>
      </c>
      <c r="O94" s="28">
        <v>1.89</v>
      </c>
      <c r="P94" s="27">
        <v>4.1528571428571439</v>
      </c>
      <c r="Q94" s="40">
        <f t="shared" si="0"/>
        <v>13.7</v>
      </c>
      <c r="R94" s="42">
        <f t="shared" si="35"/>
        <v>201.29999999999998</v>
      </c>
      <c r="S94" s="10">
        <f t="shared" si="30"/>
        <v>3.73</v>
      </c>
      <c r="T94" s="27">
        <f t="shared" si="39"/>
        <v>1</v>
      </c>
      <c r="U94" s="28">
        <f t="shared" si="31"/>
        <v>1.89</v>
      </c>
      <c r="V94" s="27">
        <f t="shared" si="40"/>
        <v>1</v>
      </c>
      <c r="W94" s="40">
        <f t="shared" si="5"/>
        <v>3.62</v>
      </c>
      <c r="X94" s="42">
        <f t="shared" si="36"/>
        <v>55.620000000000005</v>
      </c>
      <c r="Y94" s="10">
        <f t="shared" si="50"/>
        <v>3.73</v>
      </c>
      <c r="Z94" s="27">
        <v>1.0724161073825504</v>
      </c>
      <c r="AA94" s="28">
        <f t="shared" si="51"/>
        <v>1.89</v>
      </c>
      <c r="AB94" s="27">
        <v>0</v>
      </c>
      <c r="AC94" s="40">
        <f t="shared" si="7"/>
        <v>4</v>
      </c>
      <c r="AD94" s="40">
        <f t="shared" si="8"/>
        <v>2.93</v>
      </c>
      <c r="AE94" s="42">
        <f t="shared" si="44"/>
        <v>40.870000000000005</v>
      </c>
      <c r="AF94" s="10">
        <f t="shared" si="46"/>
        <v>3.73</v>
      </c>
      <c r="AG94" s="27">
        <f t="shared" si="47"/>
        <v>2</v>
      </c>
      <c r="AH94" s="28">
        <f t="shared" si="48"/>
        <v>1.89</v>
      </c>
      <c r="AI94" s="27">
        <v>0</v>
      </c>
      <c r="AJ94" s="40">
        <f t="shared" si="49"/>
        <v>5.46</v>
      </c>
      <c r="AK94" s="42">
        <f t="shared" si="42"/>
        <v>41.570000000000007</v>
      </c>
      <c r="AL94" s="70"/>
    </row>
    <row r="95" spans="1:38" customFormat="1" x14ac:dyDescent="0.2">
      <c r="A95" s="72"/>
      <c r="B95" s="34">
        <f t="shared" si="34"/>
        <v>90</v>
      </c>
      <c r="C95" s="2" t="s">
        <v>1646</v>
      </c>
      <c r="D95" s="55">
        <v>44825</v>
      </c>
      <c r="E95" s="2" t="s">
        <v>634</v>
      </c>
      <c r="F95" s="47" t="s">
        <v>25</v>
      </c>
      <c r="G95" s="47" t="s">
        <v>67</v>
      </c>
      <c r="H95" s="47">
        <v>1200</v>
      </c>
      <c r="I95" s="47" t="s">
        <v>131</v>
      </c>
      <c r="J95" s="47" t="s">
        <v>178</v>
      </c>
      <c r="K95" s="121" t="s">
        <v>1545</v>
      </c>
      <c r="L95" s="33" t="s">
        <v>9</v>
      </c>
      <c r="M95" s="10">
        <v>6.2</v>
      </c>
      <c r="N95" s="27">
        <v>1.93</v>
      </c>
      <c r="O95" s="28">
        <v>1.79</v>
      </c>
      <c r="P95" s="27">
        <v>0</v>
      </c>
      <c r="Q95" s="40">
        <f t="shared" si="0"/>
        <v>10</v>
      </c>
      <c r="R95" s="42">
        <f t="shared" si="35"/>
        <v>211.29999999999998</v>
      </c>
      <c r="S95" s="10">
        <f t="shared" si="30"/>
        <v>6.2</v>
      </c>
      <c r="T95" s="27">
        <f t="shared" si="39"/>
        <v>1</v>
      </c>
      <c r="U95" s="28">
        <f t="shared" si="31"/>
        <v>1.79</v>
      </c>
      <c r="V95" s="27">
        <f t="shared" si="40"/>
        <v>1</v>
      </c>
      <c r="W95" s="40">
        <f t="shared" si="5"/>
        <v>5.99</v>
      </c>
      <c r="X95" s="42">
        <f t="shared" si="36"/>
        <v>61.610000000000007</v>
      </c>
      <c r="Y95" s="10">
        <f t="shared" si="50"/>
        <v>6.2</v>
      </c>
      <c r="Z95" s="27">
        <v>0.64548387096774196</v>
      </c>
      <c r="AA95" s="28">
        <f t="shared" si="51"/>
        <v>1.79</v>
      </c>
      <c r="AB95" s="27">
        <v>0</v>
      </c>
      <c r="AC95" s="40">
        <f t="shared" si="7"/>
        <v>4</v>
      </c>
      <c r="AD95" s="40">
        <f t="shared" si="8"/>
        <v>3.36</v>
      </c>
      <c r="AE95" s="42">
        <f t="shared" si="44"/>
        <v>44.230000000000004</v>
      </c>
      <c r="AF95" s="10">
        <f t="shared" si="46"/>
        <v>6.2</v>
      </c>
      <c r="AG95" s="27">
        <f t="shared" si="47"/>
        <v>1</v>
      </c>
      <c r="AH95" s="28">
        <f t="shared" si="48"/>
        <v>1.79</v>
      </c>
      <c r="AI95" s="27">
        <v>0</v>
      </c>
      <c r="AJ95" s="40">
        <f t="shared" si="49"/>
        <v>5.2</v>
      </c>
      <c r="AK95" s="42">
        <f t="shared" si="42"/>
        <v>46.77000000000001</v>
      </c>
      <c r="AL95" s="70"/>
    </row>
    <row r="96" spans="1:38" customFormat="1" x14ac:dyDescent="0.2">
      <c r="A96" s="72"/>
      <c r="B96" s="34">
        <f t="shared" si="34"/>
        <v>91</v>
      </c>
      <c r="C96" s="2" t="s">
        <v>1629</v>
      </c>
      <c r="D96" s="55">
        <v>44826</v>
      </c>
      <c r="E96" s="2" t="s">
        <v>602</v>
      </c>
      <c r="F96" s="47" t="s">
        <v>36</v>
      </c>
      <c r="G96" s="47" t="s">
        <v>67</v>
      </c>
      <c r="H96" s="47">
        <v>1000</v>
      </c>
      <c r="I96" s="47" t="s">
        <v>131</v>
      </c>
      <c r="J96" s="47" t="s">
        <v>178</v>
      </c>
      <c r="K96" s="121" t="s">
        <v>1546</v>
      </c>
      <c r="L96" s="33" t="s">
        <v>12</v>
      </c>
      <c r="M96" s="10">
        <v>2.71</v>
      </c>
      <c r="N96" s="27">
        <v>5.8732361516034972</v>
      </c>
      <c r="O96" s="28">
        <v>1.39</v>
      </c>
      <c r="P96" s="27">
        <v>0</v>
      </c>
      <c r="Q96" s="40">
        <f t="shared" si="0"/>
        <v>-5.9</v>
      </c>
      <c r="R96" s="42">
        <f t="shared" si="35"/>
        <v>205.39999999999998</v>
      </c>
      <c r="S96" s="10">
        <f t="shared" si="30"/>
        <v>2.71</v>
      </c>
      <c r="T96" s="27">
        <f t="shared" si="39"/>
        <v>1</v>
      </c>
      <c r="U96" s="28">
        <f t="shared" si="31"/>
        <v>1.39</v>
      </c>
      <c r="V96" s="27">
        <f t="shared" si="40"/>
        <v>1</v>
      </c>
      <c r="W96" s="40">
        <f t="shared" si="5"/>
        <v>-0.61</v>
      </c>
      <c r="X96" s="42">
        <f t="shared" si="36"/>
        <v>61.000000000000007</v>
      </c>
      <c r="Y96" s="10">
        <f t="shared" si="50"/>
        <v>2.71</v>
      </c>
      <c r="Z96" s="27">
        <v>1.476684387737019</v>
      </c>
      <c r="AA96" s="28">
        <f t="shared" si="51"/>
        <v>1.39</v>
      </c>
      <c r="AB96" s="27">
        <v>0</v>
      </c>
      <c r="AC96" s="40">
        <f t="shared" si="7"/>
        <v>0</v>
      </c>
      <c r="AD96" s="40">
        <f t="shared" si="8"/>
        <v>-1.48</v>
      </c>
      <c r="AE96" s="42">
        <f t="shared" si="44"/>
        <v>42.750000000000007</v>
      </c>
      <c r="AF96" s="10">
        <f t="shared" si="46"/>
        <v>2.71</v>
      </c>
      <c r="AG96" s="27">
        <f t="shared" si="47"/>
        <v>2</v>
      </c>
      <c r="AH96" s="28">
        <f t="shared" si="48"/>
        <v>1.39</v>
      </c>
      <c r="AI96" s="27">
        <v>0</v>
      </c>
      <c r="AJ96" s="40">
        <f t="shared" si="49"/>
        <v>-2</v>
      </c>
      <c r="AK96" s="42">
        <f t="shared" si="42"/>
        <v>44.77000000000001</v>
      </c>
      <c r="AL96" s="70"/>
    </row>
    <row r="97" spans="1:38" customFormat="1" x14ac:dyDescent="0.2">
      <c r="A97" s="72"/>
      <c r="B97" s="34">
        <f t="shared" si="34"/>
        <v>92</v>
      </c>
      <c r="C97" s="2" t="s">
        <v>1648</v>
      </c>
      <c r="D97" s="55">
        <v>44826</v>
      </c>
      <c r="E97" s="2" t="s">
        <v>44</v>
      </c>
      <c r="F97" s="47" t="s">
        <v>10</v>
      </c>
      <c r="G97" s="47" t="s">
        <v>67</v>
      </c>
      <c r="H97" s="47">
        <v>1100</v>
      </c>
      <c r="I97" s="47" t="s">
        <v>128</v>
      </c>
      <c r="J97" s="47" t="s">
        <v>120</v>
      </c>
      <c r="K97" s="121" t="s">
        <v>1544</v>
      </c>
      <c r="L97" s="33" t="s">
        <v>56</v>
      </c>
      <c r="M97" s="10">
        <v>4.18</v>
      </c>
      <c r="N97" s="27">
        <v>3.1454901960784314</v>
      </c>
      <c r="O97" s="28">
        <v>2.0699999999999998</v>
      </c>
      <c r="P97" s="27">
        <v>2.9835294117647058</v>
      </c>
      <c r="Q97" s="40">
        <f t="shared" si="0"/>
        <v>-6.1</v>
      </c>
      <c r="R97" s="42">
        <f t="shared" si="35"/>
        <v>199.29999999999998</v>
      </c>
      <c r="S97" s="10">
        <f t="shared" si="30"/>
        <v>4.18</v>
      </c>
      <c r="T97" s="27">
        <f t="shared" si="39"/>
        <v>1</v>
      </c>
      <c r="U97" s="28">
        <f t="shared" si="31"/>
        <v>2.0699999999999998</v>
      </c>
      <c r="V97" s="27">
        <f t="shared" si="40"/>
        <v>1</v>
      </c>
      <c r="W97" s="40">
        <f t="shared" si="5"/>
        <v>-2</v>
      </c>
      <c r="X97" s="42">
        <f t="shared" si="36"/>
        <v>59.000000000000007</v>
      </c>
      <c r="Y97" s="10">
        <f t="shared" si="50"/>
        <v>4.18</v>
      </c>
      <c r="Z97" s="27">
        <v>0.95670658682634713</v>
      </c>
      <c r="AA97" s="28">
        <f t="shared" si="51"/>
        <v>2.0699999999999998</v>
      </c>
      <c r="AB97" s="27">
        <v>0</v>
      </c>
      <c r="AC97" s="40">
        <f t="shared" si="7"/>
        <v>0</v>
      </c>
      <c r="AD97" s="40">
        <f t="shared" si="8"/>
        <v>-0.96</v>
      </c>
      <c r="AE97" s="42">
        <f t="shared" si="44"/>
        <v>41.790000000000006</v>
      </c>
      <c r="AF97" s="10">
        <f t="shared" si="46"/>
        <v>4.18</v>
      </c>
      <c r="AG97" s="27">
        <f t="shared" si="47"/>
        <v>0.5</v>
      </c>
      <c r="AH97" s="28">
        <f t="shared" si="48"/>
        <v>2.0699999999999998</v>
      </c>
      <c r="AI97" s="27">
        <v>0</v>
      </c>
      <c r="AJ97" s="40">
        <f t="shared" si="49"/>
        <v>-0.5</v>
      </c>
      <c r="AK97" s="42">
        <f t="shared" si="42"/>
        <v>44.27000000000001</v>
      </c>
      <c r="AL97" s="70"/>
    </row>
    <row r="98" spans="1:38" customFormat="1" x14ac:dyDescent="0.2">
      <c r="A98" s="72"/>
      <c r="B98" s="34">
        <f t="shared" si="34"/>
        <v>93</v>
      </c>
      <c r="C98" s="2" t="s">
        <v>1643</v>
      </c>
      <c r="D98" s="55">
        <v>44827</v>
      </c>
      <c r="E98" s="2" t="s">
        <v>646</v>
      </c>
      <c r="F98" s="47" t="s">
        <v>46</v>
      </c>
      <c r="G98" s="47" t="s">
        <v>67</v>
      </c>
      <c r="H98" s="47">
        <v>1000</v>
      </c>
      <c r="I98" s="47" t="s">
        <v>132</v>
      </c>
      <c r="J98" s="47" t="s">
        <v>178</v>
      </c>
      <c r="K98" s="121" t="s">
        <v>1546</v>
      </c>
      <c r="L98" s="33" t="s">
        <v>9</v>
      </c>
      <c r="M98" s="10">
        <v>2.04</v>
      </c>
      <c r="N98" s="27">
        <v>9.6557575757575744</v>
      </c>
      <c r="O98" s="28">
        <v>1.3</v>
      </c>
      <c r="P98" s="27">
        <v>0</v>
      </c>
      <c r="Q98" s="40">
        <f t="shared" si="0"/>
        <v>10</v>
      </c>
      <c r="R98" s="42">
        <f t="shared" si="35"/>
        <v>209.29999999999998</v>
      </c>
      <c r="S98" s="10">
        <f t="shared" si="30"/>
        <v>2.04</v>
      </c>
      <c r="T98" s="27">
        <f t="shared" si="39"/>
        <v>1</v>
      </c>
      <c r="U98" s="28">
        <f t="shared" si="31"/>
        <v>1.3</v>
      </c>
      <c r="V98" s="27">
        <f t="shared" si="40"/>
        <v>1</v>
      </c>
      <c r="W98" s="40">
        <f t="shared" si="5"/>
        <v>1.34</v>
      </c>
      <c r="X98" s="42">
        <f t="shared" si="36"/>
        <v>60.340000000000011</v>
      </c>
      <c r="Y98" s="10">
        <f t="shared" si="50"/>
        <v>2.04</v>
      </c>
      <c r="Z98" s="27">
        <v>1.9615337423312886</v>
      </c>
      <c r="AA98" s="28">
        <f t="shared" si="51"/>
        <v>1.3</v>
      </c>
      <c r="AB98" s="27">
        <v>0</v>
      </c>
      <c r="AC98" s="40">
        <f t="shared" si="7"/>
        <v>4</v>
      </c>
      <c r="AD98" s="40">
        <f t="shared" si="8"/>
        <v>2.04</v>
      </c>
      <c r="AE98" s="42">
        <f t="shared" si="44"/>
        <v>43.830000000000005</v>
      </c>
      <c r="AF98" s="10">
        <f t="shared" si="46"/>
        <v>2.04</v>
      </c>
      <c r="AG98" s="27">
        <f t="shared" si="47"/>
        <v>2</v>
      </c>
      <c r="AH98" s="28">
        <f t="shared" si="48"/>
        <v>1.3</v>
      </c>
      <c r="AI98" s="27">
        <v>0</v>
      </c>
      <c r="AJ98" s="40">
        <f t="shared" si="49"/>
        <v>2.08</v>
      </c>
      <c r="AK98" s="42">
        <f t="shared" si="42"/>
        <v>46.350000000000009</v>
      </c>
      <c r="AL98" s="70"/>
    </row>
    <row r="99" spans="1:38" customFormat="1" x14ac:dyDescent="0.2">
      <c r="A99" s="72"/>
      <c r="B99" s="34">
        <f t="shared" si="34"/>
        <v>94</v>
      </c>
      <c r="C99" s="2" t="s">
        <v>1365</v>
      </c>
      <c r="D99" s="55">
        <v>44827</v>
      </c>
      <c r="E99" s="2" t="s">
        <v>646</v>
      </c>
      <c r="F99" s="47" t="s">
        <v>46</v>
      </c>
      <c r="G99" s="47" t="s">
        <v>67</v>
      </c>
      <c r="H99" s="47">
        <v>1000</v>
      </c>
      <c r="I99" s="47" t="s">
        <v>132</v>
      </c>
      <c r="J99" s="47" t="s">
        <v>178</v>
      </c>
      <c r="K99" s="121" t="s">
        <v>1544</v>
      </c>
      <c r="L99" s="33" t="s">
        <v>12</v>
      </c>
      <c r="M99" s="10">
        <v>7.24</v>
      </c>
      <c r="N99" s="27">
        <v>1.6060000000000003</v>
      </c>
      <c r="O99" s="28">
        <v>2.5</v>
      </c>
      <c r="P99" s="27">
        <v>1.04</v>
      </c>
      <c r="Q99" s="40">
        <f t="shared" si="0"/>
        <v>0</v>
      </c>
      <c r="R99" s="42">
        <f t="shared" si="35"/>
        <v>209.29999999999998</v>
      </c>
      <c r="S99" s="10">
        <f t="shared" si="30"/>
        <v>7.24</v>
      </c>
      <c r="T99" s="27">
        <f t="shared" si="39"/>
        <v>1</v>
      </c>
      <c r="U99" s="28">
        <f t="shared" si="31"/>
        <v>2.5</v>
      </c>
      <c r="V99" s="27">
        <f t="shared" si="40"/>
        <v>1</v>
      </c>
      <c r="W99" s="40">
        <f t="shared" si="5"/>
        <v>0.5</v>
      </c>
      <c r="X99" s="42">
        <f t="shared" si="36"/>
        <v>60.840000000000011</v>
      </c>
      <c r="Y99" s="10">
        <f t="shared" si="50"/>
        <v>7.24</v>
      </c>
      <c r="Z99" s="27">
        <v>0.55306340238543639</v>
      </c>
      <c r="AA99" s="28">
        <f t="shared" si="51"/>
        <v>2.5</v>
      </c>
      <c r="AB99" s="27">
        <v>0</v>
      </c>
      <c r="AC99" s="40">
        <f t="shared" si="7"/>
        <v>0</v>
      </c>
      <c r="AD99" s="40">
        <f t="shared" si="8"/>
        <v>-0.55000000000000004</v>
      </c>
      <c r="AE99" s="42">
        <f t="shared" ref="AE99:AE162" si="53">AD99+AE98</f>
        <v>43.280000000000008</v>
      </c>
      <c r="AF99" s="10">
        <f t="shared" si="46"/>
        <v>7.24</v>
      </c>
      <c r="AG99" s="27">
        <f t="shared" si="47"/>
        <v>0.5</v>
      </c>
      <c r="AH99" s="28">
        <f t="shared" si="48"/>
        <v>2.5</v>
      </c>
      <c r="AI99" s="27">
        <v>0</v>
      </c>
      <c r="AJ99" s="40">
        <f t="shared" si="49"/>
        <v>-0.5</v>
      </c>
      <c r="AK99" s="42">
        <f t="shared" si="42"/>
        <v>45.850000000000009</v>
      </c>
      <c r="AL99" s="70"/>
    </row>
    <row r="100" spans="1:38" customFormat="1" x14ac:dyDescent="0.2">
      <c r="A100" s="72"/>
      <c r="B100" s="34">
        <f t="shared" si="34"/>
        <v>95</v>
      </c>
      <c r="C100" s="2" t="s">
        <v>1649</v>
      </c>
      <c r="D100" s="55">
        <v>44827</v>
      </c>
      <c r="E100" s="2" t="s">
        <v>1650</v>
      </c>
      <c r="F100" s="47" t="s">
        <v>41</v>
      </c>
      <c r="G100" s="47" t="s">
        <v>70</v>
      </c>
      <c r="H100" s="47">
        <v>1300</v>
      </c>
      <c r="I100" s="47" t="s">
        <v>131</v>
      </c>
      <c r="J100" s="47" t="s">
        <v>120</v>
      </c>
      <c r="K100" s="121" t="s">
        <v>1544</v>
      </c>
      <c r="L100" s="33" t="s">
        <v>92</v>
      </c>
      <c r="M100" s="10">
        <v>7.37</v>
      </c>
      <c r="N100" s="27">
        <v>1.5727450980392157</v>
      </c>
      <c r="O100" s="28">
        <v>2.69</v>
      </c>
      <c r="P100" s="27">
        <v>0.90571428571428569</v>
      </c>
      <c r="Q100" s="40">
        <f t="shared" si="0"/>
        <v>-2.5</v>
      </c>
      <c r="R100" s="42">
        <f t="shared" si="35"/>
        <v>206.79999999999998</v>
      </c>
      <c r="S100" s="10">
        <f t="shared" si="30"/>
        <v>7.37</v>
      </c>
      <c r="T100" s="27">
        <f t="shared" si="39"/>
        <v>1</v>
      </c>
      <c r="U100" s="28">
        <f t="shared" si="31"/>
        <v>2.69</v>
      </c>
      <c r="V100" s="27">
        <f t="shared" si="40"/>
        <v>1</v>
      </c>
      <c r="W100" s="40">
        <f t="shared" si="5"/>
        <v>-2</v>
      </c>
      <c r="X100" s="42">
        <f t="shared" si="36"/>
        <v>58.840000000000011</v>
      </c>
      <c r="Y100" s="10">
        <f t="shared" si="50"/>
        <v>7.37</v>
      </c>
      <c r="Z100" s="27">
        <v>0.54266092564193336</v>
      </c>
      <c r="AA100" s="28">
        <f t="shared" si="51"/>
        <v>2.69</v>
      </c>
      <c r="AB100" s="27">
        <v>0</v>
      </c>
      <c r="AC100" s="40">
        <f t="shared" si="7"/>
        <v>0</v>
      </c>
      <c r="AD100" s="40">
        <f t="shared" si="8"/>
        <v>-0.54</v>
      </c>
      <c r="AE100" s="42">
        <f t="shared" si="53"/>
        <v>42.740000000000009</v>
      </c>
      <c r="AF100" s="10">
        <f t="shared" si="46"/>
        <v>7.37</v>
      </c>
      <c r="AG100" s="27">
        <f t="shared" si="47"/>
        <v>0.5</v>
      </c>
      <c r="AH100" s="28">
        <f t="shared" si="48"/>
        <v>2.69</v>
      </c>
      <c r="AI100" s="27">
        <v>0</v>
      </c>
      <c r="AJ100" s="40">
        <f t="shared" si="49"/>
        <v>-0.5</v>
      </c>
      <c r="AK100" s="42">
        <f t="shared" si="42"/>
        <v>45.350000000000009</v>
      </c>
      <c r="AL100" s="70"/>
    </row>
    <row r="101" spans="1:38" customFormat="1" x14ac:dyDescent="0.2">
      <c r="A101" s="72"/>
      <c r="B101" s="34">
        <f t="shared" si="34"/>
        <v>96</v>
      </c>
      <c r="C101" s="2" t="s">
        <v>1581</v>
      </c>
      <c r="D101" s="55">
        <v>44828</v>
      </c>
      <c r="E101" s="2" t="s">
        <v>719</v>
      </c>
      <c r="F101" s="47" t="s">
        <v>36</v>
      </c>
      <c r="G101" s="47" t="s">
        <v>67</v>
      </c>
      <c r="H101" s="47">
        <v>1400</v>
      </c>
      <c r="I101" s="47" t="s">
        <v>131</v>
      </c>
      <c r="J101" s="47" t="s">
        <v>178</v>
      </c>
      <c r="K101" s="121" t="s">
        <v>1544</v>
      </c>
      <c r="L101" s="33" t="s">
        <v>9</v>
      </c>
      <c r="M101" s="10">
        <v>4.5999999999999996</v>
      </c>
      <c r="N101" s="27">
        <v>2.7717241379310344</v>
      </c>
      <c r="O101" s="28">
        <v>1.93</v>
      </c>
      <c r="P101" s="27">
        <v>2.9466666666666663</v>
      </c>
      <c r="Q101" s="40">
        <f t="shared" si="0"/>
        <v>12.7</v>
      </c>
      <c r="R101" s="42">
        <f t="shared" si="35"/>
        <v>219.49999999999997</v>
      </c>
      <c r="S101" s="10">
        <f t="shared" si="30"/>
        <v>4.5999999999999996</v>
      </c>
      <c r="T101" s="27">
        <f t="shared" si="39"/>
        <v>1</v>
      </c>
      <c r="U101" s="28">
        <f t="shared" si="31"/>
        <v>1.93</v>
      </c>
      <c r="V101" s="27">
        <f t="shared" si="40"/>
        <v>1</v>
      </c>
      <c r="W101" s="40">
        <f t="shared" si="5"/>
        <v>4.53</v>
      </c>
      <c r="X101" s="42">
        <f t="shared" si="36"/>
        <v>63.370000000000012</v>
      </c>
      <c r="Y101" s="10">
        <f t="shared" si="50"/>
        <v>4.5999999999999996</v>
      </c>
      <c r="Z101" s="27">
        <v>0.86869565217391298</v>
      </c>
      <c r="AA101" s="28">
        <f t="shared" si="51"/>
        <v>1.93</v>
      </c>
      <c r="AB101" s="27">
        <v>0</v>
      </c>
      <c r="AC101" s="40">
        <f t="shared" si="7"/>
        <v>4</v>
      </c>
      <c r="AD101" s="40">
        <f t="shared" si="8"/>
        <v>3.13</v>
      </c>
      <c r="AE101" s="42">
        <f t="shared" si="53"/>
        <v>45.870000000000012</v>
      </c>
      <c r="AF101" s="10">
        <f t="shared" si="46"/>
        <v>4.5999999999999996</v>
      </c>
      <c r="AG101" s="27">
        <f t="shared" si="47"/>
        <v>0.5</v>
      </c>
      <c r="AH101" s="28">
        <f t="shared" si="48"/>
        <v>1.93</v>
      </c>
      <c r="AI101" s="27">
        <v>0</v>
      </c>
      <c r="AJ101" s="40">
        <f t="shared" si="49"/>
        <v>1.8</v>
      </c>
      <c r="AK101" s="42">
        <f t="shared" si="42"/>
        <v>47.150000000000006</v>
      </c>
      <c r="AL101" s="70"/>
    </row>
    <row r="102" spans="1:38" customFormat="1" x14ac:dyDescent="0.2">
      <c r="A102" s="72"/>
      <c r="B102" s="34">
        <f t="shared" si="34"/>
        <v>97</v>
      </c>
      <c r="C102" s="2" t="s">
        <v>1651</v>
      </c>
      <c r="D102" s="55">
        <v>44829</v>
      </c>
      <c r="E102" s="2" t="s">
        <v>1652</v>
      </c>
      <c r="F102" s="47" t="s">
        <v>10</v>
      </c>
      <c r="G102" s="47" t="s">
        <v>67</v>
      </c>
      <c r="H102" s="47">
        <v>1100</v>
      </c>
      <c r="I102" s="47" t="s">
        <v>131</v>
      </c>
      <c r="J102" s="47" t="s">
        <v>438</v>
      </c>
      <c r="K102" s="121" t="s">
        <v>1546</v>
      </c>
      <c r="L102" s="33" t="s">
        <v>62</v>
      </c>
      <c r="M102" s="10">
        <v>5.41</v>
      </c>
      <c r="N102" s="27">
        <v>2.2650617283950618</v>
      </c>
      <c r="O102" s="28">
        <v>2.4</v>
      </c>
      <c r="P102" s="27">
        <v>1.6381818181818182</v>
      </c>
      <c r="Q102" s="40">
        <f t="shared" si="0"/>
        <v>-3.9</v>
      </c>
      <c r="R102" s="42">
        <f t="shared" si="35"/>
        <v>215.59999999999997</v>
      </c>
      <c r="S102" s="10">
        <f t="shared" si="30"/>
        <v>5.41</v>
      </c>
      <c r="T102" s="27">
        <f t="shared" si="39"/>
        <v>1</v>
      </c>
      <c r="U102" s="28">
        <f t="shared" si="31"/>
        <v>2.4</v>
      </c>
      <c r="V102" s="27">
        <f t="shared" si="40"/>
        <v>1</v>
      </c>
      <c r="W102" s="40">
        <f t="shared" si="5"/>
        <v>-2</v>
      </c>
      <c r="X102" s="42">
        <f t="shared" si="36"/>
        <v>61.370000000000012</v>
      </c>
      <c r="Y102" s="10">
        <f t="shared" si="50"/>
        <v>5.41</v>
      </c>
      <c r="Z102" s="27">
        <v>0.73962962962962975</v>
      </c>
      <c r="AA102" s="28">
        <f t="shared" si="51"/>
        <v>2.4</v>
      </c>
      <c r="AB102" s="27">
        <v>0</v>
      </c>
      <c r="AC102" s="40">
        <f t="shared" si="7"/>
        <v>0</v>
      </c>
      <c r="AD102" s="40">
        <f t="shared" si="8"/>
        <v>-0.74</v>
      </c>
      <c r="AE102" s="42">
        <f t="shared" si="53"/>
        <v>45.13000000000001</v>
      </c>
      <c r="AF102" s="10">
        <f t="shared" si="46"/>
        <v>5.41</v>
      </c>
      <c r="AG102" s="27">
        <f t="shared" si="47"/>
        <v>2</v>
      </c>
      <c r="AH102" s="28">
        <f t="shared" si="48"/>
        <v>2.4</v>
      </c>
      <c r="AI102" s="27">
        <v>0</v>
      </c>
      <c r="AJ102" s="40">
        <f t="shared" si="49"/>
        <v>-2</v>
      </c>
      <c r="AK102" s="42">
        <f t="shared" si="42"/>
        <v>45.150000000000006</v>
      </c>
      <c r="AL102" s="70"/>
    </row>
    <row r="103" spans="1:38" customFormat="1" x14ac:dyDescent="0.2">
      <c r="A103" s="72"/>
      <c r="B103" s="34">
        <f t="shared" si="34"/>
        <v>98</v>
      </c>
      <c r="C103" s="2" t="s">
        <v>1656</v>
      </c>
      <c r="D103" s="55">
        <v>44832</v>
      </c>
      <c r="E103" s="2" t="s">
        <v>94</v>
      </c>
      <c r="F103" s="47" t="s">
        <v>36</v>
      </c>
      <c r="G103" s="47" t="s">
        <v>67</v>
      </c>
      <c r="H103" s="47">
        <v>1200</v>
      </c>
      <c r="I103" s="47" t="s">
        <v>132</v>
      </c>
      <c r="J103" s="47" t="s">
        <v>178</v>
      </c>
      <c r="K103" s="121" t="s">
        <v>1544</v>
      </c>
      <c r="L103" s="33" t="s">
        <v>62</v>
      </c>
      <c r="M103" s="10">
        <v>6.8</v>
      </c>
      <c r="N103" s="27">
        <v>1.7235396518375241</v>
      </c>
      <c r="O103" s="28">
        <v>2.52</v>
      </c>
      <c r="P103" s="27">
        <v>1.1466666666666667</v>
      </c>
      <c r="Q103" s="40">
        <f t="shared" si="0"/>
        <v>-2.9</v>
      </c>
      <c r="R103" s="42">
        <f t="shared" si="35"/>
        <v>212.69999999999996</v>
      </c>
      <c r="S103" s="10">
        <f t="shared" si="30"/>
        <v>6.8</v>
      </c>
      <c r="T103" s="27">
        <f t="shared" si="39"/>
        <v>1</v>
      </c>
      <c r="U103" s="28">
        <f t="shared" si="31"/>
        <v>2.52</v>
      </c>
      <c r="V103" s="27">
        <f t="shared" si="40"/>
        <v>1</v>
      </c>
      <c r="W103" s="40">
        <f t="shared" si="5"/>
        <v>-2</v>
      </c>
      <c r="X103" s="42">
        <f t="shared" si="36"/>
        <v>59.370000000000012</v>
      </c>
      <c r="Y103" s="10">
        <f t="shared" si="50"/>
        <v>6.8</v>
      </c>
      <c r="Z103" s="27">
        <v>0.5879411764705883</v>
      </c>
      <c r="AA103" s="28">
        <f t="shared" si="51"/>
        <v>2.52</v>
      </c>
      <c r="AB103" s="27">
        <v>0</v>
      </c>
      <c r="AC103" s="40">
        <f t="shared" si="7"/>
        <v>0</v>
      </c>
      <c r="AD103" s="40">
        <f t="shared" si="8"/>
        <v>-0.59</v>
      </c>
      <c r="AE103" s="42">
        <f t="shared" si="53"/>
        <v>44.540000000000006</v>
      </c>
      <c r="AF103" s="10">
        <f t="shared" si="46"/>
        <v>6.8</v>
      </c>
      <c r="AG103" s="27">
        <f t="shared" si="47"/>
        <v>0.5</v>
      </c>
      <c r="AH103" s="28">
        <f t="shared" si="48"/>
        <v>2.52</v>
      </c>
      <c r="AI103" s="27">
        <v>0</v>
      </c>
      <c r="AJ103" s="40">
        <f t="shared" si="49"/>
        <v>-0.5</v>
      </c>
      <c r="AK103" s="42">
        <f t="shared" si="42"/>
        <v>44.650000000000006</v>
      </c>
      <c r="AL103" s="70"/>
    </row>
    <row r="104" spans="1:38" customFormat="1" x14ac:dyDescent="0.2">
      <c r="A104" s="72"/>
      <c r="B104" s="34">
        <f t="shared" si="34"/>
        <v>99</v>
      </c>
      <c r="C104" s="2" t="s">
        <v>1657</v>
      </c>
      <c r="D104" s="55">
        <v>44832</v>
      </c>
      <c r="E104" s="2" t="s">
        <v>94</v>
      </c>
      <c r="F104" s="47" t="s">
        <v>36</v>
      </c>
      <c r="G104" s="47" t="s">
        <v>67</v>
      </c>
      <c r="H104" s="47">
        <v>1200</v>
      </c>
      <c r="I104" s="47" t="s">
        <v>132</v>
      </c>
      <c r="J104" s="47" t="s">
        <v>178</v>
      </c>
      <c r="K104" s="121" t="s">
        <v>1544</v>
      </c>
      <c r="L104" s="33" t="s">
        <v>66</v>
      </c>
      <c r="M104" s="10">
        <v>17</v>
      </c>
      <c r="N104" s="27">
        <v>0.62250000000000005</v>
      </c>
      <c r="O104" s="28">
        <v>6.13</v>
      </c>
      <c r="P104" s="27">
        <v>0.12000000000000002</v>
      </c>
      <c r="Q104" s="40">
        <f t="shared" si="0"/>
        <v>-0.7</v>
      </c>
      <c r="R104" s="42">
        <f t="shared" si="35"/>
        <v>211.99999999999997</v>
      </c>
      <c r="S104" s="10">
        <f t="shared" si="30"/>
        <v>17</v>
      </c>
      <c r="T104" s="27">
        <f t="shared" si="39"/>
        <v>1</v>
      </c>
      <c r="U104" s="28">
        <f t="shared" si="31"/>
        <v>6.13</v>
      </c>
      <c r="V104" s="27">
        <f t="shared" si="40"/>
        <v>1</v>
      </c>
      <c r="W104" s="40">
        <f t="shared" si="5"/>
        <v>-2</v>
      </c>
      <c r="X104" s="42">
        <f t="shared" si="36"/>
        <v>57.370000000000012</v>
      </c>
      <c r="Y104" s="10">
        <f t="shared" si="50"/>
        <v>17</v>
      </c>
      <c r="Z104" s="27">
        <v>0.23529411764705882</v>
      </c>
      <c r="AA104" s="28">
        <f t="shared" si="51"/>
        <v>6.13</v>
      </c>
      <c r="AB104" s="27">
        <v>0</v>
      </c>
      <c r="AC104" s="40">
        <f t="shared" si="7"/>
        <v>0</v>
      </c>
      <c r="AD104" s="40">
        <f t="shared" si="8"/>
        <v>-0.24</v>
      </c>
      <c r="AE104" s="42">
        <f t="shared" si="53"/>
        <v>44.300000000000004</v>
      </c>
      <c r="AF104" s="10">
        <f t="shared" si="46"/>
        <v>17</v>
      </c>
      <c r="AG104" s="27">
        <f t="shared" si="47"/>
        <v>0.5</v>
      </c>
      <c r="AH104" s="28">
        <f t="shared" si="48"/>
        <v>6.13</v>
      </c>
      <c r="AI104" s="27">
        <v>0</v>
      </c>
      <c r="AJ104" s="40">
        <f t="shared" si="49"/>
        <v>-0.5</v>
      </c>
      <c r="AK104" s="42">
        <f t="shared" si="42"/>
        <v>44.150000000000006</v>
      </c>
      <c r="AL104" s="70"/>
    </row>
    <row r="105" spans="1:38" customFormat="1" x14ac:dyDescent="0.2">
      <c r="A105" s="72"/>
      <c r="B105" s="34">
        <f t="shared" si="34"/>
        <v>100</v>
      </c>
      <c r="C105" s="2" t="s">
        <v>1658</v>
      </c>
      <c r="D105" s="55">
        <v>44832</v>
      </c>
      <c r="E105" s="2" t="s">
        <v>15</v>
      </c>
      <c r="F105" s="47" t="s">
        <v>46</v>
      </c>
      <c r="G105" s="47" t="s">
        <v>69</v>
      </c>
      <c r="H105" s="47">
        <v>1400</v>
      </c>
      <c r="I105" s="47" t="s">
        <v>131</v>
      </c>
      <c r="J105" s="47" t="s">
        <v>120</v>
      </c>
      <c r="K105" s="121" t="s">
        <v>1552</v>
      </c>
      <c r="L105" s="33" t="s">
        <v>62</v>
      </c>
      <c r="M105" s="10">
        <v>55.27</v>
      </c>
      <c r="N105" s="27">
        <v>0.18459207459207461</v>
      </c>
      <c r="O105" s="28">
        <v>14.28</v>
      </c>
      <c r="P105" s="27">
        <v>1.4999999999999999E-2</v>
      </c>
      <c r="Q105" s="40">
        <f t="shared" si="0"/>
        <v>-0.2</v>
      </c>
      <c r="R105" s="42">
        <f t="shared" si="35"/>
        <v>211.79999999999998</v>
      </c>
      <c r="S105" s="10">
        <f t="shared" si="30"/>
        <v>55.27</v>
      </c>
      <c r="T105" s="27">
        <f t="shared" si="39"/>
        <v>1</v>
      </c>
      <c r="U105" s="28">
        <f t="shared" si="31"/>
        <v>14.28</v>
      </c>
      <c r="V105" s="27">
        <f t="shared" si="40"/>
        <v>1</v>
      </c>
      <c r="W105" s="40">
        <f t="shared" si="5"/>
        <v>-2</v>
      </c>
      <c r="X105" s="42">
        <f t="shared" si="36"/>
        <v>55.370000000000012</v>
      </c>
      <c r="Y105" s="10">
        <f t="shared" si="50"/>
        <v>55.27</v>
      </c>
      <c r="Z105" s="27">
        <v>7.2365732250458475E-2</v>
      </c>
      <c r="AA105" s="28">
        <f t="shared" si="51"/>
        <v>14.28</v>
      </c>
      <c r="AB105" s="27">
        <v>0</v>
      </c>
      <c r="AC105" s="40">
        <f t="shared" si="7"/>
        <v>0</v>
      </c>
      <c r="AD105" s="40">
        <f t="shared" si="8"/>
        <v>-7.0000000000000007E-2</v>
      </c>
      <c r="AE105" s="42">
        <f t="shared" si="53"/>
        <v>44.230000000000004</v>
      </c>
      <c r="AF105" s="10">
        <f t="shared" si="46"/>
        <v>55.27</v>
      </c>
      <c r="AG105" s="27">
        <f t="shared" si="47"/>
        <v>0.25</v>
      </c>
      <c r="AH105" s="28">
        <f t="shared" si="48"/>
        <v>14.28</v>
      </c>
      <c r="AI105" s="27">
        <v>0</v>
      </c>
      <c r="AJ105" s="40">
        <f t="shared" si="49"/>
        <v>-0.25</v>
      </c>
      <c r="AK105" s="42">
        <f t="shared" ref="AK105:AK157" si="54">AJ105+AK104</f>
        <v>43.900000000000006</v>
      </c>
      <c r="AL105" s="70"/>
    </row>
    <row r="106" spans="1:38" customFormat="1" x14ac:dyDescent="0.2">
      <c r="A106" s="72"/>
      <c r="B106" s="34">
        <f t="shared" si="34"/>
        <v>101</v>
      </c>
      <c r="C106" s="2" t="s">
        <v>1268</v>
      </c>
      <c r="D106" s="55">
        <v>44833</v>
      </c>
      <c r="E106" s="2" t="s">
        <v>51</v>
      </c>
      <c r="F106" s="47" t="s">
        <v>41</v>
      </c>
      <c r="G106" s="47" t="s">
        <v>67</v>
      </c>
      <c r="H106" s="47">
        <v>1147</v>
      </c>
      <c r="I106" s="47" t="s">
        <v>131</v>
      </c>
      <c r="J106" s="47" t="s">
        <v>120</v>
      </c>
      <c r="K106" s="121" t="s">
        <v>1545</v>
      </c>
      <c r="L106" s="33" t="s">
        <v>56</v>
      </c>
      <c r="M106" s="10">
        <v>3.45</v>
      </c>
      <c r="N106" s="27">
        <v>4.0813793103448273</v>
      </c>
      <c r="O106" s="28">
        <v>1.4</v>
      </c>
      <c r="P106" s="27">
        <v>0</v>
      </c>
      <c r="Q106" s="40">
        <f t="shared" si="0"/>
        <v>-4.0999999999999996</v>
      </c>
      <c r="R106" s="42">
        <f t="shared" si="35"/>
        <v>207.7</v>
      </c>
      <c r="S106" s="10">
        <f t="shared" si="30"/>
        <v>3.45</v>
      </c>
      <c r="T106" s="27">
        <f t="shared" si="39"/>
        <v>1</v>
      </c>
      <c r="U106" s="28">
        <f t="shared" si="31"/>
        <v>1.4</v>
      </c>
      <c r="V106" s="27">
        <f t="shared" si="40"/>
        <v>1</v>
      </c>
      <c r="W106" s="40">
        <f t="shared" si="5"/>
        <v>-2</v>
      </c>
      <c r="X106" s="42">
        <f t="shared" si="36"/>
        <v>53.370000000000012</v>
      </c>
      <c r="Y106" s="10">
        <f t="shared" si="50"/>
        <v>3.45</v>
      </c>
      <c r="Z106" s="27">
        <v>1.1592753623188405</v>
      </c>
      <c r="AA106" s="28">
        <f t="shared" si="51"/>
        <v>1.4</v>
      </c>
      <c r="AB106" s="27">
        <v>0</v>
      </c>
      <c r="AC106" s="40">
        <f t="shared" si="7"/>
        <v>0</v>
      </c>
      <c r="AD106" s="40">
        <f t="shared" si="8"/>
        <v>-1.1599999999999999</v>
      </c>
      <c r="AE106" s="42">
        <f t="shared" si="53"/>
        <v>43.070000000000007</v>
      </c>
      <c r="AF106" s="10">
        <f t="shared" si="46"/>
        <v>3.45</v>
      </c>
      <c r="AG106" s="27">
        <f t="shared" si="47"/>
        <v>1</v>
      </c>
      <c r="AH106" s="28">
        <f t="shared" si="48"/>
        <v>1.4</v>
      </c>
      <c r="AI106" s="27">
        <v>0</v>
      </c>
      <c r="AJ106" s="40">
        <f t="shared" si="49"/>
        <v>-1</v>
      </c>
      <c r="AK106" s="42">
        <f t="shared" si="54"/>
        <v>42.900000000000006</v>
      </c>
      <c r="AL106" s="70"/>
    </row>
    <row r="107" spans="1:38" customFormat="1" x14ac:dyDescent="0.2">
      <c r="A107" s="72"/>
      <c r="B107" s="34">
        <f t="shared" si="34"/>
        <v>102</v>
      </c>
      <c r="C107" s="2" t="s">
        <v>1330</v>
      </c>
      <c r="D107" s="55">
        <v>44834</v>
      </c>
      <c r="E107" s="2" t="s">
        <v>32</v>
      </c>
      <c r="F107" s="47" t="s">
        <v>25</v>
      </c>
      <c r="G107" s="47" t="s">
        <v>67</v>
      </c>
      <c r="H107" s="47">
        <v>1100</v>
      </c>
      <c r="I107" s="47" t="s">
        <v>128</v>
      </c>
      <c r="J107" s="47" t="s">
        <v>120</v>
      </c>
      <c r="K107" s="121" t="s">
        <v>1545</v>
      </c>
      <c r="L107" s="33" t="s">
        <v>12</v>
      </c>
      <c r="M107" s="10">
        <v>2.85</v>
      </c>
      <c r="N107" s="27">
        <v>5.4011594202898543</v>
      </c>
      <c r="O107" s="28">
        <v>1.33</v>
      </c>
      <c r="P107" s="27">
        <v>0</v>
      </c>
      <c r="Q107" s="40">
        <f t="shared" si="0"/>
        <v>-5.4</v>
      </c>
      <c r="R107" s="42">
        <f t="shared" si="35"/>
        <v>202.29999999999998</v>
      </c>
      <c r="S107" s="10">
        <f t="shared" si="30"/>
        <v>2.85</v>
      </c>
      <c r="T107" s="27">
        <f t="shared" si="39"/>
        <v>1</v>
      </c>
      <c r="U107" s="28">
        <f t="shared" si="31"/>
        <v>1.33</v>
      </c>
      <c r="V107" s="27">
        <f t="shared" si="40"/>
        <v>1</v>
      </c>
      <c r="W107" s="40">
        <f t="shared" si="5"/>
        <v>-0.67</v>
      </c>
      <c r="X107" s="42">
        <f t="shared" si="36"/>
        <v>52.70000000000001</v>
      </c>
      <c r="Y107" s="10">
        <f t="shared" si="50"/>
        <v>2.85</v>
      </c>
      <c r="Z107" s="27">
        <v>1.4047368421052631</v>
      </c>
      <c r="AA107" s="28">
        <f t="shared" si="51"/>
        <v>1.33</v>
      </c>
      <c r="AB107" s="27">
        <v>0</v>
      </c>
      <c r="AC107" s="40">
        <f t="shared" si="7"/>
        <v>0</v>
      </c>
      <c r="AD107" s="40">
        <f t="shared" si="8"/>
        <v>-1.4</v>
      </c>
      <c r="AE107" s="42">
        <f t="shared" si="53"/>
        <v>41.670000000000009</v>
      </c>
      <c r="AF107" s="10">
        <f t="shared" si="46"/>
        <v>2.85</v>
      </c>
      <c r="AG107" s="27">
        <f t="shared" si="47"/>
        <v>1</v>
      </c>
      <c r="AH107" s="28">
        <f t="shared" si="48"/>
        <v>1.33</v>
      </c>
      <c r="AI107" s="27">
        <v>0</v>
      </c>
      <c r="AJ107" s="40">
        <f t="shared" si="49"/>
        <v>-1</v>
      </c>
      <c r="AK107" s="42">
        <f t="shared" si="54"/>
        <v>41.900000000000006</v>
      </c>
      <c r="AL107" s="70"/>
    </row>
    <row r="108" spans="1:38" customFormat="1" x14ac:dyDescent="0.2">
      <c r="A108" s="72"/>
      <c r="B108" s="34">
        <f t="shared" si="34"/>
        <v>103</v>
      </c>
      <c r="C108" s="2" t="s">
        <v>1101</v>
      </c>
      <c r="D108" s="55">
        <v>44834</v>
      </c>
      <c r="E108" s="2" t="s">
        <v>32</v>
      </c>
      <c r="F108" s="47" t="s">
        <v>36</v>
      </c>
      <c r="G108" s="47" t="s">
        <v>67</v>
      </c>
      <c r="H108" s="47">
        <v>1100</v>
      </c>
      <c r="I108" s="47" t="s">
        <v>128</v>
      </c>
      <c r="J108" s="47" t="s">
        <v>120</v>
      </c>
      <c r="K108" s="121" t="s">
        <v>1546</v>
      </c>
      <c r="L108" s="33" t="s">
        <v>9</v>
      </c>
      <c r="M108" s="10">
        <v>2.11</v>
      </c>
      <c r="N108" s="27">
        <v>8.9738345864661646</v>
      </c>
      <c r="O108" s="28">
        <v>1.31</v>
      </c>
      <c r="P108" s="27">
        <v>0</v>
      </c>
      <c r="Q108" s="40">
        <f t="shared" si="0"/>
        <v>10</v>
      </c>
      <c r="R108" s="42">
        <f t="shared" si="35"/>
        <v>212.29999999999998</v>
      </c>
      <c r="S108" s="10">
        <f t="shared" si="30"/>
        <v>2.11</v>
      </c>
      <c r="T108" s="27">
        <f t="shared" si="39"/>
        <v>1</v>
      </c>
      <c r="U108" s="28">
        <f t="shared" si="31"/>
        <v>1.31</v>
      </c>
      <c r="V108" s="27">
        <f t="shared" si="40"/>
        <v>1</v>
      </c>
      <c r="W108" s="40">
        <f t="shared" si="5"/>
        <v>1.42</v>
      </c>
      <c r="X108" s="42">
        <f t="shared" si="36"/>
        <v>54.120000000000012</v>
      </c>
      <c r="Y108" s="10">
        <f t="shared" si="50"/>
        <v>2.11</v>
      </c>
      <c r="Z108" s="27">
        <v>1.8934319526627219</v>
      </c>
      <c r="AA108" s="28">
        <f t="shared" si="51"/>
        <v>1.31</v>
      </c>
      <c r="AB108" s="27">
        <v>0</v>
      </c>
      <c r="AC108" s="40">
        <f t="shared" si="7"/>
        <v>4</v>
      </c>
      <c r="AD108" s="40">
        <f t="shared" si="8"/>
        <v>2.1</v>
      </c>
      <c r="AE108" s="42">
        <f t="shared" si="53"/>
        <v>43.77000000000001</v>
      </c>
      <c r="AF108" s="10">
        <f t="shared" si="46"/>
        <v>2.11</v>
      </c>
      <c r="AG108" s="27">
        <f t="shared" si="47"/>
        <v>2</v>
      </c>
      <c r="AH108" s="28">
        <f t="shared" si="48"/>
        <v>1.31</v>
      </c>
      <c r="AI108" s="27">
        <v>0</v>
      </c>
      <c r="AJ108" s="40">
        <f t="shared" si="49"/>
        <v>2.2200000000000002</v>
      </c>
      <c r="AK108" s="42">
        <f t="shared" si="54"/>
        <v>44.120000000000005</v>
      </c>
      <c r="AL108" s="70"/>
    </row>
    <row r="109" spans="1:38" customFormat="1" x14ac:dyDescent="0.2">
      <c r="A109" s="72"/>
      <c r="B109" s="34">
        <f t="shared" si="34"/>
        <v>104</v>
      </c>
      <c r="C109" s="2" t="s">
        <v>1659</v>
      </c>
      <c r="D109" s="55">
        <v>44834</v>
      </c>
      <c r="E109" s="2" t="s">
        <v>27</v>
      </c>
      <c r="F109" s="47" t="s">
        <v>10</v>
      </c>
      <c r="G109" s="47" t="s">
        <v>67</v>
      </c>
      <c r="H109" s="47">
        <v>1200</v>
      </c>
      <c r="I109" s="47" t="s">
        <v>131</v>
      </c>
      <c r="J109" s="47" t="s">
        <v>120</v>
      </c>
      <c r="K109" s="121" t="s">
        <v>1544</v>
      </c>
      <c r="L109" s="33" t="s">
        <v>62</v>
      </c>
      <c r="M109" s="10">
        <v>35.58</v>
      </c>
      <c r="N109" s="27">
        <v>0.29004683840749412</v>
      </c>
      <c r="O109" s="28">
        <v>7.21</v>
      </c>
      <c r="P109" s="27">
        <v>5.000000000000001E-2</v>
      </c>
      <c r="Q109" s="40">
        <f t="shared" si="0"/>
        <v>-0.3</v>
      </c>
      <c r="R109" s="42">
        <f t="shared" si="35"/>
        <v>211.99999999999997</v>
      </c>
      <c r="S109" s="10">
        <f t="shared" si="30"/>
        <v>35.58</v>
      </c>
      <c r="T109" s="27">
        <f t="shared" si="39"/>
        <v>1</v>
      </c>
      <c r="U109" s="28">
        <f t="shared" si="31"/>
        <v>7.21</v>
      </c>
      <c r="V109" s="27">
        <f t="shared" si="40"/>
        <v>1</v>
      </c>
      <c r="W109" s="40">
        <f t="shared" si="5"/>
        <v>-2</v>
      </c>
      <c r="X109" s="42">
        <f t="shared" si="36"/>
        <v>52.120000000000012</v>
      </c>
      <c r="Y109" s="10">
        <f t="shared" si="50"/>
        <v>35.58</v>
      </c>
      <c r="Z109" s="27">
        <v>0.11253521126760563</v>
      </c>
      <c r="AA109" s="28">
        <f t="shared" si="51"/>
        <v>7.21</v>
      </c>
      <c r="AB109" s="27">
        <v>0</v>
      </c>
      <c r="AC109" s="40">
        <f t="shared" si="7"/>
        <v>0</v>
      </c>
      <c r="AD109" s="40">
        <f t="shared" si="8"/>
        <v>-0.11</v>
      </c>
      <c r="AE109" s="42">
        <f t="shared" si="53"/>
        <v>43.660000000000011</v>
      </c>
      <c r="AF109" s="10">
        <f t="shared" si="46"/>
        <v>35.58</v>
      </c>
      <c r="AG109" s="27">
        <f t="shared" si="47"/>
        <v>0.5</v>
      </c>
      <c r="AH109" s="28">
        <f t="shared" si="48"/>
        <v>7.21</v>
      </c>
      <c r="AI109" s="27">
        <v>0</v>
      </c>
      <c r="AJ109" s="40">
        <f t="shared" si="49"/>
        <v>-0.5</v>
      </c>
      <c r="AK109" s="42">
        <f t="shared" si="54"/>
        <v>43.620000000000005</v>
      </c>
      <c r="AL109" s="70"/>
    </row>
    <row r="110" spans="1:38" customFormat="1" x14ac:dyDescent="0.2">
      <c r="A110" s="72"/>
      <c r="B110" s="48">
        <f t="shared" si="34"/>
        <v>105</v>
      </c>
      <c r="C110" s="9" t="s">
        <v>1660</v>
      </c>
      <c r="D110" s="39">
        <v>44834</v>
      </c>
      <c r="E110" s="9" t="s">
        <v>27</v>
      </c>
      <c r="F110" s="50" t="s">
        <v>10</v>
      </c>
      <c r="G110" s="50" t="s">
        <v>67</v>
      </c>
      <c r="H110" s="50">
        <v>1200</v>
      </c>
      <c r="I110" s="50" t="s">
        <v>131</v>
      </c>
      <c r="J110" s="50" t="s">
        <v>120</v>
      </c>
      <c r="K110" s="122" t="s">
        <v>1544</v>
      </c>
      <c r="L110" s="35" t="s">
        <v>110</v>
      </c>
      <c r="M110" s="36">
        <v>6.53</v>
      </c>
      <c r="N110" s="37">
        <v>1.8134074074074071</v>
      </c>
      <c r="O110" s="38">
        <v>2.17</v>
      </c>
      <c r="P110" s="37">
        <v>1.5911111111111107</v>
      </c>
      <c r="Q110" s="41">
        <f t="shared" si="0"/>
        <v>-3.4</v>
      </c>
      <c r="R110" s="45">
        <f t="shared" si="35"/>
        <v>208.59999999999997</v>
      </c>
      <c r="S110" s="36">
        <f t="shared" si="30"/>
        <v>6.53</v>
      </c>
      <c r="T110" s="37">
        <f t="shared" si="39"/>
        <v>1</v>
      </c>
      <c r="U110" s="38">
        <f t="shared" si="31"/>
        <v>2.17</v>
      </c>
      <c r="V110" s="37">
        <f t="shared" si="40"/>
        <v>1</v>
      </c>
      <c r="W110" s="41">
        <f t="shared" si="5"/>
        <v>-2</v>
      </c>
      <c r="X110" s="45">
        <f t="shared" si="36"/>
        <v>50.120000000000012</v>
      </c>
      <c r="Y110" s="36">
        <f t="shared" si="50"/>
        <v>6.53</v>
      </c>
      <c r="Z110" s="37">
        <v>0.61308465403942791</v>
      </c>
      <c r="AA110" s="38">
        <f t="shared" si="51"/>
        <v>2.17</v>
      </c>
      <c r="AB110" s="37">
        <v>0</v>
      </c>
      <c r="AC110" s="41">
        <f t="shared" si="7"/>
        <v>0</v>
      </c>
      <c r="AD110" s="41">
        <f t="shared" si="8"/>
        <v>-0.61</v>
      </c>
      <c r="AE110" s="45">
        <f t="shared" si="53"/>
        <v>43.050000000000011</v>
      </c>
      <c r="AF110" s="36">
        <f t="shared" si="46"/>
        <v>6.53</v>
      </c>
      <c r="AG110" s="37">
        <f t="shared" si="47"/>
        <v>0.5</v>
      </c>
      <c r="AH110" s="38">
        <f t="shared" si="48"/>
        <v>2.17</v>
      </c>
      <c r="AI110" s="37">
        <v>0</v>
      </c>
      <c r="AJ110" s="41">
        <f t="shared" si="49"/>
        <v>-0.5</v>
      </c>
      <c r="AK110" s="45">
        <f t="shared" si="54"/>
        <v>43.120000000000005</v>
      </c>
      <c r="AL110" s="70"/>
    </row>
    <row r="111" spans="1:38" customFormat="1" x14ac:dyDescent="0.2">
      <c r="A111" s="72"/>
      <c r="B111" s="34">
        <f t="shared" si="34"/>
        <v>106</v>
      </c>
      <c r="C111" s="2" t="s">
        <v>1585</v>
      </c>
      <c r="D111" s="55">
        <v>44835</v>
      </c>
      <c r="E111" s="2" t="s">
        <v>865</v>
      </c>
      <c r="F111" s="47" t="s">
        <v>36</v>
      </c>
      <c r="G111" s="47" t="s">
        <v>67</v>
      </c>
      <c r="H111" s="47">
        <v>1200</v>
      </c>
      <c r="I111" s="47" t="s">
        <v>131</v>
      </c>
      <c r="J111" s="47" t="s">
        <v>120</v>
      </c>
      <c r="K111" s="121" t="s">
        <v>1546</v>
      </c>
      <c r="L111" s="33" t="s">
        <v>9</v>
      </c>
      <c r="M111" s="10">
        <v>2.08</v>
      </c>
      <c r="N111" s="27">
        <v>9.2588235294117656</v>
      </c>
      <c r="O111" s="28">
        <v>1.41</v>
      </c>
      <c r="P111" s="27">
        <v>0</v>
      </c>
      <c r="Q111" s="40">
        <f t="shared" si="0"/>
        <v>10</v>
      </c>
      <c r="R111" s="42">
        <f t="shared" si="35"/>
        <v>218.59999999999997</v>
      </c>
      <c r="S111" s="10">
        <f t="shared" si="30"/>
        <v>2.08</v>
      </c>
      <c r="T111" s="27">
        <f t="shared" si="39"/>
        <v>1</v>
      </c>
      <c r="U111" s="28">
        <f t="shared" si="31"/>
        <v>1.41</v>
      </c>
      <c r="V111" s="27">
        <f t="shared" si="40"/>
        <v>1</v>
      </c>
      <c r="W111" s="40">
        <f t="shared" si="5"/>
        <v>1.49</v>
      </c>
      <c r="X111" s="42">
        <f t="shared" si="36"/>
        <v>51.610000000000014</v>
      </c>
      <c r="Y111" s="10">
        <f t="shared" si="50"/>
        <v>2.08</v>
      </c>
      <c r="Z111" s="27">
        <v>1.9244578313253011</v>
      </c>
      <c r="AA111" s="28">
        <f t="shared" si="51"/>
        <v>1.41</v>
      </c>
      <c r="AB111" s="27">
        <v>0</v>
      </c>
      <c r="AC111" s="40">
        <f t="shared" si="7"/>
        <v>4</v>
      </c>
      <c r="AD111" s="40">
        <f t="shared" si="8"/>
        <v>2.08</v>
      </c>
      <c r="AE111" s="42">
        <f t="shared" si="53"/>
        <v>45.13000000000001</v>
      </c>
      <c r="AF111" s="10">
        <f t="shared" si="46"/>
        <v>2.08</v>
      </c>
      <c r="AG111" s="27">
        <f t="shared" si="47"/>
        <v>2</v>
      </c>
      <c r="AH111" s="28">
        <f t="shared" si="48"/>
        <v>1.41</v>
      </c>
      <c r="AI111" s="27">
        <v>0</v>
      </c>
      <c r="AJ111" s="40">
        <f t="shared" si="49"/>
        <v>2.16</v>
      </c>
      <c r="AK111" s="42">
        <f t="shared" si="54"/>
        <v>45.28</v>
      </c>
      <c r="AL111" s="70"/>
    </row>
    <row r="112" spans="1:38" customFormat="1" x14ac:dyDescent="0.2">
      <c r="A112" s="72"/>
      <c r="B112" s="34">
        <f t="shared" si="34"/>
        <v>107</v>
      </c>
      <c r="C112" s="2" t="s">
        <v>1662</v>
      </c>
      <c r="D112" s="55">
        <v>44835</v>
      </c>
      <c r="E112" s="2" t="s">
        <v>865</v>
      </c>
      <c r="F112" s="47" t="s">
        <v>10</v>
      </c>
      <c r="G112" s="47" t="s">
        <v>67</v>
      </c>
      <c r="H112" s="47">
        <v>1100</v>
      </c>
      <c r="I112" s="47" t="s">
        <v>131</v>
      </c>
      <c r="J112" s="47" t="s">
        <v>120</v>
      </c>
      <c r="K112" s="121" t="s">
        <v>1545</v>
      </c>
      <c r="L112" s="33" t="s">
        <v>66</v>
      </c>
      <c r="M112" s="10">
        <v>3.9</v>
      </c>
      <c r="N112" s="27">
        <v>3.4470793036750482</v>
      </c>
      <c r="O112" s="28">
        <v>1.75</v>
      </c>
      <c r="P112" s="27">
        <v>0</v>
      </c>
      <c r="Q112" s="40">
        <f t="shared" si="0"/>
        <v>-3.4</v>
      </c>
      <c r="R112" s="42">
        <f t="shared" si="35"/>
        <v>215.19999999999996</v>
      </c>
      <c r="S112" s="10">
        <f t="shared" si="30"/>
        <v>3.9</v>
      </c>
      <c r="T112" s="27">
        <f t="shared" si="39"/>
        <v>1</v>
      </c>
      <c r="U112" s="28">
        <f t="shared" si="31"/>
        <v>1.75</v>
      </c>
      <c r="V112" s="27">
        <f t="shared" si="40"/>
        <v>1</v>
      </c>
      <c r="W112" s="40">
        <f t="shared" si="5"/>
        <v>-2</v>
      </c>
      <c r="X112" s="42">
        <f t="shared" si="36"/>
        <v>49.610000000000014</v>
      </c>
      <c r="Y112" s="10">
        <f t="shared" si="50"/>
        <v>3.9</v>
      </c>
      <c r="Z112" s="27">
        <v>1.0253846153846153</v>
      </c>
      <c r="AA112" s="28">
        <f t="shared" si="51"/>
        <v>1.75</v>
      </c>
      <c r="AB112" s="27">
        <v>0</v>
      </c>
      <c r="AC112" s="40">
        <f t="shared" si="7"/>
        <v>0</v>
      </c>
      <c r="AD112" s="40">
        <f t="shared" si="8"/>
        <v>-1.03</v>
      </c>
      <c r="AE112" s="42">
        <f t="shared" si="53"/>
        <v>44.100000000000009</v>
      </c>
      <c r="AF112" s="10">
        <f t="shared" si="46"/>
        <v>3.9</v>
      </c>
      <c r="AG112" s="27">
        <f t="shared" si="47"/>
        <v>1</v>
      </c>
      <c r="AH112" s="28">
        <f t="shared" si="48"/>
        <v>1.75</v>
      </c>
      <c r="AI112" s="27">
        <v>0</v>
      </c>
      <c r="AJ112" s="40">
        <f t="shared" si="49"/>
        <v>-1</v>
      </c>
      <c r="AK112" s="42">
        <f t="shared" si="54"/>
        <v>44.28</v>
      </c>
      <c r="AL112" s="70"/>
    </row>
    <row r="113" spans="1:38" customFormat="1" x14ac:dyDescent="0.2">
      <c r="A113" s="72"/>
      <c r="B113" s="34">
        <f t="shared" si="34"/>
        <v>108</v>
      </c>
      <c r="C113" s="2" t="s">
        <v>1666</v>
      </c>
      <c r="D113" s="55">
        <v>44837</v>
      </c>
      <c r="E113" s="2" t="s">
        <v>44</v>
      </c>
      <c r="F113" s="47" t="s">
        <v>41</v>
      </c>
      <c r="G113" s="47" t="s">
        <v>67</v>
      </c>
      <c r="H113" s="47">
        <v>1200</v>
      </c>
      <c r="I113" s="47" t="s">
        <v>128</v>
      </c>
      <c r="J113" s="47" t="s">
        <v>120</v>
      </c>
      <c r="K113" s="121" t="s">
        <v>1544</v>
      </c>
      <c r="L113" s="33" t="s">
        <v>12</v>
      </c>
      <c r="M113" s="10">
        <v>52.25</v>
      </c>
      <c r="N113" s="27">
        <v>0.19435729847494557</v>
      </c>
      <c r="O113" s="28">
        <v>9.66</v>
      </c>
      <c r="P113" s="27">
        <v>0.02</v>
      </c>
      <c r="Q113" s="40">
        <f t="shared" si="0"/>
        <v>0</v>
      </c>
      <c r="R113" s="42">
        <f t="shared" si="35"/>
        <v>215.19999999999996</v>
      </c>
      <c r="S113" s="10">
        <f t="shared" si="30"/>
        <v>52.25</v>
      </c>
      <c r="T113" s="27">
        <f t="shared" si="39"/>
        <v>1</v>
      </c>
      <c r="U113" s="28">
        <f t="shared" si="31"/>
        <v>9.66</v>
      </c>
      <c r="V113" s="27">
        <f t="shared" si="40"/>
        <v>1</v>
      </c>
      <c r="W113" s="40">
        <f t="shared" si="5"/>
        <v>7.66</v>
      </c>
      <c r="X113" s="42">
        <f t="shared" si="36"/>
        <v>57.27000000000001</v>
      </c>
      <c r="Y113" s="10">
        <f t="shared" si="50"/>
        <v>52.25</v>
      </c>
      <c r="Z113" s="27">
        <v>7.6540659340659345E-2</v>
      </c>
      <c r="AA113" s="28">
        <f t="shared" si="51"/>
        <v>9.66</v>
      </c>
      <c r="AB113" s="27">
        <v>0</v>
      </c>
      <c r="AC113" s="40">
        <f t="shared" si="7"/>
        <v>0</v>
      </c>
      <c r="AD113" s="40">
        <f t="shared" si="8"/>
        <v>-0.08</v>
      </c>
      <c r="AE113" s="42">
        <f t="shared" si="53"/>
        <v>44.02000000000001</v>
      </c>
      <c r="AF113" s="10">
        <f t="shared" si="46"/>
        <v>52.25</v>
      </c>
      <c r="AG113" s="27">
        <f t="shared" si="47"/>
        <v>0.5</v>
      </c>
      <c r="AH113" s="28">
        <f t="shared" si="48"/>
        <v>9.66</v>
      </c>
      <c r="AI113" s="27">
        <v>0</v>
      </c>
      <c r="AJ113" s="40">
        <f t="shared" si="49"/>
        <v>-0.5</v>
      </c>
      <c r="AK113" s="42">
        <f t="shared" si="54"/>
        <v>43.78</v>
      </c>
      <c r="AL113" s="70"/>
    </row>
    <row r="114" spans="1:38" customFormat="1" x14ac:dyDescent="0.2">
      <c r="A114" s="72"/>
      <c r="B114" s="34">
        <f t="shared" si="34"/>
        <v>109</v>
      </c>
      <c r="C114" s="2" t="s">
        <v>1667</v>
      </c>
      <c r="D114" s="55">
        <v>44838</v>
      </c>
      <c r="E114" s="2" t="s">
        <v>457</v>
      </c>
      <c r="F114" s="47" t="s">
        <v>25</v>
      </c>
      <c r="G114" s="47" t="s">
        <v>67</v>
      </c>
      <c r="H114" s="47">
        <v>1000</v>
      </c>
      <c r="I114" s="47" t="s">
        <v>132</v>
      </c>
      <c r="J114" s="47" t="s">
        <v>120</v>
      </c>
      <c r="K114" s="121" t="s">
        <v>1545</v>
      </c>
      <c r="L114" s="33" t="s">
        <v>9</v>
      </c>
      <c r="M114" s="10">
        <v>3.44</v>
      </c>
      <c r="N114" s="27">
        <v>4.1117948717948716</v>
      </c>
      <c r="O114" s="28">
        <v>1.54</v>
      </c>
      <c r="P114" s="27">
        <v>0</v>
      </c>
      <c r="Q114" s="40">
        <f t="shared" ref="Q114:Q189" si="55">ROUND(IF(OR($L114="1st",$L114="WON"),($M114*$N114)+($O114*$P114),IF(OR($L114="2nd",$L114="3rd"),IF($O114="NTD",0,($O114*$P114))))-($N114+$P114),1)</f>
        <v>10</v>
      </c>
      <c r="R114" s="42">
        <f t="shared" si="35"/>
        <v>225.19999999999996</v>
      </c>
      <c r="S114" s="10">
        <f t="shared" si="30"/>
        <v>3.44</v>
      </c>
      <c r="T114" s="27">
        <f t="shared" si="39"/>
        <v>1</v>
      </c>
      <c r="U114" s="28">
        <f t="shared" si="31"/>
        <v>1.54</v>
      </c>
      <c r="V114" s="27">
        <f t="shared" si="40"/>
        <v>1</v>
      </c>
      <c r="W114" s="40">
        <f t="shared" si="5"/>
        <v>2.98</v>
      </c>
      <c r="X114" s="42">
        <f t="shared" si="36"/>
        <v>60.250000000000007</v>
      </c>
      <c r="Y114" s="10">
        <f t="shared" si="50"/>
        <v>3.44</v>
      </c>
      <c r="Z114" s="27">
        <v>1.1625733413919757</v>
      </c>
      <c r="AA114" s="28">
        <f t="shared" si="51"/>
        <v>1.54</v>
      </c>
      <c r="AB114" s="27">
        <v>0</v>
      </c>
      <c r="AC114" s="40">
        <f t="shared" si="7"/>
        <v>4</v>
      </c>
      <c r="AD114" s="40">
        <f t="shared" si="8"/>
        <v>2.84</v>
      </c>
      <c r="AE114" s="42">
        <f t="shared" si="53"/>
        <v>46.860000000000014</v>
      </c>
      <c r="AF114" s="10">
        <f t="shared" si="46"/>
        <v>3.44</v>
      </c>
      <c r="AG114" s="27">
        <f t="shared" si="47"/>
        <v>1</v>
      </c>
      <c r="AH114" s="28">
        <f t="shared" si="48"/>
        <v>1.54</v>
      </c>
      <c r="AI114" s="27">
        <v>0</v>
      </c>
      <c r="AJ114" s="40">
        <f t="shared" si="49"/>
        <v>2.44</v>
      </c>
      <c r="AK114" s="42">
        <f t="shared" si="54"/>
        <v>46.22</v>
      </c>
      <c r="AL114" s="70"/>
    </row>
    <row r="115" spans="1:38" customFormat="1" x14ac:dyDescent="0.2">
      <c r="A115" s="72"/>
      <c r="B115" s="34">
        <f t="shared" si="34"/>
        <v>110</v>
      </c>
      <c r="C115" s="2" t="s">
        <v>1668</v>
      </c>
      <c r="D115" s="55">
        <v>44840</v>
      </c>
      <c r="E115" s="2" t="s">
        <v>39</v>
      </c>
      <c r="F115" s="47" t="s">
        <v>25</v>
      </c>
      <c r="G115" s="47" t="s">
        <v>67</v>
      </c>
      <c r="H115" s="47">
        <v>1000</v>
      </c>
      <c r="I115" s="47" t="s">
        <v>131</v>
      </c>
      <c r="J115" s="47" t="s">
        <v>120</v>
      </c>
      <c r="K115" s="121" t="s">
        <v>1545</v>
      </c>
      <c r="L115" s="33" t="s">
        <v>110</v>
      </c>
      <c r="M115" s="10">
        <v>4</v>
      </c>
      <c r="N115" s="27">
        <v>3.3200000000000003</v>
      </c>
      <c r="O115" s="28">
        <v>1.53</v>
      </c>
      <c r="P115" s="27">
        <v>0</v>
      </c>
      <c r="Q115" s="40">
        <f t="shared" si="55"/>
        <v>-3.3</v>
      </c>
      <c r="R115" s="42">
        <f t="shared" si="35"/>
        <v>221.89999999999995</v>
      </c>
      <c r="S115" s="10">
        <f t="shared" si="30"/>
        <v>4</v>
      </c>
      <c r="T115" s="27">
        <f t="shared" si="39"/>
        <v>1</v>
      </c>
      <c r="U115" s="28">
        <f t="shared" si="31"/>
        <v>1.53</v>
      </c>
      <c r="V115" s="27">
        <f t="shared" si="40"/>
        <v>1</v>
      </c>
      <c r="W115" s="40">
        <f t="shared" si="5"/>
        <v>-2</v>
      </c>
      <c r="X115" s="42">
        <f t="shared" si="36"/>
        <v>58.250000000000007</v>
      </c>
      <c r="Y115" s="10">
        <f t="shared" si="50"/>
        <v>4</v>
      </c>
      <c r="Z115" s="27">
        <v>1</v>
      </c>
      <c r="AA115" s="28">
        <f t="shared" si="51"/>
        <v>1.53</v>
      </c>
      <c r="AB115" s="27">
        <v>0</v>
      </c>
      <c r="AC115" s="40">
        <f t="shared" si="7"/>
        <v>0</v>
      </c>
      <c r="AD115" s="40">
        <f t="shared" si="8"/>
        <v>-1</v>
      </c>
      <c r="AE115" s="42">
        <f t="shared" si="53"/>
        <v>45.860000000000014</v>
      </c>
      <c r="AF115" s="10">
        <f t="shared" si="46"/>
        <v>4</v>
      </c>
      <c r="AG115" s="27">
        <f t="shared" si="47"/>
        <v>1</v>
      </c>
      <c r="AH115" s="28">
        <f t="shared" si="48"/>
        <v>1.53</v>
      </c>
      <c r="AI115" s="27">
        <v>0</v>
      </c>
      <c r="AJ115" s="40">
        <f t="shared" si="49"/>
        <v>-1</v>
      </c>
      <c r="AK115" s="42">
        <f t="shared" si="54"/>
        <v>45.22</v>
      </c>
      <c r="AL115" s="70"/>
    </row>
    <row r="116" spans="1:38" customFormat="1" x14ac:dyDescent="0.2">
      <c r="A116" s="72"/>
      <c r="B116" s="34">
        <f t="shared" si="34"/>
        <v>111</v>
      </c>
      <c r="C116" s="2" t="s">
        <v>1372</v>
      </c>
      <c r="D116" s="55">
        <v>44840</v>
      </c>
      <c r="E116" s="2" t="s">
        <v>39</v>
      </c>
      <c r="F116" s="47" t="s">
        <v>25</v>
      </c>
      <c r="G116" s="47" t="s">
        <v>67</v>
      </c>
      <c r="H116" s="47">
        <v>1000</v>
      </c>
      <c r="I116" s="47" t="s">
        <v>131</v>
      </c>
      <c r="J116" s="47" t="s">
        <v>120</v>
      </c>
      <c r="K116" s="121" t="s">
        <v>1545</v>
      </c>
      <c r="L116" s="33" t="s">
        <v>9</v>
      </c>
      <c r="M116" s="10">
        <v>2.54</v>
      </c>
      <c r="N116" s="27">
        <v>6.4971428571428573</v>
      </c>
      <c r="O116" s="28">
        <v>1.36</v>
      </c>
      <c r="P116" s="27">
        <v>0</v>
      </c>
      <c r="Q116" s="40">
        <f t="shared" si="55"/>
        <v>10</v>
      </c>
      <c r="R116" s="42">
        <f t="shared" si="35"/>
        <v>231.89999999999995</v>
      </c>
      <c r="S116" s="10">
        <f t="shared" si="30"/>
        <v>2.54</v>
      </c>
      <c r="T116" s="27">
        <f t="shared" si="39"/>
        <v>1</v>
      </c>
      <c r="U116" s="28">
        <f t="shared" si="31"/>
        <v>1.36</v>
      </c>
      <c r="V116" s="27">
        <f t="shared" si="40"/>
        <v>1</v>
      </c>
      <c r="W116" s="40">
        <f t="shared" si="5"/>
        <v>1.9</v>
      </c>
      <c r="X116" s="42">
        <f t="shared" si="36"/>
        <v>60.150000000000006</v>
      </c>
      <c r="Y116" s="10">
        <f t="shared" si="50"/>
        <v>2.54</v>
      </c>
      <c r="Z116" s="27">
        <v>1.5748366013071897</v>
      </c>
      <c r="AA116" s="28">
        <f t="shared" si="51"/>
        <v>1.36</v>
      </c>
      <c r="AB116" s="27">
        <v>0</v>
      </c>
      <c r="AC116" s="40">
        <f t="shared" si="7"/>
        <v>4</v>
      </c>
      <c r="AD116" s="40">
        <f t="shared" si="8"/>
        <v>2.4300000000000002</v>
      </c>
      <c r="AE116" s="42">
        <f t="shared" si="53"/>
        <v>48.290000000000013</v>
      </c>
      <c r="AF116" s="10">
        <f t="shared" si="46"/>
        <v>2.54</v>
      </c>
      <c r="AG116" s="27">
        <f t="shared" si="47"/>
        <v>1</v>
      </c>
      <c r="AH116" s="28">
        <f t="shared" si="48"/>
        <v>1.36</v>
      </c>
      <c r="AI116" s="27">
        <v>0</v>
      </c>
      <c r="AJ116" s="40">
        <f t="shared" si="49"/>
        <v>1.54</v>
      </c>
      <c r="AK116" s="42">
        <f t="shared" si="54"/>
        <v>46.76</v>
      </c>
      <c r="AL116" s="70"/>
    </row>
    <row r="117" spans="1:38" customFormat="1" x14ac:dyDescent="0.2">
      <c r="A117" s="72"/>
      <c r="B117" s="34">
        <f t="shared" si="34"/>
        <v>112</v>
      </c>
      <c r="C117" s="2" t="s">
        <v>1370</v>
      </c>
      <c r="D117" s="55">
        <v>44840</v>
      </c>
      <c r="E117" s="2" t="s">
        <v>39</v>
      </c>
      <c r="F117" s="47" t="s">
        <v>36</v>
      </c>
      <c r="G117" s="47" t="s">
        <v>67</v>
      </c>
      <c r="H117" s="47">
        <v>1200</v>
      </c>
      <c r="I117" s="47" t="s">
        <v>131</v>
      </c>
      <c r="J117" s="47" t="s">
        <v>120</v>
      </c>
      <c r="K117" s="121" t="s">
        <v>1546</v>
      </c>
      <c r="L117" s="33" t="s">
        <v>9</v>
      </c>
      <c r="M117" s="10">
        <v>3.15</v>
      </c>
      <c r="N117" s="27">
        <v>4.6294117647058828</v>
      </c>
      <c r="O117" s="28">
        <v>1.59</v>
      </c>
      <c r="P117" s="27">
        <v>0</v>
      </c>
      <c r="Q117" s="40">
        <f t="shared" si="55"/>
        <v>10</v>
      </c>
      <c r="R117" s="42">
        <f t="shared" si="35"/>
        <v>241.89999999999995</v>
      </c>
      <c r="S117" s="10">
        <f t="shared" si="30"/>
        <v>3.15</v>
      </c>
      <c r="T117" s="27">
        <f t="shared" si="39"/>
        <v>1</v>
      </c>
      <c r="U117" s="28">
        <f t="shared" si="31"/>
        <v>1.59</v>
      </c>
      <c r="V117" s="27">
        <f t="shared" si="40"/>
        <v>1</v>
      </c>
      <c r="W117" s="40">
        <f t="shared" si="5"/>
        <v>2.74</v>
      </c>
      <c r="X117" s="42">
        <f t="shared" si="36"/>
        <v>62.890000000000008</v>
      </c>
      <c r="Y117" s="10">
        <f t="shared" si="50"/>
        <v>3.15</v>
      </c>
      <c r="Z117" s="27">
        <v>1.2687301587301585</v>
      </c>
      <c r="AA117" s="28">
        <f t="shared" si="51"/>
        <v>1.59</v>
      </c>
      <c r="AB117" s="27">
        <v>0</v>
      </c>
      <c r="AC117" s="40">
        <f t="shared" si="7"/>
        <v>4</v>
      </c>
      <c r="AD117" s="40">
        <f t="shared" si="8"/>
        <v>2.73</v>
      </c>
      <c r="AE117" s="42">
        <f t="shared" si="53"/>
        <v>51.02000000000001</v>
      </c>
      <c r="AF117" s="10">
        <f t="shared" si="46"/>
        <v>3.15</v>
      </c>
      <c r="AG117" s="27">
        <f t="shared" si="47"/>
        <v>2</v>
      </c>
      <c r="AH117" s="28">
        <f t="shared" si="48"/>
        <v>1.59</v>
      </c>
      <c r="AI117" s="27">
        <v>0</v>
      </c>
      <c r="AJ117" s="40">
        <f t="shared" si="49"/>
        <v>4.3</v>
      </c>
      <c r="AK117" s="42">
        <f t="shared" si="54"/>
        <v>51.059999999999995</v>
      </c>
      <c r="AL117" s="70"/>
    </row>
    <row r="118" spans="1:38" customFormat="1" x14ac:dyDescent="0.2">
      <c r="A118" s="72"/>
      <c r="B118" s="34">
        <f t="shared" si="34"/>
        <v>113</v>
      </c>
      <c r="C118" s="2" t="s">
        <v>1285</v>
      </c>
      <c r="D118" s="55">
        <v>44840</v>
      </c>
      <c r="E118" s="2" t="s">
        <v>39</v>
      </c>
      <c r="F118" s="47" t="s">
        <v>36</v>
      </c>
      <c r="G118" s="47" t="s">
        <v>67</v>
      </c>
      <c r="H118" s="47">
        <v>1200</v>
      </c>
      <c r="I118" s="47" t="s">
        <v>131</v>
      </c>
      <c r="J118" s="47" t="s">
        <v>120</v>
      </c>
      <c r="K118" s="121" t="s">
        <v>1544</v>
      </c>
      <c r="L118" s="33" t="s">
        <v>62</v>
      </c>
      <c r="M118" s="10">
        <v>7.24</v>
      </c>
      <c r="N118" s="27">
        <v>1.6060000000000003</v>
      </c>
      <c r="O118" s="28">
        <v>2.71</v>
      </c>
      <c r="P118" s="27">
        <v>0.93090909090909091</v>
      </c>
      <c r="Q118" s="40">
        <f t="shared" si="55"/>
        <v>-2.5</v>
      </c>
      <c r="R118" s="42">
        <f t="shared" si="35"/>
        <v>239.39999999999995</v>
      </c>
      <c r="S118" s="10">
        <f t="shared" si="30"/>
        <v>7.24</v>
      </c>
      <c r="T118" s="27">
        <f t="shared" si="39"/>
        <v>1</v>
      </c>
      <c r="U118" s="28">
        <f t="shared" si="31"/>
        <v>2.71</v>
      </c>
      <c r="V118" s="27">
        <f t="shared" si="40"/>
        <v>1</v>
      </c>
      <c r="W118" s="40">
        <f t="shared" si="5"/>
        <v>-2</v>
      </c>
      <c r="X118" s="42">
        <f t="shared" si="36"/>
        <v>60.890000000000008</v>
      </c>
      <c r="Y118" s="10">
        <f t="shared" si="50"/>
        <v>7.24</v>
      </c>
      <c r="Z118" s="27">
        <v>0.55306340238543639</v>
      </c>
      <c r="AA118" s="28">
        <f t="shared" si="51"/>
        <v>2.71</v>
      </c>
      <c r="AB118" s="27">
        <v>0</v>
      </c>
      <c r="AC118" s="40">
        <f t="shared" si="7"/>
        <v>0</v>
      </c>
      <c r="AD118" s="40">
        <f t="shared" si="8"/>
        <v>-0.55000000000000004</v>
      </c>
      <c r="AE118" s="42">
        <f t="shared" si="53"/>
        <v>50.470000000000013</v>
      </c>
      <c r="AF118" s="10">
        <f t="shared" si="46"/>
        <v>7.24</v>
      </c>
      <c r="AG118" s="27">
        <f t="shared" si="47"/>
        <v>0.5</v>
      </c>
      <c r="AH118" s="28">
        <f t="shared" si="48"/>
        <v>2.71</v>
      </c>
      <c r="AI118" s="27">
        <v>0</v>
      </c>
      <c r="AJ118" s="40">
        <f t="shared" si="49"/>
        <v>-0.5</v>
      </c>
      <c r="AK118" s="42">
        <f t="shared" si="54"/>
        <v>50.559999999999995</v>
      </c>
      <c r="AL118" s="70"/>
    </row>
    <row r="119" spans="1:38" customFormat="1" x14ac:dyDescent="0.2">
      <c r="A119" s="72"/>
      <c r="B119" s="34">
        <f t="shared" si="34"/>
        <v>114</v>
      </c>
      <c r="C119" s="2" t="s">
        <v>1669</v>
      </c>
      <c r="D119" s="55">
        <v>44840</v>
      </c>
      <c r="E119" s="2" t="s">
        <v>39</v>
      </c>
      <c r="F119" s="47" t="s">
        <v>10</v>
      </c>
      <c r="G119" s="47" t="s">
        <v>67</v>
      </c>
      <c r="H119" s="47">
        <v>1200</v>
      </c>
      <c r="I119" s="47" t="s">
        <v>131</v>
      </c>
      <c r="J119" s="47" t="s">
        <v>120</v>
      </c>
      <c r="K119" s="121" t="s">
        <v>1545</v>
      </c>
      <c r="L119" s="33" t="s">
        <v>12</v>
      </c>
      <c r="M119" s="10">
        <v>2.74</v>
      </c>
      <c r="N119" s="27">
        <v>5.7481761006289309</v>
      </c>
      <c r="O119" s="28">
        <v>1.41</v>
      </c>
      <c r="P119" s="27">
        <v>0</v>
      </c>
      <c r="Q119" s="40">
        <f t="shared" si="55"/>
        <v>-5.7</v>
      </c>
      <c r="R119" s="42">
        <f t="shared" si="35"/>
        <v>233.69999999999996</v>
      </c>
      <c r="S119" s="10">
        <f t="shared" si="30"/>
        <v>2.74</v>
      </c>
      <c r="T119" s="27">
        <f t="shared" si="39"/>
        <v>1</v>
      </c>
      <c r="U119" s="28">
        <f t="shared" si="31"/>
        <v>1.41</v>
      </c>
      <c r="V119" s="27">
        <f t="shared" si="40"/>
        <v>1</v>
      </c>
      <c r="W119" s="40">
        <f t="shared" si="5"/>
        <v>-0.59</v>
      </c>
      <c r="X119" s="42">
        <f t="shared" si="36"/>
        <v>60.300000000000004</v>
      </c>
      <c r="Y119" s="10">
        <f t="shared" si="50"/>
        <v>2.74</v>
      </c>
      <c r="Z119" s="27">
        <v>1.4591087344028517</v>
      </c>
      <c r="AA119" s="28">
        <f t="shared" si="51"/>
        <v>1.41</v>
      </c>
      <c r="AB119" s="27">
        <v>0</v>
      </c>
      <c r="AC119" s="40">
        <f t="shared" si="7"/>
        <v>0</v>
      </c>
      <c r="AD119" s="40">
        <f t="shared" si="8"/>
        <v>-1.46</v>
      </c>
      <c r="AE119" s="42">
        <f t="shared" si="53"/>
        <v>49.010000000000012</v>
      </c>
      <c r="AF119" s="10">
        <f t="shared" si="46"/>
        <v>2.74</v>
      </c>
      <c r="AG119" s="27">
        <f t="shared" si="47"/>
        <v>1</v>
      </c>
      <c r="AH119" s="28">
        <f t="shared" si="48"/>
        <v>1.41</v>
      </c>
      <c r="AI119" s="27">
        <v>0</v>
      </c>
      <c r="AJ119" s="40">
        <f t="shared" si="49"/>
        <v>-1</v>
      </c>
      <c r="AK119" s="42">
        <f t="shared" si="54"/>
        <v>49.559999999999995</v>
      </c>
      <c r="AL119" s="70"/>
    </row>
    <row r="120" spans="1:38" customFormat="1" x14ac:dyDescent="0.2">
      <c r="A120" s="72"/>
      <c r="B120" s="34">
        <f t="shared" si="34"/>
        <v>115</v>
      </c>
      <c r="C120" s="2" t="s">
        <v>1641</v>
      </c>
      <c r="D120" s="55">
        <v>44840</v>
      </c>
      <c r="E120" s="2" t="s">
        <v>39</v>
      </c>
      <c r="F120" s="47" t="s">
        <v>10</v>
      </c>
      <c r="G120" s="47" t="s">
        <v>67</v>
      </c>
      <c r="H120" s="47">
        <v>1200</v>
      </c>
      <c r="I120" s="47" t="s">
        <v>131</v>
      </c>
      <c r="J120" s="47" t="s">
        <v>120</v>
      </c>
      <c r="K120" s="121" t="s">
        <v>1544</v>
      </c>
      <c r="L120" s="33" t="s">
        <v>66</v>
      </c>
      <c r="M120" s="10">
        <v>25.48</v>
      </c>
      <c r="N120" s="27">
        <v>0.40795918367346939</v>
      </c>
      <c r="O120" s="28">
        <v>4.26</v>
      </c>
      <c r="P120" s="27">
        <v>0.10999999999999996</v>
      </c>
      <c r="Q120" s="40">
        <f t="shared" si="55"/>
        <v>-0.5</v>
      </c>
      <c r="R120" s="42">
        <f t="shared" si="35"/>
        <v>233.19999999999996</v>
      </c>
      <c r="S120" s="10">
        <f t="shared" si="30"/>
        <v>25.48</v>
      </c>
      <c r="T120" s="27">
        <f t="shared" si="39"/>
        <v>1</v>
      </c>
      <c r="U120" s="28">
        <f t="shared" si="31"/>
        <v>4.26</v>
      </c>
      <c r="V120" s="27">
        <f t="shared" si="40"/>
        <v>1</v>
      </c>
      <c r="W120" s="40">
        <f t="shared" si="5"/>
        <v>-2</v>
      </c>
      <c r="X120" s="42">
        <f t="shared" si="36"/>
        <v>58.300000000000004</v>
      </c>
      <c r="Y120" s="10">
        <f t="shared" si="50"/>
        <v>25.48</v>
      </c>
      <c r="Z120" s="27">
        <v>0.15705882352941178</v>
      </c>
      <c r="AA120" s="28">
        <f t="shared" si="51"/>
        <v>4.26</v>
      </c>
      <c r="AB120" s="27">
        <v>0</v>
      </c>
      <c r="AC120" s="40">
        <f t="shared" si="7"/>
        <v>0</v>
      </c>
      <c r="AD120" s="40">
        <f t="shared" si="8"/>
        <v>-0.16</v>
      </c>
      <c r="AE120" s="42">
        <f t="shared" si="53"/>
        <v>48.850000000000016</v>
      </c>
      <c r="AF120" s="10">
        <f t="shared" si="46"/>
        <v>25.48</v>
      </c>
      <c r="AG120" s="27">
        <f t="shared" si="47"/>
        <v>0.5</v>
      </c>
      <c r="AH120" s="28">
        <f t="shared" si="48"/>
        <v>4.26</v>
      </c>
      <c r="AI120" s="27">
        <v>0</v>
      </c>
      <c r="AJ120" s="40">
        <f t="shared" si="49"/>
        <v>-0.5</v>
      </c>
      <c r="AK120" s="42">
        <f t="shared" si="54"/>
        <v>49.059999999999995</v>
      </c>
      <c r="AL120" s="70"/>
    </row>
    <row r="121" spans="1:38" customFormat="1" x14ac:dyDescent="0.2">
      <c r="A121" s="72"/>
      <c r="B121" s="34">
        <f t="shared" si="34"/>
        <v>116</v>
      </c>
      <c r="C121" s="2" t="s">
        <v>1670</v>
      </c>
      <c r="D121" s="55">
        <v>44841</v>
      </c>
      <c r="E121" s="2" t="s">
        <v>15</v>
      </c>
      <c r="F121" s="47" t="s">
        <v>34</v>
      </c>
      <c r="G121" s="47" t="s">
        <v>67</v>
      </c>
      <c r="H121" s="47">
        <v>1000</v>
      </c>
      <c r="I121" s="47" t="s">
        <v>131</v>
      </c>
      <c r="J121" s="47" t="s">
        <v>120</v>
      </c>
      <c r="K121" s="121" t="s">
        <v>1546</v>
      </c>
      <c r="L121" s="33" t="s">
        <v>9</v>
      </c>
      <c r="M121" s="10">
        <v>2.17</v>
      </c>
      <c r="N121" s="27">
        <v>8.5365250965250965</v>
      </c>
      <c r="O121" s="28">
        <v>1.1599999999999999</v>
      </c>
      <c r="P121" s="27">
        <v>0</v>
      </c>
      <c r="Q121" s="40">
        <f t="shared" si="55"/>
        <v>10</v>
      </c>
      <c r="R121" s="42">
        <f t="shared" si="35"/>
        <v>243.19999999999996</v>
      </c>
      <c r="S121" s="10">
        <f t="shared" si="30"/>
        <v>2.17</v>
      </c>
      <c r="T121" s="27">
        <f t="shared" si="39"/>
        <v>1</v>
      </c>
      <c r="U121" s="28">
        <f t="shared" si="31"/>
        <v>1.1599999999999999</v>
      </c>
      <c r="V121" s="27">
        <f t="shared" si="40"/>
        <v>1</v>
      </c>
      <c r="W121" s="40">
        <f t="shared" si="5"/>
        <v>1.33</v>
      </c>
      <c r="X121" s="42">
        <f t="shared" si="36"/>
        <v>59.63</v>
      </c>
      <c r="Y121" s="10">
        <f t="shared" si="50"/>
        <v>2.17</v>
      </c>
      <c r="Z121" s="27">
        <v>1.8410344827586211</v>
      </c>
      <c r="AA121" s="28">
        <f t="shared" si="51"/>
        <v>1.1599999999999999</v>
      </c>
      <c r="AB121" s="27">
        <v>0</v>
      </c>
      <c r="AC121" s="40">
        <f t="shared" si="7"/>
        <v>4</v>
      </c>
      <c r="AD121" s="40">
        <f t="shared" si="8"/>
        <v>2.15</v>
      </c>
      <c r="AE121" s="42">
        <f t="shared" si="53"/>
        <v>51.000000000000014</v>
      </c>
      <c r="AF121" s="10">
        <f t="shared" si="46"/>
        <v>2.17</v>
      </c>
      <c r="AG121" s="27">
        <f t="shared" si="47"/>
        <v>2</v>
      </c>
      <c r="AH121" s="28">
        <f t="shared" si="48"/>
        <v>1.1599999999999999</v>
      </c>
      <c r="AI121" s="27">
        <v>0</v>
      </c>
      <c r="AJ121" s="40">
        <f t="shared" si="49"/>
        <v>2.34</v>
      </c>
      <c r="AK121" s="42">
        <f t="shared" si="54"/>
        <v>51.399999999999991</v>
      </c>
      <c r="AL121" s="70"/>
    </row>
    <row r="122" spans="1:38" customFormat="1" x14ac:dyDescent="0.2">
      <c r="A122" s="72"/>
      <c r="B122" s="34">
        <f t="shared" si="34"/>
        <v>117</v>
      </c>
      <c r="C122" s="2" t="s">
        <v>1675</v>
      </c>
      <c r="D122" s="55">
        <v>44843</v>
      </c>
      <c r="E122" s="2" t="s">
        <v>32</v>
      </c>
      <c r="F122" s="47" t="s">
        <v>25</v>
      </c>
      <c r="G122" s="47" t="s">
        <v>67</v>
      </c>
      <c r="H122" s="47">
        <v>1000</v>
      </c>
      <c r="I122" s="47" t="s">
        <v>133</v>
      </c>
      <c r="J122" s="47" t="s">
        <v>120</v>
      </c>
      <c r="K122" s="121" t="s">
        <v>1545</v>
      </c>
      <c r="L122" s="33" t="s">
        <v>9</v>
      </c>
      <c r="M122" s="10">
        <v>1.54</v>
      </c>
      <c r="N122" s="27">
        <v>18.517647058823531</v>
      </c>
      <c r="O122" s="28">
        <v>1.06</v>
      </c>
      <c r="P122" s="27">
        <v>0</v>
      </c>
      <c r="Q122" s="40">
        <f t="shared" si="55"/>
        <v>10</v>
      </c>
      <c r="R122" s="42">
        <f t="shared" si="35"/>
        <v>253.19999999999996</v>
      </c>
      <c r="S122" s="10">
        <f t="shared" si="30"/>
        <v>1.54</v>
      </c>
      <c r="T122" s="27">
        <f t="shared" si="39"/>
        <v>1</v>
      </c>
      <c r="U122" s="28">
        <f t="shared" si="31"/>
        <v>1.06</v>
      </c>
      <c r="V122" s="27">
        <f t="shared" si="40"/>
        <v>1</v>
      </c>
      <c r="W122" s="40">
        <f t="shared" si="5"/>
        <v>0.6</v>
      </c>
      <c r="X122" s="42">
        <f t="shared" si="36"/>
        <v>60.230000000000004</v>
      </c>
      <c r="Y122" s="10">
        <f t="shared" si="50"/>
        <v>1.54</v>
      </c>
      <c r="Z122" s="27">
        <v>2.6004789833822093</v>
      </c>
      <c r="AA122" s="28">
        <f t="shared" si="51"/>
        <v>1.06</v>
      </c>
      <c r="AB122" s="27">
        <v>0</v>
      </c>
      <c r="AC122" s="40">
        <f t="shared" si="7"/>
        <v>4</v>
      </c>
      <c r="AD122" s="40">
        <f t="shared" si="8"/>
        <v>1.4</v>
      </c>
      <c r="AE122" s="42">
        <f t="shared" si="53"/>
        <v>52.400000000000013</v>
      </c>
      <c r="AF122" s="10">
        <f t="shared" si="46"/>
        <v>1.54</v>
      </c>
      <c r="AG122" s="27">
        <f t="shared" si="47"/>
        <v>1</v>
      </c>
      <c r="AH122" s="28">
        <f t="shared" si="48"/>
        <v>1.06</v>
      </c>
      <c r="AI122" s="27">
        <v>0</v>
      </c>
      <c r="AJ122" s="40">
        <f t="shared" si="49"/>
        <v>0.54</v>
      </c>
      <c r="AK122" s="42">
        <f t="shared" si="54"/>
        <v>51.939999999999991</v>
      </c>
      <c r="AL122" s="70"/>
    </row>
    <row r="123" spans="1:38" customFormat="1" x14ac:dyDescent="0.2">
      <c r="A123" s="72"/>
      <c r="B123" s="34">
        <f t="shared" si="34"/>
        <v>118</v>
      </c>
      <c r="C123" s="2" t="s">
        <v>1676</v>
      </c>
      <c r="D123" s="55">
        <v>44843</v>
      </c>
      <c r="E123" s="2" t="s">
        <v>517</v>
      </c>
      <c r="F123" s="47" t="s">
        <v>25</v>
      </c>
      <c r="G123" s="47" t="s">
        <v>67</v>
      </c>
      <c r="H123" s="47">
        <v>1100</v>
      </c>
      <c r="I123" s="47" t="s">
        <v>131</v>
      </c>
      <c r="J123" s="47" t="s">
        <v>438</v>
      </c>
      <c r="K123" s="121" t="s">
        <v>1545</v>
      </c>
      <c r="L123" s="33" t="s">
        <v>12</v>
      </c>
      <c r="M123" s="10">
        <v>2.33</v>
      </c>
      <c r="N123" s="27">
        <v>7.4912471655328803</v>
      </c>
      <c r="O123" s="28">
        <v>1.27</v>
      </c>
      <c r="P123" s="27">
        <v>0</v>
      </c>
      <c r="Q123" s="40">
        <f t="shared" si="55"/>
        <v>-7.5</v>
      </c>
      <c r="R123" s="42">
        <f t="shared" si="35"/>
        <v>245.69999999999996</v>
      </c>
      <c r="S123" s="10">
        <f t="shared" si="30"/>
        <v>2.33</v>
      </c>
      <c r="T123" s="27">
        <f t="shared" si="39"/>
        <v>1</v>
      </c>
      <c r="U123" s="28">
        <f t="shared" si="31"/>
        <v>1.27</v>
      </c>
      <c r="V123" s="27">
        <f t="shared" si="40"/>
        <v>1</v>
      </c>
      <c r="W123" s="40">
        <f t="shared" si="5"/>
        <v>-0.73</v>
      </c>
      <c r="X123" s="42">
        <f t="shared" si="36"/>
        <v>59.500000000000007</v>
      </c>
      <c r="Y123" s="10">
        <f t="shared" si="50"/>
        <v>2.33</v>
      </c>
      <c r="Z123" s="27">
        <v>1.7153475935828877</v>
      </c>
      <c r="AA123" s="28">
        <f t="shared" si="51"/>
        <v>1.27</v>
      </c>
      <c r="AB123" s="27">
        <v>0</v>
      </c>
      <c r="AC123" s="40">
        <f t="shared" si="7"/>
        <v>0</v>
      </c>
      <c r="AD123" s="40">
        <f t="shared" si="8"/>
        <v>-1.72</v>
      </c>
      <c r="AE123" s="42">
        <f t="shared" si="53"/>
        <v>50.680000000000014</v>
      </c>
      <c r="AF123" s="10">
        <f t="shared" si="46"/>
        <v>2.33</v>
      </c>
      <c r="AG123" s="27">
        <f t="shared" si="47"/>
        <v>1</v>
      </c>
      <c r="AH123" s="28">
        <f t="shared" si="48"/>
        <v>1.27</v>
      </c>
      <c r="AI123" s="27">
        <v>0</v>
      </c>
      <c r="AJ123" s="40">
        <f t="shared" si="49"/>
        <v>-1</v>
      </c>
      <c r="AK123" s="42">
        <f t="shared" si="54"/>
        <v>50.939999999999991</v>
      </c>
      <c r="AL123" s="70"/>
    </row>
    <row r="124" spans="1:38" customFormat="1" x14ac:dyDescent="0.2">
      <c r="A124" s="72"/>
      <c r="B124" s="34">
        <f t="shared" si="34"/>
        <v>119</v>
      </c>
      <c r="C124" s="2" t="s">
        <v>1679</v>
      </c>
      <c r="D124" s="55">
        <v>44845</v>
      </c>
      <c r="E124" s="2" t="s">
        <v>28</v>
      </c>
      <c r="F124" s="47" t="s">
        <v>25</v>
      </c>
      <c r="G124" s="47" t="s">
        <v>67</v>
      </c>
      <c r="H124" s="47">
        <v>1100</v>
      </c>
      <c r="I124" s="47" t="s">
        <v>131</v>
      </c>
      <c r="J124" s="47" t="s">
        <v>120</v>
      </c>
      <c r="K124" s="121" t="s">
        <v>1544</v>
      </c>
      <c r="L124" s="33" t="s">
        <v>9</v>
      </c>
      <c r="M124" s="10">
        <v>5.0199999999999996</v>
      </c>
      <c r="N124" s="27">
        <v>2.4949999999999997</v>
      </c>
      <c r="O124" s="28">
        <v>1.84</v>
      </c>
      <c r="P124" s="27">
        <v>2.9371428571428573</v>
      </c>
      <c r="Q124" s="40">
        <f t="shared" si="55"/>
        <v>12.5</v>
      </c>
      <c r="R124" s="42">
        <f t="shared" si="35"/>
        <v>258.19999999999993</v>
      </c>
      <c r="S124" s="10">
        <f t="shared" si="30"/>
        <v>5.0199999999999996</v>
      </c>
      <c r="T124" s="27">
        <f t="shared" si="39"/>
        <v>1</v>
      </c>
      <c r="U124" s="28">
        <f t="shared" si="31"/>
        <v>1.84</v>
      </c>
      <c r="V124" s="27">
        <f t="shared" si="40"/>
        <v>1</v>
      </c>
      <c r="W124" s="40">
        <f t="shared" si="5"/>
        <v>4.8600000000000003</v>
      </c>
      <c r="X124" s="42">
        <f t="shared" si="36"/>
        <v>64.360000000000014</v>
      </c>
      <c r="Y124" s="10">
        <f t="shared" si="50"/>
        <v>5.0199999999999996</v>
      </c>
      <c r="Z124" s="27">
        <v>0.79604444444444444</v>
      </c>
      <c r="AA124" s="28">
        <f t="shared" si="51"/>
        <v>1.84</v>
      </c>
      <c r="AB124" s="27">
        <v>0</v>
      </c>
      <c r="AC124" s="40">
        <f t="shared" si="7"/>
        <v>4</v>
      </c>
      <c r="AD124" s="40">
        <f t="shared" si="8"/>
        <v>3.2</v>
      </c>
      <c r="AE124" s="42">
        <f t="shared" si="53"/>
        <v>53.880000000000017</v>
      </c>
      <c r="AF124" s="10">
        <f t="shared" si="46"/>
        <v>5.0199999999999996</v>
      </c>
      <c r="AG124" s="27">
        <f t="shared" si="47"/>
        <v>0.5</v>
      </c>
      <c r="AH124" s="28">
        <f t="shared" si="48"/>
        <v>1.84</v>
      </c>
      <c r="AI124" s="27">
        <v>0</v>
      </c>
      <c r="AJ124" s="40">
        <f t="shared" si="49"/>
        <v>2.0099999999999998</v>
      </c>
      <c r="AK124" s="42">
        <f t="shared" si="54"/>
        <v>52.949999999999989</v>
      </c>
      <c r="AL124" s="70"/>
    </row>
    <row r="125" spans="1:38" customFormat="1" x14ac:dyDescent="0.2">
      <c r="A125" s="72"/>
      <c r="B125" s="34">
        <f t="shared" si="34"/>
        <v>120</v>
      </c>
      <c r="C125" s="2" t="s">
        <v>1680</v>
      </c>
      <c r="D125" s="55">
        <v>44846</v>
      </c>
      <c r="E125" s="2" t="s">
        <v>886</v>
      </c>
      <c r="F125" s="47" t="s">
        <v>10</v>
      </c>
      <c r="G125" s="47" t="s">
        <v>67</v>
      </c>
      <c r="H125" s="47">
        <v>1200</v>
      </c>
      <c r="I125" s="47" t="s">
        <v>133</v>
      </c>
      <c r="J125" s="47" t="s">
        <v>178</v>
      </c>
      <c r="K125" s="121" t="s">
        <v>1552</v>
      </c>
      <c r="L125" s="33" t="s">
        <v>110</v>
      </c>
      <c r="M125" s="10">
        <v>7.6</v>
      </c>
      <c r="N125" s="27">
        <v>1.5102849002849001</v>
      </c>
      <c r="O125" s="28">
        <v>2.58</v>
      </c>
      <c r="P125" s="27">
        <v>0.97333333333333361</v>
      </c>
      <c r="Q125" s="40">
        <f t="shared" si="55"/>
        <v>-2.5</v>
      </c>
      <c r="R125" s="42">
        <f t="shared" si="35"/>
        <v>255.69999999999993</v>
      </c>
      <c r="S125" s="10">
        <f t="shared" si="30"/>
        <v>7.6</v>
      </c>
      <c r="T125" s="27">
        <f t="shared" si="39"/>
        <v>1</v>
      </c>
      <c r="U125" s="28">
        <f t="shared" si="31"/>
        <v>2.58</v>
      </c>
      <c r="V125" s="27">
        <f t="shared" si="40"/>
        <v>1</v>
      </c>
      <c r="W125" s="40">
        <f t="shared" si="5"/>
        <v>-2</v>
      </c>
      <c r="X125" s="42">
        <f t="shared" si="36"/>
        <v>62.360000000000014</v>
      </c>
      <c r="Y125" s="10">
        <f t="shared" si="50"/>
        <v>7.6</v>
      </c>
      <c r="Z125" s="27">
        <v>0.52578947368421058</v>
      </c>
      <c r="AA125" s="28">
        <f t="shared" si="51"/>
        <v>2.58</v>
      </c>
      <c r="AB125" s="27">
        <v>0</v>
      </c>
      <c r="AC125" s="40">
        <f t="shared" si="7"/>
        <v>0</v>
      </c>
      <c r="AD125" s="40">
        <f t="shared" si="8"/>
        <v>-0.53</v>
      </c>
      <c r="AE125" s="42">
        <f t="shared" si="53"/>
        <v>53.350000000000016</v>
      </c>
      <c r="AF125" s="10">
        <f t="shared" si="46"/>
        <v>7.6</v>
      </c>
      <c r="AG125" s="27">
        <f t="shared" si="47"/>
        <v>0.25</v>
      </c>
      <c r="AH125" s="28">
        <f t="shared" si="48"/>
        <v>2.58</v>
      </c>
      <c r="AI125" s="27">
        <v>0</v>
      </c>
      <c r="AJ125" s="40">
        <f t="shared" si="49"/>
        <v>-0.25</v>
      </c>
      <c r="AK125" s="42">
        <f t="shared" si="54"/>
        <v>52.699999999999989</v>
      </c>
      <c r="AL125" s="70"/>
    </row>
    <row r="126" spans="1:38" customFormat="1" x14ac:dyDescent="0.2">
      <c r="A126" s="72"/>
      <c r="B126" s="34">
        <f t="shared" si="34"/>
        <v>121</v>
      </c>
      <c r="C126" s="2" t="s">
        <v>1681</v>
      </c>
      <c r="D126" s="55">
        <v>44847</v>
      </c>
      <c r="E126" s="2" t="s">
        <v>240</v>
      </c>
      <c r="F126" s="47" t="s">
        <v>34</v>
      </c>
      <c r="G126" s="47" t="s">
        <v>67</v>
      </c>
      <c r="H126" s="47">
        <v>1000</v>
      </c>
      <c r="I126" s="47" t="s">
        <v>133</v>
      </c>
      <c r="J126" s="47" t="s">
        <v>178</v>
      </c>
      <c r="K126" s="121" t="s">
        <v>1544</v>
      </c>
      <c r="L126" s="33" t="s">
        <v>66</v>
      </c>
      <c r="M126" s="10">
        <v>9.6</v>
      </c>
      <c r="N126" s="27">
        <v>1.1573529411764707</v>
      </c>
      <c r="O126" s="28">
        <v>2.76</v>
      </c>
      <c r="P126" s="27">
        <v>0.66999999999999993</v>
      </c>
      <c r="Q126" s="40">
        <f t="shared" si="55"/>
        <v>-1.8</v>
      </c>
      <c r="R126" s="42">
        <f t="shared" si="35"/>
        <v>253.89999999999992</v>
      </c>
      <c r="S126" s="10">
        <f t="shared" si="30"/>
        <v>9.6</v>
      </c>
      <c r="T126" s="27">
        <f t="shared" si="39"/>
        <v>1</v>
      </c>
      <c r="U126" s="28">
        <f t="shared" si="31"/>
        <v>2.76</v>
      </c>
      <c r="V126" s="27">
        <f t="shared" si="40"/>
        <v>1</v>
      </c>
      <c r="W126" s="40">
        <f t="shared" si="5"/>
        <v>-2</v>
      </c>
      <c r="X126" s="42">
        <f t="shared" si="36"/>
        <v>60.360000000000014</v>
      </c>
      <c r="Y126" s="10">
        <f t="shared" si="50"/>
        <v>9.6</v>
      </c>
      <c r="Z126" s="27">
        <v>0.41625000000000001</v>
      </c>
      <c r="AA126" s="28">
        <f t="shared" si="51"/>
        <v>2.76</v>
      </c>
      <c r="AB126" s="27">
        <v>0</v>
      </c>
      <c r="AC126" s="40">
        <f t="shared" si="7"/>
        <v>0</v>
      </c>
      <c r="AD126" s="40">
        <f t="shared" si="8"/>
        <v>-0.42</v>
      </c>
      <c r="AE126" s="42">
        <f t="shared" si="53"/>
        <v>52.930000000000014</v>
      </c>
      <c r="AF126" s="10">
        <f t="shared" si="46"/>
        <v>9.6</v>
      </c>
      <c r="AG126" s="27">
        <f t="shared" si="47"/>
        <v>0.5</v>
      </c>
      <c r="AH126" s="28">
        <f t="shared" si="48"/>
        <v>2.76</v>
      </c>
      <c r="AI126" s="27">
        <v>0</v>
      </c>
      <c r="AJ126" s="40">
        <f t="shared" si="49"/>
        <v>-0.5</v>
      </c>
      <c r="AK126" s="42">
        <f t="shared" si="54"/>
        <v>52.199999999999989</v>
      </c>
      <c r="AL126" s="70"/>
    </row>
    <row r="127" spans="1:38" customFormat="1" x14ac:dyDescent="0.2">
      <c r="A127" s="72"/>
      <c r="B127" s="34">
        <f t="shared" si="34"/>
        <v>122</v>
      </c>
      <c r="C127" s="2" t="s">
        <v>1683</v>
      </c>
      <c r="D127" s="55">
        <v>44848</v>
      </c>
      <c r="E127" s="2" t="s">
        <v>14</v>
      </c>
      <c r="F127" s="47" t="s">
        <v>36</v>
      </c>
      <c r="G127" s="47" t="s">
        <v>67</v>
      </c>
      <c r="H127" s="47">
        <v>1100</v>
      </c>
      <c r="I127" s="47" t="s">
        <v>133</v>
      </c>
      <c r="J127" s="47" t="s">
        <v>120</v>
      </c>
      <c r="K127" s="121" t="s">
        <v>1545</v>
      </c>
      <c r="L127" s="33" t="s">
        <v>12</v>
      </c>
      <c r="M127" s="10">
        <v>2.19</v>
      </c>
      <c r="N127" s="27">
        <v>8.3747368421052624</v>
      </c>
      <c r="O127" s="28">
        <v>1.07</v>
      </c>
      <c r="P127" s="27">
        <v>0</v>
      </c>
      <c r="Q127" s="40">
        <f t="shared" si="55"/>
        <v>-8.4</v>
      </c>
      <c r="R127" s="42">
        <f t="shared" si="35"/>
        <v>245.49999999999991</v>
      </c>
      <c r="S127" s="10">
        <f t="shared" si="30"/>
        <v>2.19</v>
      </c>
      <c r="T127" s="27">
        <f t="shared" si="39"/>
        <v>1</v>
      </c>
      <c r="U127" s="28">
        <f t="shared" si="31"/>
        <v>1.07</v>
      </c>
      <c r="V127" s="27">
        <f t="shared" si="40"/>
        <v>1</v>
      </c>
      <c r="W127" s="40">
        <f t="shared" si="5"/>
        <v>-0.93</v>
      </c>
      <c r="X127" s="42">
        <f t="shared" si="36"/>
        <v>59.430000000000014</v>
      </c>
      <c r="Y127" s="10">
        <f t="shared" si="50"/>
        <v>2.19</v>
      </c>
      <c r="Z127" s="27">
        <v>1.8282486631016044</v>
      </c>
      <c r="AA127" s="28">
        <f t="shared" si="51"/>
        <v>1.07</v>
      </c>
      <c r="AB127" s="27">
        <v>0</v>
      </c>
      <c r="AC127" s="40">
        <f t="shared" si="7"/>
        <v>0</v>
      </c>
      <c r="AD127" s="40">
        <f t="shared" si="8"/>
        <v>-1.83</v>
      </c>
      <c r="AE127" s="42">
        <f t="shared" si="53"/>
        <v>51.100000000000016</v>
      </c>
      <c r="AF127" s="10">
        <f t="shared" si="46"/>
        <v>2.19</v>
      </c>
      <c r="AG127" s="27">
        <f t="shared" si="47"/>
        <v>1</v>
      </c>
      <c r="AH127" s="28">
        <f t="shared" si="48"/>
        <v>1.07</v>
      </c>
      <c r="AI127" s="27">
        <v>0</v>
      </c>
      <c r="AJ127" s="40">
        <f t="shared" si="49"/>
        <v>-1</v>
      </c>
      <c r="AK127" s="42">
        <f t="shared" si="54"/>
        <v>51.199999999999989</v>
      </c>
      <c r="AL127" s="70"/>
    </row>
    <row r="128" spans="1:38" customFormat="1" x14ac:dyDescent="0.2">
      <c r="A128" s="72"/>
      <c r="B128" s="34">
        <f t="shared" si="34"/>
        <v>123</v>
      </c>
      <c r="C128" s="2" t="s">
        <v>1682</v>
      </c>
      <c r="D128" s="55">
        <v>44848</v>
      </c>
      <c r="E128" s="2" t="s">
        <v>14</v>
      </c>
      <c r="F128" s="47" t="s">
        <v>36</v>
      </c>
      <c r="G128" s="47" t="s">
        <v>67</v>
      </c>
      <c r="H128" s="47">
        <v>1100</v>
      </c>
      <c r="I128" s="47" t="s">
        <v>133</v>
      </c>
      <c r="J128" s="47" t="s">
        <v>120</v>
      </c>
      <c r="K128" s="121" t="s">
        <v>1545</v>
      </c>
      <c r="L128" s="33" t="s">
        <v>8</v>
      </c>
      <c r="M128" s="10">
        <v>2.87</v>
      </c>
      <c r="N128" s="27">
        <v>5.3466666666666658</v>
      </c>
      <c r="O128" s="28">
        <v>1.1299999999999999</v>
      </c>
      <c r="P128" s="27">
        <v>0</v>
      </c>
      <c r="Q128" s="40">
        <f t="shared" si="55"/>
        <v>-5.3</v>
      </c>
      <c r="R128" s="42">
        <f t="shared" si="35"/>
        <v>240.1999999999999</v>
      </c>
      <c r="S128" s="10">
        <f t="shared" si="30"/>
        <v>2.87</v>
      </c>
      <c r="T128" s="27">
        <f t="shared" si="39"/>
        <v>1</v>
      </c>
      <c r="U128" s="28">
        <f t="shared" si="31"/>
        <v>1.1299999999999999</v>
      </c>
      <c r="V128" s="27">
        <f t="shared" si="40"/>
        <v>1</v>
      </c>
      <c r="W128" s="40">
        <f t="shared" si="5"/>
        <v>-0.87</v>
      </c>
      <c r="X128" s="42">
        <f t="shared" si="36"/>
        <v>58.560000000000016</v>
      </c>
      <c r="Y128" s="10">
        <f t="shared" si="50"/>
        <v>2.87</v>
      </c>
      <c r="Z128" s="27">
        <v>1.3952352285395764</v>
      </c>
      <c r="AA128" s="28">
        <f t="shared" si="51"/>
        <v>1.1299999999999999</v>
      </c>
      <c r="AB128" s="27">
        <v>0</v>
      </c>
      <c r="AC128" s="40">
        <f t="shared" si="7"/>
        <v>0</v>
      </c>
      <c r="AD128" s="40">
        <f t="shared" si="8"/>
        <v>-1.4</v>
      </c>
      <c r="AE128" s="42">
        <f t="shared" si="53"/>
        <v>49.700000000000017</v>
      </c>
      <c r="AF128" s="10">
        <f t="shared" si="46"/>
        <v>2.87</v>
      </c>
      <c r="AG128" s="27">
        <f t="shared" si="47"/>
        <v>1</v>
      </c>
      <c r="AH128" s="28">
        <f t="shared" si="48"/>
        <v>1.1299999999999999</v>
      </c>
      <c r="AI128" s="27">
        <v>0</v>
      </c>
      <c r="AJ128" s="40">
        <f t="shared" si="49"/>
        <v>-1</v>
      </c>
      <c r="AK128" s="42">
        <f t="shared" si="54"/>
        <v>50.199999999999989</v>
      </c>
      <c r="AL128" s="70"/>
    </row>
    <row r="129" spans="1:38" customFormat="1" x14ac:dyDescent="0.2">
      <c r="A129" s="72"/>
      <c r="B129" s="34">
        <f t="shared" si="34"/>
        <v>124</v>
      </c>
      <c r="C129" s="2" t="s">
        <v>1684</v>
      </c>
      <c r="D129" s="55">
        <v>44848</v>
      </c>
      <c r="E129" s="2" t="s">
        <v>14</v>
      </c>
      <c r="F129" s="47" t="s">
        <v>10</v>
      </c>
      <c r="G129" s="47" t="s">
        <v>67</v>
      </c>
      <c r="H129" s="47">
        <v>1100</v>
      </c>
      <c r="I129" s="47" t="s">
        <v>133</v>
      </c>
      <c r="J129" s="47" t="s">
        <v>120</v>
      </c>
      <c r="K129" s="121" t="s">
        <v>1544</v>
      </c>
      <c r="L129" s="33" t="s">
        <v>12</v>
      </c>
      <c r="M129" s="10">
        <v>11.5</v>
      </c>
      <c r="N129" s="27">
        <v>0.94809523809523799</v>
      </c>
      <c r="O129" s="28">
        <v>3.38</v>
      </c>
      <c r="P129" s="27">
        <v>0.4</v>
      </c>
      <c r="Q129" s="40">
        <f t="shared" si="55"/>
        <v>0</v>
      </c>
      <c r="R129" s="42">
        <f t="shared" si="35"/>
        <v>240.1999999999999</v>
      </c>
      <c r="S129" s="10">
        <f t="shared" si="30"/>
        <v>11.5</v>
      </c>
      <c r="T129" s="27">
        <f t="shared" si="39"/>
        <v>1</v>
      </c>
      <c r="U129" s="28">
        <f t="shared" si="31"/>
        <v>3.38</v>
      </c>
      <c r="V129" s="27">
        <f t="shared" si="40"/>
        <v>1</v>
      </c>
      <c r="W129" s="40">
        <f t="shared" si="5"/>
        <v>1.38</v>
      </c>
      <c r="X129" s="42">
        <f t="shared" si="36"/>
        <v>59.940000000000019</v>
      </c>
      <c r="Y129" s="10">
        <f t="shared" si="50"/>
        <v>11.5</v>
      </c>
      <c r="Z129" s="27">
        <v>0.34739130434782617</v>
      </c>
      <c r="AA129" s="28">
        <f t="shared" si="51"/>
        <v>3.38</v>
      </c>
      <c r="AB129" s="27">
        <v>0</v>
      </c>
      <c r="AC129" s="40">
        <f t="shared" si="7"/>
        <v>0</v>
      </c>
      <c r="AD129" s="40">
        <f t="shared" si="8"/>
        <v>-0.35</v>
      </c>
      <c r="AE129" s="42">
        <f t="shared" si="53"/>
        <v>49.350000000000016</v>
      </c>
      <c r="AF129" s="10">
        <f t="shared" si="46"/>
        <v>11.5</v>
      </c>
      <c r="AG129" s="27">
        <f t="shared" si="47"/>
        <v>0.5</v>
      </c>
      <c r="AH129" s="28">
        <f t="shared" si="48"/>
        <v>3.38</v>
      </c>
      <c r="AI129" s="27">
        <v>0</v>
      </c>
      <c r="AJ129" s="40">
        <f t="shared" si="49"/>
        <v>-0.5</v>
      </c>
      <c r="AK129" s="42">
        <f t="shared" si="54"/>
        <v>49.699999999999989</v>
      </c>
      <c r="AL129" s="70"/>
    </row>
    <row r="130" spans="1:38" customFormat="1" x14ac:dyDescent="0.2">
      <c r="A130" s="72"/>
      <c r="B130" s="34">
        <f t="shared" si="34"/>
        <v>125</v>
      </c>
      <c r="C130" s="2" t="s">
        <v>1685</v>
      </c>
      <c r="D130" s="55">
        <v>44848</v>
      </c>
      <c r="E130" s="2" t="s">
        <v>44</v>
      </c>
      <c r="F130" s="47" t="s">
        <v>25</v>
      </c>
      <c r="G130" s="47" t="s">
        <v>67</v>
      </c>
      <c r="H130" s="47">
        <v>1200</v>
      </c>
      <c r="I130" s="47" t="s">
        <v>128</v>
      </c>
      <c r="J130" s="47" t="s">
        <v>120</v>
      </c>
      <c r="K130" s="121" t="s">
        <v>1546</v>
      </c>
      <c r="L130" s="33" t="s">
        <v>9</v>
      </c>
      <c r="M130" s="10">
        <v>2.74</v>
      </c>
      <c r="N130" s="27">
        <v>5.7481761006289309</v>
      </c>
      <c r="O130" s="28">
        <v>1.41</v>
      </c>
      <c r="P130" s="27">
        <v>0</v>
      </c>
      <c r="Q130" s="40">
        <f t="shared" si="55"/>
        <v>10</v>
      </c>
      <c r="R130" s="42">
        <f t="shared" si="35"/>
        <v>250.1999999999999</v>
      </c>
      <c r="S130" s="10">
        <f t="shared" si="30"/>
        <v>2.74</v>
      </c>
      <c r="T130" s="27">
        <f t="shared" si="39"/>
        <v>1</v>
      </c>
      <c r="U130" s="28">
        <f t="shared" si="31"/>
        <v>1.41</v>
      </c>
      <c r="V130" s="27">
        <f t="shared" si="40"/>
        <v>1</v>
      </c>
      <c r="W130" s="40">
        <f t="shared" si="5"/>
        <v>2.15</v>
      </c>
      <c r="X130" s="42">
        <f t="shared" si="36"/>
        <v>62.090000000000018</v>
      </c>
      <c r="Y130" s="10">
        <f t="shared" si="50"/>
        <v>2.74</v>
      </c>
      <c r="Z130" s="27">
        <v>1.4591087344028517</v>
      </c>
      <c r="AA130" s="28">
        <f t="shared" si="51"/>
        <v>1.41</v>
      </c>
      <c r="AB130" s="27">
        <v>0</v>
      </c>
      <c r="AC130" s="40">
        <f t="shared" si="7"/>
        <v>4</v>
      </c>
      <c r="AD130" s="40">
        <f t="shared" si="8"/>
        <v>2.54</v>
      </c>
      <c r="AE130" s="42">
        <f t="shared" si="53"/>
        <v>51.890000000000015</v>
      </c>
      <c r="AF130" s="10">
        <f t="shared" si="46"/>
        <v>2.74</v>
      </c>
      <c r="AG130" s="27">
        <f t="shared" si="47"/>
        <v>2</v>
      </c>
      <c r="AH130" s="28">
        <f t="shared" si="48"/>
        <v>1.41</v>
      </c>
      <c r="AI130" s="27">
        <v>0</v>
      </c>
      <c r="AJ130" s="40">
        <f t="shared" si="49"/>
        <v>3.48</v>
      </c>
      <c r="AK130" s="42">
        <f t="shared" si="54"/>
        <v>53.179999999999986</v>
      </c>
      <c r="AL130" s="70"/>
    </row>
    <row r="131" spans="1:38" customFormat="1" x14ac:dyDescent="0.2">
      <c r="A131" s="72"/>
      <c r="B131" s="34">
        <f t="shared" ref="B131:B152" si="56">B130+1</f>
        <v>126</v>
      </c>
      <c r="C131" s="2" t="s">
        <v>1608</v>
      </c>
      <c r="D131" s="55">
        <v>44848</v>
      </c>
      <c r="E131" s="2" t="s">
        <v>44</v>
      </c>
      <c r="F131" s="47" t="s">
        <v>34</v>
      </c>
      <c r="G131" s="47" t="s">
        <v>67</v>
      </c>
      <c r="H131" s="47">
        <v>1000</v>
      </c>
      <c r="I131" s="47" t="s">
        <v>128</v>
      </c>
      <c r="J131" s="47" t="s">
        <v>120</v>
      </c>
      <c r="K131" s="121" t="s">
        <v>1545</v>
      </c>
      <c r="L131" s="33" t="s">
        <v>56</v>
      </c>
      <c r="M131" s="10">
        <v>3.85</v>
      </c>
      <c r="N131" s="27">
        <v>3.5069565217391307</v>
      </c>
      <c r="O131" s="28">
        <v>1.81</v>
      </c>
      <c r="P131" s="27">
        <v>4.3261538461538454</v>
      </c>
      <c r="Q131" s="40">
        <f t="shared" si="55"/>
        <v>-7.8</v>
      </c>
      <c r="R131" s="42">
        <f t="shared" ref="R131:R155" si="57">Q131+R130</f>
        <v>242.39999999999989</v>
      </c>
      <c r="S131" s="10">
        <f t="shared" ref="S131:S178" si="58">M131</f>
        <v>3.85</v>
      </c>
      <c r="T131" s="27">
        <f t="shared" si="39"/>
        <v>1</v>
      </c>
      <c r="U131" s="28">
        <f t="shared" ref="U131:U178" si="59">O131</f>
        <v>1.81</v>
      </c>
      <c r="V131" s="27">
        <f t="shared" si="40"/>
        <v>1</v>
      </c>
      <c r="W131" s="40">
        <f t="shared" si="5"/>
        <v>-2</v>
      </c>
      <c r="X131" s="42">
        <f t="shared" ref="X131:X155" si="60">W131+X130</f>
        <v>60.090000000000018</v>
      </c>
      <c r="Y131" s="10">
        <f t="shared" si="50"/>
        <v>3.85</v>
      </c>
      <c r="Z131" s="27">
        <v>1.0398701298701298</v>
      </c>
      <c r="AA131" s="28">
        <f t="shared" si="51"/>
        <v>1.81</v>
      </c>
      <c r="AB131" s="27">
        <v>0</v>
      </c>
      <c r="AC131" s="40">
        <f t="shared" si="7"/>
        <v>0</v>
      </c>
      <c r="AD131" s="40">
        <f t="shared" si="8"/>
        <v>-1.04</v>
      </c>
      <c r="AE131" s="42">
        <f t="shared" si="53"/>
        <v>50.850000000000016</v>
      </c>
      <c r="AF131" s="10">
        <f t="shared" si="46"/>
        <v>3.85</v>
      </c>
      <c r="AG131" s="27">
        <f t="shared" si="47"/>
        <v>1</v>
      </c>
      <c r="AH131" s="28">
        <f t="shared" si="48"/>
        <v>1.81</v>
      </c>
      <c r="AI131" s="27">
        <v>0</v>
      </c>
      <c r="AJ131" s="40">
        <f t="shared" si="49"/>
        <v>-1</v>
      </c>
      <c r="AK131" s="42">
        <f t="shared" si="54"/>
        <v>52.179999999999986</v>
      </c>
      <c r="AL131" s="70"/>
    </row>
    <row r="132" spans="1:38" customFormat="1" x14ac:dyDescent="0.2">
      <c r="A132" s="72"/>
      <c r="B132" s="34">
        <f t="shared" si="56"/>
        <v>127</v>
      </c>
      <c r="C132" s="2" t="s">
        <v>1686</v>
      </c>
      <c r="D132" s="55">
        <v>44848</v>
      </c>
      <c r="E132" s="2" t="s">
        <v>44</v>
      </c>
      <c r="F132" s="47" t="s">
        <v>34</v>
      </c>
      <c r="G132" s="47" t="s">
        <v>67</v>
      </c>
      <c r="H132" s="47">
        <v>1000</v>
      </c>
      <c r="I132" s="47" t="s">
        <v>128</v>
      </c>
      <c r="J132" s="47" t="s">
        <v>120</v>
      </c>
      <c r="K132" s="121" t="s">
        <v>1544</v>
      </c>
      <c r="L132" s="33" t="s">
        <v>62</v>
      </c>
      <c r="M132" s="10">
        <v>22</v>
      </c>
      <c r="N132" s="27">
        <v>0.47666666666666668</v>
      </c>
      <c r="O132" s="28">
        <v>5.2</v>
      </c>
      <c r="P132" s="27">
        <v>0.11000000000000003</v>
      </c>
      <c r="Q132" s="40">
        <f t="shared" si="55"/>
        <v>-0.6</v>
      </c>
      <c r="R132" s="42">
        <f t="shared" si="57"/>
        <v>241.7999999999999</v>
      </c>
      <c r="S132" s="10">
        <f t="shared" si="58"/>
        <v>22</v>
      </c>
      <c r="T132" s="27">
        <f t="shared" si="39"/>
        <v>1</v>
      </c>
      <c r="U132" s="28">
        <f t="shared" si="59"/>
        <v>5.2</v>
      </c>
      <c r="V132" s="27">
        <f t="shared" si="40"/>
        <v>1</v>
      </c>
      <c r="W132" s="40">
        <f t="shared" si="5"/>
        <v>-2</v>
      </c>
      <c r="X132" s="42">
        <f t="shared" si="60"/>
        <v>58.090000000000018</v>
      </c>
      <c r="Y132" s="10">
        <f t="shared" si="50"/>
        <v>22</v>
      </c>
      <c r="Z132" s="27">
        <v>0.18181818181818182</v>
      </c>
      <c r="AA132" s="28">
        <f t="shared" si="51"/>
        <v>5.2</v>
      </c>
      <c r="AB132" s="27">
        <v>0</v>
      </c>
      <c r="AC132" s="40">
        <f t="shared" si="7"/>
        <v>0</v>
      </c>
      <c r="AD132" s="40">
        <f t="shared" si="8"/>
        <v>-0.18</v>
      </c>
      <c r="AE132" s="42">
        <f t="shared" si="53"/>
        <v>50.670000000000016</v>
      </c>
      <c r="AF132" s="10">
        <f t="shared" si="46"/>
        <v>22</v>
      </c>
      <c r="AG132" s="27">
        <f t="shared" si="47"/>
        <v>0.5</v>
      </c>
      <c r="AH132" s="28">
        <f t="shared" si="48"/>
        <v>5.2</v>
      </c>
      <c r="AI132" s="27">
        <v>0</v>
      </c>
      <c r="AJ132" s="40">
        <f t="shared" si="49"/>
        <v>-0.5</v>
      </c>
      <c r="AK132" s="42">
        <f t="shared" si="54"/>
        <v>51.679999999999986</v>
      </c>
      <c r="AL132" s="70"/>
    </row>
    <row r="133" spans="1:38" customFormat="1" x14ac:dyDescent="0.2">
      <c r="A133" s="72"/>
      <c r="B133" s="34">
        <f t="shared" si="56"/>
        <v>128</v>
      </c>
      <c r="C133" s="2" t="s">
        <v>1653</v>
      </c>
      <c r="D133" s="55">
        <v>44849</v>
      </c>
      <c r="E133" s="2" t="s">
        <v>719</v>
      </c>
      <c r="F133" s="47" t="s">
        <v>10</v>
      </c>
      <c r="G133" s="47" t="s">
        <v>67</v>
      </c>
      <c r="H133" s="47">
        <v>900</v>
      </c>
      <c r="I133" s="47" t="s">
        <v>131</v>
      </c>
      <c r="J133" s="47" t="s">
        <v>178</v>
      </c>
      <c r="K133" s="121" t="s">
        <v>1546</v>
      </c>
      <c r="L133" s="33" t="s">
        <v>9</v>
      </c>
      <c r="M133" s="10">
        <v>1.74</v>
      </c>
      <c r="N133" s="27">
        <v>13.577872340425532</v>
      </c>
      <c r="O133" s="28">
        <v>1.41</v>
      </c>
      <c r="P133" s="27">
        <v>0</v>
      </c>
      <c r="Q133" s="40">
        <f t="shared" si="55"/>
        <v>10</v>
      </c>
      <c r="R133" s="42">
        <f t="shared" si="57"/>
        <v>251.7999999999999</v>
      </c>
      <c r="S133" s="10">
        <f t="shared" si="58"/>
        <v>1.74</v>
      </c>
      <c r="T133" s="27">
        <f t="shared" si="39"/>
        <v>1</v>
      </c>
      <c r="U133" s="28">
        <f t="shared" si="59"/>
        <v>1.41</v>
      </c>
      <c r="V133" s="27">
        <f t="shared" si="40"/>
        <v>1</v>
      </c>
      <c r="W133" s="40">
        <f t="shared" si="5"/>
        <v>1.1499999999999999</v>
      </c>
      <c r="X133" s="42">
        <f t="shared" si="60"/>
        <v>59.240000000000016</v>
      </c>
      <c r="Y133" s="10">
        <f t="shared" si="50"/>
        <v>1.74</v>
      </c>
      <c r="Z133" s="27">
        <v>2.2984892086330939</v>
      </c>
      <c r="AA133" s="28">
        <f t="shared" si="51"/>
        <v>1.41</v>
      </c>
      <c r="AB133" s="27">
        <v>0</v>
      </c>
      <c r="AC133" s="40">
        <f t="shared" si="7"/>
        <v>4</v>
      </c>
      <c r="AD133" s="40">
        <f t="shared" si="8"/>
        <v>1.7</v>
      </c>
      <c r="AE133" s="42">
        <f t="shared" si="53"/>
        <v>52.370000000000019</v>
      </c>
      <c r="AF133" s="10">
        <f t="shared" si="46"/>
        <v>1.74</v>
      </c>
      <c r="AG133" s="27">
        <f t="shared" si="47"/>
        <v>2</v>
      </c>
      <c r="AH133" s="28">
        <f t="shared" si="48"/>
        <v>1.41</v>
      </c>
      <c r="AI133" s="27">
        <v>0</v>
      </c>
      <c r="AJ133" s="40">
        <f t="shared" si="49"/>
        <v>1.48</v>
      </c>
      <c r="AK133" s="42">
        <f t="shared" si="54"/>
        <v>53.159999999999982</v>
      </c>
      <c r="AL133" s="70"/>
    </row>
    <row r="134" spans="1:38" customFormat="1" x14ac:dyDescent="0.2">
      <c r="A134" s="72"/>
      <c r="B134" s="34">
        <f t="shared" si="56"/>
        <v>129</v>
      </c>
      <c r="C134" s="2" t="s">
        <v>1629</v>
      </c>
      <c r="D134" s="55">
        <v>44849</v>
      </c>
      <c r="E134" s="2" t="s">
        <v>719</v>
      </c>
      <c r="F134" s="47" t="s">
        <v>34</v>
      </c>
      <c r="G134" s="47" t="s">
        <v>67</v>
      </c>
      <c r="H134" s="47">
        <v>1200</v>
      </c>
      <c r="I134" s="47" t="s">
        <v>131</v>
      </c>
      <c r="J134" s="47" t="s">
        <v>178</v>
      </c>
      <c r="K134" s="121" t="s">
        <v>1545</v>
      </c>
      <c r="L134" s="33" t="s">
        <v>8</v>
      </c>
      <c r="M134" s="10">
        <v>2.2000000000000002</v>
      </c>
      <c r="N134" s="27">
        <v>8.3747368421052624</v>
      </c>
      <c r="O134" s="28">
        <v>1.35</v>
      </c>
      <c r="P134" s="27">
        <v>0</v>
      </c>
      <c r="Q134" s="40">
        <f t="shared" si="55"/>
        <v>-8.4</v>
      </c>
      <c r="R134" s="42">
        <f t="shared" si="57"/>
        <v>243.39999999999989</v>
      </c>
      <c r="S134" s="10">
        <f t="shared" si="58"/>
        <v>2.2000000000000002</v>
      </c>
      <c r="T134" s="27">
        <f t="shared" si="39"/>
        <v>1</v>
      </c>
      <c r="U134" s="28">
        <f t="shared" si="59"/>
        <v>1.35</v>
      </c>
      <c r="V134" s="27">
        <f t="shared" si="40"/>
        <v>1</v>
      </c>
      <c r="W134" s="40">
        <f t="shared" si="5"/>
        <v>-0.65</v>
      </c>
      <c r="X134" s="42">
        <f t="shared" si="60"/>
        <v>58.590000000000018</v>
      </c>
      <c r="Y134" s="10">
        <f t="shared" si="50"/>
        <v>2.2000000000000002</v>
      </c>
      <c r="Z134" s="27">
        <v>1.8190909090909093</v>
      </c>
      <c r="AA134" s="28">
        <f t="shared" si="51"/>
        <v>1.35</v>
      </c>
      <c r="AB134" s="27">
        <v>0</v>
      </c>
      <c r="AC134" s="40">
        <f t="shared" si="7"/>
        <v>0</v>
      </c>
      <c r="AD134" s="40">
        <f t="shared" si="8"/>
        <v>-1.82</v>
      </c>
      <c r="AE134" s="42">
        <f t="shared" si="53"/>
        <v>50.550000000000018</v>
      </c>
      <c r="AF134" s="10">
        <f t="shared" si="46"/>
        <v>2.2000000000000002</v>
      </c>
      <c r="AG134" s="27">
        <f t="shared" si="47"/>
        <v>1</v>
      </c>
      <c r="AH134" s="28">
        <f t="shared" si="48"/>
        <v>1.35</v>
      </c>
      <c r="AI134" s="27">
        <v>0</v>
      </c>
      <c r="AJ134" s="40">
        <f t="shared" si="49"/>
        <v>-1</v>
      </c>
      <c r="AK134" s="42">
        <f t="shared" si="54"/>
        <v>52.159999999999982</v>
      </c>
      <c r="AL134" s="70"/>
    </row>
    <row r="135" spans="1:38" customFormat="1" x14ac:dyDescent="0.2">
      <c r="A135" s="72"/>
      <c r="B135" s="34">
        <f t="shared" si="56"/>
        <v>130</v>
      </c>
      <c r="C135" s="2" t="s">
        <v>1689</v>
      </c>
      <c r="D135" s="55">
        <v>44851</v>
      </c>
      <c r="E135" s="2" t="s">
        <v>39</v>
      </c>
      <c r="F135" s="47" t="s">
        <v>10</v>
      </c>
      <c r="G135" s="47" t="s">
        <v>67</v>
      </c>
      <c r="H135" s="47">
        <v>1200</v>
      </c>
      <c r="I135" s="47" t="s">
        <v>131</v>
      </c>
      <c r="J135" s="47" t="s">
        <v>120</v>
      </c>
      <c r="K135" s="121" t="s">
        <v>1545</v>
      </c>
      <c r="L135" s="33" t="s">
        <v>9</v>
      </c>
      <c r="M135" s="10">
        <v>3.93</v>
      </c>
      <c r="N135" s="27">
        <v>3.405284280936455</v>
      </c>
      <c r="O135" s="28">
        <v>1.55</v>
      </c>
      <c r="P135" s="27">
        <v>0</v>
      </c>
      <c r="Q135" s="40">
        <f t="shared" si="55"/>
        <v>10</v>
      </c>
      <c r="R135" s="42">
        <f t="shared" si="57"/>
        <v>253.39999999999989</v>
      </c>
      <c r="S135" s="10">
        <f t="shared" si="58"/>
        <v>3.93</v>
      </c>
      <c r="T135" s="27">
        <f t="shared" si="39"/>
        <v>1</v>
      </c>
      <c r="U135" s="28">
        <f t="shared" si="59"/>
        <v>1.55</v>
      </c>
      <c r="V135" s="27">
        <f t="shared" si="40"/>
        <v>1</v>
      </c>
      <c r="W135" s="40">
        <f t="shared" si="5"/>
        <v>3.48</v>
      </c>
      <c r="X135" s="42">
        <f t="shared" si="60"/>
        <v>62.070000000000014</v>
      </c>
      <c r="Y135" s="10">
        <f t="shared" si="50"/>
        <v>3.93</v>
      </c>
      <c r="Z135" s="27">
        <v>1.01828025477707</v>
      </c>
      <c r="AA135" s="28">
        <f t="shared" si="51"/>
        <v>1.55</v>
      </c>
      <c r="AB135" s="27">
        <v>0</v>
      </c>
      <c r="AC135" s="40">
        <f t="shared" si="7"/>
        <v>4</v>
      </c>
      <c r="AD135" s="40">
        <f t="shared" si="8"/>
        <v>2.98</v>
      </c>
      <c r="AE135" s="42">
        <f t="shared" si="53"/>
        <v>53.530000000000015</v>
      </c>
      <c r="AF135" s="10">
        <f t="shared" si="46"/>
        <v>3.93</v>
      </c>
      <c r="AG135" s="27">
        <f t="shared" si="47"/>
        <v>1</v>
      </c>
      <c r="AH135" s="28">
        <f t="shared" si="48"/>
        <v>1.55</v>
      </c>
      <c r="AI135" s="27">
        <v>0</v>
      </c>
      <c r="AJ135" s="40">
        <f t="shared" si="49"/>
        <v>2.93</v>
      </c>
      <c r="AK135" s="42">
        <f t="shared" si="54"/>
        <v>55.089999999999982</v>
      </c>
      <c r="AL135" s="70"/>
    </row>
    <row r="136" spans="1:38" customFormat="1" x14ac:dyDescent="0.2">
      <c r="A136" s="72"/>
      <c r="B136" s="34">
        <f t="shared" si="56"/>
        <v>131</v>
      </c>
      <c r="C136" s="2" t="s">
        <v>1690</v>
      </c>
      <c r="D136" s="55">
        <v>44851</v>
      </c>
      <c r="E136" s="2" t="s">
        <v>39</v>
      </c>
      <c r="F136" s="47" t="s">
        <v>34</v>
      </c>
      <c r="G136" s="47" t="s">
        <v>67</v>
      </c>
      <c r="H136" s="47">
        <v>1200</v>
      </c>
      <c r="I136" s="47" t="s">
        <v>131</v>
      </c>
      <c r="J136" s="47" t="s">
        <v>120</v>
      </c>
      <c r="K136" s="121" t="s">
        <v>1546</v>
      </c>
      <c r="L136" s="33" t="s">
        <v>8</v>
      </c>
      <c r="M136" s="10">
        <v>3.91</v>
      </c>
      <c r="N136" s="27">
        <v>3.4285106382978725</v>
      </c>
      <c r="O136" s="28">
        <v>1.81</v>
      </c>
      <c r="P136" s="27">
        <v>4.2215384615384624</v>
      </c>
      <c r="Q136" s="40">
        <f t="shared" si="55"/>
        <v>0</v>
      </c>
      <c r="R136" s="42">
        <f t="shared" si="57"/>
        <v>253.39999999999989</v>
      </c>
      <c r="S136" s="10">
        <f t="shared" si="58"/>
        <v>3.91</v>
      </c>
      <c r="T136" s="27">
        <f t="shared" si="39"/>
        <v>1</v>
      </c>
      <c r="U136" s="28">
        <f t="shared" si="59"/>
        <v>1.81</v>
      </c>
      <c r="V136" s="27">
        <f t="shared" si="40"/>
        <v>1</v>
      </c>
      <c r="W136" s="40">
        <f t="shared" si="5"/>
        <v>-0.19</v>
      </c>
      <c r="X136" s="42">
        <f t="shared" si="60"/>
        <v>61.880000000000017</v>
      </c>
      <c r="Y136" s="10">
        <f t="shared" si="50"/>
        <v>3.91</v>
      </c>
      <c r="Z136" s="27">
        <v>1.0233968521345473</v>
      </c>
      <c r="AA136" s="28">
        <f t="shared" si="51"/>
        <v>1.81</v>
      </c>
      <c r="AB136" s="27">
        <v>0</v>
      </c>
      <c r="AC136" s="40">
        <f t="shared" si="7"/>
        <v>0</v>
      </c>
      <c r="AD136" s="40">
        <f t="shared" si="8"/>
        <v>-1.02</v>
      </c>
      <c r="AE136" s="42">
        <f t="shared" si="53"/>
        <v>52.510000000000012</v>
      </c>
      <c r="AF136" s="10">
        <f t="shared" si="46"/>
        <v>3.91</v>
      </c>
      <c r="AG136" s="27">
        <f t="shared" si="47"/>
        <v>2</v>
      </c>
      <c r="AH136" s="28">
        <f t="shared" si="48"/>
        <v>1.81</v>
      </c>
      <c r="AI136" s="27">
        <v>0</v>
      </c>
      <c r="AJ136" s="40">
        <f t="shared" si="49"/>
        <v>-2</v>
      </c>
      <c r="AK136" s="42">
        <f t="shared" si="54"/>
        <v>53.089999999999982</v>
      </c>
      <c r="AL136" s="70"/>
    </row>
    <row r="137" spans="1:38" customFormat="1" x14ac:dyDescent="0.2">
      <c r="A137" s="72"/>
      <c r="B137" s="34">
        <f t="shared" si="56"/>
        <v>132</v>
      </c>
      <c r="C137" s="2" t="s">
        <v>1691</v>
      </c>
      <c r="D137" s="55">
        <v>44851</v>
      </c>
      <c r="E137" s="2" t="s">
        <v>39</v>
      </c>
      <c r="F137" s="47" t="s">
        <v>34</v>
      </c>
      <c r="G137" s="47" t="s">
        <v>67</v>
      </c>
      <c r="H137" s="47">
        <v>1200</v>
      </c>
      <c r="I137" s="47" t="s">
        <v>131</v>
      </c>
      <c r="J137" s="47" t="s">
        <v>120</v>
      </c>
      <c r="K137" s="121" t="s">
        <v>1545</v>
      </c>
      <c r="L137" s="33" t="s">
        <v>12</v>
      </c>
      <c r="M137" s="10">
        <v>3.58</v>
      </c>
      <c r="N137" s="27">
        <v>3.878536585365854</v>
      </c>
      <c r="O137" s="28">
        <v>1.68</v>
      </c>
      <c r="P137" s="27">
        <v>0</v>
      </c>
      <c r="Q137" s="40">
        <f t="shared" si="55"/>
        <v>-3.9</v>
      </c>
      <c r="R137" s="42">
        <f t="shared" si="57"/>
        <v>249.49999999999989</v>
      </c>
      <c r="S137" s="10">
        <f t="shared" si="58"/>
        <v>3.58</v>
      </c>
      <c r="T137" s="27">
        <f t="shared" si="39"/>
        <v>1</v>
      </c>
      <c r="U137" s="28">
        <f t="shared" si="59"/>
        <v>1.68</v>
      </c>
      <c r="V137" s="27">
        <f t="shared" si="40"/>
        <v>1</v>
      </c>
      <c r="W137" s="40">
        <f t="shared" si="5"/>
        <v>-0.32</v>
      </c>
      <c r="X137" s="42">
        <f t="shared" si="60"/>
        <v>61.560000000000016</v>
      </c>
      <c r="Y137" s="10">
        <f t="shared" si="50"/>
        <v>3.58</v>
      </c>
      <c r="Z137" s="27">
        <v>1.1183916083916083</v>
      </c>
      <c r="AA137" s="28">
        <f t="shared" si="51"/>
        <v>1.68</v>
      </c>
      <c r="AB137" s="27">
        <v>0</v>
      </c>
      <c r="AC137" s="40">
        <f t="shared" si="7"/>
        <v>0</v>
      </c>
      <c r="AD137" s="40">
        <f t="shared" si="8"/>
        <v>-1.1200000000000001</v>
      </c>
      <c r="AE137" s="42">
        <f t="shared" si="53"/>
        <v>51.390000000000015</v>
      </c>
      <c r="AF137" s="10">
        <f t="shared" si="46"/>
        <v>3.58</v>
      </c>
      <c r="AG137" s="27">
        <f t="shared" si="47"/>
        <v>1</v>
      </c>
      <c r="AH137" s="28">
        <f t="shared" si="48"/>
        <v>1.68</v>
      </c>
      <c r="AI137" s="27">
        <v>0</v>
      </c>
      <c r="AJ137" s="40">
        <f t="shared" si="49"/>
        <v>-1</v>
      </c>
      <c r="AK137" s="42">
        <f t="shared" si="54"/>
        <v>52.089999999999982</v>
      </c>
      <c r="AL137" s="70"/>
    </row>
    <row r="138" spans="1:38" customFormat="1" x14ac:dyDescent="0.2">
      <c r="A138" s="72"/>
      <c r="B138" s="34">
        <f t="shared" si="56"/>
        <v>133</v>
      </c>
      <c r="C138" s="2" t="s">
        <v>1687</v>
      </c>
      <c r="D138" s="55">
        <v>44854</v>
      </c>
      <c r="E138" s="2" t="s">
        <v>32</v>
      </c>
      <c r="F138" s="47" t="s">
        <v>25</v>
      </c>
      <c r="G138" s="47" t="s">
        <v>67</v>
      </c>
      <c r="H138" s="47">
        <v>1200</v>
      </c>
      <c r="I138" s="47" t="s">
        <v>132</v>
      </c>
      <c r="J138" s="47" t="s">
        <v>120</v>
      </c>
      <c r="K138" s="121" t="s">
        <v>1546</v>
      </c>
      <c r="L138" s="33" t="s">
        <v>12</v>
      </c>
      <c r="M138" s="10">
        <v>1.8</v>
      </c>
      <c r="N138" s="27">
        <v>12.44923076923077</v>
      </c>
      <c r="O138" s="28">
        <v>1.1499999999999999</v>
      </c>
      <c r="P138" s="27">
        <v>0</v>
      </c>
      <c r="Q138" s="40">
        <f t="shared" si="55"/>
        <v>-12.4</v>
      </c>
      <c r="R138" s="42">
        <f t="shared" si="57"/>
        <v>237.09999999999988</v>
      </c>
      <c r="S138" s="10">
        <f t="shared" si="58"/>
        <v>1.8</v>
      </c>
      <c r="T138" s="27">
        <f t="shared" si="39"/>
        <v>1</v>
      </c>
      <c r="U138" s="28">
        <f t="shared" si="59"/>
        <v>1.1499999999999999</v>
      </c>
      <c r="V138" s="27">
        <f t="shared" si="40"/>
        <v>1</v>
      </c>
      <c r="W138" s="40">
        <f t="shared" si="5"/>
        <v>-0.85</v>
      </c>
      <c r="X138" s="42">
        <f t="shared" si="60"/>
        <v>60.710000000000015</v>
      </c>
      <c r="Y138" s="10">
        <f t="shared" si="50"/>
        <v>1.8</v>
      </c>
      <c r="Z138" s="27">
        <v>2.221111111111111</v>
      </c>
      <c r="AA138" s="28">
        <f t="shared" si="51"/>
        <v>1.1499999999999999</v>
      </c>
      <c r="AB138" s="27">
        <v>0</v>
      </c>
      <c r="AC138" s="40">
        <f t="shared" si="7"/>
        <v>0</v>
      </c>
      <c r="AD138" s="40">
        <f t="shared" si="8"/>
        <v>-2.2200000000000002</v>
      </c>
      <c r="AE138" s="42">
        <f t="shared" si="53"/>
        <v>49.170000000000016</v>
      </c>
      <c r="AF138" s="10">
        <f t="shared" si="46"/>
        <v>1.8</v>
      </c>
      <c r="AG138" s="27">
        <f t="shared" si="47"/>
        <v>2</v>
      </c>
      <c r="AH138" s="28">
        <f t="shared" si="48"/>
        <v>1.1499999999999999</v>
      </c>
      <c r="AI138" s="27">
        <v>0</v>
      </c>
      <c r="AJ138" s="40">
        <f t="shared" si="49"/>
        <v>-2</v>
      </c>
      <c r="AK138" s="42">
        <f t="shared" si="54"/>
        <v>50.089999999999982</v>
      </c>
      <c r="AL138" s="70"/>
    </row>
    <row r="139" spans="1:38" customFormat="1" x14ac:dyDescent="0.2">
      <c r="A139" s="72"/>
      <c r="B139" s="34">
        <f t="shared" si="56"/>
        <v>134</v>
      </c>
      <c r="C139" s="2" t="s">
        <v>1700</v>
      </c>
      <c r="D139" s="55">
        <v>44854</v>
      </c>
      <c r="E139" s="2" t="s">
        <v>32</v>
      </c>
      <c r="F139" s="47" t="s">
        <v>25</v>
      </c>
      <c r="G139" s="47" t="s">
        <v>67</v>
      </c>
      <c r="H139" s="47">
        <v>1200</v>
      </c>
      <c r="I139" s="47" t="s">
        <v>132</v>
      </c>
      <c r="J139" s="47" t="s">
        <v>120</v>
      </c>
      <c r="K139" s="121" t="s">
        <v>1552</v>
      </c>
      <c r="L139" s="33" t="s">
        <v>86</v>
      </c>
      <c r="M139" s="10">
        <v>10</v>
      </c>
      <c r="N139" s="27">
        <v>1.1099999999999999</v>
      </c>
      <c r="O139" s="28">
        <v>2.2799999999999998</v>
      </c>
      <c r="P139" s="27">
        <v>0.87999999999999923</v>
      </c>
      <c r="Q139" s="40">
        <f t="shared" si="55"/>
        <v>-2</v>
      </c>
      <c r="R139" s="42">
        <f t="shared" si="57"/>
        <v>235.09999999999988</v>
      </c>
      <c r="S139" s="10">
        <f t="shared" si="58"/>
        <v>10</v>
      </c>
      <c r="T139" s="27">
        <f t="shared" si="39"/>
        <v>1</v>
      </c>
      <c r="U139" s="28">
        <f t="shared" si="59"/>
        <v>2.2799999999999998</v>
      </c>
      <c r="V139" s="27">
        <f t="shared" si="40"/>
        <v>1</v>
      </c>
      <c r="W139" s="40">
        <f t="shared" si="5"/>
        <v>-2</v>
      </c>
      <c r="X139" s="42">
        <f t="shared" si="60"/>
        <v>58.710000000000015</v>
      </c>
      <c r="Y139" s="10">
        <f t="shared" si="50"/>
        <v>10</v>
      </c>
      <c r="Z139" s="27">
        <v>0.4</v>
      </c>
      <c r="AA139" s="28">
        <f t="shared" si="51"/>
        <v>2.2799999999999998</v>
      </c>
      <c r="AB139" s="27">
        <v>0</v>
      </c>
      <c r="AC139" s="40">
        <f t="shared" si="7"/>
        <v>0</v>
      </c>
      <c r="AD139" s="40">
        <f t="shared" si="8"/>
        <v>-0.4</v>
      </c>
      <c r="AE139" s="42">
        <f t="shared" si="53"/>
        <v>48.770000000000017</v>
      </c>
      <c r="AF139" s="10">
        <f t="shared" si="46"/>
        <v>10</v>
      </c>
      <c r="AG139" s="27">
        <f t="shared" si="47"/>
        <v>0.25</v>
      </c>
      <c r="AH139" s="28">
        <f t="shared" si="48"/>
        <v>2.2799999999999998</v>
      </c>
      <c r="AI139" s="27">
        <v>0</v>
      </c>
      <c r="AJ139" s="40">
        <f t="shared" si="49"/>
        <v>-0.25</v>
      </c>
      <c r="AK139" s="42">
        <f t="shared" si="54"/>
        <v>49.839999999999982</v>
      </c>
      <c r="AL139" s="70"/>
    </row>
    <row r="140" spans="1:38" customFormat="1" x14ac:dyDescent="0.2">
      <c r="A140" s="72"/>
      <c r="B140" s="34">
        <f t="shared" si="56"/>
        <v>135</v>
      </c>
      <c r="C140" s="2" t="s">
        <v>1365</v>
      </c>
      <c r="D140" s="55">
        <v>44854</v>
      </c>
      <c r="E140" s="2" t="s">
        <v>602</v>
      </c>
      <c r="F140" s="47" t="s">
        <v>34</v>
      </c>
      <c r="G140" s="47" t="s">
        <v>67</v>
      </c>
      <c r="H140" s="47">
        <v>1000</v>
      </c>
      <c r="I140" s="47" t="s">
        <v>132</v>
      </c>
      <c r="J140" s="47" t="s">
        <v>178</v>
      </c>
      <c r="K140" s="121" t="s">
        <v>1545</v>
      </c>
      <c r="L140" s="33" t="s">
        <v>9</v>
      </c>
      <c r="M140" s="10">
        <v>2.62</v>
      </c>
      <c r="N140" s="27">
        <v>6.1630769230769218</v>
      </c>
      <c r="O140" s="28">
        <v>1.47</v>
      </c>
      <c r="P140" s="27">
        <v>0</v>
      </c>
      <c r="Q140" s="40">
        <f t="shared" si="55"/>
        <v>10</v>
      </c>
      <c r="R140" s="42">
        <f t="shared" si="57"/>
        <v>245.09999999999988</v>
      </c>
      <c r="S140" s="10">
        <f t="shared" si="58"/>
        <v>2.62</v>
      </c>
      <c r="T140" s="27">
        <f t="shared" si="39"/>
        <v>1</v>
      </c>
      <c r="U140" s="28">
        <f t="shared" si="59"/>
        <v>1.47</v>
      </c>
      <c r="V140" s="27">
        <f t="shared" si="40"/>
        <v>1</v>
      </c>
      <c r="W140" s="40">
        <f t="shared" si="5"/>
        <v>2.09</v>
      </c>
      <c r="X140" s="42">
        <f t="shared" si="60"/>
        <v>60.800000000000011</v>
      </c>
      <c r="Y140" s="10">
        <f t="shared" si="50"/>
        <v>2.62</v>
      </c>
      <c r="Z140" s="27">
        <v>1.5252380952380951</v>
      </c>
      <c r="AA140" s="28">
        <f t="shared" si="51"/>
        <v>1.47</v>
      </c>
      <c r="AB140" s="27">
        <v>0</v>
      </c>
      <c r="AC140" s="40">
        <f t="shared" si="7"/>
        <v>4</v>
      </c>
      <c r="AD140" s="40">
        <f t="shared" si="8"/>
        <v>2.4700000000000002</v>
      </c>
      <c r="AE140" s="42">
        <f t="shared" si="53"/>
        <v>51.240000000000016</v>
      </c>
      <c r="AF140" s="10">
        <f t="shared" si="46"/>
        <v>2.62</v>
      </c>
      <c r="AG140" s="27">
        <f t="shared" si="47"/>
        <v>1</v>
      </c>
      <c r="AH140" s="28">
        <f t="shared" si="48"/>
        <v>1.47</v>
      </c>
      <c r="AI140" s="27">
        <v>0</v>
      </c>
      <c r="AJ140" s="40">
        <f t="shared" si="49"/>
        <v>1.62</v>
      </c>
      <c r="AK140" s="42">
        <f t="shared" si="54"/>
        <v>51.45999999999998</v>
      </c>
      <c r="AL140" s="70"/>
    </row>
    <row r="141" spans="1:38" customFormat="1" x14ac:dyDescent="0.2">
      <c r="A141" s="72"/>
      <c r="B141" s="34">
        <f t="shared" si="56"/>
        <v>136</v>
      </c>
      <c r="C141" s="2" t="s">
        <v>1702</v>
      </c>
      <c r="D141" s="55">
        <v>44855</v>
      </c>
      <c r="E141" s="2" t="s">
        <v>15</v>
      </c>
      <c r="F141" s="47" t="s">
        <v>34</v>
      </c>
      <c r="G141" s="47" t="s">
        <v>67</v>
      </c>
      <c r="H141" s="47">
        <v>1300</v>
      </c>
      <c r="I141" s="47" t="s">
        <v>132</v>
      </c>
      <c r="J141" s="47" t="s">
        <v>120</v>
      </c>
      <c r="K141" s="121" t="s">
        <v>1545</v>
      </c>
      <c r="L141" s="33" t="s">
        <v>8</v>
      </c>
      <c r="M141" s="10">
        <v>5.0999999999999996</v>
      </c>
      <c r="N141" s="27">
        <v>2.4381818181818184</v>
      </c>
      <c r="O141" s="28">
        <v>1.92</v>
      </c>
      <c r="P141" s="27">
        <v>2.6133333333333337</v>
      </c>
      <c r="Q141" s="40">
        <f t="shared" si="55"/>
        <v>0</v>
      </c>
      <c r="R141" s="42">
        <f t="shared" si="57"/>
        <v>245.09999999999988</v>
      </c>
      <c r="S141" s="10">
        <f t="shared" si="58"/>
        <v>5.0999999999999996</v>
      </c>
      <c r="T141" s="27">
        <f t="shared" si="39"/>
        <v>1</v>
      </c>
      <c r="U141" s="28">
        <f t="shared" si="59"/>
        <v>1.92</v>
      </c>
      <c r="V141" s="27">
        <f t="shared" si="40"/>
        <v>1</v>
      </c>
      <c r="W141" s="40">
        <f t="shared" si="5"/>
        <v>-0.08</v>
      </c>
      <c r="X141" s="42">
        <f t="shared" si="60"/>
        <v>60.720000000000013</v>
      </c>
      <c r="Y141" s="10">
        <f t="shared" si="50"/>
        <v>5.0999999999999996</v>
      </c>
      <c r="Z141" s="27">
        <v>0.78450980392156855</v>
      </c>
      <c r="AA141" s="28">
        <f t="shared" si="51"/>
        <v>1.92</v>
      </c>
      <c r="AB141" s="27">
        <v>0</v>
      </c>
      <c r="AC141" s="40">
        <f t="shared" si="7"/>
        <v>0</v>
      </c>
      <c r="AD141" s="40">
        <f t="shared" si="8"/>
        <v>-0.78</v>
      </c>
      <c r="AE141" s="42">
        <f t="shared" si="53"/>
        <v>50.460000000000015</v>
      </c>
      <c r="AF141" s="10">
        <f t="shared" si="46"/>
        <v>5.0999999999999996</v>
      </c>
      <c r="AG141" s="27">
        <f t="shared" si="47"/>
        <v>1</v>
      </c>
      <c r="AH141" s="28">
        <f t="shared" si="48"/>
        <v>1.92</v>
      </c>
      <c r="AI141" s="27">
        <v>0</v>
      </c>
      <c r="AJ141" s="40">
        <f t="shared" si="49"/>
        <v>-1</v>
      </c>
      <c r="AK141" s="42">
        <f t="shared" si="54"/>
        <v>50.45999999999998</v>
      </c>
      <c r="AL141" s="70"/>
    </row>
    <row r="142" spans="1:38" customFormat="1" x14ac:dyDescent="0.2">
      <c r="A142" s="72"/>
      <c r="B142" s="34">
        <f t="shared" si="56"/>
        <v>137</v>
      </c>
      <c r="C142" s="2" t="s">
        <v>1703</v>
      </c>
      <c r="D142" s="55">
        <v>44855</v>
      </c>
      <c r="E142" s="2" t="s">
        <v>15</v>
      </c>
      <c r="F142" s="47" t="s">
        <v>41</v>
      </c>
      <c r="G142" s="47" t="s">
        <v>67</v>
      </c>
      <c r="H142" s="47">
        <v>1000</v>
      </c>
      <c r="I142" s="47" t="s">
        <v>132</v>
      </c>
      <c r="J142" s="47" t="s">
        <v>120</v>
      </c>
      <c r="K142" s="121" t="s">
        <v>1544</v>
      </c>
      <c r="L142" s="33" t="s">
        <v>74</v>
      </c>
      <c r="M142" s="10">
        <v>8.1999999999999993</v>
      </c>
      <c r="N142" s="27">
        <v>1.3858620689655172</v>
      </c>
      <c r="O142" s="28">
        <v>2.64</v>
      </c>
      <c r="P142" s="27">
        <v>0.84833333333333316</v>
      </c>
      <c r="Q142" s="40">
        <f t="shared" si="55"/>
        <v>-2.2000000000000002</v>
      </c>
      <c r="R142" s="42">
        <f t="shared" si="57"/>
        <v>242.89999999999989</v>
      </c>
      <c r="S142" s="10">
        <f t="shared" si="58"/>
        <v>8.1999999999999993</v>
      </c>
      <c r="T142" s="27">
        <f t="shared" si="39"/>
        <v>1</v>
      </c>
      <c r="U142" s="28">
        <f t="shared" si="59"/>
        <v>2.64</v>
      </c>
      <c r="V142" s="27">
        <f t="shared" si="40"/>
        <v>1</v>
      </c>
      <c r="W142" s="40">
        <f t="shared" si="5"/>
        <v>-2</v>
      </c>
      <c r="X142" s="42">
        <f t="shared" si="60"/>
        <v>58.720000000000013</v>
      </c>
      <c r="Y142" s="10">
        <f t="shared" si="50"/>
        <v>8.1999999999999993</v>
      </c>
      <c r="Z142" s="27">
        <v>0.48804878048780487</v>
      </c>
      <c r="AA142" s="28">
        <f t="shared" si="51"/>
        <v>2.64</v>
      </c>
      <c r="AB142" s="27">
        <v>0</v>
      </c>
      <c r="AC142" s="40">
        <f t="shared" si="7"/>
        <v>0</v>
      </c>
      <c r="AD142" s="40">
        <f t="shared" si="8"/>
        <v>-0.49</v>
      </c>
      <c r="AE142" s="42">
        <f t="shared" si="53"/>
        <v>49.970000000000013</v>
      </c>
      <c r="AF142" s="10">
        <f t="shared" si="46"/>
        <v>8.1999999999999993</v>
      </c>
      <c r="AG142" s="27">
        <f t="shared" si="47"/>
        <v>0.5</v>
      </c>
      <c r="AH142" s="28">
        <f t="shared" si="48"/>
        <v>2.64</v>
      </c>
      <c r="AI142" s="27">
        <v>0</v>
      </c>
      <c r="AJ142" s="40">
        <f t="shared" si="49"/>
        <v>-0.5</v>
      </c>
      <c r="AK142" s="42">
        <f t="shared" si="54"/>
        <v>49.95999999999998</v>
      </c>
      <c r="AL142" s="70"/>
    </row>
    <row r="143" spans="1:38" customFormat="1" x14ac:dyDescent="0.2">
      <c r="A143" s="72"/>
      <c r="B143" s="34">
        <f t="shared" si="56"/>
        <v>138</v>
      </c>
      <c r="C143" s="2" t="s">
        <v>1701</v>
      </c>
      <c r="D143" s="55">
        <v>44855</v>
      </c>
      <c r="E143" s="2" t="s">
        <v>15</v>
      </c>
      <c r="F143" s="47" t="s">
        <v>41</v>
      </c>
      <c r="G143" s="47" t="s">
        <v>67</v>
      </c>
      <c r="H143" s="47">
        <v>1000</v>
      </c>
      <c r="I143" s="47" t="s">
        <v>132</v>
      </c>
      <c r="J143" s="47" t="s">
        <v>120</v>
      </c>
      <c r="K143" s="121" t="s">
        <v>1545</v>
      </c>
      <c r="L143" s="33" t="s">
        <v>66</v>
      </c>
      <c r="M143" s="10">
        <v>9.8800000000000008</v>
      </c>
      <c r="N143" s="27">
        <v>1.1217293233082706</v>
      </c>
      <c r="O143" s="28">
        <v>2.68</v>
      </c>
      <c r="P143" s="27">
        <v>0.6514285714285708</v>
      </c>
      <c r="Q143" s="40">
        <f t="shared" si="55"/>
        <v>-1.8</v>
      </c>
      <c r="R143" s="42">
        <f t="shared" si="57"/>
        <v>241.09999999999988</v>
      </c>
      <c r="S143" s="10">
        <f t="shared" si="58"/>
        <v>9.8800000000000008</v>
      </c>
      <c r="T143" s="27">
        <f t="shared" si="39"/>
        <v>1</v>
      </c>
      <c r="U143" s="28">
        <f t="shared" si="59"/>
        <v>2.68</v>
      </c>
      <c r="V143" s="27">
        <f t="shared" si="40"/>
        <v>1</v>
      </c>
      <c r="W143" s="40">
        <f t="shared" si="5"/>
        <v>-2</v>
      </c>
      <c r="X143" s="42">
        <f t="shared" si="60"/>
        <v>56.720000000000013</v>
      </c>
      <c r="Y143" s="10">
        <f t="shared" si="50"/>
        <v>9.8800000000000008</v>
      </c>
      <c r="Z143" s="27">
        <v>0.40442693026983706</v>
      </c>
      <c r="AA143" s="28">
        <f t="shared" si="51"/>
        <v>2.68</v>
      </c>
      <c r="AB143" s="27">
        <v>0</v>
      </c>
      <c r="AC143" s="40">
        <f t="shared" si="7"/>
        <v>0</v>
      </c>
      <c r="AD143" s="40">
        <f t="shared" si="8"/>
        <v>-0.4</v>
      </c>
      <c r="AE143" s="42">
        <f t="shared" si="53"/>
        <v>49.570000000000014</v>
      </c>
      <c r="AF143" s="10">
        <f t="shared" si="46"/>
        <v>9.8800000000000008</v>
      </c>
      <c r="AG143" s="27">
        <f t="shared" si="47"/>
        <v>1</v>
      </c>
      <c r="AH143" s="28">
        <f t="shared" si="48"/>
        <v>2.68</v>
      </c>
      <c r="AI143" s="27">
        <v>0</v>
      </c>
      <c r="AJ143" s="40">
        <f t="shared" si="49"/>
        <v>-1</v>
      </c>
      <c r="AK143" s="42">
        <f t="shared" si="54"/>
        <v>48.95999999999998</v>
      </c>
      <c r="AL143" s="70"/>
    </row>
    <row r="144" spans="1:38" customFormat="1" x14ac:dyDescent="0.2">
      <c r="A144" s="72"/>
      <c r="B144" s="34">
        <f t="shared" si="56"/>
        <v>139</v>
      </c>
      <c r="C144" s="2" t="s">
        <v>1330</v>
      </c>
      <c r="D144" s="55">
        <v>44855</v>
      </c>
      <c r="E144" s="2" t="s">
        <v>15</v>
      </c>
      <c r="F144" s="47" t="s">
        <v>41</v>
      </c>
      <c r="G144" s="47" t="s">
        <v>67</v>
      </c>
      <c r="H144" s="47">
        <v>1000</v>
      </c>
      <c r="I144" s="47" t="s">
        <v>132</v>
      </c>
      <c r="J144" s="47" t="s">
        <v>120</v>
      </c>
      <c r="K144" s="121" t="s">
        <v>1545</v>
      </c>
      <c r="L144" s="33" t="s">
        <v>9</v>
      </c>
      <c r="M144" s="10">
        <v>2.54</v>
      </c>
      <c r="N144" s="27">
        <v>6.4971428571428573</v>
      </c>
      <c r="O144" s="28">
        <v>1.35</v>
      </c>
      <c r="P144" s="27">
        <v>0</v>
      </c>
      <c r="Q144" s="40">
        <f t="shared" si="55"/>
        <v>10</v>
      </c>
      <c r="R144" s="42">
        <f t="shared" si="57"/>
        <v>251.09999999999988</v>
      </c>
      <c r="S144" s="10">
        <f t="shared" si="58"/>
        <v>2.54</v>
      </c>
      <c r="T144" s="27">
        <f t="shared" si="39"/>
        <v>1</v>
      </c>
      <c r="U144" s="28">
        <f t="shared" si="59"/>
        <v>1.35</v>
      </c>
      <c r="V144" s="27">
        <f t="shared" si="40"/>
        <v>1</v>
      </c>
      <c r="W144" s="40">
        <f t="shared" si="5"/>
        <v>1.89</v>
      </c>
      <c r="X144" s="42">
        <f t="shared" si="60"/>
        <v>58.610000000000014</v>
      </c>
      <c r="Y144" s="10">
        <f t="shared" si="50"/>
        <v>2.54</v>
      </c>
      <c r="Z144" s="27">
        <v>1.5748366013071897</v>
      </c>
      <c r="AA144" s="28">
        <f t="shared" si="51"/>
        <v>1.35</v>
      </c>
      <c r="AB144" s="27">
        <v>0</v>
      </c>
      <c r="AC144" s="40">
        <f t="shared" si="7"/>
        <v>4</v>
      </c>
      <c r="AD144" s="40">
        <f t="shared" si="8"/>
        <v>2.4300000000000002</v>
      </c>
      <c r="AE144" s="42">
        <f t="shared" si="53"/>
        <v>52.000000000000014</v>
      </c>
      <c r="AF144" s="10">
        <f t="shared" si="46"/>
        <v>2.54</v>
      </c>
      <c r="AG144" s="27">
        <f t="shared" si="47"/>
        <v>1</v>
      </c>
      <c r="AH144" s="28">
        <f t="shared" si="48"/>
        <v>1.35</v>
      </c>
      <c r="AI144" s="27">
        <v>0</v>
      </c>
      <c r="AJ144" s="40">
        <f t="shared" si="49"/>
        <v>1.54</v>
      </c>
      <c r="AK144" s="42">
        <f t="shared" si="54"/>
        <v>50.499999999999979</v>
      </c>
      <c r="AL144" s="70"/>
    </row>
    <row r="145" spans="1:38" customFormat="1" x14ac:dyDescent="0.2">
      <c r="A145" s="72"/>
      <c r="B145" s="34">
        <f t="shared" si="56"/>
        <v>140</v>
      </c>
      <c r="C145" s="2" t="s">
        <v>1638</v>
      </c>
      <c r="D145" s="55">
        <v>44856</v>
      </c>
      <c r="E145" s="2" t="s">
        <v>14</v>
      </c>
      <c r="F145" s="47" t="s">
        <v>25</v>
      </c>
      <c r="G145" s="47" t="s">
        <v>67</v>
      </c>
      <c r="H145" s="47">
        <v>1014</v>
      </c>
      <c r="I145" s="47" t="s">
        <v>131</v>
      </c>
      <c r="J145" s="47" t="s">
        <v>120</v>
      </c>
      <c r="K145" s="121" t="s">
        <v>1546</v>
      </c>
      <c r="L145" s="33" t="s">
        <v>9</v>
      </c>
      <c r="M145" s="10">
        <v>1.37</v>
      </c>
      <c r="N145" s="27">
        <v>27.155744680851065</v>
      </c>
      <c r="O145" s="28">
        <v>1.05</v>
      </c>
      <c r="P145" s="27">
        <v>0</v>
      </c>
      <c r="Q145" s="40">
        <f t="shared" si="55"/>
        <v>10</v>
      </c>
      <c r="R145" s="42">
        <f t="shared" si="57"/>
        <v>261.09999999999991</v>
      </c>
      <c r="S145" s="10">
        <f t="shared" si="58"/>
        <v>1.37</v>
      </c>
      <c r="T145" s="27">
        <f t="shared" si="39"/>
        <v>1</v>
      </c>
      <c r="U145" s="28">
        <f t="shared" si="59"/>
        <v>1.05</v>
      </c>
      <c r="V145" s="27">
        <f t="shared" si="40"/>
        <v>1</v>
      </c>
      <c r="W145" s="40">
        <f t="shared" si="5"/>
        <v>0.42</v>
      </c>
      <c r="X145" s="42">
        <f t="shared" si="60"/>
        <v>59.030000000000015</v>
      </c>
      <c r="Y145" s="10">
        <f t="shared" si="50"/>
        <v>1.37</v>
      </c>
      <c r="Z145" s="27">
        <v>2.9209469696969701</v>
      </c>
      <c r="AA145" s="28">
        <f t="shared" si="51"/>
        <v>1.05</v>
      </c>
      <c r="AB145" s="27">
        <v>0</v>
      </c>
      <c r="AC145" s="40">
        <f t="shared" si="7"/>
        <v>4</v>
      </c>
      <c r="AD145" s="40">
        <f t="shared" si="8"/>
        <v>1.08</v>
      </c>
      <c r="AE145" s="42">
        <f t="shared" si="53"/>
        <v>53.080000000000013</v>
      </c>
      <c r="AF145" s="10">
        <f t="shared" si="46"/>
        <v>1.37</v>
      </c>
      <c r="AG145" s="27">
        <f t="shared" si="47"/>
        <v>2</v>
      </c>
      <c r="AH145" s="28">
        <f t="shared" si="48"/>
        <v>1.05</v>
      </c>
      <c r="AI145" s="27">
        <v>0</v>
      </c>
      <c r="AJ145" s="40">
        <f t="shared" si="49"/>
        <v>0.74</v>
      </c>
      <c r="AK145" s="42">
        <f t="shared" si="54"/>
        <v>51.239999999999981</v>
      </c>
      <c r="AL145" s="70"/>
    </row>
    <row r="146" spans="1:38" customFormat="1" x14ac:dyDescent="0.2">
      <c r="A146" s="72"/>
      <c r="B146" s="34">
        <f t="shared" si="56"/>
        <v>141</v>
      </c>
      <c r="C146" s="2" t="s">
        <v>1706</v>
      </c>
      <c r="D146" s="55">
        <v>44856</v>
      </c>
      <c r="E146" s="2" t="s">
        <v>1705</v>
      </c>
      <c r="F146" s="47" t="s">
        <v>10</v>
      </c>
      <c r="G146" s="47" t="s">
        <v>67</v>
      </c>
      <c r="H146" s="47">
        <v>1100</v>
      </c>
      <c r="I146" s="47" t="s">
        <v>131</v>
      </c>
      <c r="J146" s="47" t="s">
        <v>120</v>
      </c>
      <c r="K146" s="121" t="s">
        <v>1545</v>
      </c>
      <c r="L146" s="33" t="s">
        <v>9</v>
      </c>
      <c r="M146" s="10">
        <v>1.69</v>
      </c>
      <c r="N146" s="27">
        <v>14.552727272727271</v>
      </c>
      <c r="O146" s="28">
        <v>1.22</v>
      </c>
      <c r="P146" s="27">
        <v>0</v>
      </c>
      <c r="Q146" s="40">
        <f t="shared" si="55"/>
        <v>10</v>
      </c>
      <c r="R146" s="42">
        <f t="shared" si="57"/>
        <v>271.09999999999991</v>
      </c>
      <c r="S146" s="10">
        <f t="shared" si="58"/>
        <v>1.69</v>
      </c>
      <c r="T146" s="27">
        <f t="shared" si="39"/>
        <v>1</v>
      </c>
      <c r="U146" s="28">
        <f t="shared" si="59"/>
        <v>1.22</v>
      </c>
      <c r="V146" s="27">
        <f t="shared" si="40"/>
        <v>1</v>
      </c>
      <c r="W146" s="40">
        <f t="shared" si="5"/>
        <v>0.91</v>
      </c>
      <c r="X146" s="42">
        <f t="shared" si="60"/>
        <v>59.940000000000012</v>
      </c>
      <c r="Y146" s="10">
        <f t="shared" si="50"/>
        <v>1.69</v>
      </c>
      <c r="Z146" s="27">
        <v>2.3692592592592594</v>
      </c>
      <c r="AA146" s="28">
        <f t="shared" si="51"/>
        <v>1.22</v>
      </c>
      <c r="AB146" s="27">
        <v>0</v>
      </c>
      <c r="AC146" s="40">
        <f t="shared" si="7"/>
        <v>4</v>
      </c>
      <c r="AD146" s="40">
        <f t="shared" si="8"/>
        <v>1.63</v>
      </c>
      <c r="AE146" s="42">
        <f t="shared" si="53"/>
        <v>54.710000000000015</v>
      </c>
      <c r="AF146" s="10">
        <f t="shared" si="46"/>
        <v>1.69</v>
      </c>
      <c r="AG146" s="27">
        <f t="shared" si="47"/>
        <v>1</v>
      </c>
      <c r="AH146" s="28">
        <f t="shared" si="48"/>
        <v>1.22</v>
      </c>
      <c r="AI146" s="27">
        <v>0</v>
      </c>
      <c r="AJ146" s="40">
        <f t="shared" si="49"/>
        <v>0.69</v>
      </c>
      <c r="AK146" s="42">
        <f t="shared" si="54"/>
        <v>51.929999999999978</v>
      </c>
      <c r="AL146" s="70"/>
    </row>
    <row r="147" spans="1:38" customFormat="1" x14ac:dyDescent="0.2">
      <c r="A147" s="72"/>
      <c r="B147" s="34">
        <f t="shared" si="56"/>
        <v>142</v>
      </c>
      <c r="C147" s="2" t="s">
        <v>1709</v>
      </c>
      <c r="D147" s="55">
        <v>44856</v>
      </c>
      <c r="E147" s="2" t="s">
        <v>27</v>
      </c>
      <c r="F147" s="47" t="s">
        <v>1704</v>
      </c>
      <c r="G147" s="47" t="s">
        <v>835</v>
      </c>
      <c r="H147" s="47">
        <v>1200</v>
      </c>
      <c r="I147" s="47" t="s">
        <v>131</v>
      </c>
      <c r="J147" s="47" t="s">
        <v>120</v>
      </c>
      <c r="K147" s="121" t="s">
        <v>1544</v>
      </c>
      <c r="L147" s="33" t="s">
        <v>56</v>
      </c>
      <c r="M147" s="10">
        <v>17</v>
      </c>
      <c r="N147" s="27">
        <v>0.62250000000000005</v>
      </c>
      <c r="O147" s="28">
        <v>4.5199999999999996</v>
      </c>
      <c r="P147" s="27">
        <v>0.18285714285714288</v>
      </c>
      <c r="Q147" s="40">
        <f t="shared" si="55"/>
        <v>-0.8</v>
      </c>
      <c r="R147" s="42">
        <f t="shared" si="57"/>
        <v>270.2999999999999</v>
      </c>
      <c r="S147" s="10">
        <f t="shared" si="58"/>
        <v>17</v>
      </c>
      <c r="T147" s="27">
        <f t="shared" si="39"/>
        <v>1</v>
      </c>
      <c r="U147" s="28">
        <f t="shared" si="59"/>
        <v>4.5199999999999996</v>
      </c>
      <c r="V147" s="27">
        <f t="shared" si="40"/>
        <v>1</v>
      </c>
      <c r="W147" s="40">
        <f t="shared" si="5"/>
        <v>-2</v>
      </c>
      <c r="X147" s="42">
        <f t="shared" si="60"/>
        <v>57.940000000000012</v>
      </c>
      <c r="Y147" s="10">
        <f t="shared" si="50"/>
        <v>17</v>
      </c>
      <c r="Z147" s="27">
        <v>0.23529411764705882</v>
      </c>
      <c r="AA147" s="28">
        <f t="shared" si="51"/>
        <v>4.5199999999999996</v>
      </c>
      <c r="AB147" s="27">
        <v>0</v>
      </c>
      <c r="AC147" s="40">
        <f t="shared" si="7"/>
        <v>0</v>
      </c>
      <c r="AD147" s="40">
        <f t="shared" si="8"/>
        <v>-0.24</v>
      </c>
      <c r="AE147" s="42">
        <f t="shared" si="53"/>
        <v>54.470000000000013</v>
      </c>
      <c r="AF147" s="10">
        <f t="shared" si="46"/>
        <v>17</v>
      </c>
      <c r="AG147" s="27">
        <f t="shared" si="47"/>
        <v>0.5</v>
      </c>
      <c r="AH147" s="28">
        <f t="shared" si="48"/>
        <v>4.5199999999999996</v>
      </c>
      <c r="AI147" s="27">
        <v>0</v>
      </c>
      <c r="AJ147" s="40">
        <f t="shared" si="49"/>
        <v>-0.5</v>
      </c>
      <c r="AK147" s="42">
        <f t="shared" si="54"/>
        <v>51.429999999999978</v>
      </c>
      <c r="AL147" s="70"/>
    </row>
    <row r="148" spans="1:38" customFormat="1" x14ac:dyDescent="0.2">
      <c r="A148" s="72"/>
      <c r="B148" s="34">
        <f t="shared" si="56"/>
        <v>143</v>
      </c>
      <c r="C148" s="2" t="s">
        <v>1640</v>
      </c>
      <c r="D148" s="55">
        <v>44857</v>
      </c>
      <c r="E148" s="2" t="s">
        <v>26</v>
      </c>
      <c r="F148" s="47" t="s">
        <v>25</v>
      </c>
      <c r="G148" s="47" t="s">
        <v>67</v>
      </c>
      <c r="H148" s="47">
        <v>1400</v>
      </c>
      <c r="I148" s="47" t="s">
        <v>132</v>
      </c>
      <c r="J148" s="47" t="s">
        <v>120</v>
      </c>
      <c r="K148" s="121" t="s">
        <v>1544</v>
      </c>
      <c r="L148" s="33" t="s">
        <v>8</v>
      </c>
      <c r="M148" s="10">
        <v>13.5</v>
      </c>
      <c r="N148" s="27">
        <v>0.79799999999999993</v>
      </c>
      <c r="O148" s="28">
        <v>3.84</v>
      </c>
      <c r="P148" s="27">
        <v>0.26499999999999979</v>
      </c>
      <c r="Q148" s="40">
        <f t="shared" si="55"/>
        <v>0</v>
      </c>
      <c r="R148" s="42">
        <f t="shared" si="57"/>
        <v>270.2999999999999</v>
      </c>
      <c r="S148" s="10">
        <f t="shared" si="58"/>
        <v>13.5</v>
      </c>
      <c r="T148" s="27">
        <f t="shared" si="39"/>
        <v>1</v>
      </c>
      <c r="U148" s="28">
        <f t="shared" si="59"/>
        <v>3.84</v>
      </c>
      <c r="V148" s="27">
        <f t="shared" si="40"/>
        <v>1</v>
      </c>
      <c r="W148" s="40">
        <f t="shared" si="5"/>
        <v>1.84</v>
      </c>
      <c r="X148" s="42">
        <f t="shared" si="60"/>
        <v>59.780000000000015</v>
      </c>
      <c r="Y148" s="10">
        <f t="shared" si="50"/>
        <v>13.5</v>
      </c>
      <c r="Z148" s="27">
        <v>0.29592592592592593</v>
      </c>
      <c r="AA148" s="28">
        <f t="shared" si="51"/>
        <v>3.84</v>
      </c>
      <c r="AB148" s="27">
        <v>0</v>
      </c>
      <c r="AC148" s="40">
        <f t="shared" si="7"/>
        <v>0</v>
      </c>
      <c r="AD148" s="40">
        <f t="shared" si="8"/>
        <v>-0.3</v>
      </c>
      <c r="AE148" s="42">
        <f t="shared" si="53"/>
        <v>54.170000000000016</v>
      </c>
      <c r="AF148" s="10">
        <f t="shared" si="46"/>
        <v>13.5</v>
      </c>
      <c r="AG148" s="27">
        <f t="shared" si="47"/>
        <v>0.5</v>
      </c>
      <c r="AH148" s="28">
        <f t="shared" si="48"/>
        <v>3.84</v>
      </c>
      <c r="AI148" s="27">
        <v>0</v>
      </c>
      <c r="AJ148" s="40">
        <f t="shared" si="49"/>
        <v>-0.5</v>
      </c>
      <c r="AK148" s="42">
        <f t="shared" si="54"/>
        <v>50.929999999999978</v>
      </c>
      <c r="AL148" s="70"/>
    </row>
    <row r="149" spans="1:38" customFormat="1" x14ac:dyDescent="0.2">
      <c r="A149" s="72"/>
      <c r="B149" s="34">
        <f t="shared" si="56"/>
        <v>144</v>
      </c>
      <c r="C149" s="2" t="s">
        <v>1712</v>
      </c>
      <c r="D149" s="55">
        <v>44857</v>
      </c>
      <c r="E149" s="2" t="s">
        <v>26</v>
      </c>
      <c r="F149" s="47" t="s">
        <v>10</v>
      </c>
      <c r="G149" s="47" t="s">
        <v>67</v>
      </c>
      <c r="H149" s="47">
        <v>1100</v>
      </c>
      <c r="I149" s="47" t="s">
        <v>132</v>
      </c>
      <c r="J149" s="47" t="s">
        <v>120</v>
      </c>
      <c r="K149" s="121" t="s">
        <v>1552</v>
      </c>
      <c r="L149" s="33" t="s">
        <v>9</v>
      </c>
      <c r="M149" s="10">
        <v>7</v>
      </c>
      <c r="N149" s="27">
        <v>1.6600000000000001</v>
      </c>
      <c r="O149" s="28">
        <v>2.4</v>
      </c>
      <c r="P149" s="27">
        <v>1.2</v>
      </c>
      <c r="Q149" s="40">
        <f t="shared" si="55"/>
        <v>11.6</v>
      </c>
      <c r="R149" s="42">
        <f t="shared" si="57"/>
        <v>281.89999999999992</v>
      </c>
      <c r="S149" s="10">
        <f t="shared" si="58"/>
        <v>7</v>
      </c>
      <c r="T149" s="27">
        <f t="shared" si="39"/>
        <v>1</v>
      </c>
      <c r="U149" s="28">
        <f t="shared" si="59"/>
        <v>2.4</v>
      </c>
      <c r="V149" s="27">
        <f t="shared" si="40"/>
        <v>1</v>
      </c>
      <c r="W149" s="40">
        <f t="shared" si="5"/>
        <v>7.4</v>
      </c>
      <c r="X149" s="42">
        <f t="shared" si="60"/>
        <v>67.180000000000021</v>
      </c>
      <c r="Y149" s="10">
        <f t="shared" si="50"/>
        <v>7</v>
      </c>
      <c r="Z149" s="27">
        <v>0.5714285714285714</v>
      </c>
      <c r="AA149" s="28">
        <f t="shared" si="51"/>
        <v>2.4</v>
      </c>
      <c r="AB149" s="27">
        <v>0</v>
      </c>
      <c r="AC149" s="40">
        <f t="shared" si="7"/>
        <v>4</v>
      </c>
      <c r="AD149" s="40">
        <f t="shared" si="8"/>
        <v>3.43</v>
      </c>
      <c r="AE149" s="42">
        <f t="shared" si="53"/>
        <v>57.600000000000016</v>
      </c>
      <c r="AF149" s="10">
        <f t="shared" si="46"/>
        <v>7</v>
      </c>
      <c r="AG149" s="27">
        <f t="shared" si="47"/>
        <v>0.25</v>
      </c>
      <c r="AH149" s="28">
        <f t="shared" si="48"/>
        <v>2.4</v>
      </c>
      <c r="AI149" s="27">
        <v>0</v>
      </c>
      <c r="AJ149" s="40">
        <f t="shared" si="49"/>
        <v>1.5</v>
      </c>
      <c r="AK149" s="42">
        <f t="shared" si="54"/>
        <v>52.429999999999978</v>
      </c>
      <c r="AL149" s="70"/>
    </row>
    <row r="150" spans="1:38" customFormat="1" x14ac:dyDescent="0.2">
      <c r="A150" s="72"/>
      <c r="B150" s="34">
        <f t="shared" si="56"/>
        <v>145</v>
      </c>
      <c r="C150" s="2" t="s">
        <v>1716</v>
      </c>
      <c r="D150" s="55">
        <v>44859</v>
      </c>
      <c r="E150" s="2" t="s">
        <v>447</v>
      </c>
      <c r="F150" s="47" t="s">
        <v>25</v>
      </c>
      <c r="G150" s="47" t="s">
        <v>67</v>
      </c>
      <c r="H150" s="47">
        <v>1200</v>
      </c>
      <c r="I150" s="47" t="s">
        <v>133</v>
      </c>
      <c r="J150" s="47" t="s">
        <v>120</v>
      </c>
      <c r="K150" s="121" t="s">
        <v>1544</v>
      </c>
      <c r="L150" s="33" t="s">
        <v>66</v>
      </c>
      <c r="M150" s="10">
        <v>6.68</v>
      </c>
      <c r="N150" s="27">
        <v>1.7534782608695654</v>
      </c>
      <c r="O150" s="28">
        <v>1.72</v>
      </c>
      <c r="P150" s="27">
        <v>0</v>
      </c>
      <c r="Q150" s="40">
        <f t="shared" si="55"/>
        <v>-1.8</v>
      </c>
      <c r="R150" s="42">
        <f t="shared" si="57"/>
        <v>280.09999999999991</v>
      </c>
      <c r="S150" s="10">
        <f t="shared" si="58"/>
        <v>6.68</v>
      </c>
      <c r="T150" s="27">
        <f t="shared" si="39"/>
        <v>1</v>
      </c>
      <c r="U150" s="28">
        <f t="shared" si="59"/>
        <v>1.72</v>
      </c>
      <c r="V150" s="27">
        <f t="shared" si="40"/>
        <v>1</v>
      </c>
      <c r="W150" s="40">
        <f t="shared" si="5"/>
        <v>-2</v>
      </c>
      <c r="X150" s="42">
        <f t="shared" si="60"/>
        <v>65.180000000000021</v>
      </c>
      <c r="Y150" s="10">
        <f t="shared" si="50"/>
        <v>6.68</v>
      </c>
      <c r="Z150" s="27">
        <v>0.59805970149253729</v>
      </c>
      <c r="AA150" s="28">
        <f t="shared" si="51"/>
        <v>1.72</v>
      </c>
      <c r="AB150" s="27">
        <v>0</v>
      </c>
      <c r="AC150" s="40">
        <f t="shared" si="7"/>
        <v>0</v>
      </c>
      <c r="AD150" s="40">
        <f t="shared" si="8"/>
        <v>-0.6</v>
      </c>
      <c r="AE150" s="42">
        <f t="shared" si="53"/>
        <v>57.000000000000014</v>
      </c>
      <c r="AF150" s="10">
        <f t="shared" si="46"/>
        <v>6.68</v>
      </c>
      <c r="AG150" s="27">
        <f t="shared" si="47"/>
        <v>0.5</v>
      </c>
      <c r="AH150" s="28">
        <f t="shared" si="48"/>
        <v>1.72</v>
      </c>
      <c r="AI150" s="27">
        <v>0</v>
      </c>
      <c r="AJ150" s="40">
        <f t="shared" si="49"/>
        <v>-0.5</v>
      </c>
      <c r="AK150" s="42">
        <f t="shared" si="54"/>
        <v>51.929999999999978</v>
      </c>
      <c r="AL150" s="70"/>
    </row>
    <row r="151" spans="1:38" customFormat="1" x14ac:dyDescent="0.2">
      <c r="A151" s="72"/>
      <c r="B151" s="34">
        <f t="shared" si="56"/>
        <v>146</v>
      </c>
      <c r="C151" s="2" t="s">
        <v>1655</v>
      </c>
      <c r="D151" s="55">
        <v>44860</v>
      </c>
      <c r="E151" s="2" t="s">
        <v>615</v>
      </c>
      <c r="F151" s="47" t="s">
        <v>25</v>
      </c>
      <c r="G151" s="47" t="s">
        <v>67</v>
      </c>
      <c r="H151" s="47">
        <v>1300</v>
      </c>
      <c r="I151" s="47" t="s">
        <v>131</v>
      </c>
      <c r="J151" s="47" t="s">
        <v>178</v>
      </c>
      <c r="K151" s="121" t="s">
        <v>1546</v>
      </c>
      <c r="L151" s="33" t="s">
        <v>9</v>
      </c>
      <c r="M151" s="10">
        <v>2.6</v>
      </c>
      <c r="N151" s="27">
        <v>6.2246153846153849</v>
      </c>
      <c r="O151" s="28">
        <v>1.57</v>
      </c>
      <c r="P151" s="27">
        <v>0</v>
      </c>
      <c r="Q151" s="40">
        <f t="shared" si="55"/>
        <v>10</v>
      </c>
      <c r="R151" s="42">
        <f t="shared" si="57"/>
        <v>290.09999999999991</v>
      </c>
      <c r="S151" s="10">
        <f t="shared" si="58"/>
        <v>2.6</v>
      </c>
      <c r="T151" s="27">
        <f t="shared" ref="T151" si="61">IF(S151&gt;0,T$4,0)</f>
        <v>1</v>
      </c>
      <c r="U151" s="28">
        <f t="shared" si="59"/>
        <v>1.57</v>
      </c>
      <c r="V151" s="27">
        <f t="shared" ref="V151" si="62">IF(U151&gt;0,V$4,0)</f>
        <v>1</v>
      </c>
      <c r="W151" s="40">
        <f t="shared" si="5"/>
        <v>2.17</v>
      </c>
      <c r="X151" s="42">
        <f t="shared" si="60"/>
        <v>67.350000000000023</v>
      </c>
      <c r="Y151" s="10">
        <f t="shared" si="50"/>
        <v>2.6</v>
      </c>
      <c r="Z151" s="27">
        <v>1.5369230769230768</v>
      </c>
      <c r="AA151" s="28">
        <f t="shared" si="51"/>
        <v>1.57</v>
      </c>
      <c r="AB151" s="27">
        <v>0</v>
      </c>
      <c r="AC151" s="40">
        <f t="shared" si="7"/>
        <v>4</v>
      </c>
      <c r="AD151" s="40">
        <f t="shared" si="8"/>
        <v>2.46</v>
      </c>
      <c r="AE151" s="42">
        <f t="shared" si="53"/>
        <v>59.460000000000015</v>
      </c>
      <c r="AF151" s="10">
        <f t="shared" si="46"/>
        <v>2.6</v>
      </c>
      <c r="AG151" s="27">
        <f t="shared" si="47"/>
        <v>2</v>
      </c>
      <c r="AH151" s="28">
        <f t="shared" si="48"/>
        <v>1.57</v>
      </c>
      <c r="AI151" s="27">
        <v>0</v>
      </c>
      <c r="AJ151" s="40">
        <f t="shared" si="49"/>
        <v>3.2</v>
      </c>
      <c r="AK151" s="42">
        <f t="shared" si="54"/>
        <v>55.129999999999981</v>
      </c>
      <c r="AL151" s="70"/>
    </row>
    <row r="152" spans="1:38" customFormat="1" x14ac:dyDescent="0.2">
      <c r="A152" s="72"/>
      <c r="B152" s="34">
        <f t="shared" si="56"/>
        <v>147</v>
      </c>
      <c r="C152" s="2" t="s">
        <v>1433</v>
      </c>
      <c r="D152" s="55">
        <v>44862</v>
      </c>
      <c r="E152" s="2" t="s">
        <v>44</v>
      </c>
      <c r="F152" s="47" t="s">
        <v>25</v>
      </c>
      <c r="G152" s="47" t="s">
        <v>67</v>
      </c>
      <c r="H152" s="47">
        <v>1100</v>
      </c>
      <c r="I152" s="47" t="s">
        <v>128</v>
      </c>
      <c r="J152" s="47" t="s">
        <v>120</v>
      </c>
      <c r="K152" s="121" t="s">
        <v>1544</v>
      </c>
      <c r="L152" s="33" t="s">
        <v>9</v>
      </c>
      <c r="M152" s="10">
        <v>2.61</v>
      </c>
      <c r="N152" s="27">
        <v>6.2282352941176464</v>
      </c>
      <c r="O152" s="28">
        <v>1.3</v>
      </c>
      <c r="P152" s="27">
        <v>0</v>
      </c>
      <c r="Q152" s="40">
        <f t="shared" si="55"/>
        <v>10</v>
      </c>
      <c r="R152" s="42">
        <f t="shared" si="57"/>
        <v>300.09999999999991</v>
      </c>
      <c r="S152" s="10">
        <f t="shared" si="58"/>
        <v>2.61</v>
      </c>
      <c r="T152" s="27">
        <f t="shared" ref="T152:T178" si="63">IF(S152&gt;0,T$4,0)</f>
        <v>1</v>
      </c>
      <c r="U152" s="28">
        <f t="shared" si="59"/>
        <v>1.3</v>
      </c>
      <c r="V152" s="27">
        <f t="shared" ref="V152:V178" si="64">IF(U152&gt;0,V$4,0)</f>
        <v>1</v>
      </c>
      <c r="W152" s="40">
        <f t="shared" si="5"/>
        <v>1.91</v>
      </c>
      <c r="X152" s="42">
        <f t="shared" si="60"/>
        <v>69.260000000000019</v>
      </c>
      <c r="Y152" s="10">
        <f t="shared" si="50"/>
        <v>2.61</v>
      </c>
      <c r="Z152" s="27">
        <v>1.5329665071770335</v>
      </c>
      <c r="AA152" s="28">
        <f t="shared" si="51"/>
        <v>1.3</v>
      </c>
      <c r="AB152" s="27">
        <v>0</v>
      </c>
      <c r="AC152" s="40">
        <f t="shared" si="7"/>
        <v>4</v>
      </c>
      <c r="AD152" s="40">
        <f t="shared" si="8"/>
        <v>2.4700000000000002</v>
      </c>
      <c r="AE152" s="42">
        <f t="shared" si="53"/>
        <v>61.930000000000014</v>
      </c>
      <c r="AF152" s="10">
        <f t="shared" si="46"/>
        <v>2.61</v>
      </c>
      <c r="AG152" s="27">
        <f t="shared" si="47"/>
        <v>0.5</v>
      </c>
      <c r="AH152" s="28">
        <f t="shared" si="48"/>
        <v>1.3</v>
      </c>
      <c r="AI152" s="27">
        <v>0</v>
      </c>
      <c r="AJ152" s="40">
        <f t="shared" si="49"/>
        <v>0.81</v>
      </c>
      <c r="AK152" s="42">
        <f t="shared" si="54"/>
        <v>55.939999999999984</v>
      </c>
      <c r="AL152" s="70"/>
    </row>
    <row r="153" spans="1:38" customFormat="1" x14ac:dyDescent="0.2">
      <c r="A153" s="72"/>
      <c r="B153" s="34">
        <f t="shared" ref="B153:B155" si="65">B152+1</f>
        <v>148</v>
      </c>
      <c r="C153" s="2" t="s">
        <v>1717</v>
      </c>
      <c r="D153" s="55">
        <v>44862</v>
      </c>
      <c r="E153" s="2" t="s">
        <v>44</v>
      </c>
      <c r="F153" s="47" t="s">
        <v>36</v>
      </c>
      <c r="G153" s="47" t="s">
        <v>67</v>
      </c>
      <c r="H153" s="47">
        <v>1100</v>
      </c>
      <c r="I153" s="47" t="s">
        <v>128</v>
      </c>
      <c r="J153" s="47" t="s">
        <v>120</v>
      </c>
      <c r="K153" s="121" t="s">
        <v>1544</v>
      </c>
      <c r="L153" s="33" t="s">
        <v>110</v>
      </c>
      <c r="M153" s="10">
        <v>6.1</v>
      </c>
      <c r="N153" s="27">
        <v>1.9587804878048782</v>
      </c>
      <c r="O153" s="28">
        <v>2.25</v>
      </c>
      <c r="P153" s="27">
        <v>1.59</v>
      </c>
      <c r="Q153" s="40">
        <f t="shared" si="55"/>
        <v>-3.5</v>
      </c>
      <c r="R153" s="42">
        <f t="shared" si="57"/>
        <v>296.59999999999991</v>
      </c>
      <c r="S153" s="10">
        <f t="shared" si="58"/>
        <v>6.1</v>
      </c>
      <c r="T153" s="27">
        <f t="shared" si="63"/>
        <v>1</v>
      </c>
      <c r="U153" s="28">
        <f t="shared" si="59"/>
        <v>2.25</v>
      </c>
      <c r="V153" s="27">
        <f t="shared" si="64"/>
        <v>1</v>
      </c>
      <c r="W153" s="40">
        <f t="shared" si="5"/>
        <v>-2</v>
      </c>
      <c r="X153" s="42">
        <f t="shared" si="60"/>
        <v>67.260000000000019</v>
      </c>
      <c r="Y153" s="10">
        <f t="shared" si="50"/>
        <v>6.1</v>
      </c>
      <c r="Z153" s="27">
        <v>0.65590163934426249</v>
      </c>
      <c r="AA153" s="28">
        <f t="shared" si="51"/>
        <v>2.25</v>
      </c>
      <c r="AB153" s="27">
        <v>0</v>
      </c>
      <c r="AC153" s="40">
        <f t="shared" si="7"/>
        <v>0</v>
      </c>
      <c r="AD153" s="40">
        <f t="shared" si="8"/>
        <v>-0.66</v>
      </c>
      <c r="AE153" s="42">
        <f t="shared" si="53"/>
        <v>61.270000000000017</v>
      </c>
      <c r="AF153" s="10">
        <f t="shared" si="46"/>
        <v>6.1</v>
      </c>
      <c r="AG153" s="27">
        <f t="shared" si="47"/>
        <v>0.5</v>
      </c>
      <c r="AH153" s="28">
        <f t="shared" si="48"/>
        <v>2.25</v>
      </c>
      <c r="AI153" s="27">
        <v>0</v>
      </c>
      <c r="AJ153" s="40">
        <f t="shared" si="49"/>
        <v>-0.5</v>
      </c>
      <c r="AK153" s="42">
        <f t="shared" si="54"/>
        <v>55.439999999999984</v>
      </c>
      <c r="AL153" s="70"/>
    </row>
    <row r="154" spans="1:38" customFormat="1" x14ac:dyDescent="0.2">
      <c r="A154" s="72"/>
      <c r="B154" s="34">
        <f t="shared" si="65"/>
        <v>149</v>
      </c>
      <c r="C154" s="2" t="s">
        <v>1691</v>
      </c>
      <c r="D154" s="55">
        <v>44864</v>
      </c>
      <c r="E154" s="2" t="s">
        <v>39</v>
      </c>
      <c r="F154" s="47" t="s">
        <v>10</v>
      </c>
      <c r="G154" s="47" t="s">
        <v>67</v>
      </c>
      <c r="H154" s="47">
        <v>1200</v>
      </c>
      <c r="I154" s="47" t="s">
        <v>133</v>
      </c>
      <c r="J154" s="47" t="s">
        <v>120</v>
      </c>
      <c r="K154" s="121" t="s">
        <v>1546</v>
      </c>
      <c r="L154" s="33" t="s">
        <v>9</v>
      </c>
      <c r="M154" s="10">
        <v>1.6</v>
      </c>
      <c r="N154" s="27">
        <v>16.749473684210525</v>
      </c>
      <c r="O154" s="28">
        <v>1.1499999999999999</v>
      </c>
      <c r="P154" s="27">
        <v>0</v>
      </c>
      <c r="Q154" s="40">
        <f t="shared" si="55"/>
        <v>10</v>
      </c>
      <c r="R154" s="42">
        <f t="shared" si="57"/>
        <v>306.59999999999991</v>
      </c>
      <c r="S154" s="10">
        <f t="shared" si="58"/>
        <v>1.6</v>
      </c>
      <c r="T154" s="27">
        <f t="shared" si="63"/>
        <v>1</v>
      </c>
      <c r="U154" s="28">
        <f t="shared" si="59"/>
        <v>1.1499999999999999</v>
      </c>
      <c r="V154" s="27">
        <f t="shared" si="64"/>
        <v>1</v>
      </c>
      <c r="W154" s="40">
        <f t="shared" si="5"/>
        <v>0.75</v>
      </c>
      <c r="X154" s="42">
        <f t="shared" si="60"/>
        <v>68.010000000000019</v>
      </c>
      <c r="Y154" s="10">
        <f t="shared" si="50"/>
        <v>1.6</v>
      </c>
      <c r="Z154" s="27">
        <v>2.4974999999999996</v>
      </c>
      <c r="AA154" s="28">
        <f t="shared" si="51"/>
        <v>1.1499999999999999</v>
      </c>
      <c r="AB154" s="27">
        <v>0</v>
      </c>
      <c r="AC154" s="40">
        <f t="shared" si="7"/>
        <v>4</v>
      </c>
      <c r="AD154" s="40">
        <f t="shared" si="8"/>
        <v>1.5</v>
      </c>
      <c r="AE154" s="42">
        <f t="shared" si="53"/>
        <v>62.770000000000017</v>
      </c>
      <c r="AF154" s="10">
        <f t="shared" si="46"/>
        <v>1.6</v>
      </c>
      <c r="AG154" s="27">
        <f t="shared" si="47"/>
        <v>2</v>
      </c>
      <c r="AH154" s="28">
        <f t="shared" si="48"/>
        <v>1.1499999999999999</v>
      </c>
      <c r="AI154" s="27">
        <v>0</v>
      </c>
      <c r="AJ154" s="40">
        <f t="shared" si="49"/>
        <v>1.2</v>
      </c>
      <c r="AK154" s="42">
        <f t="shared" si="54"/>
        <v>56.639999999999986</v>
      </c>
      <c r="AL154" s="70"/>
    </row>
    <row r="155" spans="1:38" customFormat="1" x14ac:dyDescent="0.2">
      <c r="A155" s="72"/>
      <c r="B155" s="34">
        <f t="shared" si="65"/>
        <v>150</v>
      </c>
      <c r="C155" s="2" t="s">
        <v>1383</v>
      </c>
      <c r="D155" s="55">
        <v>44865</v>
      </c>
      <c r="E155" s="2" t="s">
        <v>32</v>
      </c>
      <c r="F155" s="47" t="s">
        <v>36</v>
      </c>
      <c r="G155" s="47" t="s">
        <v>67</v>
      </c>
      <c r="H155" s="47">
        <v>1000</v>
      </c>
      <c r="I155" s="47" t="s">
        <v>128</v>
      </c>
      <c r="J155" s="47" t="s">
        <v>120</v>
      </c>
      <c r="K155" s="121" t="s">
        <v>1546</v>
      </c>
      <c r="L155" s="33" t="s">
        <v>12</v>
      </c>
      <c r="M155" s="10">
        <v>2.84</v>
      </c>
      <c r="N155" s="27">
        <v>5.4342294159042916</v>
      </c>
      <c r="O155" s="28">
        <v>1.18</v>
      </c>
      <c r="P155" s="27">
        <v>0</v>
      </c>
      <c r="Q155" s="40">
        <f t="shared" si="55"/>
        <v>-5.4</v>
      </c>
      <c r="R155" s="42">
        <f t="shared" si="57"/>
        <v>301.19999999999993</v>
      </c>
      <c r="S155" s="10">
        <f t="shared" si="58"/>
        <v>2.84</v>
      </c>
      <c r="T155" s="27">
        <f t="shared" si="63"/>
        <v>1</v>
      </c>
      <c r="U155" s="28">
        <f t="shared" si="59"/>
        <v>1.18</v>
      </c>
      <c r="V155" s="27">
        <f t="shared" si="64"/>
        <v>1</v>
      </c>
      <c r="W155" s="40">
        <f t="shared" si="5"/>
        <v>-0.82</v>
      </c>
      <c r="X155" s="42">
        <f t="shared" si="60"/>
        <v>67.190000000000026</v>
      </c>
      <c r="Y155" s="10">
        <f t="shared" si="50"/>
        <v>2.84</v>
      </c>
      <c r="Z155" s="27">
        <v>1.408263425060112</v>
      </c>
      <c r="AA155" s="28">
        <f t="shared" si="51"/>
        <v>1.18</v>
      </c>
      <c r="AB155" s="27">
        <v>0</v>
      </c>
      <c r="AC155" s="40">
        <f t="shared" si="7"/>
        <v>0</v>
      </c>
      <c r="AD155" s="40">
        <f t="shared" si="8"/>
        <v>-1.41</v>
      </c>
      <c r="AE155" s="42">
        <f t="shared" si="53"/>
        <v>61.360000000000021</v>
      </c>
      <c r="AF155" s="10">
        <f t="shared" si="46"/>
        <v>2.84</v>
      </c>
      <c r="AG155" s="27">
        <f t="shared" si="47"/>
        <v>2</v>
      </c>
      <c r="AH155" s="28">
        <f t="shared" si="48"/>
        <v>1.18</v>
      </c>
      <c r="AI155" s="27">
        <v>0</v>
      </c>
      <c r="AJ155" s="40">
        <f t="shared" si="49"/>
        <v>-2</v>
      </c>
      <c r="AK155" s="42">
        <f t="shared" si="54"/>
        <v>54.639999999999986</v>
      </c>
      <c r="AL155" s="70"/>
    </row>
    <row r="156" spans="1:38" customFormat="1" x14ac:dyDescent="0.2">
      <c r="A156" s="72"/>
      <c r="B156" s="48">
        <f t="shared" ref="B156:B189" si="66">B155+1</f>
        <v>151</v>
      </c>
      <c r="C156" s="9" t="s">
        <v>1723</v>
      </c>
      <c r="D156" s="39">
        <v>44865</v>
      </c>
      <c r="E156" s="9" t="s">
        <v>32</v>
      </c>
      <c r="F156" s="50" t="s">
        <v>10</v>
      </c>
      <c r="G156" s="50" t="s">
        <v>67</v>
      </c>
      <c r="H156" s="50">
        <v>1200</v>
      </c>
      <c r="I156" s="50" t="s">
        <v>128</v>
      </c>
      <c r="J156" s="50" t="s">
        <v>120</v>
      </c>
      <c r="K156" s="122" t="s">
        <v>1545</v>
      </c>
      <c r="L156" s="35" t="s">
        <v>9</v>
      </c>
      <c r="M156" s="36">
        <v>1.25</v>
      </c>
      <c r="N156" s="37">
        <v>39.919999999999995</v>
      </c>
      <c r="O156" s="38">
        <v>1.07</v>
      </c>
      <c r="P156" s="37">
        <v>0</v>
      </c>
      <c r="Q156" s="41">
        <f t="shared" si="55"/>
        <v>10</v>
      </c>
      <c r="R156" s="45">
        <f t="shared" ref="R156:R178" si="67">Q156+R155</f>
        <v>311.19999999999993</v>
      </c>
      <c r="S156" s="36">
        <f t="shared" si="58"/>
        <v>1.25</v>
      </c>
      <c r="T156" s="37">
        <f t="shared" si="63"/>
        <v>1</v>
      </c>
      <c r="U156" s="38">
        <f t="shared" si="59"/>
        <v>1.07</v>
      </c>
      <c r="V156" s="37">
        <f t="shared" si="64"/>
        <v>1</v>
      </c>
      <c r="W156" s="41">
        <f t="shared" si="5"/>
        <v>0.32</v>
      </c>
      <c r="X156" s="45">
        <f t="shared" ref="X156:X178" si="68">W156+X155</f>
        <v>67.510000000000019</v>
      </c>
      <c r="Y156" s="36">
        <f t="shared" si="50"/>
        <v>1.25</v>
      </c>
      <c r="Z156" s="37">
        <v>3.1980000000000004</v>
      </c>
      <c r="AA156" s="38">
        <f t="shared" si="51"/>
        <v>1.07</v>
      </c>
      <c r="AB156" s="37">
        <v>0</v>
      </c>
      <c r="AC156" s="41">
        <f t="shared" si="7"/>
        <v>4</v>
      </c>
      <c r="AD156" s="41">
        <f t="shared" si="8"/>
        <v>0.8</v>
      </c>
      <c r="AE156" s="45">
        <f t="shared" si="53"/>
        <v>62.160000000000018</v>
      </c>
      <c r="AF156" s="36">
        <f t="shared" si="46"/>
        <v>1.25</v>
      </c>
      <c r="AG156" s="37">
        <f t="shared" si="47"/>
        <v>1</v>
      </c>
      <c r="AH156" s="38">
        <f t="shared" si="48"/>
        <v>1.07</v>
      </c>
      <c r="AI156" s="37">
        <v>0</v>
      </c>
      <c r="AJ156" s="41">
        <f t="shared" si="49"/>
        <v>0.25</v>
      </c>
      <c r="AK156" s="45">
        <f t="shared" si="54"/>
        <v>54.889999999999986</v>
      </c>
      <c r="AL156" s="70"/>
    </row>
    <row r="157" spans="1:38" customFormat="1" x14ac:dyDescent="0.2">
      <c r="A157" s="72"/>
      <c r="B157" s="34">
        <f t="shared" si="66"/>
        <v>152</v>
      </c>
      <c r="C157" s="2" t="s">
        <v>1724</v>
      </c>
      <c r="D157" s="55">
        <v>44866</v>
      </c>
      <c r="E157" s="2" t="s">
        <v>28</v>
      </c>
      <c r="F157" s="47" t="s">
        <v>10</v>
      </c>
      <c r="G157" s="47" t="s">
        <v>67</v>
      </c>
      <c r="H157" s="47">
        <v>1000</v>
      </c>
      <c r="I157" s="47" t="s">
        <v>133</v>
      </c>
      <c r="J157" s="47" t="s">
        <v>120</v>
      </c>
      <c r="K157" s="121" t="s">
        <v>1544</v>
      </c>
      <c r="L157" s="33" t="s">
        <v>9</v>
      </c>
      <c r="M157" s="10">
        <v>3.3</v>
      </c>
      <c r="N157" s="27">
        <v>4.3523456790123456</v>
      </c>
      <c r="O157" s="28">
        <v>1.65</v>
      </c>
      <c r="P157" s="27">
        <v>0</v>
      </c>
      <c r="Q157" s="40">
        <f t="shared" si="55"/>
        <v>10</v>
      </c>
      <c r="R157" s="42">
        <f t="shared" si="67"/>
        <v>321.19999999999993</v>
      </c>
      <c r="S157" s="10">
        <f t="shared" si="58"/>
        <v>3.3</v>
      </c>
      <c r="T157" s="27">
        <f t="shared" si="63"/>
        <v>1</v>
      </c>
      <c r="U157" s="28">
        <f t="shared" si="59"/>
        <v>1.65</v>
      </c>
      <c r="V157" s="27">
        <f t="shared" si="64"/>
        <v>1</v>
      </c>
      <c r="W157" s="40">
        <f t="shared" si="5"/>
        <v>2.95</v>
      </c>
      <c r="X157" s="42">
        <f t="shared" si="68"/>
        <v>70.460000000000022</v>
      </c>
      <c r="Y157" s="10">
        <f t="shared" si="50"/>
        <v>3.3</v>
      </c>
      <c r="Z157" s="27">
        <v>1.2130303030303033</v>
      </c>
      <c r="AA157" s="28">
        <f t="shared" si="51"/>
        <v>1.65</v>
      </c>
      <c r="AB157" s="27">
        <v>0</v>
      </c>
      <c r="AC157" s="40">
        <f t="shared" si="7"/>
        <v>4</v>
      </c>
      <c r="AD157" s="40">
        <f t="shared" si="8"/>
        <v>2.79</v>
      </c>
      <c r="AE157" s="42">
        <f t="shared" si="53"/>
        <v>64.950000000000017</v>
      </c>
      <c r="AF157" s="10">
        <f t="shared" si="46"/>
        <v>3.3</v>
      </c>
      <c r="AG157" s="27">
        <f t="shared" si="47"/>
        <v>0.5</v>
      </c>
      <c r="AH157" s="28">
        <f t="shared" si="48"/>
        <v>1.65</v>
      </c>
      <c r="AI157" s="27">
        <v>0</v>
      </c>
      <c r="AJ157" s="40">
        <f t="shared" si="49"/>
        <v>1.1499999999999999</v>
      </c>
      <c r="AK157" s="42">
        <f t="shared" si="54"/>
        <v>56.039999999999985</v>
      </c>
      <c r="AL157" s="70"/>
    </row>
    <row r="158" spans="1:38" customFormat="1" x14ac:dyDescent="0.2">
      <c r="A158" s="72"/>
      <c r="B158" s="34">
        <f t="shared" si="66"/>
        <v>153</v>
      </c>
      <c r="C158" s="2" t="s">
        <v>1725</v>
      </c>
      <c r="D158" s="55">
        <v>44866</v>
      </c>
      <c r="E158" s="2" t="s">
        <v>240</v>
      </c>
      <c r="F158" s="47" t="s">
        <v>25</v>
      </c>
      <c r="G158" s="47" t="s">
        <v>67</v>
      </c>
      <c r="H158" s="47">
        <v>1000</v>
      </c>
      <c r="I158" s="47" t="s">
        <v>131</v>
      </c>
      <c r="J158" s="47" t="s">
        <v>178</v>
      </c>
      <c r="K158" s="121" t="s">
        <v>1552</v>
      </c>
      <c r="L158" s="33" t="s">
        <v>110</v>
      </c>
      <c r="M158" s="10">
        <v>40</v>
      </c>
      <c r="N158" s="27">
        <v>0.25615384615384618</v>
      </c>
      <c r="O158" s="28">
        <v>7</v>
      </c>
      <c r="P158" s="27">
        <v>5.000000000000001E-2</v>
      </c>
      <c r="Q158" s="40">
        <f t="shared" si="55"/>
        <v>-0.3</v>
      </c>
      <c r="R158" s="42">
        <f t="shared" si="67"/>
        <v>320.89999999999992</v>
      </c>
      <c r="S158" s="10">
        <f t="shared" si="58"/>
        <v>40</v>
      </c>
      <c r="T158" s="27">
        <f t="shared" si="63"/>
        <v>1</v>
      </c>
      <c r="U158" s="28">
        <f t="shared" si="59"/>
        <v>7</v>
      </c>
      <c r="V158" s="27">
        <f t="shared" si="64"/>
        <v>1</v>
      </c>
      <c r="W158" s="40">
        <f t="shared" si="5"/>
        <v>-2</v>
      </c>
      <c r="X158" s="42">
        <f t="shared" si="68"/>
        <v>68.460000000000022</v>
      </c>
      <c r="Y158" s="10">
        <f t="shared" si="50"/>
        <v>40</v>
      </c>
      <c r="Z158" s="27">
        <v>9.9999999999999992E-2</v>
      </c>
      <c r="AA158" s="28">
        <f t="shared" si="51"/>
        <v>7</v>
      </c>
      <c r="AB158" s="27">
        <v>0</v>
      </c>
      <c r="AC158" s="40">
        <f t="shared" si="7"/>
        <v>0</v>
      </c>
      <c r="AD158" s="40">
        <f t="shared" si="8"/>
        <v>-0.1</v>
      </c>
      <c r="AE158" s="42">
        <f t="shared" si="53"/>
        <v>64.850000000000023</v>
      </c>
      <c r="AF158" s="10">
        <f t="shared" si="46"/>
        <v>40</v>
      </c>
      <c r="AG158" s="27">
        <f t="shared" si="47"/>
        <v>0.25</v>
      </c>
      <c r="AH158" s="28">
        <f t="shared" si="48"/>
        <v>7</v>
      </c>
      <c r="AI158" s="27">
        <v>0</v>
      </c>
      <c r="AJ158" s="40">
        <f t="shared" si="49"/>
        <v>-0.25</v>
      </c>
      <c r="AK158" s="42">
        <f t="shared" ref="AK158:AK178" si="69">AJ158+AK157</f>
        <v>55.789999999999985</v>
      </c>
      <c r="AL158" s="70"/>
    </row>
    <row r="159" spans="1:38" customFormat="1" x14ac:dyDescent="0.2">
      <c r="A159" s="72"/>
      <c r="B159" s="34">
        <f t="shared" si="66"/>
        <v>154</v>
      </c>
      <c r="C159" s="2" t="s">
        <v>1728</v>
      </c>
      <c r="D159" s="55">
        <v>44868</v>
      </c>
      <c r="E159" s="2" t="s">
        <v>602</v>
      </c>
      <c r="F159" s="47" t="s">
        <v>36</v>
      </c>
      <c r="G159" s="47" t="s">
        <v>67</v>
      </c>
      <c r="H159" s="47">
        <v>1100</v>
      </c>
      <c r="I159" s="47" t="s">
        <v>132</v>
      </c>
      <c r="J159" s="47" t="s">
        <v>178</v>
      </c>
      <c r="K159" s="121" t="s">
        <v>1544</v>
      </c>
      <c r="L159" s="33" t="s">
        <v>9</v>
      </c>
      <c r="M159" s="10">
        <v>3.1</v>
      </c>
      <c r="N159" s="27">
        <v>4.7706184012066366</v>
      </c>
      <c r="O159" s="28">
        <v>1.58</v>
      </c>
      <c r="P159" s="27">
        <v>0</v>
      </c>
      <c r="Q159" s="40">
        <f t="shared" si="55"/>
        <v>10</v>
      </c>
      <c r="R159" s="42">
        <f t="shared" si="67"/>
        <v>330.89999999999992</v>
      </c>
      <c r="S159" s="10">
        <f t="shared" si="58"/>
        <v>3.1</v>
      </c>
      <c r="T159" s="27">
        <f t="shared" si="63"/>
        <v>1</v>
      </c>
      <c r="U159" s="28">
        <f t="shared" si="59"/>
        <v>1.58</v>
      </c>
      <c r="V159" s="27">
        <f t="shared" si="64"/>
        <v>1</v>
      </c>
      <c r="W159" s="40">
        <f t="shared" si="5"/>
        <v>2.68</v>
      </c>
      <c r="X159" s="42">
        <f t="shared" si="68"/>
        <v>71.140000000000029</v>
      </c>
      <c r="Y159" s="10">
        <f t="shared" si="50"/>
        <v>3.1</v>
      </c>
      <c r="Z159" s="27">
        <v>1.2906451612903223</v>
      </c>
      <c r="AA159" s="28">
        <f t="shared" si="51"/>
        <v>1.58</v>
      </c>
      <c r="AB159" s="27">
        <v>0</v>
      </c>
      <c r="AC159" s="40">
        <f t="shared" si="7"/>
        <v>4</v>
      </c>
      <c r="AD159" s="40">
        <f t="shared" si="8"/>
        <v>2.71</v>
      </c>
      <c r="AE159" s="42">
        <f t="shared" si="53"/>
        <v>67.560000000000016</v>
      </c>
      <c r="AF159" s="10">
        <f t="shared" si="46"/>
        <v>3.1</v>
      </c>
      <c r="AG159" s="27">
        <f t="shared" si="47"/>
        <v>0.5</v>
      </c>
      <c r="AH159" s="28">
        <f t="shared" si="48"/>
        <v>1.58</v>
      </c>
      <c r="AI159" s="27">
        <v>0</v>
      </c>
      <c r="AJ159" s="40">
        <f t="shared" si="49"/>
        <v>1.05</v>
      </c>
      <c r="AK159" s="42">
        <f t="shared" si="69"/>
        <v>56.839999999999982</v>
      </c>
      <c r="AL159" s="70"/>
    </row>
    <row r="160" spans="1:38" customFormat="1" x14ac:dyDescent="0.2">
      <c r="A160" s="72"/>
      <c r="B160" s="34">
        <f t="shared" si="66"/>
        <v>155</v>
      </c>
      <c r="C160" s="2" t="s">
        <v>1690</v>
      </c>
      <c r="D160" s="55">
        <v>44869</v>
      </c>
      <c r="E160" s="2" t="s">
        <v>44</v>
      </c>
      <c r="F160" s="47" t="s">
        <v>10</v>
      </c>
      <c r="G160" s="47" t="s">
        <v>67</v>
      </c>
      <c r="H160" s="47">
        <v>1200</v>
      </c>
      <c r="I160" s="47" t="s">
        <v>133</v>
      </c>
      <c r="J160" s="47" t="s">
        <v>120</v>
      </c>
      <c r="K160" s="121" t="s">
        <v>1546</v>
      </c>
      <c r="L160" s="33" t="s">
        <v>9</v>
      </c>
      <c r="M160" s="10">
        <v>1.9</v>
      </c>
      <c r="N160" s="27">
        <v>11.086896551724138</v>
      </c>
      <c r="O160" s="28">
        <v>1.2</v>
      </c>
      <c r="P160" s="27">
        <v>0</v>
      </c>
      <c r="Q160" s="40">
        <f t="shared" si="55"/>
        <v>10</v>
      </c>
      <c r="R160" s="42">
        <f t="shared" si="67"/>
        <v>340.89999999999992</v>
      </c>
      <c r="S160" s="10">
        <f t="shared" si="58"/>
        <v>1.9</v>
      </c>
      <c r="T160" s="27">
        <f t="shared" si="63"/>
        <v>1</v>
      </c>
      <c r="U160" s="28">
        <f t="shared" si="59"/>
        <v>1.2</v>
      </c>
      <c r="V160" s="27">
        <f t="shared" si="64"/>
        <v>1</v>
      </c>
      <c r="W160" s="40">
        <f t="shared" si="5"/>
        <v>1.1000000000000001</v>
      </c>
      <c r="X160" s="42">
        <f t="shared" si="68"/>
        <v>72.240000000000023</v>
      </c>
      <c r="Y160" s="10">
        <f t="shared" si="50"/>
        <v>1.9</v>
      </c>
      <c r="Z160" s="27">
        <v>2.1047368421052632</v>
      </c>
      <c r="AA160" s="28">
        <f t="shared" si="51"/>
        <v>1.2</v>
      </c>
      <c r="AB160" s="27">
        <v>0</v>
      </c>
      <c r="AC160" s="40">
        <f t="shared" si="7"/>
        <v>4</v>
      </c>
      <c r="AD160" s="40">
        <f t="shared" si="8"/>
        <v>1.89</v>
      </c>
      <c r="AE160" s="42">
        <f t="shared" si="53"/>
        <v>69.450000000000017</v>
      </c>
      <c r="AF160" s="10">
        <f t="shared" si="46"/>
        <v>1.9</v>
      </c>
      <c r="AG160" s="27">
        <f t="shared" si="47"/>
        <v>2</v>
      </c>
      <c r="AH160" s="28">
        <f t="shared" si="48"/>
        <v>1.2</v>
      </c>
      <c r="AI160" s="27">
        <v>0</v>
      </c>
      <c r="AJ160" s="40">
        <f t="shared" si="49"/>
        <v>1.8</v>
      </c>
      <c r="AK160" s="42">
        <f t="shared" si="69"/>
        <v>58.639999999999979</v>
      </c>
      <c r="AL160" s="70"/>
    </row>
    <row r="161" spans="1:38" customFormat="1" x14ac:dyDescent="0.2">
      <c r="A161" s="72"/>
      <c r="B161" s="34">
        <f t="shared" si="66"/>
        <v>156</v>
      </c>
      <c r="C161" s="2" t="s">
        <v>272</v>
      </c>
      <c r="D161" s="55">
        <v>44869</v>
      </c>
      <c r="E161" s="2" t="s">
        <v>44</v>
      </c>
      <c r="F161" s="47" t="s">
        <v>48</v>
      </c>
      <c r="G161" s="47" t="s">
        <v>69</v>
      </c>
      <c r="H161" s="47">
        <v>1400</v>
      </c>
      <c r="I161" s="47" t="s">
        <v>133</v>
      </c>
      <c r="J161" s="47" t="s">
        <v>120</v>
      </c>
      <c r="K161" s="121" t="s">
        <v>1544</v>
      </c>
      <c r="L161" s="33" t="s">
        <v>66</v>
      </c>
      <c r="M161" s="10">
        <v>19.45</v>
      </c>
      <c r="N161" s="27">
        <v>0.54243243243243244</v>
      </c>
      <c r="O161" s="28">
        <v>4.1500000000000004</v>
      </c>
      <c r="P161" s="27">
        <v>0.16800000000000004</v>
      </c>
      <c r="Q161" s="40">
        <f t="shared" si="55"/>
        <v>-0.7</v>
      </c>
      <c r="R161" s="42">
        <f t="shared" si="67"/>
        <v>340.19999999999993</v>
      </c>
      <c r="S161" s="10">
        <f t="shared" si="58"/>
        <v>19.45</v>
      </c>
      <c r="T161" s="27">
        <f t="shared" si="63"/>
        <v>1</v>
      </c>
      <c r="U161" s="28">
        <f t="shared" si="59"/>
        <v>4.1500000000000004</v>
      </c>
      <c r="V161" s="27">
        <f t="shared" si="64"/>
        <v>1</v>
      </c>
      <c r="W161" s="40">
        <f t="shared" si="5"/>
        <v>-2</v>
      </c>
      <c r="X161" s="42">
        <f t="shared" si="68"/>
        <v>70.240000000000023</v>
      </c>
      <c r="Y161" s="10">
        <f t="shared" si="50"/>
        <v>19.45</v>
      </c>
      <c r="Z161" s="27">
        <v>0.20590020790020788</v>
      </c>
      <c r="AA161" s="28">
        <f t="shared" si="51"/>
        <v>4.1500000000000004</v>
      </c>
      <c r="AB161" s="27">
        <v>0</v>
      </c>
      <c r="AC161" s="40">
        <f t="shared" si="7"/>
        <v>0</v>
      </c>
      <c r="AD161" s="40">
        <f t="shared" si="8"/>
        <v>-0.21</v>
      </c>
      <c r="AE161" s="42">
        <f t="shared" si="53"/>
        <v>69.240000000000023</v>
      </c>
      <c r="AF161" s="10">
        <f t="shared" si="46"/>
        <v>19.45</v>
      </c>
      <c r="AG161" s="27">
        <f t="shared" si="47"/>
        <v>0.5</v>
      </c>
      <c r="AH161" s="28">
        <f t="shared" si="48"/>
        <v>4.1500000000000004</v>
      </c>
      <c r="AI161" s="27">
        <v>0</v>
      </c>
      <c r="AJ161" s="40">
        <f t="shared" si="49"/>
        <v>-0.5</v>
      </c>
      <c r="AK161" s="42">
        <f t="shared" si="69"/>
        <v>58.139999999999979</v>
      </c>
      <c r="AL161" s="70"/>
    </row>
    <row r="162" spans="1:38" customFormat="1" x14ac:dyDescent="0.2">
      <c r="A162" s="72"/>
      <c r="B162" s="34">
        <f t="shared" si="66"/>
        <v>157</v>
      </c>
      <c r="C162" s="2" t="s">
        <v>1731</v>
      </c>
      <c r="D162" s="55">
        <v>44870</v>
      </c>
      <c r="E162" s="2" t="s">
        <v>51</v>
      </c>
      <c r="F162" s="47" t="s">
        <v>36</v>
      </c>
      <c r="G162" s="47" t="s">
        <v>67</v>
      </c>
      <c r="H162" s="47">
        <v>1212</v>
      </c>
      <c r="I162" s="47" t="s">
        <v>132</v>
      </c>
      <c r="J162" s="47" t="s">
        <v>120</v>
      </c>
      <c r="K162" s="121" t="s">
        <v>1545</v>
      </c>
      <c r="L162" s="33" t="s">
        <v>9</v>
      </c>
      <c r="M162" s="10">
        <v>2.46</v>
      </c>
      <c r="N162" s="27">
        <v>6.857021276595745</v>
      </c>
      <c r="O162" s="28">
        <v>1.54</v>
      </c>
      <c r="P162" s="27">
        <v>0</v>
      </c>
      <c r="Q162" s="40">
        <f t="shared" si="55"/>
        <v>10</v>
      </c>
      <c r="R162" s="42">
        <f t="shared" si="67"/>
        <v>350.19999999999993</v>
      </c>
      <c r="S162" s="10">
        <f t="shared" si="58"/>
        <v>2.46</v>
      </c>
      <c r="T162" s="27">
        <f t="shared" si="63"/>
        <v>1</v>
      </c>
      <c r="U162" s="28">
        <f t="shared" si="59"/>
        <v>1.54</v>
      </c>
      <c r="V162" s="27">
        <f t="shared" si="64"/>
        <v>1</v>
      </c>
      <c r="W162" s="40">
        <f t="shared" si="5"/>
        <v>2</v>
      </c>
      <c r="X162" s="42">
        <f t="shared" si="68"/>
        <v>72.240000000000023</v>
      </c>
      <c r="Y162" s="10">
        <f t="shared" si="50"/>
        <v>2.46</v>
      </c>
      <c r="Z162" s="27">
        <v>1.6244217687074831</v>
      </c>
      <c r="AA162" s="28">
        <f t="shared" si="51"/>
        <v>1.54</v>
      </c>
      <c r="AB162" s="27">
        <v>0</v>
      </c>
      <c r="AC162" s="40">
        <f t="shared" si="7"/>
        <v>4</v>
      </c>
      <c r="AD162" s="40">
        <f t="shared" si="8"/>
        <v>2.37</v>
      </c>
      <c r="AE162" s="42">
        <f t="shared" si="53"/>
        <v>71.610000000000028</v>
      </c>
      <c r="AF162" s="10">
        <f t="shared" ref="AF162:AF178" si="70">M162</f>
        <v>2.46</v>
      </c>
      <c r="AG162" s="27">
        <f t="shared" ref="AG162:AG178" si="71">IF(K162=$AH$3,$AG$3,IF(K162=$AH$4,$AG$4,IF(K162=$AJ$3,$AI$3,IF(K162=$AJ$4,$AI$4,0))))</f>
        <v>1</v>
      </c>
      <c r="AH162" s="28">
        <f t="shared" ref="AH162:AH178" si="72">O162</f>
        <v>1.54</v>
      </c>
      <c r="AI162" s="27">
        <v>0</v>
      </c>
      <c r="AJ162" s="40">
        <f t="shared" si="49"/>
        <v>1.46</v>
      </c>
      <c r="AK162" s="42">
        <f t="shared" si="69"/>
        <v>59.59999999999998</v>
      </c>
      <c r="AL162" s="70"/>
    </row>
    <row r="163" spans="1:38" customFormat="1" x14ac:dyDescent="0.2">
      <c r="A163" s="72"/>
      <c r="B163" s="34">
        <f t="shared" si="66"/>
        <v>158</v>
      </c>
      <c r="C163" s="2" t="s">
        <v>1245</v>
      </c>
      <c r="D163" s="55">
        <v>44871</v>
      </c>
      <c r="E163" s="2" t="s">
        <v>11</v>
      </c>
      <c r="F163" s="47" t="s">
        <v>25</v>
      </c>
      <c r="G163" s="47" t="s">
        <v>67</v>
      </c>
      <c r="H163" s="47">
        <v>1106</v>
      </c>
      <c r="I163" s="47" t="s">
        <v>132</v>
      </c>
      <c r="J163" s="47" t="s">
        <v>120</v>
      </c>
      <c r="K163" s="121" t="s">
        <v>1546</v>
      </c>
      <c r="L163" s="33" t="s">
        <v>56</v>
      </c>
      <c r="M163" s="10">
        <v>2.2400000000000002</v>
      </c>
      <c r="N163" s="27">
        <v>8.0621339950372217</v>
      </c>
      <c r="O163" s="28">
        <v>1.25</v>
      </c>
      <c r="P163" s="27">
        <v>0</v>
      </c>
      <c r="Q163" s="40">
        <f t="shared" si="55"/>
        <v>-8.1</v>
      </c>
      <c r="R163" s="42">
        <f t="shared" si="67"/>
        <v>342.09999999999991</v>
      </c>
      <c r="S163" s="10">
        <f t="shared" si="58"/>
        <v>2.2400000000000002</v>
      </c>
      <c r="T163" s="27">
        <f t="shared" si="63"/>
        <v>1</v>
      </c>
      <c r="U163" s="28">
        <f t="shared" si="59"/>
        <v>1.25</v>
      </c>
      <c r="V163" s="27">
        <f t="shared" si="64"/>
        <v>1</v>
      </c>
      <c r="W163" s="40">
        <f t="shared" si="5"/>
        <v>-2</v>
      </c>
      <c r="X163" s="42">
        <f t="shared" si="68"/>
        <v>70.240000000000023</v>
      </c>
      <c r="Y163" s="10">
        <f t="shared" si="50"/>
        <v>2.2400000000000002</v>
      </c>
      <c r="Z163" s="27">
        <v>1.7870949720670393</v>
      </c>
      <c r="AA163" s="28">
        <f t="shared" si="51"/>
        <v>1.25</v>
      </c>
      <c r="AB163" s="27">
        <v>0</v>
      </c>
      <c r="AC163" s="40">
        <f t="shared" si="7"/>
        <v>0</v>
      </c>
      <c r="AD163" s="40">
        <f t="shared" si="8"/>
        <v>-1.79</v>
      </c>
      <c r="AE163" s="42">
        <f t="shared" ref="AE163:AE178" si="73">AD163+AE162</f>
        <v>69.820000000000022</v>
      </c>
      <c r="AF163" s="10">
        <f t="shared" si="70"/>
        <v>2.2400000000000002</v>
      </c>
      <c r="AG163" s="27">
        <f t="shared" si="71"/>
        <v>2</v>
      </c>
      <c r="AH163" s="28">
        <f t="shared" si="72"/>
        <v>1.25</v>
      </c>
      <c r="AI163" s="27">
        <v>0</v>
      </c>
      <c r="AJ163" s="40">
        <f t="shared" si="49"/>
        <v>-2</v>
      </c>
      <c r="AK163" s="42">
        <f t="shared" si="69"/>
        <v>57.59999999999998</v>
      </c>
      <c r="AL163" s="70"/>
    </row>
    <row r="164" spans="1:38" customFormat="1" x14ac:dyDescent="0.2">
      <c r="A164" s="72"/>
      <c r="B164" s="34">
        <f t="shared" si="66"/>
        <v>159</v>
      </c>
      <c r="C164" s="2" t="s">
        <v>1732</v>
      </c>
      <c r="D164" s="55">
        <v>44872</v>
      </c>
      <c r="E164" s="2" t="s">
        <v>14</v>
      </c>
      <c r="F164" s="47" t="s">
        <v>36</v>
      </c>
      <c r="G164" s="47" t="s">
        <v>67</v>
      </c>
      <c r="H164" s="47">
        <v>1200</v>
      </c>
      <c r="I164" s="47" t="s">
        <v>131</v>
      </c>
      <c r="J164" s="47" t="s">
        <v>120</v>
      </c>
      <c r="K164" s="121" t="s">
        <v>1545</v>
      </c>
      <c r="L164" s="33" t="s">
        <v>8</v>
      </c>
      <c r="M164" s="10">
        <v>7.4</v>
      </c>
      <c r="N164" s="27">
        <v>1.5561538461538462</v>
      </c>
      <c r="O164" s="28">
        <v>2.9</v>
      </c>
      <c r="P164" s="27">
        <v>0.80999999999999994</v>
      </c>
      <c r="Q164" s="40">
        <f t="shared" si="55"/>
        <v>0</v>
      </c>
      <c r="R164" s="42">
        <f t="shared" si="67"/>
        <v>342.09999999999991</v>
      </c>
      <c r="S164" s="10">
        <f t="shared" si="58"/>
        <v>7.4</v>
      </c>
      <c r="T164" s="27">
        <f t="shared" si="63"/>
        <v>1</v>
      </c>
      <c r="U164" s="28">
        <f t="shared" si="59"/>
        <v>2.9</v>
      </c>
      <c r="V164" s="27">
        <f t="shared" si="64"/>
        <v>1</v>
      </c>
      <c r="W164" s="40">
        <f t="shared" si="5"/>
        <v>0.9</v>
      </c>
      <c r="X164" s="42">
        <f t="shared" si="68"/>
        <v>71.140000000000029</v>
      </c>
      <c r="Y164" s="10">
        <f t="shared" ref="Y164:Y178" si="74">S164</f>
        <v>7.4</v>
      </c>
      <c r="Z164" s="27">
        <v>0.54108108108108122</v>
      </c>
      <c r="AA164" s="28">
        <f t="shared" ref="AA164:AA178" si="75">U164</f>
        <v>2.9</v>
      </c>
      <c r="AB164" s="27">
        <v>0</v>
      </c>
      <c r="AC164" s="40">
        <f t="shared" si="7"/>
        <v>0</v>
      </c>
      <c r="AD164" s="40">
        <f t="shared" si="8"/>
        <v>-0.54</v>
      </c>
      <c r="AE164" s="42">
        <f t="shared" si="73"/>
        <v>69.280000000000015</v>
      </c>
      <c r="AF164" s="10">
        <f t="shared" si="70"/>
        <v>7.4</v>
      </c>
      <c r="AG164" s="27">
        <f t="shared" si="71"/>
        <v>1</v>
      </c>
      <c r="AH164" s="28">
        <f t="shared" si="72"/>
        <v>2.9</v>
      </c>
      <c r="AI164" s="27">
        <v>0</v>
      </c>
      <c r="AJ164" s="40">
        <f t="shared" si="49"/>
        <v>-1</v>
      </c>
      <c r="AK164" s="42">
        <f t="shared" si="69"/>
        <v>56.59999999999998</v>
      </c>
      <c r="AL164" s="70"/>
    </row>
    <row r="165" spans="1:38" customFormat="1" x14ac:dyDescent="0.2">
      <c r="A165" s="72"/>
      <c r="B165" s="34">
        <f t="shared" si="66"/>
        <v>160</v>
      </c>
      <c r="C165" s="2" t="s">
        <v>1733</v>
      </c>
      <c r="D165" s="55">
        <v>44872</v>
      </c>
      <c r="E165" s="2" t="s">
        <v>14</v>
      </c>
      <c r="F165" s="47" t="s">
        <v>10</v>
      </c>
      <c r="G165" s="47" t="s">
        <v>67</v>
      </c>
      <c r="H165" s="47">
        <v>1200</v>
      </c>
      <c r="I165" s="47" t="s">
        <v>131</v>
      </c>
      <c r="J165" s="47" t="s">
        <v>120</v>
      </c>
      <c r="K165" s="121" t="s">
        <v>1545</v>
      </c>
      <c r="L165" s="33" t="s">
        <v>1509</v>
      </c>
      <c r="M165" s="10">
        <v>4.5999999999999996</v>
      </c>
      <c r="N165" s="27">
        <v>2.7717241379310344</v>
      </c>
      <c r="O165" s="28">
        <v>1.63</v>
      </c>
      <c r="P165" s="27">
        <v>0</v>
      </c>
      <c r="Q165" s="40">
        <f t="shared" si="55"/>
        <v>-2.8</v>
      </c>
      <c r="R165" s="42">
        <f t="shared" si="67"/>
        <v>339.2999999999999</v>
      </c>
      <c r="S165" s="10">
        <f t="shared" si="58"/>
        <v>4.5999999999999996</v>
      </c>
      <c r="T165" s="27">
        <f t="shared" si="63"/>
        <v>1</v>
      </c>
      <c r="U165" s="28">
        <f t="shared" si="59"/>
        <v>1.63</v>
      </c>
      <c r="V165" s="27">
        <f t="shared" si="64"/>
        <v>1</v>
      </c>
      <c r="W165" s="40">
        <f t="shared" si="5"/>
        <v>-2</v>
      </c>
      <c r="X165" s="42">
        <f t="shared" si="68"/>
        <v>69.140000000000029</v>
      </c>
      <c r="Y165" s="10">
        <f t="shared" si="74"/>
        <v>4.5999999999999996</v>
      </c>
      <c r="Z165" s="27">
        <v>0.86869565217391298</v>
      </c>
      <c r="AA165" s="28">
        <f t="shared" si="75"/>
        <v>1.63</v>
      </c>
      <c r="AB165" s="27">
        <v>0</v>
      </c>
      <c r="AC165" s="40">
        <f t="shared" si="7"/>
        <v>0</v>
      </c>
      <c r="AD165" s="40">
        <f t="shared" si="8"/>
        <v>-0.87</v>
      </c>
      <c r="AE165" s="42">
        <f t="shared" si="73"/>
        <v>68.410000000000011</v>
      </c>
      <c r="AF165" s="10">
        <f t="shared" si="70"/>
        <v>4.5999999999999996</v>
      </c>
      <c r="AG165" s="27">
        <f t="shared" si="71"/>
        <v>1</v>
      </c>
      <c r="AH165" s="28">
        <f t="shared" si="72"/>
        <v>1.63</v>
      </c>
      <c r="AI165" s="27">
        <v>0</v>
      </c>
      <c r="AJ165" s="40">
        <f t="shared" si="49"/>
        <v>-1</v>
      </c>
      <c r="AK165" s="42">
        <f t="shared" si="69"/>
        <v>55.59999999999998</v>
      </c>
      <c r="AL165" s="70"/>
    </row>
    <row r="166" spans="1:38" customFormat="1" x14ac:dyDescent="0.2">
      <c r="A166" s="72"/>
      <c r="B166" s="34">
        <f t="shared" si="66"/>
        <v>161</v>
      </c>
      <c r="C166" s="2" t="s">
        <v>1736</v>
      </c>
      <c r="D166" s="55">
        <v>44874</v>
      </c>
      <c r="E166" s="2" t="s">
        <v>602</v>
      </c>
      <c r="F166" s="47" t="s">
        <v>36</v>
      </c>
      <c r="G166" s="47" t="s">
        <v>67</v>
      </c>
      <c r="H166" s="47">
        <v>1300</v>
      </c>
      <c r="I166" s="47" t="s">
        <v>132</v>
      </c>
      <c r="J166" s="47" t="s">
        <v>178</v>
      </c>
      <c r="K166" s="121" t="s">
        <v>1544</v>
      </c>
      <c r="L166" s="33" t="s">
        <v>12</v>
      </c>
      <c r="M166" s="10">
        <v>5.2</v>
      </c>
      <c r="N166" s="27">
        <v>2.3853092006033183</v>
      </c>
      <c r="O166" s="28">
        <v>1.82</v>
      </c>
      <c r="P166" s="27">
        <v>2.8738461538461539</v>
      </c>
      <c r="Q166" s="40">
        <f t="shared" si="55"/>
        <v>0</v>
      </c>
      <c r="R166" s="42">
        <f t="shared" si="67"/>
        <v>339.2999999999999</v>
      </c>
      <c r="S166" s="10">
        <f t="shared" si="58"/>
        <v>5.2</v>
      </c>
      <c r="T166" s="27">
        <f t="shared" si="63"/>
        <v>1</v>
      </c>
      <c r="U166" s="28">
        <f t="shared" si="59"/>
        <v>1.82</v>
      </c>
      <c r="V166" s="27">
        <f t="shared" si="64"/>
        <v>1</v>
      </c>
      <c r="W166" s="40">
        <f t="shared" si="5"/>
        <v>-0.18</v>
      </c>
      <c r="X166" s="42">
        <f t="shared" si="68"/>
        <v>68.960000000000022</v>
      </c>
      <c r="Y166" s="10">
        <f t="shared" si="74"/>
        <v>5.2</v>
      </c>
      <c r="Z166" s="27">
        <v>0.76961538461538459</v>
      </c>
      <c r="AA166" s="28">
        <f t="shared" si="75"/>
        <v>1.82</v>
      </c>
      <c r="AB166" s="27">
        <v>0</v>
      </c>
      <c r="AC166" s="40">
        <f t="shared" si="7"/>
        <v>0</v>
      </c>
      <c r="AD166" s="40">
        <f t="shared" si="8"/>
        <v>-0.77</v>
      </c>
      <c r="AE166" s="42">
        <f t="shared" si="73"/>
        <v>67.640000000000015</v>
      </c>
      <c r="AF166" s="10">
        <f t="shared" si="70"/>
        <v>5.2</v>
      </c>
      <c r="AG166" s="27">
        <f t="shared" si="71"/>
        <v>0.5</v>
      </c>
      <c r="AH166" s="28">
        <f t="shared" si="72"/>
        <v>1.82</v>
      </c>
      <c r="AI166" s="27">
        <v>0</v>
      </c>
      <c r="AJ166" s="40">
        <f t="shared" si="49"/>
        <v>-0.5</v>
      </c>
      <c r="AK166" s="42">
        <f t="shared" si="69"/>
        <v>55.09999999999998</v>
      </c>
      <c r="AL166" s="70"/>
    </row>
    <row r="167" spans="1:38" customFormat="1" x14ac:dyDescent="0.2">
      <c r="A167" s="72"/>
      <c r="B167" s="34">
        <f t="shared" si="66"/>
        <v>162</v>
      </c>
      <c r="C167" s="2" t="s">
        <v>1737</v>
      </c>
      <c r="D167" s="55">
        <v>44874</v>
      </c>
      <c r="E167" s="2" t="s">
        <v>602</v>
      </c>
      <c r="F167" s="47" t="s">
        <v>10</v>
      </c>
      <c r="G167" s="47" t="s">
        <v>67</v>
      </c>
      <c r="H167" s="47">
        <v>1300</v>
      </c>
      <c r="I167" s="47" t="s">
        <v>132</v>
      </c>
      <c r="J167" s="47" t="s">
        <v>178</v>
      </c>
      <c r="K167" s="121" t="s">
        <v>1552</v>
      </c>
      <c r="L167" s="33" t="s">
        <v>8</v>
      </c>
      <c r="M167" s="10">
        <v>11.09</v>
      </c>
      <c r="N167" s="27">
        <v>0.99328816621499538</v>
      </c>
      <c r="O167" s="28">
        <v>2.73</v>
      </c>
      <c r="P167" s="27">
        <v>0.58000000000000007</v>
      </c>
      <c r="Q167" s="40">
        <f t="shared" si="55"/>
        <v>0</v>
      </c>
      <c r="R167" s="42">
        <f t="shared" si="67"/>
        <v>339.2999999999999</v>
      </c>
      <c r="S167" s="10">
        <f t="shared" si="58"/>
        <v>11.09</v>
      </c>
      <c r="T167" s="27">
        <f t="shared" si="63"/>
        <v>1</v>
      </c>
      <c r="U167" s="28">
        <f t="shared" si="59"/>
        <v>2.73</v>
      </c>
      <c r="V167" s="27">
        <f t="shared" si="64"/>
        <v>1</v>
      </c>
      <c r="W167" s="40">
        <f t="shared" si="5"/>
        <v>0.73</v>
      </c>
      <c r="X167" s="42">
        <f t="shared" si="68"/>
        <v>69.690000000000026</v>
      </c>
      <c r="Y167" s="10">
        <f t="shared" si="74"/>
        <v>11.09</v>
      </c>
      <c r="Z167" s="27">
        <v>0.36045045045045054</v>
      </c>
      <c r="AA167" s="28">
        <f t="shared" si="75"/>
        <v>2.73</v>
      </c>
      <c r="AB167" s="27">
        <v>0</v>
      </c>
      <c r="AC167" s="40">
        <f t="shared" si="7"/>
        <v>0</v>
      </c>
      <c r="AD167" s="40">
        <f t="shared" si="8"/>
        <v>-0.36</v>
      </c>
      <c r="AE167" s="42">
        <f t="shared" si="73"/>
        <v>67.280000000000015</v>
      </c>
      <c r="AF167" s="10">
        <f t="shared" si="70"/>
        <v>11.09</v>
      </c>
      <c r="AG167" s="27">
        <f t="shared" si="71"/>
        <v>0.25</v>
      </c>
      <c r="AH167" s="28">
        <f t="shared" si="72"/>
        <v>2.73</v>
      </c>
      <c r="AI167" s="27">
        <v>0</v>
      </c>
      <c r="AJ167" s="40">
        <f t="shared" si="49"/>
        <v>-0.25</v>
      </c>
      <c r="AK167" s="42">
        <f t="shared" si="69"/>
        <v>54.84999999999998</v>
      </c>
      <c r="AL167" s="70"/>
    </row>
    <row r="168" spans="1:38" customFormat="1" x14ac:dyDescent="0.2">
      <c r="A168" s="72"/>
      <c r="B168" s="34">
        <f t="shared" si="66"/>
        <v>163</v>
      </c>
      <c r="C168" s="2" t="s">
        <v>1740</v>
      </c>
      <c r="D168" s="55">
        <v>44875</v>
      </c>
      <c r="E168" s="2" t="s">
        <v>44</v>
      </c>
      <c r="F168" s="47" t="s">
        <v>36</v>
      </c>
      <c r="G168" s="47" t="s">
        <v>67</v>
      </c>
      <c r="H168" s="47">
        <v>1400</v>
      </c>
      <c r="I168" s="47" t="s">
        <v>132</v>
      </c>
      <c r="J168" s="47" t="s">
        <v>120</v>
      </c>
      <c r="K168" s="121" t="s">
        <v>1544</v>
      </c>
      <c r="L168" s="33" t="s">
        <v>12</v>
      </c>
      <c r="M168" s="10">
        <v>5.2</v>
      </c>
      <c r="N168" s="27">
        <v>2.3853092006033183</v>
      </c>
      <c r="O168" s="28">
        <v>2.04</v>
      </c>
      <c r="P168" s="27">
        <v>2.3400000000000003</v>
      </c>
      <c r="Q168" s="40">
        <f t="shared" si="55"/>
        <v>0</v>
      </c>
      <c r="R168" s="42">
        <f t="shared" si="67"/>
        <v>339.2999999999999</v>
      </c>
      <c r="S168" s="10">
        <f t="shared" si="58"/>
        <v>5.2</v>
      </c>
      <c r="T168" s="27">
        <f t="shared" si="63"/>
        <v>1</v>
      </c>
      <c r="U168" s="28">
        <f t="shared" si="59"/>
        <v>2.04</v>
      </c>
      <c r="V168" s="27">
        <f t="shared" si="64"/>
        <v>1</v>
      </c>
      <c r="W168" s="40">
        <f t="shared" si="5"/>
        <v>0.04</v>
      </c>
      <c r="X168" s="42">
        <f t="shared" si="68"/>
        <v>69.730000000000032</v>
      </c>
      <c r="Y168" s="10">
        <f t="shared" si="74"/>
        <v>5.2</v>
      </c>
      <c r="Z168" s="27">
        <v>0.76961538461538459</v>
      </c>
      <c r="AA168" s="28">
        <f t="shared" si="75"/>
        <v>2.04</v>
      </c>
      <c r="AB168" s="27">
        <v>0</v>
      </c>
      <c r="AC168" s="40">
        <f t="shared" si="7"/>
        <v>0</v>
      </c>
      <c r="AD168" s="40">
        <f t="shared" si="8"/>
        <v>-0.77</v>
      </c>
      <c r="AE168" s="42">
        <f t="shared" si="73"/>
        <v>66.510000000000019</v>
      </c>
      <c r="AF168" s="10">
        <f t="shared" si="70"/>
        <v>5.2</v>
      </c>
      <c r="AG168" s="27">
        <f t="shared" si="71"/>
        <v>0.5</v>
      </c>
      <c r="AH168" s="28">
        <f t="shared" si="72"/>
        <v>2.04</v>
      </c>
      <c r="AI168" s="27">
        <v>0</v>
      </c>
      <c r="AJ168" s="40">
        <f t="shared" si="49"/>
        <v>-0.5</v>
      </c>
      <c r="AK168" s="42">
        <f t="shared" si="69"/>
        <v>54.34999999999998</v>
      </c>
      <c r="AL168" s="70"/>
    </row>
    <row r="169" spans="1:38" customFormat="1" x14ac:dyDescent="0.2">
      <c r="A169" s="72"/>
      <c r="B169" s="34">
        <f t="shared" si="66"/>
        <v>164</v>
      </c>
      <c r="C169" s="2" t="s">
        <v>1702</v>
      </c>
      <c r="D169" s="55">
        <v>44875</v>
      </c>
      <c r="E169" s="2" t="s">
        <v>44</v>
      </c>
      <c r="F169" s="47" t="s">
        <v>10</v>
      </c>
      <c r="G169" s="47" t="s">
        <v>67</v>
      </c>
      <c r="H169" s="47">
        <v>1600</v>
      </c>
      <c r="I169" s="47" t="s">
        <v>132</v>
      </c>
      <c r="J169" s="47" t="s">
        <v>120</v>
      </c>
      <c r="K169" s="121" t="s">
        <v>1545</v>
      </c>
      <c r="L169" s="33" t="s">
        <v>9</v>
      </c>
      <c r="M169" s="10">
        <v>2.39</v>
      </c>
      <c r="N169" s="27">
        <v>7.1777777777777771</v>
      </c>
      <c r="O169" s="28">
        <v>1.33</v>
      </c>
      <c r="P169" s="27">
        <v>0</v>
      </c>
      <c r="Q169" s="40">
        <f t="shared" si="55"/>
        <v>10</v>
      </c>
      <c r="R169" s="42">
        <f t="shared" si="67"/>
        <v>349.2999999999999</v>
      </c>
      <c r="S169" s="10">
        <f t="shared" si="58"/>
        <v>2.39</v>
      </c>
      <c r="T169" s="27">
        <f t="shared" si="63"/>
        <v>1</v>
      </c>
      <c r="U169" s="28">
        <f t="shared" si="59"/>
        <v>1.33</v>
      </c>
      <c r="V169" s="27">
        <f t="shared" si="64"/>
        <v>1</v>
      </c>
      <c r="W169" s="40">
        <f t="shared" si="5"/>
        <v>1.72</v>
      </c>
      <c r="X169" s="42">
        <f t="shared" si="68"/>
        <v>71.450000000000031</v>
      </c>
      <c r="Y169" s="10">
        <f t="shared" si="74"/>
        <v>2.39</v>
      </c>
      <c r="Z169" s="27">
        <v>1.6733507853403142</v>
      </c>
      <c r="AA169" s="28">
        <f t="shared" si="75"/>
        <v>1.33</v>
      </c>
      <c r="AB169" s="27">
        <v>0</v>
      </c>
      <c r="AC169" s="40">
        <f t="shared" si="7"/>
        <v>4</v>
      </c>
      <c r="AD169" s="40">
        <f t="shared" si="8"/>
        <v>2.33</v>
      </c>
      <c r="AE169" s="42">
        <f t="shared" si="73"/>
        <v>68.840000000000018</v>
      </c>
      <c r="AF169" s="10">
        <f t="shared" si="70"/>
        <v>2.39</v>
      </c>
      <c r="AG169" s="27">
        <f t="shared" si="71"/>
        <v>1</v>
      </c>
      <c r="AH169" s="28">
        <f t="shared" si="72"/>
        <v>1.33</v>
      </c>
      <c r="AI169" s="27">
        <v>0</v>
      </c>
      <c r="AJ169" s="40">
        <f t="shared" si="49"/>
        <v>1.39</v>
      </c>
      <c r="AK169" s="42">
        <f t="shared" si="69"/>
        <v>55.739999999999981</v>
      </c>
      <c r="AL169" s="70"/>
    </row>
    <row r="170" spans="1:38" customFormat="1" x14ac:dyDescent="0.2">
      <c r="A170" s="72"/>
      <c r="B170" s="34">
        <f t="shared" si="66"/>
        <v>165</v>
      </c>
      <c r="C170" s="2" t="s">
        <v>1687</v>
      </c>
      <c r="D170" s="55">
        <v>44876</v>
      </c>
      <c r="E170" s="2" t="s">
        <v>27</v>
      </c>
      <c r="F170" s="47" t="s">
        <v>36</v>
      </c>
      <c r="G170" s="47" t="s">
        <v>67</v>
      </c>
      <c r="H170" s="47">
        <v>1200</v>
      </c>
      <c r="I170" s="47" t="s">
        <v>132</v>
      </c>
      <c r="J170" s="47" t="s">
        <v>120</v>
      </c>
      <c r="K170" s="121" t="s">
        <v>1545</v>
      </c>
      <c r="L170" s="33" t="s">
        <v>74</v>
      </c>
      <c r="M170" s="10">
        <v>3</v>
      </c>
      <c r="N170" s="27">
        <v>4.9899999999999993</v>
      </c>
      <c r="O170" s="28">
        <v>1.41</v>
      </c>
      <c r="P170" s="27">
        <v>0</v>
      </c>
      <c r="Q170" s="40">
        <f t="shared" si="55"/>
        <v>-5</v>
      </c>
      <c r="R170" s="42">
        <f t="shared" si="67"/>
        <v>344.2999999999999</v>
      </c>
      <c r="S170" s="10">
        <f t="shared" si="58"/>
        <v>3</v>
      </c>
      <c r="T170" s="27">
        <f t="shared" si="63"/>
        <v>1</v>
      </c>
      <c r="U170" s="28">
        <f t="shared" si="59"/>
        <v>1.41</v>
      </c>
      <c r="V170" s="27">
        <f t="shared" si="64"/>
        <v>1</v>
      </c>
      <c r="W170" s="40">
        <f t="shared" si="5"/>
        <v>-2</v>
      </c>
      <c r="X170" s="42">
        <f t="shared" si="68"/>
        <v>69.450000000000031</v>
      </c>
      <c r="Y170" s="10">
        <f t="shared" si="74"/>
        <v>3</v>
      </c>
      <c r="Z170" s="27">
        <v>1.3333333333333337</v>
      </c>
      <c r="AA170" s="28">
        <f t="shared" si="75"/>
        <v>1.41</v>
      </c>
      <c r="AB170" s="27">
        <v>0</v>
      </c>
      <c r="AC170" s="40">
        <f t="shared" si="7"/>
        <v>0</v>
      </c>
      <c r="AD170" s="40">
        <f t="shared" si="8"/>
        <v>-1.33</v>
      </c>
      <c r="AE170" s="42">
        <f t="shared" si="73"/>
        <v>67.510000000000019</v>
      </c>
      <c r="AF170" s="10">
        <f t="shared" si="70"/>
        <v>3</v>
      </c>
      <c r="AG170" s="27">
        <f t="shared" si="71"/>
        <v>1</v>
      </c>
      <c r="AH170" s="28">
        <f t="shared" si="72"/>
        <v>1.41</v>
      </c>
      <c r="AI170" s="27">
        <v>0</v>
      </c>
      <c r="AJ170" s="40">
        <f t="shared" si="49"/>
        <v>-1</v>
      </c>
      <c r="AK170" s="42">
        <f t="shared" si="69"/>
        <v>54.739999999999981</v>
      </c>
      <c r="AL170" s="70"/>
    </row>
    <row r="171" spans="1:38" customFormat="1" x14ac:dyDescent="0.2">
      <c r="A171" s="72"/>
      <c r="B171" s="34">
        <f t="shared" si="66"/>
        <v>166</v>
      </c>
      <c r="C171" s="2" t="s">
        <v>1744</v>
      </c>
      <c r="D171" s="55">
        <v>44880</v>
      </c>
      <c r="E171" s="2" t="s">
        <v>719</v>
      </c>
      <c r="F171" s="47" t="s">
        <v>10</v>
      </c>
      <c r="G171" s="47" t="s">
        <v>67</v>
      </c>
      <c r="H171" s="47">
        <v>900</v>
      </c>
      <c r="I171" s="47" t="s">
        <v>131</v>
      </c>
      <c r="J171" s="47" t="s">
        <v>178</v>
      </c>
      <c r="K171" s="121" t="s">
        <v>1544</v>
      </c>
      <c r="L171" s="33" t="s">
        <v>8</v>
      </c>
      <c r="M171" s="10">
        <v>3.56</v>
      </c>
      <c r="N171" s="27">
        <v>3.9175609756097565</v>
      </c>
      <c r="O171" s="28">
        <v>1.74</v>
      </c>
      <c r="P171" s="27">
        <v>0</v>
      </c>
      <c r="Q171" s="40">
        <f t="shared" si="55"/>
        <v>-3.9</v>
      </c>
      <c r="R171" s="42">
        <f t="shared" si="67"/>
        <v>340.39999999999992</v>
      </c>
      <c r="S171" s="10">
        <f t="shared" si="58"/>
        <v>3.56</v>
      </c>
      <c r="T171" s="27">
        <f t="shared" si="63"/>
        <v>1</v>
      </c>
      <c r="U171" s="28">
        <f t="shared" si="59"/>
        <v>1.74</v>
      </c>
      <c r="V171" s="27">
        <f t="shared" si="64"/>
        <v>1</v>
      </c>
      <c r="W171" s="40">
        <f t="shared" si="5"/>
        <v>-0.26</v>
      </c>
      <c r="X171" s="42">
        <f t="shared" si="68"/>
        <v>69.190000000000026</v>
      </c>
      <c r="Y171" s="10">
        <f t="shared" si="74"/>
        <v>3.56</v>
      </c>
      <c r="Z171" s="27">
        <v>1.1240051729092828</v>
      </c>
      <c r="AA171" s="28">
        <f t="shared" si="75"/>
        <v>1.74</v>
      </c>
      <c r="AB171" s="27">
        <v>0</v>
      </c>
      <c r="AC171" s="40">
        <f t="shared" si="7"/>
        <v>0</v>
      </c>
      <c r="AD171" s="40">
        <f t="shared" si="8"/>
        <v>-1.1200000000000001</v>
      </c>
      <c r="AE171" s="42">
        <f t="shared" si="73"/>
        <v>66.390000000000015</v>
      </c>
      <c r="AF171" s="10">
        <f t="shared" si="70"/>
        <v>3.56</v>
      </c>
      <c r="AG171" s="27">
        <f t="shared" si="71"/>
        <v>0.5</v>
      </c>
      <c r="AH171" s="28">
        <f t="shared" si="72"/>
        <v>1.74</v>
      </c>
      <c r="AI171" s="27">
        <v>0</v>
      </c>
      <c r="AJ171" s="40">
        <f t="shared" si="49"/>
        <v>-0.5</v>
      </c>
      <c r="AK171" s="42">
        <f t="shared" si="69"/>
        <v>54.239999999999981</v>
      </c>
      <c r="AL171" s="70"/>
    </row>
    <row r="172" spans="1:38" customFormat="1" x14ac:dyDescent="0.2">
      <c r="A172" s="72"/>
      <c r="B172" s="34">
        <f t="shared" si="66"/>
        <v>167</v>
      </c>
      <c r="C172" s="2" t="s">
        <v>1746</v>
      </c>
      <c r="D172" s="55">
        <v>44882</v>
      </c>
      <c r="E172" s="2" t="s">
        <v>39</v>
      </c>
      <c r="F172" s="47" t="s">
        <v>36</v>
      </c>
      <c r="G172" s="47" t="s">
        <v>67</v>
      </c>
      <c r="H172" s="47">
        <v>1000</v>
      </c>
      <c r="I172" s="47" t="s">
        <v>131</v>
      </c>
      <c r="J172" s="47" t="s">
        <v>120</v>
      </c>
      <c r="K172" s="121" t="s">
        <v>1545</v>
      </c>
      <c r="L172" s="33" t="s">
        <v>86</v>
      </c>
      <c r="M172" s="10">
        <v>2.2999999999999998</v>
      </c>
      <c r="N172" s="27">
        <v>7.72</v>
      </c>
      <c r="O172" s="28">
        <v>1.33</v>
      </c>
      <c r="P172" s="27">
        <v>0</v>
      </c>
      <c r="Q172" s="40">
        <f t="shared" si="55"/>
        <v>-7.7</v>
      </c>
      <c r="R172" s="42">
        <f t="shared" si="67"/>
        <v>332.69999999999993</v>
      </c>
      <c r="S172" s="10">
        <f t="shared" si="58"/>
        <v>2.2999999999999998</v>
      </c>
      <c r="T172" s="27">
        <f t="shared" si="63"/>
        <v>1</v>
      </c>
      <c r="U172" s="28">
        <f t="shared" si="59"/>
        <v>1.33</v>
      </c>
      <c r="V172" s="27">
        <f t="shared" si="64"/>
        <v>1</v>
      </c>
      <c r="W172" s="40">
        <f t="shared" si="5"/>
        <v>-2</v>
      </c>
      <c r="X172" s="42">
        <f t="shared" si="68"/>
        <v>67.190000000000026</v>
      </c>
      <c r="Y172" s="10">
        <f t="shared" si="74"/>
        <v>2.2999999999999998</v>
      </c>
      <c r="Z172" s="27">
        <v>1.7404347826086957</v>
      </c>
      <c r="AA172" s="28">
        <f t="shared" si="75"/>
        <v>1.33</v>
      </c>
      <c r="AB172" s="27">
        <v>0</v>
      </c>
      <c r="AC172" s="40">
        <f t="shared" si="7"/>
        <v>0</v>
      </c>
      <c r="AD172" s="40">
        <f t="shared" si="8"/>
        <v>-1.74</v>
      </c>
      <c r="AE172" s="42">
        <f t="shared" si="73"/>
        <v>64.65000000000002</v>
      </c>
      <c r="AF172" s="10">
        <f t="shared" si="70"/>
        <v>2.2999999999999998</v>
      </c>
      <c r="AG172" s="27">
        <f t="shared" si="71"/>
        <v>1</v>
      </c>
      <c r="AH172" s="28">
        <f t="shared" si="72"/>
        <v>1.33</v>
      </c>
      <c r="AI172" s="27">
        <v>0</v>
      </c>
      <c r="AJ172" s="40">
        <f t="shared" si="49"/>
        <v>-1</v>
      </c>
      <c r="AK172" s="42">
        <f t="shared" si="69"/>
        <v>53.239999999999981</v>
      </c>
      <c r="AL172" s="70"/>
    </row>
    <row r="173" spans="1:38" customFormat="1" x14ac:dyDescent="0.2">
      <c r="A173" s="72"/>
      <c r="B173" s="34">
        <f t="shared" si="66"/>
        <v>168</v>
      </c>
      <c r="C173" s="2" t="s">
        <v>1747</v>
      </c>
      <c r="D173" s="55">
        <v>44883</v>
      </c>
      <c r="E173" s="2" t="s">
        <v>27</v>
      </c>
      <c r="F173" s="47" t="s">
        <v>10</v>
      </c>
      <c r="G173" s="47" t="s">
        <v>67</v>
      </c>
      <c r="H173" s="47">
        <v>1200</v>
      </c>
      <c r="I173" s="47" t="s">
        <v>131</v>
      </c>
      <c r="J173" s="47" t="s">
        <v>120</v>
      </c>
      <c r="K173" s="121" t="s">
        <v>1545</v>
      </c>
      <c r="L173" s="33" t="s">
        <v>56</v>
      </c>
      <c r="M173" s="10">
        <v>2.9</v>
      </c>
      <c r="N173" s="27">
        <v>5.2411347517730498</v>
      </c>
      <c r="O173" s="28">
        <v>1.62</v>
      </c>
      <c r="P173" s="27">
        <v>0</v>
      </c>
      <c r="Q173" s="40">
        <f t="shared" si="55"/>
        <v>-5.2</v>
      </c>
      <c r="R173" s="42">
        <f t="shared" si="67"/>
        <v>327.49999999999994</v>
      </c>
      <c r="S173" s="10">
        <f t="shared" si="58"/>
        <v>2.9</v>
      </c>
      <c r="T173" s="27">
        <f t="shared" si="63"/>
        <v>1</v>
      </c>
      <c r="U173" s="28">
        <f t="shared" si="59"/>
        <v>1.62</v>
      </c>
      <c r="V173" s="27">
        <f t="shared" si="64"/>
        <v>1</v>
      </c>
      <c r="W173" s="40">
        <f t="shared" si="5"/>
        <v>-2</v>
      </c>
      <c r="X173" s="42">
        <f t="shared" si="68"/>
        <v>65.190000000000026</v>
      </c>
      <c r="Y173" s="10">
        <f t="shared" si="74"/>
        <v>2.9</v>
      </c>
      <c r="Z173" s="27">
        <v>1.3789655172413791</v>
      </c>
      <c r="AA173" s="28">
        <f t="shared" si="75"/>
        <v>1.62</v>
      </c>
      <c r="AB173" s="27">
        <v>0</v>
      </c>
      <c r="AC173" s="40">
        <f t="shared" si="7"/>
        <v>0</v>
      </c>
      <c r="AD173" s="40">
        <f t="shared" si="8"/>
        <v>-1.38</v>
      </c>
      <c r="AE173" s="42">
        <f t="shared" si="73"/>
        <v>63.270000000000017</v>
      </c>
      <c r="AF173" s="10">
        <f t="shared" si="70"/>
        <v>2.9</v>
      </c>
      <c r="AG173" s="27">
        <f t="shared" si="71"/>
        <v>1</v>
      </c>
      <c r="AH173" s="28">
        <f t="shared" si="72"/>
        <v>1.62</v>
      </c>
      <c r="AI173" s="27">
        <v>0</v>
      </c>
      <c r="AJ173" s="40">
        <f t="shared" si="49"/>
        <v>-1</v>
      </c>
      <c r="AK173" s="42">
        <f t="shared" si="69"/>
        <v>52.239999999999981</v>
      </c>
      <c r="AL173" s="70"/>
    </row>
    <row r="174" spans="1:38" customFormat="1" x14ac:dyDescent="0.2">
      <c r="A174" s="72"/>
      <c r="B174" s="34">
        <f t="shared" si="66"/>
        <v>169</v>
      </c>
      <c r="C174" s="2" t="s">
        <v>1751</v>
      </c>
      <c r="D174" s="55">
        <v>44884</v>
      </c>
      <c r="E174" s="2" t="s">
        <v>1754</v>
      </c>
      <c r="F174" s="47" t="s">
        <v>10</v>
      </c>
      <c r="G174" s="47" t="s">
        <v>67</v>
      </c>
      <c r="H174" s="47">
        <v>1284</v>
      </c>
      <c r="I174" s="47" t="s">
        <v>131</v>
      </c>
      <c r="J174" s="47" t="s">
        <v>120</v>
      </c>
      <c r="K174" s="121" t="s">
        <v>1546</v>
      </c>
      <c r="L174" s="33" t="s">
        <v>9</v>
      </c>
      <c r="M174" s="10">
        <v>2.19</v>
      </c>
      <c r="N174" s="27">
        <v>8.3747368421052624</v>
      </c>
      <c r="O174" s="28">
        <v>1.35</v>
      </c>
      <c r="P174" s="27">
        <v>0</v>
      </c>
      <c r="Q174" s="40">
        <f t="shared" si="55"/>
        <v>10</v>
      </c>
      <c r="R174" s="42">
        <f t="shared" si="67"/>
        <v>337.49999999999994</v>
      </c>
      <c r="S174" s="10">
        <f t="shared" si="58"/>
        <v>2.19</v>
      </c>
      <c r="T174" s="27">
        <f t="shared" si="63"/>
        <v>1</v>
      </c>
      <c r="U174" s="28">
        <f t="shared" si="59"/>
        <v>1.35</v>
      </c>
      <c r="V174" s="27">
        <f t="shared" si="64"/>
        <v>1</v>
      </c>
      <c r="W174" s="40">
        <f t="shared" si="5"/>
        <v>1.54</v>
      </c>
      <c r="X174" s="42">
        <f t="shared" si="68"/>
        <v>66.730000000000032</v>
      </c>
      <c r="Y174" s="10">
        <f t="shared" si="74"/>
        <v>2.19</v>
      </c>
      <c r="Z174" s="27">
        <v>1.8282486631016044</v>
      </c>
      <c r="AA174" s="28">
        <f t="shared" si="75"/>
        <v>1.35</v>
      </c>
      <c r="AB174" s="27">
        <v>0</v>
      </c>
      <c r="AC174" s="40">
        <f t="shared" si="7"/>
        <v>4</v>
      </c>
      <c r="AD174" s="40">
        <f t="shared" si="8"/>
        <v>2.1800000000000002</v>
      </c>
      <c r="AE174" s="42">
        <f t="shared" si="73"/>
        <v>65.450000000000017</v>
      </c>
      <c r="AF174" s="10">
        <f t="shared" si="70"/>
        <v>2.19</v>
      </c>
      <c r="AG174" s="27">
        <f t="shared" si="71"/>
        <v>2</v>
      </c>
      <c r="AH174" s="28">
        <f t="shared" si="72"/>
        <v>1.35</v>
      </c>
      <c r="AI174" s="27">
        <v>0</v>
      </c>
      <c r="AJ174" s="40">
        <f t="shared" si="49"/>
        <v>2.38</v>
      </c>
      <c r="AK174" s="42">
        <f t="shared" si="69"/>
        <v>54.619999999999983</v>
      </c>
      <c r="AL174" s="70"/>
    </row>
    <row r="175" spans="1:38" customFormat="1" x14ac:dyDescent="0.2">
      <c r="A175" s="72"/>
      <c r="B175" s="34">
        <f t="shared" si="66"/>
        <v>170</v>
      </c>
      <c r="C175" s="2" t="s">
        <v>1750</v>
      </c>
      <c r="D175" s="55">
        <v>44884</v>
      </c>
      <c r="E175" s="2" t="s">
        <v>80</v>
      </c>
      <c r="F175" s="47" t="s">
        <v>34</v>
      </c>
      <c r="G175" s="47" t="s">
        <v>67</v>
      </c>
      <c r="H175" s="47">
        <v>1000</v>
      </c>
      <c r="I175" s="47" t="s">
        <v>132</v>
      </c>
      <c r="J175" s="47" t="s">
        <v>120</v>
      </c>
      <c r="K175" s="121" t="s">
        <v>1544</v>
      </c>
      <c r="L175" s="33" t="s">
        <v>12</v>
      </c>
      <c r="M175" s="10">
        <v>8.6</v>
      </c>
      <c r="N175" s="27">
        <v>1.3102836879432624</v>
      </c>
      <c r="O175" s="28">
        <v>2.46</v>
      </c>
      <c r="P175" s="27">
        <v>0.88</v>
      </c>
      <c r="Q175" s="40">
        <f t="shared" si="55"/>
        <v>0</v>
      </c>
      <c r="R175" s="42">
        <f t="shared" si="67"/>
        <v>337.49999999999994</v>
      </c>
      <c r="S175" s="10">
        <f t="shared" si="58"/>
        <v>8.6</v>
      </c>
      <c r="T175" s="27">
        <f t="shared" si="63"/>
        <v>1</v>
      </c>
      <c r="U175" s="28">
        <f t="shared" si="59"/>
        <v>2.46</v>
      </c>
      <c r="V175" s="27">
        <f t="shared" si="64"/>
        <v>1</v>
      </c>
      <c r="W175" s="40">
        <f t="shared" si="5"/>
        <v>0.46</v>
      </c>
      <c r="X175" s="42">
        <f t="shared" si="68"/>
        <v>67.190000000000026</v>
      </c>
      <c r="Y175" s="10">
        <f t="shared" si="74"/>
        <v>8.6</v>
      </c>
      <c r="Z175" s="27">
        <v>0.46465116279069768</v>
      </c>
      <c r="AA175" s="28">
        <f t="shared" si="75"/>
        <v>2.46</v>
      </c>
      <c r="AB175" s="27">
        <v>0</v>
      </c>
      <c r="AC175" s="40">
        <f t="shared" si="7"/>
        <v>0</v>
      </c>
      <c r="AD175" s="40">
        <f t="shared" si="8"/>
        <v>-0.46</v>
      </c>
      <c r="AE175" s="42">
        <f t="shared" si="73"/>
        <v>64.990000000000023</v>
      </c>
      <c r="AF175" s="10">
        <f t="shared" si="70"/>
        <v>8.6</v>
      </c>
      <c r="AG175" s="27">
        <f t="shared" si="71"/>
        <v>0.5</v>
      </c>
      <c r="AH175" s="28">
        <f t="shared" si="72"/>
        <v>2.46</v>
      </c>
      <c r="AI175" s="27">
        <v>0</v>
      </c>
      <c r="AJ175" s="40">
        <f t="shared" si="49"/>
        <v>-0.5</v>
      </c>
      <c r="AK175" s="42">
        <f t="shared" si="69"/>
        <v>54.119999999999983</v>
      </c>
      <c r="AL175" s="70"/>
    </row>
    <row r="176" spans="1:38" customFormat="1" x14ac:dyDescent="0.2">
      <c r="A176" s="72"/>
      <c r="B176" s="34">
        <f t="shared" si="66"/>
        <v>171</v>
      </c>
      <c r="C176" s="2" t="s">
        <v>1752</v>
      </c>
      <c r="D176" s="55">
        <v>44884</v>
      </c>
      <c r="E176" s="2" t="s">
        <v>588</v>
      </c>
      <c r="F176" s="47" t="s">
        <v>10</v>
      </c>
      <c r="G176" s="47" t="s">
        <v>67</v>
      </c>
      <c r="H176" s="47">
        <v>1000</v>
      </c>
      <c r="I176" s="47" t="s">
        <v>132</v>
      </c>
      <c r="J176" s="47" t="s">
        <v>178</v>
      </c>
      <c r="K176" s="121" t="s">
        <v>1545</v>
      </c>
      <c r="L176" s="33" t="s">
        <v>9</v>
      </c>
      <c r="M176" s="10">
        <v>2.46</v>
      </c>
      <c r="N176" s="27">
        <v>6.857021276595745</v>
      </c>
      <c r="O176" s="28">
        <v>1.34</v>
      </c>
      <c r="P176" s="27">
        <v>0</v>
      </c>
      <c r="Q176" s="40">
        <f t="shared" si="55"/>
        <v>10</v>
      </c>
      <c r="R176" s="42">
        <f t="shared" si="67"/>
        <v>347.49999999999994</v>
      </c>
      <c r="S176" s="10">
        <f t="shared" si="58"/>
        <v>2.46</v>
      </c>
      <c r="T176" s="27">
        <f t="shared" si="63"/>
        <v>1</v>
      </c>
      <c r="U176" s="28">
        <f t="shared" si="59"/>
        <v>1.34</v>
      </c>
      <c r="V176" s="27">
        <f t="shared" si="64"/>
        <v>1</v>
      </c>
      <c r="W176" s="40">
        <f t="shared" si="5"/>
        <v>1.8</v>
      </c>
      <c r="X176" s="42">
        <f t="shared" si="68"/>
        <v>68.990000000000023</v>
      </c>
      <c r="Y176" s="10">
        <f t="shared" si="74"/>
        <v>2.46</v>
      </c>
      <c r="Z176" s="27">
        <v>1.6244217687074831</v>
      </c>
      <c r="AA176" s="28">
        <f t="shared" si="75"/>
        <v>1.34</v>
      </c>
      <c r="AB176" s="27">
        <v>0</v>
      </c>
      <c r="AC176" s="40">
        <f t="shared" si="7"/>
        <v>4</v>
      </c>
      <c r="AD176" s="40">
        <f t="shared" si="8"/>
        <v>2.37</v>
      </c>
      <c r="AE176" s="42">
        <f t="shared" si="73"/>
        <v>67.360000000000028</v>
      </c>
      <c r="AF176" s="10">
        <f t="shared" si="70"/>
        <v>2.46</v>
      </c>
      <c r="AG176" s="27">
        <f t="shared" si="71"/>
        <v>1</v>
      </c>
      <c r="AH176" s="28">
        <f t="shared" si="72"/>
        <v>1.34</v>
      </c>
      <c r="AI176" s="27">
        <v>0</v>
      </c>
      <c r="AJ176" s="40">
        <f t="shared" si="49"/>
        <v>1.46</v>
      </c>
      <c r="AK176" s="42">
        <f t="shared" si="69"/>
        <v>55.579999999999984</v>
      </c>
      <c r="AL176" s="70"/>
    </row>
    <row r="177" spans="1:38" customFormat="1" x14ac:dyDescent="0.2">
      <c r="A177" s="72"/>
      <c r="B177" s="34">
        <f t="shared" si="66"/>
        <v>172</v>
      </c>
      <c r="C177" s="2" t="s">
        <v>1755</v>
      </c>
      <c r="D177" s="55">
        <v>44886</v>
      </c>
      <c r="E177" s="2" t="s">
        <v>649</v>
      </c>
      <c r="F177" s="47" t="s">
        <v>41</v>
      </c>
      <c r="G177" s="47" t="s">
        <v>67</v>
      </c>
      <c r="H177" s="47">
        <v>1200</v>
      </c>
      <c r="I177" s="47" t="s">
        <v>131</v>
      </c>
      <c r="J177" s="47" t="s">
        <v>120</v>
      </c>
      <c r="K177" s="121" t="s">
        <v>1546</v>
      </c>
      <c r="L177" s="33" t="s">
        <v>56</v>
      </c>
      <c r="M177" s="10">
        <v>1.76</v>
      </c>
      <c r="N177" s="27">
        <v>13.124897959183674</v>
      </c>
      <c r="O177" s="28">
        <v>1.1299999999999999</v>
      </c>
      <c r="P177" s="27"/>
      <c r="Q177" s="40">
        <f t="shared" si="55"/>
        <v>-13.1</v>
      </c>
      <c r="R177" s="42">
        <f t="shared" si="67"/>
        <v>334.39999999999992</v>
      </c>
      <c r="S177" s="10">
        <f t="shared" si="58"/>
        <v>1.76</v>
      </c>
      <c r="T177" s="27">
        <f t="shared" si="63"/>
        <v>1</v>
      </c>
      <c r="U177" s="28">
        <f t="shared" si="59"/>
        <v>1.1299999999999999</v>
      </c>
      <c r="V177" s="27">
        <f t="shared" si="64"/>
        <v>1</v>
      </c>
      <c r="W177" s="40">
        <f t="shared" si="5"/>
        <v>-2</v>
      </c>
      <c r="X177" s="42">
        <f t="shared" si="68"/>
        <v>66.990000000000023</v>
      </c>
      <c r="Y177" s="10">
        <f t="shared" si="74"/>
        <v>1.76</v>
      </c>
      <c r="Z177" s="27">
        <v>2.270283687943262</v>
      </c>
      <c r="AA177" s="28">
        <f t="shared" si="75"/>
        <v>1.1299999999999999</v>
      </c>
      <c r="AB177" s="27">
        <v>0</v>
      </c>
      <c r="AC177" s="40">
        <f t="shared" si="7"/>
        <v>0</v>
      </c>
      <c r="AD177" s="40">
        <f t="shared" si="8"/>
        <v>-2.27</v>
      </c>
      <c r="AE177" s="42">
        <f t="shared" si="73"/>
        <v>65.090000000000032</v>
      </c>
      <c r="AF177" s="10">
        <f t="shared" si="70"/>
        <v>1.76</v>
      </c>
      <c r="AG177" s="27">
        <f t="shared" si="71"/>
        <v>2</v>
      </c>
      <c r="AH177" s="28">
        <f t="shared" si="72"/>
        <v>1.1299999999999999</v>
      </c>
      <c r="AI177" s="27">
        <v>0</v>
      </c>
      <c r="AJ177" s="40">
        <f t="shared" si="49"/>
        <v>-2</v>
      </c>
      <c r="AK177" s="42">
        <f t="shared" si="69"/>
        <v>53.579999999999984</v>
      </c>
      <c r="AL177" s="70"/>
    </row>
    <row r="178" spans="1:38" customFormat="1" x14ac:dyDescent="0.2">
      <c r="A178" s="72"/>
      <c r="B178" s="34">
        <f t="shared" si="66"/>
        <v>173</v>
      </c>
      <c r="C178" s="2" t="s">
        <v>1189</v>
      </c>
      <c r="D178" s="55">
        <v>44888</v>
      </c>
      <c r="E178" s="2" t="s">
        <v>43</v>
      </c>
      <c r="F178" s="47" t="s">
        <v>25</v>
      </c>
      <c r="G178" s="47" t="s">
        <v>67</v>
      </c>
      <c r="H178" s="47">
        <v>1200</v>
      </c>
      <c r="I178" s="47" t="s">
        <v>131</v>
      </c>
      <c r="J178" s="47" t="s">
        <v>120</v>
      </c>
      <c r="K178" s="121" t="s">
        <v>1546</v>
      </c>
      <c r="L178" s="33" t="s">
        <v>12</v>
      </c>
      <c r="M178" s="10">
        <v>2.4700000000000002</v>
      </c>
      <c r="N178" s="27">
        <v>6.7889361702127662</v>
      </c>
      <c r="O178" s="28">
        <v>1.49</v>
      </c>
      <c r="P178" s="27">
        <v>0</v>
      </c>
      <c r="Q178" s="40">
        <f t="shared" si="55"/>
        <v>-6.8</v>
      </c>
      <c r="R178" s="42">
        <f t="shared" si="67"/>
        <v>327.59999999999991</v>
      </c>
      <c r="S178" s="10">
        <f t="shared" si="58"/>
        <v>2.4700000000000002</v>
      </c>
      <c r="T178" s="27">
        <f t="shared" si="63"/>
        <v>1</v>
      </c>
      <c r="U178" s="28">
        <f t="shared" si="59"/>
        <v>1.49</v>
      </c>
      <c r="V178" s="27">
        <f t="shared" si="64"/>
        <v>1</v>
      </c>
      <c r="W178" s="40">
        <f t="shared" si="5"/>
        <v>-0.51</v>
      </c>
      <c r="X178" s="42">
        <f t="shared" si="68"/>
        <v>66.480000000000018</v>
      </c>
      <c r="Y178" s="10">
        <f t="shared" si="74"/>
        <v>2.4700000000000002</v>
      </c>
      <c r="Z178" s="27">
        <v>1.6190909090909091</v>
      </c>
      <c r="AA178" s="28">
        <f t="shared" si="75"/>
        <v>1.49</v>
      </c>
      <c r="AB178" s="27">
        <v>0</v>
      </c>
      <c r="AC178" s="40">
        <f t="shared" si="7"/>
        <v>0</v>
      </c>
      <c r="AD178" s="40">
        <f t="shared" si="8"/>
        <v>-1.62</v>
      </c>
      <c r="AE178" s="42">
        <f t="shared" si="73"/>
        <v>63.470000000000034</v>
      </c>
      <c r="AF178" s="10">
        <f t="shared" si="70"/>
        <v>2.4700000000000002</v>
      </c>
      <c r="AG178" s="27">
        <f t="shared" si="71"/>
        <v>2</v>
      </c>
      <c r="AH178" s="28">
        <f t="shared" si="72"/>
        <v>1.49</v>
      </c>
      <c r="AI178" s="27">
        <v>0</v>
      </c>
      <c r="AJ178" s="40">
        <f t="shared" si="49"/>
        <v>-2</v>
      </c>
      <c r="AK178" s="42">
        <f t="shared" si="69"/>
        <v>51.579999999999984</v>
      </c>
      <c r="AL178" s="70"/>
    </row>
    <row r="179" spans="1:38" customFormat="1" x14ac:dyDescent="0.2">
      <c r="A179" s="72"/>
      <c r="B179" s="34">
        <f t="shared" si="66"/>
        <v>174</v>
      </c>
      <c r="C179" s="2" t="s">
        <v>1756</v>
      </c>
      <c r="D179" s="55">
        <v>44888</v>
      </c>
      <c r="E179" s="2" t="s">
        <v>43</v>
      </c>
      <c r="F179" s="47" t="s">
        <v>25</v>
      </c>
      <c r="G179" s="47" t="s">
        <v>67</v>
      </c>
      <c r="H179" s="47">
        <v>1200</v>
      </c>
      <c r="I179" s="47" t="s">
        <v>131</v>
      </c>
      <c r="J179" s="47" t="s">
        <v>120</v>
      </c>
      <c r="K179" s="121" t="s">
        <v>1544</v>
      </c>
      <c r="L179" s="33" t="s">
        <v>74</v>
      </c>
      <c r="M179" s="10">
        <v>6</v>
      </c>
      <c r="N179" s="27">
        <v>1.9900000000000002</v>
      </c>
      <c r="O179" s="28">
        <v>1.68</v>
      </c>
      <c r="P179" s="27">
        <v>0</v>
      </c>
      <c r="Q179" s="40">
        <f t="shared" si="55"/>
        <v>-2</v>
      </c>
      <c r="R179" s="42">
        <f t="shared" ref="R179" si="76">Q179+R178</f>
        <v>325.59999999999991</v>
      </c>
      <c r="S179" s="10">
        <f t="shared" ref="S179" si="77">M179</f>
        <v>6</v>
      </c>
      <c r="T179" s="27">
        <f t="shared" ref="T179" si="78">IF(S179&gt;0,T$4,0)</f>
        <v>1</v>
      </c>
      <c r="U179" s="28">
        <f t="shared" ref="U179" si="79">O179</f>
        <v>1.68</v>
      </c>
      <c r="V179" s="27">
        <f t="shared" ref="V179" si="80">IF(U179&gt;0,V$4,0)</f>
        <v>1</v>
      </c>
      <c r="W179" s="40">
        <f t="shared" si="5"/>
        <v>-2</v>
      </c>
      <c r="X179" s="42">
        <f t="shared" ref="X179" si="81">W179+X178</f>
        <v>64.480000000000018</v>
      </c>
      <c r="Y179" s="10">
        <f t="shared" ref="Y179" si="82">S179</f>
        <v>6</v>
      </c>
      <c r="Z179" s="27">
        <v>0.66666666666666652</v>
      </c>
      <c r="AA179" s="28">
        <f t="shared" ref="AA179" si="83">U179</f>
        <v>1.68</v>
      </c>
      <c r="AB179" s="27">
        <v>0</v>
      </c>
      <c r="AC179" s="40">
        <f t="shared" si="7"/>
        <v>0</v>
      </c>
      <c r="AD179" s="40">
        <f t="shared" si="8"/>
        <v>-0.67</v>
      </c>
      <c r="AE179" s="42">
        <f t="shared" ref="AE179" si="84">AD179+AE178</f>
        <v>62.800000000000033</v>
      </c>
      <c r="AF179" s="10">
        <f t="shared" ref="AF179" si="85">M179</f>
        <v>6</v>
      </c>
      <c r="AG179" s="27">
        <f t="shared" ref="AG179" si="86">IF(K179=$AH$3,$AG$3,IF(K179=$AH$4,$AG$4,IF(K179=$AJ$3,$AI$3,IF(K179=$AJ$4,$AI$4,0))))</f>
        <v>0.5</v>
      </c>
      <c r="AH179" s="28">
        <f t="shared" ref="AH179" si="87">O179</f>
        <v>1.68</v>
      </c>
      <c r="AI179" s="27">
        <v>0</v>
      </c>
      <c r="AJ179" s="40">
        <f t="shared" si="49"/>
        <v>-0.5</v>
      </c>
      <c r="AK179" s="42">
        <f t="shared" ref="AK179" si="88">AJ179+AK178</f>
        <v>51.079999999999984</v>
      </c>
      <c r="AL179" s="70"/>
    </row>
    <row r="180" spans="1:38" x14ac:dyDescent="0.2">
      <c r="A180" s="72"/>
      <c r="B180" s="34">
        <f t="shared" si="66"/>
        <v>175</v>
      </c>
      <c r="C180" s="2" t="s">
        <v>1416</v>
      </c>
      <c r="D180" s="55">
        <v>44889</v>
      </c>
      <c r="E180" s="2" t="s">
        <v>40</v>
      </c>
      <c r="F180" s="47" t="s">
        <v>34</v>
      </c>
      <c r="G180" s="47" t="s">
        <v>67</v>
      </c>
      <c r="H180" s="47">
        <v>1000</v>
      </c>
      <c r="I180" s="47" t="s">
        <v>132</v>
      </c>
      <c r="J180" s="47" t="s">
        <v>120</v>
      </c>
      <c r="K180" s="121" t="s">
        <v>1544</v>
      </c>
      <c r="L180" s="33" t="s">
        <v>9</v>
      </c>
      <c r="M180" s="10">
        <v>14</v>
      </c>
      <c r="N180" s="27">
        <v>0.77153846153846173</v>
      </c>
      <c r="O180" s="28">
        <v>2.88</v>
      </c>
      <c r="P180" s="27">
        <v>0.39333333333333298</v>
      </c>
      <c r="Q180" s="40">
        <f t="shared" si="55"/>
        <v>10.8</v>
      </c>
      <c r="R180" s="42">
        <f t="shared" ref="R180" si="89">Q180+R179</f>
        <v>336.39999999999992</v>
      </c>
      <c r="S180" s="10">
        <f t="shared" ref="S180" si="90">M180</f>
        <v>14</v>
      </c>
      <c r="T180" s="27">
        <f t="shared" ref="T180" si="91">IF(S180&gt;0,T$4,0)</f>
        <v>1</v>
      </c>
      <c r="U180" s="28">
        <f t="shared" ref="U180" si="92">O180</f>
        <v>2.88</v>
      </c>
      <c r="V180" s="27">
        <f t="shared" ref="V180" si="93">IF(U180&gt;0,V$4,0)</f>
        <v>1</v>
      </c>
      <c r="W180" s="40">
        <f t="shared" si="5"/>
        <v>14.88</v>
      </c>
      <c r="X180" s="42">
        <f t="shared" ref="X180" si="94">W180+X179</f>
        <v>79.360000000000014</v>
      </c>
      <c r="Y180" s="10">
        <f t="shared" ref="Y180" si="95">S180</f>
        <v>14</v>
      </c>
      <c r="Z180" s="27">
        <v>0.28571428571428575</v>
      </c>
      <c r="AA180" s="28">
        <f t="shared" ref="AA180" si="96">U180</f>
        <v>2.88</v>
      </c>
      <c r="AB180" s="27">
        <v>0</v>
      </c>
      <c r="AC180" s="40">
        <f t="shared" si="7"/>
        <v>4</v>
      </c>
      <c r="AD180" s="40">
        <f t="shared" si="8"/>
        <v>3.71</v>
      </c>
      <c r="AE180" s="42">
        <f t="shared" ref="AE180" si="97">AD180+AE179</f>
        <v>66.510000000000034</v>
      </c>
      <c r="AF180" s="10">
        <f t="shared" ref="AF180" si="98">M180</f>
        <v>14</v>
      </c>
      <c r="AG180" s="27">
        <f t="shared" ref="AG180" si="99">IF(K180=$AH$3,$AG$3,IF(K180=$AH$4,$AG$4,IF(K180=$AJ$3,$AI$3,IF(K180=$AJ$4,$AI$4,0))))</f>
        <v>0.5</v>
      </c>
      <c r="AH180" s="28">
        <f t="shared" ref="AH180" si="100">O180</f>
        <v>2.88</v>
      </c>
      <c r="AI180" s="27">
        <v>0</v>
      </c>
      <c r="AJ180" s="40">
        <f t="shared" si="49"/>
        <v>6.5</v>
      </c>
      <c r="AK180" s="42">
        <f t="shared" ref="AK180" si="101">AJ180+AK179</f>
        <v>57.579999999999984</v>
      </c>
      <c r="AL180" s="70"/>
    </row>
    <row r="181" spans="1:38" x14ac:dyDescent="0.2">
      <c r="A181" s="72"/>
      <c r="B181" s="34">
        <f t="shared" si="66"/>
        <v>176</v>
      </c>
      <c r="C181" s="2" t="s">
        <v>1757</v>
      </c>
      <c r="D181" s="55">
        <v>44890</v>
      </c>
      <c r="E181" s="2" t="s">
        <v>634</v>
      </c>
      <c r="F181" s="47" t="s">
        <v>10</v>
      </c>
      <c r="G181" s="47" t="s">
        <v>67</v>
      </c>
      <c r="H181" s="47">
        <v>1100</v>
      </c>
      <c r="I181" s="47" t="s">
        <v>132</v>
      </c>
      <c r="J181" s="47" t="s">
        <v>178</v>
      </c>
      <c r="K181" s="121" t="s">
        <v>1545</v>
      </c>
      <c r="L181" s="33" t="s">
        <v>8</v>
      </c>
      <c r="M181" s="10">
        <v>3.14</v>
      </c>
      <c r="N181" s="27">
        <v>4.6752941176470593</v>
      </c>
      <c r="O181" s="28">
        <v>1.65</v>
      </c>
      <c r="P181" s="27">
        <v>0</v>
      </c>
      <c r="Q181" s="40">
        <f t="shared" si="55"/>
        <v>-4.7</v>
      </c>
      <c r="R181" s="42">
        <f t="shared" ref="R181" si="102">Q181+R180</f>
        <v>331.69999999999993</v>
      </c>
      <c r="S181" s="10">
        <f t="shared" ref="S181" si="103">M181</f>
        <v>3.14</v>
      </c>
      <c r="T181" s="27">
        <f t="shared" ref="T181" si="104">IF(S181&gt;0,T$4,0)</f>
        <v>1</v>
      </c>
      <c r="U181" s="28">
        <f t="shared" ref="U181" si="105">O181</f>
        <v>1.65</v>
      </c>
      <c r="V181" s="27">
        <f t="shared" ref="V181" si="106">IF(U181&gt;0,V$4,0)</f>
        <v>1</v>
      </c>
      <c r="W181" s="40">
        <f t="shared" si="5"/>
        <v>-0.35</v>
      </c>
      <c r="X181" s="42">
        <f t="shared" ref="X181" si="107">W181+X180</f>
        <v>79.010000000000019</v>
      </c>
      <c r="Y181" s="10">
        <f t="shared" ref="Y181" si="108">S181</f>
        <v>3.14</v>
      </c>
      <c r="Z181" s="27">
        <v>1.2750974025974022</v>
      </c>
      <c r="AA181" s="28">
        <f t="shared" ref="AA181" si="109">U181</f>
        <v>1.65</v>
      </c>
      <c r="AB181" s="27">
        <v>0</v>
      </c>
      <c r="AC181" s="40">
        <f t="shared" si="7"/>
        <v>0</v>
      </c>
      <c r="AD181" s="40">
        <f t="shared" si="8"/>
        <v>-1.28</v>
      </c>
      <c r="AE181" s="42">
        <f t="shared" ref="AE181" si="110">AD181+AE180</f>
        <v>65.230000000000032</v>
      </c>
      <c r="AF181" s="10">
        <f t="shared" ref="AF181" si="111">M181</f>
        <v>3.14</v>
      </c>
      <c r="AG181" s="27">
        <f t="shared" ref="AG181" si="112">IF(K181=$AH$3,$AG$3,IF(K181=$AH$4,$AG$4,IF(K181=$AJ$3,$AI$3,IF(K181=$AJ$4,$AI$4,0))))</f>
        <v>1</v>
      </c>
      <c r="AH181" s="28">
        <f t="shared" ref="AH181" si="113">O181</f>
        <v>1.65</v>
      </c>
      <c r="AI181" s="27">
        <v>0</v>
      </c>
      <c r="AJ181" s="40">
        <f t="shared" si="49"/>
        <v>-1</v>
      </c>
      <c r="AK181" s="42">
        <f t="shared" ref="AK181" si="114">AJ181+AK180</f>
        <v>56.579999999999984</v>
      </c>
      <c r="AL181" s="70"/>
    </row>
    <row r="182" spans="1:38" x14ac:dyDescent="0.2">
      <c r="A182" s="72"/>
      <c r="B182" s="34">
        <f t="shared" si="66"/>
        <v>177</v>
      </c>
      <c r="C182" s="2" t="s">
        <v>1759</v>
      </c>
      <c r="D182" s="55">
        <v>44891</v>
      </c>
      <c r="E182" s="2" t="s">
        <v>14</v>
      </c>
      <c r="F182" s="47" t="s">
        <v>25</v>
      </c>
      <c r="G182" s="47" t="s">
        <v>67</v>
      </c>
      <c r="H182" s="47">
        <v>1217</v>
      </c>
      <c r="I182" s="47" t="s">
        <v>131</v>
      </c>
      <c r="J182" s="47" t="s">
        <v>120</v>
      </c>
      <c r="K182" s="121" t="s">
        <v>1544</v>
      </c>
      <c r="L182" s="33" t="s">
        <v>9</v>
      </c>
      <c r="M182" s="10">
        <v>5.9</v>
      </c>
      <c r="N182" s="27">
        <v>2.0406896551724136</v>
      </c>
      <c r="O182" s="28">
        <v>2.1800000000000002</v>
      </c>
      <c r="P182" s="27">
        <v>1.7688888888888892</v>
      </c>
      <c r="Q182" s="40">
        <f t="shared" si="55"/>
        <v>12.1</v>
      </c>
      <c r="R182" s="42">
        <f t="shared" ref="R182" si="115">Q182+R181</f>
        <v>343.79999999999995</v>
      </c>
      <c r="S182" s="10">
        <f t="shared" ref="S182" si="116">M182</f>
        <v>5.9</v>
      </c>
      <c r="T182" s="27">
        <f t="shared" ref="T182" si="117">IF(S182&gt;0,T$4,0)</f>
        <v>1</v>
      </c>
      <c r="U182" s="28">
        <f t="shared" ref="U182" si="118">O182</f>
        <v>2.1800000000000002</v>
      </c>
      <c r="V182" s="27">
        <f t="shared" ref="V182" si="119">IF(U182&gt;0,V$4,0)</f>
        <v>1</v>
      </c>
      <c r="W182" s="40">
        <f t="shared" si="5"/>
        <v>6.08</v>
      </c>
      <c r="X182" s="42">
        <f t="shared" ref="X182" si="120">W182+X181</f>
        <v>85.090000000000018</v>
      </c>
      <c r="Y182" s="10">
        <f t="shared" ref="Y182" si="121">S182</f>
        <v>5.9</v>
      </c>
      <c r="Z182" s="27">
        <v>0.67779661016949144</v>
      </c>
      <c r="AA182" s="28">
        <f t="shared" ref="AA182" si="122">U182</f>
        <v>2.1800000000000002</v>
      </c>
      <c r="AB182" s="27">
        <v>0</v>
      </c>
      <c r="AC182" s="40">
        <f t="shared" si="7"/>
        <v>4</v>
      </c>
      <c r="AD182" s="40">
        <f t="shared" si="8"/>
        <v>3.32</v>
      </c>
      <c r="AE182" s="42">
        <f t="shared" ref="AE182" si="123">AD182+AE181</f>
        <v>68.550000000000026</v>
      </c>
      <c r="AF182" s="10">
        <f t="shared" ref="AF182" si="124">M182</f>
        <v>5.9</v>
      </c>
      <c r="AG182" s="27">
        <f t="shared" ref="AG182" si="125">IF(K182=$AH$3,$AG$3,IF(K182=$AH$4,$AG$4,IF(K182=$AJ$3,$AI$3,IF(K182=$AJ$4,$AI$4,0))))</f>
        <v>0.5</v>
      </c>
      <c r="AH182" s="28">
        <f t="shared" ref="AH182" si="126">O182</f>
        <v>2.1800000000000002</v>
      </c>
      <c r="AI182" s="27">
        <v>0</v>
      </c>
      <c r="AJ182" s="40">
        <f t="shared" si="49"/>
        <v>2.4500000000000002</v>
      </c>
      <c r="AK182" s="42">
        <f t="shared" ref="AK182" si="127">AJ182+AK181</f>
        <v>59.029999999999987</v>
      </c>
      <c r="AL182" s="70"/>
    </row>
    <row r="183" spans="1:38" x14ac:dyDescent="0.2">
      <c r="A183" s="72"/>
      <c r="B183" s="34">
        <f t="shared" si="66"/>
        <v>178</v>
      </c>
      <c r="C183" s="2" t="s">
        <v>1761</v>
      </c>
      <c r="D183" s="55">
        <v>44891</v>
      </c>
      <c r="E183" s="2" t="s">
        <v>14</v>
      </c>
      <c r="F183" s="47" t="s">
        <v>36</v>
      </c>
      <c r="G183" s="47" t="s">
        <v>67</v>
      </c>
      <c r="H183" s="47">
        <v>1217</v>
      </c>
      <c r="I183" s="47" t="s">
        <v>131</v>
      </c>
      <c r="J183" s="47" t="s">
        <v>120</v>
      </c>
      <c r="K183" s="121" t="s">
        <v>1544</v>
      </c>
      <c r="L183" s="33" t="s">
        <v>8</v>
      </c>
      <c r="M183" s="10">
        <v>3.08</v>
      </c>
      <c r="N183" s="27">
        <v>4.8278787878787872</v>
      </c>
      <c r="O183" s="28">
        <v>1.53</v>
      </c>
      <c r="P183" s="27">
        <v>0</v>
      </c>
      <c r="Q183" s="40">
        <f t="shared" si="55"/>
        <v>-4.8</v>
      </c>
      <c r="R183" s="42">
        <f t="shared" ref="R183" si="128">Q183+R182</f>
        <v>338.99999999999994</v>
      </c>
      <c r="S183" s="10">
        <f t="shared" ref="S183" si="129">M183</f>
        <v>3.08</v>
      </c>
      <c r="T183" s="27">
        <f t="shared" ref="T183" si="130">IF(S183&gt;0,T$4,0)</f>
        <v>1</v>
      </c>
      <c r="U183" s="28">
        <f t="shared" ref="U183" si="131">O183</f>
        <v>1.53</v>
      </c>
      <c r="V183" s="27">
        <f t="shared" ref="V183" si="132">IF(U183&gt;0,V$4,0)</f>
        <v>1</v>
      </c>
      <c r="W183" s="40">
        <f t="shared" si="5"/>
        <v>-0.47</v>
      </c>
      <c r="X183" s="42">
        <f t="shared" ref="X183" si="133">W183+X182</f>
        <v>84.620000000000019</v>
      </c>
      <c r="Y183" s="10">
        <f t="shared" ref="Y183" si="134">S183</f>
        <v>3.08</v>
      </c>
      <c r="Z183" s="27">
        <v>1.2971146953405017</v>
      </c>
      <c r="AA183" s="28">
        <f t="shared" ref="AA183" si="135">U183</f>
        <v>1.53</v>
      </c>
      <c r="AB183" s="27">
        <v>0</v>
      </c>
      <c r="AC183" s="40">
        <f t="shared" si="7"/>
        <v>0</v>
      </c>
      <c r="AD183" s="40">
        <f t="shared" si="8"/>
        <v>-1.3</v>
      </c>
      <c r="AE183" s="42">
        <f t="shared" ref="AE183" si="136">AD183+AE182</f>
        <v>67.250000000000028</v>
      </c>
      <c r="AF183" s="10">
        <f t="shared" ref="AF183" si="137">M183</f>
        <v>3.08</v>
      </c>
      <c r="AG183" s="27">
        <f t="shared" ref="AG183" si="138">IF(K183=$AH$3,$AG$3,IF(K183=$AH$4,$AG$4,IF(K183=$AJ$3,$AI$3,IF(K183=$AJ$4,$AI$4,0))))</f>
        <v>0.5</v>
      </c>
      <c r="AH183" s="28">
        <f t="shared" ref="AH183" si="139">O183</f>
        <v>1.53</v>
      </c>
      <c r="AI183" s="27">
        <v>0</v>
      </c>
      <c r="AJ183" s="40">
        <f t="shared" si="49"/>
        <v>-0.5</v>
      </c>
      <c r="AK183" s="42">
        <f t="shared" ref="AK183" si="140">AJ183+AK182</f>
        <v>58.529999999999987</v>
      </c>
      <c r="AL183" s="70"/>
    </row>
    <row r="184" spans="1:38" x14ac:dyDescent="0.2">
      <c r="A184" s="72"/>
      <c r="B184" s="34">
        <f t="shared" si="66"/>
        <v>179</v>
      </c>
      <c r="C184" s="2" t="s">
        <v>1760</v>
      </c>
      <c r="D184" s="55">
        <v>44891</v>
      </c>
      <c r="E184" s="2" t="s">
        <v>14</v>
      </c>
      <c r="F184" s="47" t="s">
        <v>34</v>
      </c>
      <c r="G184" s="47" t="s">
        <v>67</v>
      </c>
      <c r="H184" s="47">
        <v>1017</v>
      </c>
      <c r="I184" s="47" t="s">
        <v>131</v>
      </c>
      <c r="J184" s="47" t="s">
        <v>120</v>
      </c>
      <c r="K184" s="121" t="s">
        <v>1545</v>
      </c>
      <c r="L184" s="33" t="s">
        <v>86</v>
      </c>
      <c r="M184" s="10">
        <v>3.61</v>
      </c>
      <c r="N184" s="27">
        <v>3.82</v>
      </c>
      <c r="O184" s="28">
        <v>1.6</v>
      </c>
      <c r="P184" s="27">
        <v>0</v>
      </c>
      <c r="Q184" s="40">
        <f t="shared" si="55"/>
        <v>-3.8</v>
      </c>
      <c r="R184" s="42">
        <f t="shared" ref="R184" si="141">Q184+R183</f>
        <v>335.19999999999993</v>
      </c>
      <c r="S184" s="10">
        <f t="shared" ref="S184" si="142">M184</f>
        <v>3.61</v>
      </c>
      <c r="T184" s="27">
        <f t="shared" ref="T184" si="143">IF(S184&gt;0,T$4,0)</f>
        <v>1</v>
      </c>
      <c r="U184" s="28">
        <f t="shared" ref="U184" si="144">O184</f>
        <v>1.6</v>
      </c>
      <c r="V184" s="27">
        <f t="shared" ref="V184" si="145">IF(U184&gt;0,V$4,0)</f>
        <v>1</v>
      </c>
      <c r="W184" s="40">
        <f t="shared" si="5"/>
        <v>-2</v>
      </c>
      <c r="X184" s="42">
        <f t="shared" ref="X184" si="146">W184+X183</f>
        <v>82.620000000000019</v>
      </c>
      <c r="Y184" s="10">
        <f t="shared" ref="Y184" si="147">S184</f>
        <v>3.61</v>
      </c>
      <c r="Z184" s="27">
        <v>1.1072413793103448</v>
      </c>
      <c r="AA184" s="28">
        <f t="shared" ref="AA184" si="148">U184</f>
        <v>1.6</v>
      </c>
      <c r="AB184" s="27">
        <v>0</v>
      </c>
      <c r="AC184" s="40">
        <f t="shared" si="7"/>
        <v>0</v>
      </c>
      <c r="AD184" s="40">
        <f t="shared" si="8"/>
        <v>-1.1100000000000001</v>
      </c>
      <c r="AE184" s="42">
        <f t="shared" ref="AE184" si="149">AD184+AE183</f>
        <v>66.140000000000029</v>
      </c>
      <c r="AF184" s="10">
        <f t="shared" ref="AF184" si="150">M184</f>
        <v>3.61</v>
      </c>
      <c r="AG184" s="27">
        <f t="shared" ref="AG184" si="151">IF(K184=$AH$3,$AG$3,IF(K184=$AH$4,$AG$4,IF(K184=$AJ$3,$AI$3,IF(K184=$AJ$4,$AI$4,0))))</f>
        <v>1</v>
      </c>
      <c r="AH184" s="28">
        <f t="shared" ref="AH184" si="152">O184</f>
        <v>1.6</v>
      </c>
      <c r="AI184" s="27">
        <v>0</v>
      </c>
      <c r="AJ184" s="40">
        <f t="shared" si="49"/>
        <v>-1</v>
      </c>
      <c r="AK184" s="42">
        <f t="shared" ref="AK184" si="153">AJ184+AK183</f>
        <v>57.529999999999987</v>
      </c>
      <c r="AL184" s="70"/>
    </row>
    <row r="185" spans="1:38" x14ac:dyDescent="0.2">
      <c r="A185" s="72"/>
      <c r="B185" s="34">
        <f t="shared" si="66"/>
        <v>180</v>
      </c>
      <c r="C185" s="2" t="s">
        <v>1762</v>
      </c>
      <c r="D185" s="55">
        <v>44892</v>
      </c>
      <c r="E185" s="2" t="s">
        <v>58</v>
      </c>
      <c r="F185" s="47" t="s">
        <v>36</v>
      </c>
      <c r="G185" s="47" t="s">
        <v>67</v>
      </c>
      <c r="H185" s="47">
        <v>1100</v>
      </c>
      <c r="I185" s="47" t="s">
        <v>131</v>
      </c>
      <c r="J185" s="47" t="s">
        <v>120</v>
      </c>
      <c r="K185" s="121" t="s">
        <v>1545</v>
      </c>
      <c r="L185" s="33" t="s">
        <v>66</v>
      </c>
      <c r="M185" s="10">
        <v>4.66</v>
      </c>
      <c r="N185" s="27">
        <v>2.7441379310344822</v>
      </c>
      <c r="O185" s="28">
        <v>1.9</v>
      </c>
      <c r="P185" s="27">
        <v>3.0259340659340661</v>
      </c>
      <c r="Q185" s="40">
        <f t="shared" si="55"/>
        <v>-5.8</v>
      </c>
      <c r="R185" s="42">
        <f t="shared" ref="R185" si="154">Q185+R184</f>
        <v>329.39999999999992</v>
      </c>
      <c r="S185" s="10">
        <f t="shared" ref="S185" si="155">M185</f>
        <v>4.66</v>
      </c>
      <c r="T185" s="27">
        <f t="shared" ref="T185" si="156">IF(S185&gt;0,T$4,0)</f>
        <v>1</v>
      </c>
      <c r="U185" s="28">
        <f t="shared" ref="U185" si="157">O185</f>
        <v>1.9</v>
      </c>
      <c r="V185" s="27">
        <f t="shared" ref="V185" si="158">IF(U185&gt;0,V$4,0)</f>
        <v>1</v>
      </c>
      <c r="W185" s="40">
        <f t="shared" si="5"/>
        <v>-2</v>
      </c>
      <c r="X185" s="42">
        <f t="shared" ref="X185" si="159">W185+X184</f>
        <v>80.620000000000019</v>
      </c>
      <c r="Y185" s="10">
        <f t="shared" ref="Y185" si="160">S185</f>
        <v>4.66</v>
      </c>
      <c r="Z185" s="27">
        <v>0.85759358288770049</v>
      </c>
      <c r="AA185" s="28">
        <f t="shared" ref="AA185" si="161">U185</f>
        <v>1.9</v>
      </c>
      <c r="AB185" s="27">
        <v>0</v>
      </c>
      <c r="AC185" s="40">
        <f t="shared" si="7"/>
        <v>0</v>
      </c>
      <c r="AD185" s="40">
        <f t="shared" si="8"/>
        <v>-0.86</v>
      </c>
      <c r="AE185" s="42">
        <f t="shared" ref="AE185" si="162">AD185+AE184</f>
        <v>65.28000000000003</v>
      </c>
      <c r="AF185" s="10">
        <f t="shared" ref="AF185" si="163">M185</f>
        <v>4.66</v>
      </c>
      <c r="AG185" s="27">
        <f t="shared" ref="AG185" si="164">IF(K185=$AH$3,$AG$3,IF(K185=$AH$4,$AG$4,IF(K185=$AJ$3,$AI$3,IF(K185=$AJ$4,$AI$4,0))))</f>
        <v>1</v>
      </c>
      <c r="AH185" s="28">
        <f t="shared" ref="AH185" si="165">O185</f>
        <v>1.9</v>
      </c>
      <c r="AI185" s="27">
        <v>0</v>
      </c>
      <c r="AJ185" s="40">
        <f t="shared" si="49"/>
        <v>-1</v>
      </c>
      <c r="AK185" s="42">
        <f t="shared" ref="AK185" si="166">AJ185+AK184</f>
        <v>56.529999999999987</v>
      </c>
      <c r="AL185" s="70"/>
    </row>
    <row r="186" spans="1:38" x14ac:dyDescent="0.2">
      <c r="A186" s="72"/>
      <c r="B186" s="34">
        <f t="shared" si="66"/>
        <v>181</v>
      </c>
      <c r="C186" s="2" t="s">
        <v>1763</v>
      </c>
      <c r="D186" s="55">
        <v>44892</v>
      </c>
      <c r="E186" s="2" t="s">
        <v>42</v>
      </c>
      <c r="F186" s="47" t="s">
        <v>36</v>
      </c>
      <c r="G186" s="47" t="s">
        <v>67</v>
      </c>
      <c r="H186" s="47">
        <v>1200</v>
      </c>
      <c r="I186" s="47" t="s">
        <v>131</v>
      </c>
      <c r="J186" s="47" t="s">
        <v>120</v>
      </c>
      <c r="K186" s="121" t="s">
        <v>1544</v>
      </c>
      <c r="L186" s="33" t="s">
        <v>12</v>
      </c>
      <c r="M186" s="10">
        <v>3.18</v>
      </c>
      <c r="N186" s="27">
        <v>4.5771428571428565</v>
      </c>
      <c r="O186" s="28">
        <v>1.59</v>
      </c>
      <c r="P186" s="27">
        <v>0</v>
      </c>
      <c r="Q186" s="40">
        <f t="shared" si="55"/>
        <v>-4.5999999999999996</v>
      </c>
      <c r="R186" s="42">
        <f t="shared" ref="R186" si="167">Q186+R185</f>
        <v>324.7999999999999</v>
      </c>
      <c r="S186" s="10">
        <f t="shared" ref="S186" si="168">M186</f>
        <v>3.18</v>
      </c>
      <c r="T186" s="27">
        <f t="shared" ref="T186" si="169">IF(S186&gt;0,T$4,0)</f>
        <v>1</v>
      </c>
      <c r="U186" s="28">
        <f t="shared" ref="U186" si="170">O186</f>
        <v>1.59</v>
      </c>
      <c r="V186" s="27">
        <f t="shared" ref="V186" si="171">IF(U186&gt;0,V$4,0)</f>
        <v>1</v>
      </c>
      <c r="W186" s="40">
        <f t="shared" si="5"/>
        <v>-0.41</v>
      </c>
      <c r="X186" s="42">
        <f t="shared" ref="X186" si="172">W186+X185</f>
        <v>80.210000000000022</v>
      </c>
      <c r="Y186" s="10">
        <f t="shared" ref="Y186" si="173">S186</f>
        <v>3.18</v>
      </c>
      <c r="Z186" s="27">
        <v>1.2580314960629921</v>
      </c>
      <c r="AA186" s="28">
        <f t="shared" ref="AA186" si="174">U186</f>
        <v>1.59</v>
      </c>
      <c r="AB186" s="27">
        <v>0</v>
      </c>
      <c r="AC186" s="40">
        <f t="shared" si="7"/>
        <v>0</v>
      </c>
      <c r="AD186" s="40">
        <f t="shared" si="8"/>
        <v>-1.26</v>
      </c>
      <c r="AE186" s="42">
        <f t="shared" ref="AE186" si="175">AD186+AE185</f>
        <v>64.020000000000024</v>
      </c>
      <c r="AF186" s="10">
        <f t="shared" ref="AF186" si="176">M186</f>
        <v>3.18</v>
      </c>
      <c r="AG186" s="27">
        <f t="shared" ref="AG186" si="177">IF(K186=$AH$3,$AG$3,IF(K186=$AH$4,$AG$4,IF(K186=$AJ$3,$AI$3,IF(K186=$AJ$4,$AI$4,0))))</f>
        <v>0.5</v>
      </c>
      <c r="AH186" s="28">
        <f t="shared" ref="AH186" si="178">O186</f>
        <v>1.59</v>
      </c>
      <c r="AI186" s="27">
        <v>0</v>
      </c>
      <c r="AJ186" s="40">
        <f t="shared" si="49"/>
        <v>-0.5</v>
      </c>
      <c r="AK186" s="42">
        <f t="shared" ref="AK186" si="179">AJ186+AK185</f>
        <v>56.029999999999987</v>
      </c>
      <c r="AL186" s="70"/>
    </row>
    <row r="187" spans="1:38" x14ac:dyDescent="0.2">
      <c r="A187" s="72"/>
      <c r="B187" s="34">
        <f t="shared" si="66"/>
        <v>182</v>
      </c>
      <c r="C187" s="2" t="s">
        <v>1767</v>
      </c>
      <c r="D187" s="55">
        <v>44895</v>
      </c>
      <c r="E187" s="2" t="s">
        <v>51</v>
      </c>
      <c r="F187" s="47" t="s">
        <v>36</v>
      </c>
      <c r="G187" s="47" t="s">
        <v>67</v>
      </c>
      <c r="H187" s="47">
        <v>1200</v>
      </c>
      <c r="I187" s="47" t="s">
        <v>132</v>
      </c>
      <c r="J187" s="47" t="s">
        <v>120</v>
      </c>
      <c r="K187" s="121" t="s">
        <v>1544</v>
      </c>
      <c r="L187" s="33" t="s">
        <v>110</v>
      </c>
      <c r="M187" s="10">
        <v>3.05</v>
      </c>
      <c r="N187" s="27">
        <v>4.8763636363636369</v>
      </c>
      <c r="O187" s="28">
        <v>1.61</v>
      </c>
      <c r="P187" s="27">
        <v>0</v>
      </c>
      <c r="Q187" s="40">
        <f t="shared" si="55"/>
        <v>-4.9000000000000004</v>
      </c>
      <c r="R187" s="42">
        <f t="shared" ref="R187:R189" si="180">Q187+R186</f>
        <v>319.89999999999992</v>
      </c>
      <c r="S187" s="10">
        <f t="shared" ref="S187:S189" si="181">M187</f>
        <v>3.05</v>
      </c>
      <c r="T187" s="27">
        <f t="shared" ref="T187:T189" si="182">IF(S187&gt;0,T$4,0)</f>
        <v>1</v>
      </c>
      <c r="U187" s="28">
        <f t="shared" ref="U187:U189" si="183">O187</f>
        <v>1.61</v>
      </c>
      <c r="V187" s="27">
        <f t="shared" ref="V187:V189" si="184">IF(U187&gt;0,V$4,0)</f>
        <v>1</v>
      </c>
      <c r="W187" s="40">
        <f t="shared" si="5"/>
        <v>-2</v>
      </c>
      <c r="X187" s="42">
        <f t="shared" ref="X187:X189" si="185">W187+X186</f>
        <v>78.210000000000022</v>
      </c>
      <c r="Y187" s="10">
        <f t="shared" ref="Y187:Y189" si="186">S187</f>
        <v>3.05</v>
      </c>
      <c r="Z187" s="27">
        <v>1.31</v>
      </c>
      <c r="AA187" s="28">
        <f t="shared" ref="AA187:AA189" si="187">U187</f>
        <v>1.61</v>
      </c>
      <c r="AB187" s="27">
        <v>0</v>
      </c>
      <c r="AC187" s="40">
        <f t="shared" si="7"/>
        <v>0</v>
      </c>
      <c r="AD187" s="40">
        <f t="shared" si="8"/>
        <v>-1.31</v>
      </c>
      <c r="AE187" s="42">
        <f t="shared" ref="AE187:AE189" si="188">AD187+AE186</f>
        <v>62.710000000000022</v>
      </c>
      <c r="AF187" s="10">
        <f t="shared" ref="AF187:AF189" si="189">M187</f>
        <v>3.05</v>
      </c>
      <c r="AG187" s="27">
        <f t="shared" ref="AG187:AG189" si="190">IF(K187=$AH$3,$AG$3,IF(K187=$AH$4,$AG$4,IF(K187=$AJ$3,$AI$3,IF(K187=$AJ$4,$AI$4,0))))</f>
        <v>0.5</v>
      </c>
      <c r="AH187" s="28">
        <f t="shared" ref="AH187:AH189" si="191">O187</f>
        <v>1.61</v>
      </c>
      <c r="AI187" s="27">
        <v>0</v>
      </c>
      <c r="AJ187" s="40">
        <f t="shared" si="49"/>
        <v>-0.5</v>
      </c>
      <c r="AK187" s="42">
        <f t="shared" ref="AK187:AK189" si="192">AJ187+AK186</f>
        <v>55.529999999999987</v>
      </c>
      <c r="AL187" s="70"/>
    </row>
    <row r="188" spans="1:38" x14ac:dyDescent="0.2">
      <c r="A188" s="72"/>
      <c r="B188" s="48">
        <f t="shared" si="66"/>
        <v>183</v>
      </c>
      <c r="C188" s="9" t="s">
        <v>1766</v>
      </c>
      <c r="D188" s="39">
        <v>44895</v>
      </c>
      <c r="E188" s="9" t="s">
        <v>51</v>
      </c>
      <c r="F188" s="50" t="s">
        <v>46</v>
      </c>
      <c r="G188" s="50" t="s">
        <v>69</v>
      </c>
      <c r="H188" s="50">
        <v>1100</v>
      </c>
      <c r="I188" s="50" t="s">
        <v>132</v>
      </c>
      <c r="J188" s="50" t="s">
        <v>120</v>
      </c>
      <c r="K188" s="122" t="s">
        <v>1544</v>
      </c>
      <c r="L188" s="35" t="s">
        <v>12</v>
      </c>
      <c r="M188" s="36">
        <v>4.3</v>
      </c>
      <c r="N188" s="37">
        <v>3.0205698005698003</v>
      </c>
      <c r="O188" s="38">
        <v>1.94</v>
      </c>
      <c r="P188" s="37">
        <v>3.2266666666666666</v>
      </c>
      <c r="Q188" s="41">
        <f t="shared" si="55"/>
        <v>0</v>
      </c>
      <c r="R188" s="45">
        <f t="shared" si="180"/>
        <v>319.89999999999992</v>
      </c>
      <c r="S188" s="36">
        <f t="shared" si="181"/>
        <v>4.3</v>
      </c>
      <c r="T188" s="37">
        <f t="shared" si="182"/>
        <v>1</v>
      </c>
      <c r="U188" s="38">
        <f t="shared" si="183"/>
        <v>1.94</v>
      </c>
      <c r="V188" s="37">
        <f t="shared" si="184"/>
        <v>1</v>
      </c>
      <c r="W188" s="41">
        <f t="shared" si="5"/>
        <v>-0.06</v>
      </c>
      <c r="X188" s="45">
        <f t="shared" si="185"/>
        <v>78.15000000000002</v>
      </c>
      <c r="Y188" s="36">
        <f t="shared" si="186"/>
        <v>4.3</v>
      </c>
      <c r="Z188" s="37">
        <v>0.93093023255813956</v>
      </c>
      <c r="AA188" s="38">
        <f t="shared" si="187"/>
        <v>1.94</v>
      </c>
      <c r="AB188" s="37">
        <v>0</v>
      </c>
      <c r="AC188" s="41">
        <f t="shared" si="7"/>
        <v>0</v>
      </c>
      <c r="AD188" s="41">
        <f t="shared" si="8"/>
        <v>-0.93</v>
      </c>
      <c r="AE188" s="45">
        <f t="shared" si="188"/>
        <v>61.780000000000022</v>
      </c>
      <c r="AF188" s="36">
        <f t="shared" si="189"/>
        <v>4.3</v>
      </c>
      <c r="AG188" s="37">
        <f t="shared" si="190"/>
        <v>0.5</v>
      </c>
      <c r="AH188" s="38">
        <f t="shared" si="191"/>
        <v>1.94</v>
      </c>
      <c r="AI188" s="37">
        <v>0</v>
      </c>
      <c r="AJ188" s="41">
        <f t="shared" si="49"/>
        <v>-0.5</v>
      </c>
      <c r="AK188" s="45">
        <f t="shared" si="192"/>
        <v>55.029999999999987</v>
      </c>
      <c r="AL188" s="70"/>
    </row>
    <row r="189" spans="1:38" x14ac:dyDescent="0.2">
      <c r="A189" s="72"/>
      <c r="B189" s="34">
        <f t="shared" si="66"/>
        <v>184</v>
      </c>
      <c r="D189" s="55"/>
      <c r="K189" s="121"/>
      <c r="L189" s="33"/>
      <c r="M189" s="10"/>
      <c r="N189" s="27"/>
      <c r="O189" s="28"/>
      <c r="P189" s="27"/>
      <c r="Q189" s="40">
        <f t="shared" si="55"/>
        <v>0</v>
      </c>
      <c r="R189" s="42">
        <f t="shared" si="180"/>
        <v>319.89999999999992</v>
      </c>
      <c r="S189" s="10">
        <f t="shared" si="181"/>
        <v>0</v>
      </c>
      <c r="T189" s="27">
        <f t="shared" si="182"/>
        <v>0</v>
      </c>
      <c r="U189" s="28">
        <f t="shared" si="183"/>
        <v>0</v>
      </c>
      <c r="V189" s="27">
        <f t="shared" si="184"/>
        <v>0</v>
      </c>
      <c r="W189" s="40">
        <f t="shared" si="5"/>
        <v>0</v>
      </c>
      <c r="X189" s="42">
        <f t="shared" si="185"/>
        <v>78.15000000000002</v>
      </c>
      <c r="Y189" s="10">
        <f t="shared" si="186"/>
        <v>0</v>
      </c>
      <c r="Z189" s="27"/>
      <c r="AA189" s="28">
        <f t="shared" si="187"/>
        <v>0</v>
      </c>
      <c r="AB189" s="27">
        <v>0</v>
      </c>
      <c r="AC189" s="40">
        <f t="shared" si="7"/>
        <v>0</v>
      </c>
      <c r="AD189" s="40">
        <f t="shared" si="8"/>
        <v>0</v>
      </c>
      <c r="AE189" s="42">
        <f t="shared" si="188"/>
        <v>61.780000000000022</v>
      </c>
      <c r="AF189" s="10">
        <f t="shared" si="189"/>
        <v>0</v>
      </c>
      <c r="AG189" s="27">
        <f t="shared" si="190"/>
        <v>0</v>
      </c>
      <c r="AH189" s="28">
        <f t="shared" si="191"/>
        <v>0</v>
      </c>
      <c r="AI189" s="27">
        <v>0</v>
      </c>
      <c r="AJ189" s="40">
        <f t="shared" si="49"/>
        <v>0</v>
      </c>
      <c r="AK189" s="42">
        <f t="shared" si="192"/>
        <v>55.029999999999987</v>
      </c>
      <c r="AL189" s="70"/>
    </row>
    <row r="190" spans="1:38" x14ac:dyDescent="0.2">
      <c r="A190" s="72"/>
      <c r="B190" s="56"/>
      <c r="C190" s="57"/>
      <c r="D190" s="58"/>
      <c r="E190" s="57"/>
      <c r="F190" s="59"/>
      <c r="G190" s="59"/>
      <c r="H190" s="59"/>
      <c r="I190" s="59"/>
      <c r="J190" s="59"/>
      <c r="K190" s="59"/>
      <c r="L190" s="60"/>
      <c r="M190" s="60"/>
      <c r="N190" s="60"/>
      <c r="O190" s="60"/>
      <c r="P190" s="60"/>
      <c r="Q190" s="61"/>
      <c r="R190" s="61"/>
      <c r="S190" s="60"/>
      <c r="T190" s="60"/>
      <c r="U190" s="60"/>
      <c r="V190" s="60"/>
      <c r="W190" s="61"/>
      <c r="X190" s="86" t="s">
        <v>198</v>
      </c>
      <c r="Y190" s="60"/>
      <c r="Z190" s="60"/>
      <c r="AA190" s="60"/>
      <c r="AB190" s="60"/>
      <c r="AC190" s="60"/>
      <c r="AD190" s="61"/>
      <c r="AE190" s="86"/>
      <c r="AF190" s="60"/>
      <c r="AG190" s="60"/>
      <c r="AH190" s="60"/>
      <c r="AI190" s="60"/>
      <c r="AJ190" s="61"/>
      <c r="AK190" s="86" t="s">
        <v>198</v>
      </c>
      <c r="AL190" s="64"/>
    </row>
  </sheetData>
  <sheetProtection algorithmName="SHA-512" hashValue="R3RW0nSPP9VQ2yIAXfKO+kHB+vKJglYJvjWjFQ0bKpX1dMH1nLbOqnw9bCv77XaYkPQrYDPRR8w49hW3dDE2Zg==" saltValue="SJFZnHSmZNT36WLu6hl0fg==" spinCount="100000" sheet="1" objects="1" scenarios="1"/>
  <dataConsolidate/>
  <mergeCells count="4">
    <mergeCell ref="M1:R4"/>
    <mergeCell ref="S1:X3"/>
    <mergeCell ref="Y1:AE4"/>
    <mergeCell ref="AF1:AK2"/>
  </mergeCells>
  <pageMargins left="0.7" right="0.7" top="0.75" bottom="0.75" header="0" footer="0"/>
  <pageSetup paperSize="9" scale="4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8E65-E0CC-6E4D-9ACA-A1950FE983B4}">
  <sheetPr codeName="Sheet2"/>
  <dimension ref="A1:BL131"/>
  <sheetViews>
    <sheetView showGridLines="0" topLeftCell="A3" zoomScale="118" zoomScaleNormal="150" workbookViewId="0">
      <selection activeCell="E82" sqref="E82"/>
    </sheetView>
  </sheetViews>
  <sheetFormatPr baseColWidth="10" defaultColWidth="14.5" defaultRowHeight="16" outlineLevelRow="2" x14ac:dyDescent="0.2"/>
  <cols>
    <col min="1" max="1" width="5" style="2" customWidth="1"/>
    <col min="2" max="2" width="17.83203125" style="2" customWidth="1"/>
    <col min="3" max="3" width="16.83203125" style="2" customWidth="1"/>
    <col min="4" max="6" width="3.5" style="2" customWidth="1"/>
    <col min="7" max="7" width="18.1640625" style="2" bestFit="1" customWidth="1"/>
    <col min="8" max="9" width="10.83203125" style="2" bestFit="1" customWidth="1"/>
    <col min="10" max="36" width="10.83203125" style="2" customWidth="1"/>
    <col min="37" max="37" width="1" style="2" customWidth="1"/>
    <col min="38" max="38" width="3.83203125" style="2" customWidth="1"/>
    <col min="39" max="39" width="3.5" style="2" customWidth="1"/>
    <col min="40" max="40" width="18.1640625" style="2" bestFit="1" customWidth="1"/>
    <col min="41" max="41" width="10.83203125" style="2" bestFit="1" customWidth="1"/>
    <col min="42" max="45" width="10.83203125" style="2" customWidth="1"/>
    <col min="46" max="46" width="1" style="2" customWidth="1"/>
    <col min="47" max="48" width="3.5" style="2" customWidth="1"/>
    <col min="49" max="49" width="18.1640625" style="2" bestFit="1" customWidth="1"/>
    <col min="50" max="50" width="10.83203125" style="2" bestFit="1" customWidth="1"/>
    <col min="51" max="64" width="10.83203125" style="2" customWidth="1"/>
    <col min="65" max="65" width="1" style="2" customWidth="1"/>
    <col min="66" max="66" width="3.5" style="2" customWidth="1"/>
    <col min="67" max="16384" width="14.5" style="2"/>
  </cols>
  <sheetData>
    <row r="1" spans="1:59" hidden="1" outlineLevel="2" x14ac:dyDescent="0.2">
      <c r="G1" s="46" t="s">
        <v>108</v>
      </c>
      <c r="I1" s="31">
        <v>44044</v>
      </c>
      <c r="J1" s="31">
        <v>44075</v>
      </c>
      <c r="K1" s="31">
        <v>44105</v>
      </c>
      <c r="L1" s="31">
        <v>44136</v>
      </c>
      <c r="M1" s="31">
        <v>44166</v>
      </c>
      <c r="N1" s="31">
        <v>44197</v>
      </c>
      <c r="O1" s="31">
        <v>44228</v>
      </c>
      <c r="P1" s="31">
        <v>44256</v>
      </c>
      <c r="Q1" s="31">
        <v>44287</v>
      </c>
      <c r="R1" s="31">
        <v>44317</v>
      </c>
      <c r="S1" s="31">
        <v>44348</v>
      </c>
      <c r="T1" s="31">
        <v>44378</v>
      </c>
      <c r="U1" s="31">
        <v>44409</v>
      </c>
      <c r="V1" s="31">
        <v>44440</v>
      </c>
      <c r="W1" s="31">
        <v>44470</v>
      </c>
      <c r="X1" s="31">
        <v>44501</v>
      </c>
      <c r="Y1" s="31">
        <v>44531</v>
      </c>
      <c r="Z1" s="31">
        <v>44562</v>
      </c>
      <c r="AA1" s="31">
        <v>44593</v>
      </c>
      <c r="AB1" s="31">
        <v>44621</v>
      </c>
      <c r="AC1" s="31">
        <v>44652</v>
      </c>
      <c r="AD1" s="31">
        <v>44682</v>
      </c>
      <c r="AE1" s="31">
        <v>44713</v>
      </c>
      <c r="AF1" s="31">
        <v>44743</v>
      </c>
      <c r="AG1" s="31">
        <v>44774</v>
      </c>
      <c r="AH1" s="31">
        <v>44805</v>
      </c>
      <c r="AI1" s="31">
        <v>44835</v>
      </c>
      <c r="AJ1" s="31">
        <v>44866</v>
      </c>
      <c r="AW1" s="46"/>
      <c r="BB1" s="47"/>
      <c r="BC1" s="47"/>
      <c r="BF1" s="47"/>
      <c r="BG1" s="47"/>
    </row>
    <row r="2" spans="1:59" hidden="1" outlineLevel="2" x14ac:dyDescent="0.2">
      <c r="G2" s="46" t="s">
        <v>109</v>
      </c>
      <c r="I2" s="31">
        <v>44074</v>
      </c>
      <c r="J2" s="31">
        <v>44104</v>
      </c>
      <c r="K2" s="31">
        <v>44135</v>
      </c>
      <c r="L2" s="31">
        <v>44165</v>
      </c>
      <c r="M2" s="31">
        <v>44196</v>
      </c>
      <c r="N2" s="31">
        <v>44227</v>
      </c>
      <c r="O2" s="31">
        <v>44255</v>
      </c>
      <c r="P2" s="31">
        <v>44286</v>
      </c>
      <c r="Q2" s="31">
        <v>44316</v>
      </c>
      <c r="R2" s="31">
        <v>44347</v>
      </c>
      <c r="S2" s="31">
        <v>44377</v>
      </c>
      <c r="T2" s="31">
        <v>44408</v>
      </c>
      <c r="U2" s="31">
        <v>44439</v>
      </c>
      <c r="V2" s="31">
        <v>44469</v>
      </c>
      <c r="W2" s="31">
        <v>44500</v>
      </c>
      <c r="X2" s="31">
        <v>44530</v>
      </c>
      <c r="Y2" s="31">
        <v>44561</v>
      </c>
      <c r="Z2" s="31">
        <v>44592</v>
      </c>
      <c r="AA2" s="31">
        <v>44620</v>
      </c>
      <c r="AB2" s="31">
        <v>44651</v>
      </c>
      <c r="AC2" s="31">
        <v>44681</v>
      </c>
      <c r="AD2" s="31">
        <v>44712</v>
      </c>
      <c r="AE2" s="31">
        <v>44742</v>
      </c>
      <c r="AF2" s="31">
        <v>44773</v>
      </c>
      <c r="AG2" s="31">
        <v>44804</v>
      </c>
      <c r="AH2" s="31">
        <v>44834</v>
      </c>
      <c r="AI2" s="31">
        <v>44865</v>
      </c>
      <c r="AJ2" s="31">
        <v>44895</v>
      </c>
    </row>
    <row r="3" spans="1:59" ht="17" collapsed="1" thickBo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59" ht="16" customHeight="1" x14ac:dyDescent="0.2">
      <c r="A4" s="30"/>
      <c r="B4" s="135" t="s">
        <v>271</v>
      </c>
      <c r="C4" s="135"/>
      <c r="D4" s="30"/>
      <c r="E4" s="30"/>
      <c r="F4" s="30"/>
      <c r="G4" s="162" t="s">
        <v>213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4"/>
      <c r="AL4" s="30"/>
    </row>
    <row r="5" spans="1:59" ht="17" customHeight="1" thickBot="1" x14ac:dyDescent="0.25">
      <c r="A5" s="30"/>
      <c r="B5" s="135"/>
      <c r="C5" s="135"/>
      <c r="D5" s="30"/>
      <c r="E5" s="30"/>
      <c r="F5" s="30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7"/>
      <c r="AL5" s="30"/>
    </row>
    <row r="6" spans="1:59" ht="16" customHeight="1" thickBot="1" x14ac:dyDescent="0.25">
      <c r="A6" s="30"/>
      <c r="B6" s="137" t="s">
        <v>1395</v>
      </c>
      <c r="C6" s="137"/>
      <c r="D6" s="30"/>
      <c r="E6" s="30"/>
      <c r="F6" s="30"/>
      <c r="G6" s="148" t="s">
        <v>63</v>
      </c>
      <c r="H6" s="16" t="s">
        <v>17</v>
      </c>
      <c r="I6" s="69" t="s">
        <v>352</v>
      </c>
      <c r="J6" s="69" t="s">
        <v>353</v>
      </c>
      <c r="K6" s="69" t="s">
        <v>354</v>
      </c>
      <c r="L6" s="69" t="s">
        <v>355</v>
      </c>
      <c r="M6" s="69" t="s">
        <v>351</v>
      </c>
      <c r="N6" s="69" t="s">
        <v>356</v>
      </c>
      <c r="O6" s="69" t="s">
        <v>359</v>
      </c>
      <c r="P6" s="69" t="s">
        <v>397</v>
      </c>
      <c r="Q6" s="69" t="s">
        <v>443</v>
      </c>
      <c r="R6" s="69" t="s">
        <v>486</v>
      </c>
      <c r="S6" s="69" t="s">
        <v>527</v>
      </c>
      <c r="T6" s="69" t="s">
        <v>591</v>
      </c>
      <c r="U6" s="69" t="s">
        <v>699</v>
      </c>
      <c r="V6" s="69" t="s">
        <v>796</v>
      </c>
      <c r="W6" s="69" t="s">
        <v>863</v>
      </c>
      <c r="X6" s="69" t="s">
        <v>923</v>
      </c>
      <c r="Y6" s="69" t="s">
        <v>1010</v>
      </c>
      <c r="Z6" s="69" t="s">
        <v>1052</v>
      </c>
      <c r="AA6" s="69" t="s">
        <v>1109</v>
      </c>
      <c r="AB6" s="69" t="s">
        <v>1181</v>
      </c>
      <c r="AC6" s="69" t="s">
        <v>1300</v>
      </c>
      <c r="AD6" s="69" t="s">
        <v>1327</v>
      </c>
      <c r="AE6" s="69" t="s">
        <v>1540</v>
      </c>
      <c r="AF6" s="69" t="s">
        <v>1539</v>
      </c>
      <c r="AG6" s="69" t="s">
        <v>1538</v>
      </c>
      <c r="AH6" s="69" t="s">
        <v>1610</v>
      </c>
      <c r="AI6" s="69" t="s">
        <v>1661</v>
      </c>
      <c r="AJ6" s="69" t="s">
        <v>1727</v>
      </c>
      <c r="AK6" s="14"/>
      <c r="AL6" s="30"/>
    </row>
    <row r="7" spans="1:59" ht="16" customHeight="1" x14ac:dyDescent="0.2">
      <c r="A7" s="30"/>
      <c r="B7" s="67"/>
      <c r="C7" s="68" t="s">
        <v>1770</v>
      </c>
      <c r="D7" s="30"/>
      <c r="E7" s="30"/>
      <c r="F7" s="30"/>
      <c r="G7" s="148"/>
      <c r="H7" s="49">
        <f>SUM(I7:AK7)</f>
        <v>699</v>
      </c>
      <c r="I7" s="13">
        <f>COUNTIFS('BB Results'!$D:$D,"&gt;="&amp;I$1,'BB Results'!$D:$D,"&lt;="&amp;I$2,'BB Results'!$B:$B,"&gt;0")</f>
        <v>33</v>
      </c>
      <c r="J7" s="13">
        <f>COUNTIFS('BB Results'!$D:$D,"&gt;="&amp;J$1,'BB Results'!$D:$D,"&lt;="&amp;J$2,'BB Results'!$B:$B,"&gt;0")</f>
        <v>41</v>
      </c>
      <c r="K7" s="13">
        <f>COUNTIFS('BB Results'!$D:$D,"&gt;="&amp;K$1,'BB Results'!$D:$D,"&lt;="&amp;K$2,'BB Results'!$B:$B,"&gt;0")</f>
        <v>38</v>
      </c>
      <c r="L7" s="13">
        <f>COUNTIFS('BB Results'!$D:$D,"&gt;="&amp;L$1,'BB Results'!$D:$D,"&lt;="&amp;L$2,'BB Results'!$B:$B,"&gt;0")</f>
        <v>56</v>
      </c>
      <c r="M7" s="13">
        <f>COUNTIFS('BB Results'!$D:$D,"&gt;="&amp;M$1,'BB Results'!$D:$D,"&lt;="&amp;M$2,'BB Results'!$B:$B,"&gt;0")</f>
        <v>59</v>
      </c>
      <c r="N7" s="13">
        <f>COUNTIFS('BB Results'!$D:$D,"&gt;="&amp;N$1,'BB Results'!$D:$D,"&lt;="&amp;N$2,'BB Results'!$B:$B,"&gt;0")</f>
        <v>52</v>
      </c>
      <c r="O7" s="13">
        <f>COUNTIFS('BB Results'!$D:$D,"&gt;="&amp;O$1,'BB Results'!$D:$D,"&lt;="&amp;O$2,'BB Results'!$B:$B,"&gt;0")</f>
        <v>45</v>
      </c>
      <c r="P7" s="13">
        <f>COUNTIFS('BB Results'!$D:$D,"&gt;="&amp;P$1,'BB Results'!$D:$D,"&lt;="&amp;P$2,'BB Results'!$B:$B,"&gt;0")</f>
        <v>52</v>
      </c>
      <c r="Q7" s="13">
        <f>COUNTIFS('BB Results'!$D:$D,"&gt;="&amp;Q$1,'BB Results'!$D:$D,"&lt;="&amp;Q$2,'BB Results'!$B:$B,"&gt;0")</f>
        <v>52</v>
      </c>
      <c r="R7" s="13">
        <f>COUNTIFS('BB Results'!$D:$D,"&gt;="&amp;R$1,'BB Results'!$D:$D,"&lt;="&amp;R$2,'BB Results'!$B:$B,"&gt;0")</f>
        <v>47</v>
      </c>
      <c r="S7" s="13">
        <f>COUNTIFS('BB Results'!$D:$D,"&gt;="&amp;S$1,'BB Results'!$D:$D,"&lt;="&amp;S$2,'BB Results'!$B:$B,"&gt;0")</f>
        <v>30</v>
      </c>
      <c r="T7" s="13">
        <f>COUNTIFS('BB Results'!$D:$D,"&gt;="&amp;T$1,'BB Results'!$D:$D,"&lt;="&amp;T$2,'BB Results'!$B:$B,"&gt;0")</f>
        <v>17</v>
      </c>
      <c r="U7" s="13">
        <f>COUNTIFS('BB Results'!$D:$D,"&gt;="&amp;U$1,'BB Results'!$D:$D,"&lt;="&amp;U$2,'BB Results'!$B:$B,"&gt;0")</f>
        <v>32</v>
      </c>
      <c r="V7" s="13">
        <f>COUNTIFS('BB Results'!$D:$D,"&gt;="&amp;V$1,'BB Results'!$D:$D,"&lt;="&amp;V$2,'BB Results'!$B:$B,"&gt;0")</f>
        <v>25</v>
      </c>
      <c r="W7" s="13">
        <f>COUNTIFS('BB Results'!$D:$D,"&gt;="&amp;W$1,'BB Results'!$D:$D,"&lt;="&amp;W$2,'BB Results'!$B:$B,"&gt;0")</f>
        <v>25</v>
      </c>
      <c r="X7" s="13">
        <f>COUNTIFS('BB Results'!$D:$D,"&gt;="&amp;X$1,'BB Results'!$D:$D,"&lt;="&amp;X$2,'BB Results'!$B:$B,"&gt;0")</f>
        <v>10</v>
      </c>
      <c r="Y7" s="13">
        <f>COUNTIFS('BB Results'!$D:$D,"&gt;="&amp;Y$1,'BB Results'!$D:$D,"&lt;="&amp;Y$2,'BB Results'!$B:$B,"&gt;0")</f>
        <v>14</v>
      </c>
      <c r="Z7" s="13">
        <f>COUNTIFS('BB Results'!$D:$D,"&gt;="&amp;Z$1,'BB Results'!$D:$D,"&lt;="&amp;Z$2,'BB Results'!$B:$B,"&gt;0")</f>
        <v>11</v>
      </c>
      <c r="AA7" s="13">
        <f>COUNTIFS('BB Results'!$D:$D,"&gt;="&amp;AA$1,'BB Results'!$D:$D,"&lt;="&amp;AA$2,'BB Results'!$B:$B,"&gt;0")</f>
        <v>8</v>
      </c>
      <c r="AB7" s="13">
        <f>COUNTIFS('BB Results'!$D:$D,"&gt;="&amp;AB$1,'BB Results'!$D:$D,"&lt;="&amp;AB$2,'BB Results'!$B:$B,"&gt;0")</f>
        <v>4</v>
      </c>
      <c r="AC7" s="13">
        <f>COUNTIFS('BB Results'!$D:$D,"&gt;="&amp;AC$1,'BB Results'!$D:$D,"&lt;="&amp;AC$2,'BB Results'!$B:$B,"&gt;0")</f>
        <v>6</v>
      </c>
      <c r="AD7" s="13">
        <f>COUNTIFS('BB Results'!$D:$D,"&gt;="&amp;AD$1,'BB Results'!$D:$D,"&lt;="&amp;AD$2,'BB Results'!$B:$B,"&gt;0")</f>
        <v>7</v>
      </c>
      <c r="AE7" s="13">
        <f>COUNTIFS('BB Results'!$D:$D,"&gt;="&amp;AE$1,'BB Results'!$D:$D,"&lt;="&amp;AE$2,'BB Results'!$B:$B,"&gt;0")</f>
        <v>2</v>
      </c>
      <c r="AF7" s="13">
        <f>COUNTIFS('BB Results'!$D:$D,"&gt;="&amp;AF$1,'BB Results'!$D:$D,"&lt;="&amp;AF$2,'BB Results'!$B:$B,"&gt;0")</f>
        <v>4</v>
      </c>
      <c r="AG7" s="13">
        <f>COUNTIFS('BB Results'!$D:$D,"&gt;="&amp;AG$1,'BB Results'!$D:$D,"&lt;="&amp;AG$2,'BB Results'!$B:$B,"&gt;0")</f>
        <v>10</v>
      </c>
      <c r="AH7" s="13">
        <f>COUNTIFS('BB Results'!$D:$D,"&gt;="&amp;AH$1,'BB Results'!$D:$D,"&lt;="&amp;AH$2,'BB Results'!$B:$B,"&gt;0")</f>
        <v>7</v>
      </c>
      <c r="AI7" s="13">
        <f>COUNTIFS('BB Results'!$D:$D,"&gt;="&amp;AI$1,'BB Results'!$D:$D,"&lt;="&amp;AI$2,'BB Results'!$B:$B,"&gt;0")</f>
        <v>9</v>
      </c>
      <c r="AJ7" s="13">
        <f>COUNTIFS('BB Results'!$D:$D,"&gt;="&amp;AJ$1,'BB Results'!$D:$D,"&lt;="&amp;AJ$2,'BB Results'!$B:$B,"&gt;0")</f>
        <v>3</v>
      </c>
      <c r="AK7" s="3"/>
      <c r="AL7" s="30"/>
    </row>
    <row r="8" spans="1:59" x14ac:dyDescent="0.2">
      <c r="A8" s="30"/>
      <c r="B8" s="29" t="str">
        <f>ROUND('BB Overview'!$H$7,0)&amp;" runners | "</f>
        <v xml:space="preserve">699 runners | </v>
      </c>
      <c r="C8" s="66" t="str">
        <f>ROUND('BB Overview'!$H$8,0)&amp;"x wins ("&amp;(ROUND('BB Overview'!$H$14,2)*100)&amp;"%)"</f>
        <v>214x wins (31%)</v>
      </c>
      <c r="D8" s="30"/>
      <c r="E8" s="30"/>
      <c r="F8" s="30"/>
      <c r="G8" s="11" t="s">
        <v>9</v>
      </c>
      <c r="H8" s="12">
        <f>SUM(I8:AK8)</f>
        <v>214</v>
      </c>
      <c r="I8" s="12">
        <f>COUNTIFS('BB Results'!$D:$D,"&gt;="&amp;I$1,'BB Results'!$D:$D,"&lt;="&amp;I$2,'BB Results'!$L:$L,$G8,'BB Results'!$B:$B,"&gt;0")</f>
        <v>11</v>
      </c>
      <c r="J8" s="12">
        <f>COUNTIFS('BB Results'!$D:$D,"&gt;="&amp;J$1,'BB Results'!$D:$D,"&lt;="&amp;J$2,'BB Results'!$L:$L,$G8,'BB Results'!$B:$B,"&gt;0")</f>
        <v>11</v>
      </c>
      <c r="K8" s="12">
        <f>COUNTIFS('BB Results'!$D:$D,"&gt;="&amp;K$1,'BB Results'!$D:$D,"&lt;="&amp;K$2,'BB Results'!$L:$L,$G8,'BB Results'!$B:$B,"&gt;0")</f>
        <v>12</v>
      </c>
      <c r="L8" s="12">
        <f>COUNTIFS('BB Results'!$D:$D,"&gt;="&amp;L$1,'BB Results'!$D:$D,"&lt;="&amp;L$2,'BB Results'!$L:$L,$G8,'BB Results'!$B:$B,"&gt;0")</f>
        <v>20</v>
      </c>
      <c r="M8" s="12">
        <f>COUNTIFS('BB Results'!$D:$D,"&gt;="&amp;M$1,'BB Results'!$D:$D,"&lt;="&amp;M$2,'BB Results'!$L:$L,$G8,'BB Results'!$B:$B,"&gt;0")</f>
        <v>17</v>
      </c>
      <c r="N8" s="12">
        <f>COUNTIFS('BB Results'!$D:$D,"&gt;="&amp;N$1,'BB Results'!$D:$D,"&lt;="&amp;N$2,'BB Results'!$L:$L,$G8,'BB Results'!$B:$B,"&gt;0")</f>
        <v>13</v>
      </c>
      <c r="O8" s="12">
        <f>COUNTIFS('BB Results'!$D:$D,"&gt;="&amp;O$1,'BB Results'!$D:$D,"&lt;="&amp;O$2,'BB Results'!$L:$L,$G8,'BB Results'!$B:$B,"&gt;0")</f>
        <v>13</v>
      </c>
      <c r="P8" s="12">
        <f>COUNTIFS('BB Results'!$D:$D,"&gt;="&amp;P$1,'BB Results'!$D:$D,"&lt;="&amp;P$2,'BB Results'!$L:$L,$G8,'BB Results'!$B:$B,"&gt;0")</f>
        <v>13</v>
      </c>
      <c r="Q8" s="12">
        <f>COUNTIFS('BB Results'!$D:$D,"&gt;="&amp;Q$1,'BB Results'!$D:$D,"&lt;="&amp;Q$2,'BB Results'!$L:$L,$G8,'BB Results'!$B:$B,"&gt;0")</f>
        <v>15</v>
      </c>
      <c r="R8" s="12">
        <f>COUNTIFS('BB Results'!$D:$D,"&gt;="&amp;R$1,'BB Results'!$D:$D,"&lt;="&amp;R$2,'BB Results'!$L:$L,$G8,'BB Results'!$B:$B,"&gt;0")</f>
        <v>8</v>
      </c>
      <c r="S8" s="12">
        <f>COUNTIFS('BB Results'!$D:$D,"&gt;="&amp;S$1,'BB Results'!$D:$D,"&lt;="&amp;S$2,'BB Results'!$L:$L,$G8,'BB Results'!$B:$B,"&gt;0")</f>
        <v>11</v>
      </c>
      <c r="T8" s="12">
        <f>COUNTIFS('BB Results'!$D:$D,"&gt;="&amp;T$1,'BB Results'!$D:$D,"&lt;="&amp;T$2,'BB Results'!$L:$L,$G8,'BB Results'!$B:$B,"&gt;0")</f>
        <v>6</v>
      </c>
      <c r="U8" s="12">
        <f>COUNTIFS('BB Results'!$D:$D,"&gt;="&amp;U$1,'BB Results'!$D:$D,"&lt;="&amp;U$2,'BB Results'!$L:$L,$G8,'BB Results'!$B:$B,"&gt;0")</f>
        <v>13</v>
      </c>
      <c r="V8" s="12">
        <f>COUNTIFS('BB Results'!$D:$D,"&gt;="&amp;V$1,'BB Results'!$D:$D,"&lt;="&amp;V$2,'BB Results'!$L:$L,$G8,'BB Results'!$B:$B,"&gt;0")</f>
        <v>10</v>
      </c>
      <c r="W8" s="12">
        <f>COUNTIFS('BB Results'!$D:$D,"&gt;="&amp;W$1,'BB Results'!$D:$D,"&lt;="&amp;W$2,'BB Results'!$L:$L,$G8,'BB Results'!$B:$B,"&gt;0")</f>
        <v>8</v>
      </c>
      <c r="X8" s="12">
        <f>COUNTIFS('BB Results'!$D:$D,"&gt;="&amp;X$1,'BB Results'!$D:$D,"&lt;="&amp;X$2,'BB Results'!$L:$L,$G8,'BB Results'!$B:$B,"&gt;0")</f>
        <v>5</v>
      </c>
      <c r="Y8" s="12">
        <f>COUNTIFS('BB Results'!$D:$D,"&gt;="&amp;Y$1,'BB Results'!$D:$D,"&lt;="&amp;Y$2,'BB Results'!$L:$L,$G8,'BB Results'!$B:$B,"&gt;0")</f>
        <v>5</v>
      </c>
      <c r="Z8" s="12">
        <f>COUNTIFS('BB Results'!$D:$D,"&gt;="&amp;Z$1,'BB Results'!$D:$D,"&lt;="&amp;Z$2,'BB Results'!$L:$L,$G8,'BB Results'!$B:$B,"&gt;0")</f>
        <v>2</v>
      </c>
      <c r="AA8" s="12">
        <f>COUNTIFS('BB Results'!$D:$D,"&gt;="&amp;AA$1,'BB Results'!$D:$D,"&lt;="&amp;AA$2,'BB Results'!$L:$L,$G8,'BB Results'!$B:$B,"&gt;0")</f>
        <v>1</v>
      </c>
      <c r="AB8" s="12">
        <f>COUNTIFS('BB Results'!$D:$D,"&gt;="&amp;AB$1,'BB Results'!$D:$D,"&lt;="&amp;AB$2,'BB Results'!$L:$L,$G8,'BB Results'!$B:$B,"&gt;0")</f>
        <v>1</v>
      </c>
      <c r="AC8" s="12">
        <f>COUNTIFS('BB Results'!$D:$D,"&gt;="&amp;AC$1,'BB Results'!$D:$D,"&lt;="&amp;AC$2,'BB Results'!$L:$L,$G8,'BB Results'!$B:$B,"&gt;0")</f>
        <v>2</v>
      </c>
      <c r="AD8" s="12">
        <f>COUNTIFS('BB Results'!$D:$D,"&gt;="&amp;AD$1,'BB Results'!$D:$D,"&lt;="&amp;AD$2,'BB Results'!$L:$L,$G8,'BB Results'!$B:$B,"&gt;0")</f>
        <v>2</v>
      </c>
      <c r="AE8" s="12">
        <f>COUNTIFS('BB Results'!$D:$D,"&gt;="&amp;AE$1,'BB Results'!$D:$D,"&lt;="&amp;AE$2,'BB Results'!$L:$L,$G8,'BB Results'!$B:$B,"&gt;0")</f>
        <v>0</v>
      </c>
      <c r="AF8" s="12">
        <f>COUNTIFS('BB Results'!$D:$D,"&gt;="&amp;AF$1,'BB Results'!$D:$D,"&lt;="&amp;AF$2,'BB Results'!$L:$L,$G8,'BB Results'!$B:$B,"&gt;0")</f>
        <v>3</v>
      </c>
      <c r="AG8" s="12">
        <f>COUNTIFS('BB Results'!$D:$D,"&gt;="&amp;AG$1,'BB Results'!$D:$D,"&lt;="&amp;AG$2,'BB Results'!$L:$L,$G8,'BB Results'!$B:$B,"&gt;0")</f>
        <v>2</v>
      </c>
      <c r="AH8" s="12">
        <f>COUNTIFS('BB Results'!$D:$D,"&gt;="&amp;AH$1,'BB Results'!$D:$D,"&lt;="&amp;AH$2,'BB Results'!$L:$L,$G8,'BB Results'!$B:$B,"&gt;0")</f>
        <v>4</v>
      </c>
      <c r="AI8" s="12">
        <f>COUNTIFS('BB Results'!$D:$D,"&gt;="&amp;AI$1,'BB Results'!$D:$D,"&lt;="&amp;AI$2,'BB Results'!$L:$L,$G8,'BB Results'!$B:$B,"&gt;0")</f>
        <v>5</v>
      </c>
      <c r="AJ8" s="12">
        <f>COUNTIFS('BB Results'!$D:$D,"&gt;="&amp;AJ$1,'BB Results'!$D:$D,"&lt;="&amp;AJ$2,'BB Results'!$L:$L,$G8,'BB Results'!$B:$B,"&gt;0")</f>
        <v>1</v>
      </c>
      <c r="AK8" s="3"/>
      <c r="AL8" s="30"/>
    </row>
    <row r="9" spans="1:59" x14ac:dyDescent="0.2">
      <c r="A9" s="30"/>
      <c r="B9" s="29" t="str">
        <f>" | "</f>
        <v xml:space="preserve"> | </v>
      </c>
      <c r="C9" s="66" t="str">
        <f>ROUND(('BB Overview'!$H$9+'BB Overview'!$H$10),0)&amp;"x placings ("&amp;(ROUND('BB Overview'!$H$15,2)*100)&amp;"%)"</f>
        <v>223x placings (63%)</v>
      </c>
      <c r="D9" s="30"/>
      <c r="E9" s="30"/>
      <c r="F9" s="30"/>
      <c r="G9" s="11" t="s">
        <v>12</v>
      </c>
      <c r="H9" s="12">
        <f t="shared" ref="H9:H11" si="0">SUM(I9:AK9)</f>
        <v>117</v>
      </c>
      <c r="I9" s="12">
        <f>COUNTIFS('BB Results'!$D:$D,"&gt;="&amp;I$1,'BB Results'!$D:$D,"&lt;="&amp;I$2,'BB Results'!$L:$L,$G9,'BB Results'!$B:$B,"&gt;0")</f>
        <v>6</v>
      </c>
      <c r="J9" s="12">
        <f>COUNTIFS('BB Results'!$D:$D,"&gt;="&amp;J$1,'BB Results'!$D:$D,"&lt;="&amp;J$2,'BB Results'!$L:$L,$G9,'BB Results'!$B:$B,"&gt;0")</f>
        <v>5</v>
      </c>
      <c r="K9" s="12">
        <f>COUNTIFS('BB Results'!$D:$D,"&gt;="&amp;K$1,'BB Results'!$D:$D,"&lt;="&amp;K$2,'BB Results'!$L:$L,$G9,'BB Results'!$B:$B,"&gt;0")</f>
        <v>7</v>
      </c>
      <c r="L9" s="12">
        <f>COUNTIFS('BB Results'!$D:$D,"&gt;="&amp;L$1,'BB Results'!$D:$D,"&lt;="&amp;L$2,'BB Results'!$L:$L,$G9,'BB Results'!$B:$B,"&gt;0")</f>
        <v>9</v>
      </c>
      <c r="M9" s="12">
        <f>COUNTIFS('BB Results'!$D:$D,"&gt;="&amp;M$1,'BB Results'!$D:$D,"&lt;="&amp;M$2,'BB Results'!$L:$L,$G9,'BB Results'!$B:$B,"&gt;0")</f>
        <v>10</v>
      </c>
      <c r="N9" s="12">
        <f>COUNTIFS('BB Results'!$D:$D,"&gt;="&amp;N$1,'BB Results'!$D:$D,"&lt;="&amp;N$2,'BB Results'!$L:$L,$G9,'BB Results'!$B:$B,"&gt;0")</f>
        <v>7</v>
      </c>
      <c r="O9" s="12">
        <f>COUNTIFS('BB Results'!$D:$D,"&gt;="&amp;O$1,'BB Results'!$D:$D,"&lt;="&amp;O$2,'BB Results'!$L:$L,$G9,'BB Results'!$B:$B,"&gt;0")</f>
        <v>4</v>
      </c>
      <c r="P9" s="12">
        <f>COUNTIFS('BB Results'!$D:$D,"&gt;="&amp;P$1,'BB Results'!$D:$D,"&lt;="&amp;P$2,'BB Results'!$L:$L,$G9,'BB Results'!$B:$B,"&gt;0")</f>
        <v>7</v>
      </c>
      <c r="Q9" s="12">
        <f>COUNTIFS('BB Results'!$D:$D,"&gt;="&amp;Q$1,'BB Results'!$D:$D,"&lt;="&amp;Q$2,'BB Results'!$L:$L,$G9,'BB Results'!$B:$B,"&gt;0")</f>
        <v>7</v>
      </c>
      <c r="R9" s="12">
        <f>COUNTIFS('BB Results'!$D:$D,"&gt;="&amp;R$1,'BB Results'!$D:$D,"&lt;="&amp;R$2,'BB Results'!$L:$L,$G9,'BB Results'!$B:$B,"&gt;0")</f>
        <v>12</v>
      </c>
      <c r="S9" s="12">
        <f>COUNTIFS('BB Results'!$D:$D,"&gt;="&amp;S$1,'BB Results'!$D:$D,"&lt;="&amp;S$2,'BB Results'!$L:$L,$G9,'BB Results'!$B:$B,"&gt;0")</f>
        <v>4</v>
      </c>
      <c r="T9" s="12">
        <f>COUNTIFS('BB Results'!$D:$D,"&gt;="&amp;T$1,'BB Results'!$D:$D,"&lt;="&amp;T$2,'BB Results'!$L:$L,$G9,'BB Results'!$B:$B,"&gt;0")</f>
        <v>4</v>
      </c>
      <c r="U9" s="12">
        <f>COUNTIFS('BB Results'!$D:$D,"&gt;="&amp;U$1,'BB Results'!$D:$D,"&lt;="&amp;U$2,'BB Results'!$L:$L,$G9,'BB Results'!$B:$B,"&gt;0")</f>
        <v>4</v>
      </c>
      <c r="V9" s="12">
        <f>COUNTIFS('BB Results'!$D:$D,"&gt;="&amp;V$1,'BB Results'!$D:$D,"&lt;="&amp;V$2,'BB Results'!$L:$L,$G9,'BB Results'!$B:$B,"&gt;0")</f>
        <v>7</v>
      </c>
      <c r="W9" s="12">
        <f>COUNTIFS('BB Results'!$D:$D,"&gt;="&amp;W$1,'BB Results'!$D:$D,"&lt;="&amp;W$2,'BB Results'!$L:$L,$G9,'BB Results'!$B:$B,"&gt;0")</f>
        <v>1</v>
      </c>
      <c r="X9" s="12">
        <f>COUNTIFS('BB Results'!$D:$D,"&gt;="&amp;X$1,'BB Results'!$D:$D,"&lt;="&amp;X$2,'BB Results'!$L:$L,$G9,'BB Results'!$B:$B,"&gt;0")</f>
        <v>2</v>
      </c>
      <c r="Y9" s="12">
        <f>COUNTIFS('BB Results'!$D:$D,"&gt;="&amp;Y$1,'BB Results'!$D:$D,"&lt;="&amp;Y$2,'BB Results'!$L:$L,$G9,'BB Results'!$B:$B,"&gt;0")</f>
        <v>3</v>
      </c>
      <c r="Z9" s="12">
        <f>COUNTIFS('BB Results'!$D:$D,"&gt;="&amp;Z$1,'BB Results'!$D:$D,"&lt;="&amp;Z$2,'BB Results'!$L:$L,$G9,'BB Results'!$B:$B,"&gt;0")</f>
        <v>3</v>
      </c>
      <c r="AA9" s="12">
        <f>COUNTIFS('BB Results'!$D:$D,"&gt;="&amp;AA$1,'BB Results'!$D:$D,"&lt;="&amp;AA$2,'BB Results'!$L:$L,$G9,'BB Results'!$B:$B,"&gt;0")</f>
        <v>2</v>
      </c>
      <c r="AB9" s="12">
        <f>COUNTIFS('BB Results'!$D:$D,"&gt;="&amp;AB$1,'BB Results'!$D:$D,"&lt;="&amp;AB$2,'BB Results'!$L:$L,$G9,'BB Results'!$B:$B,"&gt;0")</f>
        <v>1</v>
      </c>
      <c r="AC9" s="12">
        <f>COUNTIFS('BB Results'!$D:$D,"&gt;="&amp;AC$1,'BB Results'!$D:$D,"&lt;="&amp;AC$2,'BB Results'!$L:$L,$G9,'BB Results'!$B:$B,"&gt;0")</f>
        <v>1</v>
      </c>
      <c r="AD9" s="12">
        <f>COUNTIFS('BB Results'!$D:$D,"&gt;="&amp;AD$1,'BB Results'!$D:$D,"&lt;="&amp;AD$2,'BB Results'!$L:$L,$G9,'BB Results'!$B:$B,"&gt;0")</f>
        <v>2</v>
      </c>
      <c r="AE9" s="12">
        <f>COUNTIFS('BB Results'!$D:$D,"&gt;="&amp;AE$1,'BB Results'!$D:$D,"&lt;="&amp;AE$2,'BB Results'!$L:$L,$G9,'BB Results'!$B:$B,"&gt;0")</f>
        <v>2</v>
      </c>
      <c r="AF9" s="12">
        <f>COUNTIFS('BB Results'!$D:$D,"&gt;="&amp;AF$1,'BB Results'!$D:$D,"&lt;="&amp;AF$2,'BB Results'!$L:$L,$G9,'BB Results'!$B:$B,"&gt;0")</f>
        <v>0</v>
      </c>
      <c r="AG9" s="12">
        <f>COUNTIFS('BB Results'!$D:$D,"&gt;="&amp;AG$1,'BB Results'!$D:$D,"&lt;="&amp;AG$2,'BB Results'!$L:$L,$G9,'BB Results'!$B:$B,"&gt;0")</f>
        <v>3</v>
      </c>
      <c r="AH9" s="12">
        <f>COUNTIFS('BB Results'!$D:$D,"&gt;="&amp;AH$1,'BB Results'!$D:$D,"&lt;="&amp;AH$2,'BB Results'!$L:$L,$G9,'BB Results'!$B:$B,"&gt;0")</f>
        <v>1</v>
      </c>
      <c r="AI9" s="12">
        <f>COUNTIFS('BB Results'!$D:$D,"&gt;="&amp;AI$1,'BB Results'!$D:$D,"&lt;="&amp;AI$2,'BB Results'!$L:$L,$G9,'BB Results'!$B:$B,"&gt;0")</f>
        <v>2</v>
      </c>
      <c r="AJ9" s="12">
        <f>COUNTIFS('BB Results'!$D:$D,"&gt;="&amp;AJ$1,'BB Results'!$D:$D,"&lt;="&amp;AJ$2,'BB Results'!$L:$L,$G9,'BB Results'!$B:$B,"&gt;0")</f>
        <v>1</v>
      </c>
      <c r="AK9" s="3"/>
      <c r="AL9" s="30"/>
    </row>
    <row r="10" spans="1:59" x14ac:dyDescent="0.2">
      <c r="A10" s="30"/>
      <c r="B10" s="30"/>
      <c r="C10" s="30"/>
      <c r="D10" s="30"/>
      <c r="E10" s="30"/>
      <c r="F10" s="30"/>
      <c r="G10" s="11" t="s">
        <v>8</v>
      </c>
      <c r="H10" s="12">
        <f t="shared" si="0"/>
        <v>106</v>
      </c>
      <c r="I10" s="12">
        <f>COUNTIFS('BB Results'!$D:$D,"&gt;="&amp;I$1,'BB Results'!$D:$D,"&lt;="&amp;I$2,'BB Results'!$L:$L,$G10,'BB Results'!$B:$B,"&gt;0")</f>
        <v>4</v>
      </c>
      <c r="J10" s="12">
        <f>COUNTIFS('BB Results'!$D:$D,"&gt;="&amp;J$1,'BB Results'!$D:$D,"&lt;="&amp;J$2,'BB Results'!$L:$L,$G10,'BB Results'!$B:$B,"&gt;0")</f>
        <v>6</v>
      </c>
      <c r="K10" s="12">
        <f>COUNTIFS('BB Results'!$D:$D,"&gt;="&amp;K$1,'BB Results'!$D:$D,"&lt;="&amp;K$2,'BB Results'!$L:$L,$G10,'BB Results'!$B:$B,"&gt;0")</f>
        <v>8</v>
      </c>
      <c r="L10" s="12">
        <f>COUNTIFS('BB Results'!$D:$D,"&gt;="&amp;L$1,'BB Results'!$D:$D,"&lt;="&amp;L$2,'BB Results'!$L:$L,$G10,'BB Results'!$B:$B,"&gt;0")</f>
        <v>12</v>
      </c>
      <c r="M10" s="12">
        <f>COUNTIFS('BB Results'!$D:$D,"&gt;="&amp;M$1,'BB Results'!$D:$D,"&lt;="&amp;M$2,'BB Results'!$L:$L,$G10,'BB Results'!$B:$B,"&gt;0")</f>
        <v>10</v>
      </c>
      <c r="N10" s="12">
        <f>COUNTIFS('BB Results'!$D:$D,"&gt;="&amp;N$1,'BB Results'!$D:$D,"&lt;="&amp;N$2,'BB Results'!$L:$L,$G10,'BB Results'!$B:$B,"&gt;0")</f>
        <v>12</v>
      </c>
      <c r="O10" s="12">
        <f>COUNTIFS('BB Results'!$D:$D,"&gt;="&amp;O$1,'BB Results'!$D:$D,"&lt;="&amp;O$2,'BB Results'!$L:$L,$G10,'BB Results'!$B:$B,"&gt;0")</f>
        <v>7</v>
      </c>
      <c r="P10" s="12">
        <f>COUNTIFS('BB Results'!$D:$D,"&gt;="&amp;P$1,'BB Results'!$D:$D,"&lt;="&amp;P$2,'BB Results'!$L:$L,$G10,'BB Results'!$B:$B,"&gt;0")</f>
        <v>8</v>
      </c>
      <c r="Q10" s="12">
        <f>COUNTIFS('BB Results'!$D:$D,"&gt;="&amp;Q$1,'BB Results'!$D:$D,"&lt;="&amp;Q$2,'BB Results'!$L:$L,$G10,'BB Results'!$B:$B,"&gt;0")</f>
        <v>7</v>
      </c>
      <c r="R10" s="12">
        <f>COUNTIFS('BB Results'!$D:$D,"&gt;="&amp;R$1,'BB Results'!$D:$D,"&lt;="&amp;R$2,'BB Results'!$L:$L,$G10,'BB Results'!$B:$B,"&gt;0")</f>
        <v>8</v>
      </c>
      <c r="S10" s="12">
        <f>COUNTIFS('BB Results'!$D:$D,"&gt;="&amp;S$1,'BB Results'!$D:$D,"&lt;="&amp;S$2,'BB Results'!$L:$L,$G10,'BB Results'!$B:$B,"&gt;0")</f>
        <v>0</v>
      </c>
      <c r="T10" s="12">
        <f>COUNTIFS('BB Results'!$D:$D,"&gt;="&amp;T$1,'BB Results'!$D:$D,"&lt;="&amp;T$2,'BB Results'!$L:$L,$G10,'BB Results'!$B:$B,"&gt;0")</f>
        <v>2</v>
      </c>
      <c r="U10" s="12">
        <f>COUNTIFS('BB Results'!$D:$D,"&gt;="&amp;U$1,'BB Results'!$D:$D,"&lt;="&amp;U$2,'BB Results'!$L:$L,$G10,'BB Results'!$B:$B,"&gt;0")</f>
        <v>7</v>
      </c>
      <c r="V10" s="12">
        <f>COUNTIFS('BB Results'!$D:$D,"&gt;="&amp;V$1,'BB Results'!$D:$D,"&lt;="&amp;V$2,'BB Results'!$L:$L,$G10,'BB Results'!$B:$B,"&gt;0")</f>
        <v>1</v>
      </c>
      <c r="W10" s="12">
        <f>COUNTIFS('BB Results'!$D:$D,"&gt;="&amp;W$1,'BB Results'!$D:$D,"&lt;="&amp;W$2,'BB Results'!$L:$L,$G10,'BB Results'!$B:$B,"&gt;0")</f>
        <v>3</v>
      </c>
      <c r="X10" s="12">
        <f>COUNTIFS('BB Results'!$D:$D,"&gt;="&amp;X$1,'BB Results'!$D:$D,"&lt;="&amp;X$2,'BB Results'!$L:$L,$G10,'BB Results'!$B:$B,"&gt;0")</f>
        <v>0</v>
      </c>
      <c r="Y10" s="12">
        <f>COUNTIFS('BB Results'!$D:$D,"&gt;="&amp;Y$1,'BB Results'!$D:$D,"&lt;="&amp;Y$2,'BB Results'!$L:$L,$G10,'BB Results'!$B:$B,"&gt;0")</f>
        <v>3</v>
      </c>
      <c r="Z10" s="12">
        <f>COUNTIFS('BB Results'!$D:$D,"&gt;="&amp;Z$1,'BB Results'!$D:$D,"&lt;="&amp;Z$2,'BB Results'!$L:$L,$G10,'BB Results'!$B:$B,"&gt;0")</f>
        <v>2</v>
      </c>
      <c r="AA10" s="12">
        <f>COUNTIFS('BB Results'!$D:$D,"&gt;="&amp;AA$1,'BB Results'!$D:$D,"&lt;="&amp;AA$2,'BB Results'!$L:$L,$G10,'BB Results'!$B:$B,"&gt;0")</f>
        <v>0</v>
      </c>
      <c r="AB10" s="12">
        <f>COUNTIFS('BB Results'!$D:$D,"&gt;="&amp;AB$1,'BB Results'!$D:$D,"&lt;="&amp;AB$2,'BB Results'!$L:$L,$G10,'BB Results'!$B:$B,"&gt;0")</f>
        <v>1</v>
      </c>
      <c r="AC10" s="12">
        <f>COUNTIFS('BB Results'!$D:$D,"&gt;="&amp;AC$1,'BB Results'!$D:$D,"&lt;="&amp;AC$2,'BB Results'!$L:$L,$G10,'BB Results'!$B:$B,"&gt;0")</f>
        <v>0</v>
      </c>
      <c r="AD10" s="12">
        <f>COUNTIFS('BB Results'!$D:$D,"&gt;="&amp;AD$1,'BB Results'!$D:$D,"&lt;="&amp;AD$2,'BB Results'!$L:$L,$G10,'BB Results'!$B:$B,"&gt;0")</f>
        <v>0</v>
      </c>
      <c r="AE10" s="12">
        <f>COUNTIFS('BB Results'!$D:$D,"&gt;="&amp;AE$1,'BB Results'!$D:$D,"&lt;="&amp;AE$2,'BB Results'!$L:$L,$G10,'BB Results'!$B:$B,"&gt;0")</f>
        <v>0</v>
      </c>
      <c r="AF10" s="12">
        <f>COUNTIFS('BB Results'!$D:$D,"&gt;="&amp;AF$1,'BB Results'!$D:$D,"&lt;="&amp;AF$2,'BB Results'!$L:$L,$G10,'BB Results'!$B:$B,"&gt;0")</f>
        <v>0</v>
      </c>
      <c r="AG10" s="12">
        <f>COUNTIFS('BB Results'!$D:$D,"&gt;="&amp;AG$1,'BB Results'!$D:$D,"&lt;="&amp;AG$2,'BB Results'!$L:$L,$G10,'BB Results'!$B:$B,"&gt;0")</f>
        <v>1</v>
      </c>
      <c r="AH10" s="12">
        <f>COUNTIFS('BB Results'!$D:$D,"&gt;="&amp;AH$1,'BB Results'!$D:$D,"&lt;="&amp;AH$2,'BB Results'!$L:$L,$G10,'BB Results'!$B:$B,"&gt;0")</f>
        <v>2</v>
      </c>
      <c r="AI10" s="12">
        <f>COUNTIFS('BB Results'!$D:$D,"&gt;="&amp;AI$1,'BB Results'!$D:$D,"&lt;="&amp;AI$2,'BB Results'!$L:$L,$G10,'BB Results'!$B:$B,"&gt;0")</f>
        <v>2</v>
      </c>
      <c r="AJ10" s="12">
        <f>COUNTIFS('BB Results'!$D:$D,"&gt;="&amp;AJ$1,'BB Results'!$D:$D,"&lt;="&amp;AJ$2,'BB Results'!$L:$L,$G10,'BB Results'!$B:$B,"&gt;0")</f>
        <v>0</v>
      </c>
      <c r="AK10" s="3"/>
      <c r="AL10" s="30"/>
    </row>
    <row r="11" spans="1:59" x14ac:dyDescent="0.2">
      <c r="A11" s="30"/>
      <c r="B11" s="29" t="str">
        <f>"Ave Betfair SP | "</f>
        <v xml:space="preserve">Ave Betfair SP | </v>
      </c>
      <c r="C11" s="66" t="str">
        <f>"Win "&amp;DOLLAR('BB Overview'!$H$19,2)</f>
        <v>Win $8.13</v>
      </c>
      <c r="D11" s="30"/>
      <c r="E11" s="30"/>
      <c r="F11" s="30"/>
      <c r="G11" s="11" t="s">
        <v>56</v>
      </c>
      <c r="H11" s="12">
        <f t="shared" si="0"/>
        <v>58</v>
      </c>
      <c r="I11" s="12">
        <f>COUNTIFS('BB Results'!$D:$D,"&gt;="&amp;I$1,'BB Results'!$D:$D,"&lt;="&amp;I$2,'BB Results'!$L:$L,$G11,'BB Results'!$B:$B,"&gt;0")</f>
        <v>3</v>
      </c>
      <c r="J11" s="12">
        <f>COUNTIFS('BB Results'!$D:$D,"&gt;="&amp;J$1,'BB Results'!$D:$D,"&lt;="&amp;J$2,'BB Results'!$L:$L,$G11,'BB Results'!$B:$B,"&gt;0")</f>
        <v>1</v>
      </c>
      <c r="K11" s="12">
        <f>COUNTIFS('BB Results'!$D:$D,"&gt;="&amp;K$1,'BB Results'!$D:$D,"&lt;="&amp;K$2,'BB Results'!$L:$L,$G11,'BB Results'!$B:$B,"&gt;0")</f>
        <v>0</v>
      </c>
      <c r="L11" s="12">
        <f>COUNTIFS('BB Results'!$D:$D,"&gt;="&amp;L$1,'BB Results'!$D:$D,"&lt;="&amp;L$2,'BB Results'!$L:$L,$G11,'BB Results'!$B:$B,"&gt;0")</f>
        <v>5</v>
      </c>
      <c r="M11" s="12">
        <f>COUNTIFS('BB Results'!$D:$D,"&gt;="&amp;M$1,'BB Results'!$D:$D,"&lt;="&amp;M$2,'BB Results'!$L:$L,$G11,'BB Results'!$B:$B,"&gt;0")</f>
        <v>5</v>
      </c>
      <c r="N11" s="12">
        <f>COUNTIFS('BB Results'!$D:$D,"&gt;="&amp;N$1,'BB Results'!$D:$D,"&lt;="&amp;N$2,'BB Results'!$L:$L,$G11,'BB Results'!$B:$B,"&gt;0")</f>
        <v>5</v>
      </c>
      <c r="O11" s="12">
        <f>COUNTIFS('BB Results'!$D:$D,"&gt;="&amp;O$1,'BB Results'!$D:$D,"&lt;="&amp;O$2,'BB Results'!$L:$L,$G11,'BB Results'!$B:$B,"&gt;0")</f>
        <v>4</v>
      </c>
      <c r="P11" s="12">
        <f>COUNTIFS('BB Results'!$D:$D,"&gt;="&amp;P$1,'BB Results'!$D:$D,"&lt;="&amp;P$2,'BB Results'!$L:$L,$G11,'BB Results'!$B:$B,"&gt;0")</f>
        <v>3</v>
      </c>
      <c r="Q11" s="12">
        <f>COUNTIFS('BB Results'!$D:$D,"&gt;="&amp;Q$1,'BB Results'!$D:$D,"&lt;="&amp;Q$2,'BB Results'!$L:$L,$G11,'BB Results'!$B:$B,"&gt;0")</f>
        <v>8</v>
      </c>
      <c r="R11" s="12">
        <f>COUNTIFS('BB Results'!$D:$D,"&gt;="&amp;R$1,'BB Results'!$D:$D,"&lt;="&amp;R$2,'BB Results'!$L:$L,$G11,'BB Results'!$B:$B,"&gt;0")</f>
        <v>5</v>
      </c>
      <c r="S11" s="12">
        <f>COUNTIFS('BB Results'!$D:$D,"&gt;="&amp;S$1,'BB Results'!$D:$D,"&lt;="&amp;S$2,'BB Results'!$L:$L,$G11,'BB Results'!$B:$B,"&gt;0")</f>
        <v>3</v>
      </c>
      <c r="T11" s="12">
        <f>COUNTIFS('BB Results'!$D:$D,"&gt;="&amp;T$1,'BB Results'!$D:$D,"&lt;="&amp;T$2,'BB Results'!$L:$L,$G11,'BB Results'!$B:$B,"&gt;0")</f>
        <v>3</v>
      </c>
      <c r="U11" s="12">
        <f>COUNTIFS('BB Results'!$D:$D,"&gt;="&amp;U$1,'BB Results'!$D:$D,"&lt;="&amp;U$2,'BB Results'!$L:$L,$G11,'BB Results'!$B:$B,"&gt;0")</f>
        <v>3</v>
      </c>
      <c r="V11" s="12">
        <f>COUNTIFS('BB Results'!$D:$D,"&gt;="&amp;V$1,'BB Results'!$D:$D,"&lt;="&amp;V$2,'BB Results'!$L:$L,$G11,'BB Results'!$B:$B,"&gt;0")</f>
        <v>1</v>
      </c>
      <c r="W11" s="12">
        <f>COUNTIFS('BB Results'!$D:$D,"&gt;="&amp;W$1,'BB Results'!$D:$D,"&lt;="&amp;W$2,'BB Results'!$L:$L,$G11,'BB Results'!$B:$B,"&gt;0")</f>
        <v>3</v>
      </c>
      <c r="X11" s="12">
        <f>COUNTIFS('BB Results'!$D:$D,"&gt;="&amp;X$1,'BB Results'!$D:$D,"&lt;="&amp;X$2,'BB Results'!$L:$L,$G11,'BB Results'!$B:$B,"&gt;0")</f>
        <v>1</v>
      </c>
      <c r="Y11" s="12">
        <f>COUNTIFS('BB Results'!$D:$D,"&gt;="&amp;Y$1,'BB Results'!$D:$D,"&lt;="&amp;Y$2,'BB Results'!$L:$L,$G11,'BB Results'!$B:$B,"&gt;0")</f>
        <v>2</v>
      </c>
      <c r="Z11" s="12">
        <f>COUNTIFS('BB Results'!$D:$D,"&gt;="&amp;Z$1,'BB Results'!$D:$D,"&lt;="&amp;Z$2,'BB Results'!$L:$L,$G11,'BB Results'!$B:$B,"&gt;0")</f>
        <v>0</v>
      </c>
      <c r="AA11" s="12">
        <f>COUNTIFS('BB Results'!$D:$D,"&gt;="&amp;AA$1,'BB Results'!$D:$D,"&lt;="&amp;AA$2,'BB Results'!$L:$L,$G11,'BB Results'!$B:$B,"&gt;0")</f>
        <v>1</v>
      </c>
      <c r="AB11" s="12">
        <f>COUNTIFS('BB Results'!$D:$D,"&gt;="&amp;AB$1,'BB Results'!$D:$D,"&lt;="&amp;AB$2,'BB Results'!$L:$L,$G11,'BB Results'!$B:$B,"&gt;0")</f>
        <v>0</v>
      </c>
      <c r="AC11" s="12">
        <f>COUNTIFS('BB Results'!$D:$D,"&gt;="&amp;AC$1,'BB Results'!$D:$D,"&lt;="&amp;AC$2,'BB Results'!$L:$L,$G11,'BB Results'!$B:$B,"&gt;0")</f>
        <v>1</v>
      </c>
      <c r="AD11" s="12">
        <f>COUNTIFS('BB Results'!$D:$D,"&gt;="&amp;AD$1,'BB Results'!$D:$D,"&lt;="&amp;AD$2,'BB Results'!$L:$L,$G11,'BB Results'!$B:$B,"&gt;0")</f>
        <v>1</v>
      </c>
      <c r="AE11" s="12">
        <f>COUNTIFS('BB Results'!$D:$D,"&gt;="&amp;AE$1,'BB Results'!$D:$D,"&lt;="&amp;AE$2,'BB Results'!$L:$L,$G11,'BB Results'!$B:$B,"&gt;0")</f>
        <v>0</v>
      </c>
      <c r="AF11" s="12">
        <f>COUNTIFS('BB Results'!$D:$D,"&gt;="&amp;AF$1,'BB Results'!$D:$D,"&lt;="&amp;AF$2,'BB Results'!$L:$L,$G11,'BB Results'!$B:$B,"&gt;0")</f>
        <v>0</v>
      </c>
      <c r="AG11" s="12">
        <f>COUNTIFS('BB Results'!$D:$D,"&gt;="&amp;AG$1,'BB Results'!$D:$D,"&lt;="&amp;AG$2,'BB Results'!$L:$L,$G11,'BB Results'!$B:$B,"&gt;0")</f>
        <v>0</v>
      </c>
      <c r="AH11" s="12">
        <f>COUNTIFS('BB Results'!$D:$D,"&gt;="&amp;AH$1,'BB Results'!$D:$D,"&lt;="&amp;AH$2,'BB Results'!$L:$L,$G11,'BB Results'!$B:$B,"&gt;0")</f>
        <v>0</v>
      </c>
      <c r="AI11" s="12">
        <f>COUNTIFS('BB Results'!$D:$D,"&gt;="&amp;AI$1,'BB Results'!$D:$D,"&lt;="&amp;AI$2,'BB Results'!$L:$L,$G11,'BB Results'!$B:$B,"&gt;0")</f>
        <v>0</v>
      </c>
      <c r="AJ11" s="12">
        <f>COUNTIFS('BB Results'!$D:$D,"&gt;="&amp;AJ$1,'BB Results'!$D:$D,"&lt;="&amp;AJ$2,'BB Results'!$L:$L,$G11,'BB Results'!$B:$B,"&gt;0")</f>
        <v>0</v>
      </c>
      <c r="AK11" s="3"/>
      <c r="AL11" s="30"/>
    </row>
    <row r="12" spans="1:59" x14ac:dyDescent="0.2">
      <c r="A12" s="30"/>
      <c r="B12" s="29" t="str">
        <f>" | "</f>
        <v xml:space="preserve"> | </v>
      </c>
      <c r="C12" s="66" t="str">
        <f>"Place "&amp;DOLLAR('BB Overview'!$H$20,2)</f>
        <v>Place $2.29</v>
      </c>
      <c r="D12" s="30"/>
      <c r="E12" s="30"/>
      <c r="F12" s="30"/>
      <c r="G12" s="11" t="s">
        <v>7</v>
      </c>
      <c r="H12" s="12">
        <f t="shared" ref="H12:I12" si="1">H7-SUM(H8:H11)</f>
        <v>204</v>
      </c>
      <c r="I12" s="12">
        <f t="shared" si="1"/>
        <v>9</v>
      </c>
      <c r="J12" s="12">
        <f t="shared" ref="J12:K12" si="2">J7-SUM(J8:J11)</f>
        <v>18</v>
      </c>
      <c r="K12" s="12">
        <f t="shared" si="2"/>
        <v>11</v>
      </c>
      <c r="L12" s="12">
        <f t="shared" ref="L12:M12" si="3">L7-SUM(L8:L11)</f>
        <v>10</v>
      </c>
      <c r="M12" s="12">
        <f t="shared" si="3"/>
        <v>17</v>
      </c>
      <c r="N12" s="12">
        <f t="shared" ref="N12:O12" si="4">N7-SUM(N8:N11)</f>
        <v>15</v>
      </c>
      <c r="O12" s="12">
        <f t="shared" si="4"/>
        <v>17</v>
      </c>
      <c r="P12" s="12">
        <f t="shared" ref="P12:Q12" si="5">P7-SUM(P8:P11)</f>
        <v>21</v>
      </c>
      <c r="Q12" s="12">
        <f t="shared" si="5"/>
        <v>15</v>
      </c>
      <c r="R12" s="12">
        <f t="shared" ref="R12:S12" si="6">R7-SUM(R8:R11)</f>
        <v>14</v>
      </c>
      <c r="S12" s="12">
        <f t="shared" si="6"/>
        <v>12</v>
      </c>
      <c r="T12" s="12">
        <f t="shared" ref="T12:U12" si="7">T7-SUM(T8:T11)</f>
        <v>2</v>
      </c>
      <c r="U12" s="12">
        <f t="shared" si="7"/>
        <v>5</v>
      </c>
      <c r="V12" s="12">
        <f t="shared" ref="V12:W12" si="8">V7-SUM(V8:V11)</f>
        <v>6</v>
      </c>
      <c r="W12" s="12">
        <f t="shared" si="8"/>
        <v>10</v>
      </c>
      <c r="X12" s="12">
        <f t="shared" ref="X12:Y12" si="9">X7-SUM(X8:X11)</f>
        <v>2</v>
      </c>
      <c r="Y12" s="12">
        <f t="shared" si="9"/>
        <v>1</v>
      </c>
      <c r="Z12" s="12">
        <f t="shared" ref="Z12:AA12" si="10">Z7-SUM(Z8:Z11)</f>
        <v>4</v>
      </c>
      <c r="AA12" s="12">
        <f t="shared" si="10"/>
        <v>4</v>
      </c>
      <c r="AB12" s="12">
        <f t="shared" ref="AB12:AC12" si="11">AB7-SUM(AB8:AB11)</f>
        <v>1</v>
      </c>
      <c r="AC12" s="12">
        <f t="shared" si="11"/>
        <v>2</v>
      </c>
      <c r="AD12" s="12">
        <f t="shared" ref="AD12:AE12" si="12">AD7-SUM(AD8:AD11)</f>
        <v>2</v>
      </c>
      <c r="AE12" s="12">
        <f t="shared" si="12"/>
        <v>0</v>
      </c>
      <c r="AF12" s="12">
        <f t="shared" ref="AF12:AG12" si="13">AF7-SUM(AF8:AF11)</f>
        <v>1</v>
      </c>
      <c r="AG12" s="12">
        <f t="shared" si="13"/>
        <v>4</v>
      </c>
      <c r="AH12" s="12">
        <f t="shared" ref="AH12:AI12" si="14">AH7-SUM(AH8:AH11)</f>
        <v>0</v>
      </c>
      <c r="AI12" s="12">
        <f t="shared" si="14"/>
        <v>0</v>
      </c>
      <c r="AJ12" s="12">
        <f t="shared" ref="AJ12" si="15">AJ7-SUM(AJ8:AJ11)</f>
        <v>1</v>
      </c>
      <c r="AK12" s="3"/>
      <c r="AL12" s="30"/>
    </row>
    <row r="13" spans="1:59" x14ac:dyDescent="0.2">
      <c r="A13" s="30"/>
      <c r="B13" s="67"/>
      <c r="C13" s="30"/>
      <c r="D13" s="30"/>
      <c r="E13" s="30"/>
      <c r="F13" s="30"/>
      <c r="G13" s="11"/>
      <c r="H13" s="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3"/>
      <c r="AL13" s="30"/>
    </row>
    <row r="14" spans="1:59" x14ac:dyDescent="0.2">
      <c r="A14" s="30"/>
      <c r="B14" s="29"/>
      <c r="C14" s="66"/>
      <c r="D14" s="30"/>
      <c r="E14" s="30"/>
      <c r="F14" s="30"/>
      <c r="G14" s="6" t="s">
        <v>6</v>
      </c>
      <c r="H14" s="7">
        <f t="shared" ref="H14:AJ14" si="16">IFERROR(H$8/H$7,"n/a")</f>
        <v>0.3061516452074392</v>
      </c>
      <c r="I14" s="7">
        <f t="shared" si="16"/>
        <v>0.33333333333333331</v>
      </c>
      <c r="J14" s="7">
        <f t="shared" si="16"/>
        <v>0.26829268292682928</v>
      </c>
      <c r="K14" s="7">
        <f t="shared" si="16"/>
        <v>0.31578947368421051</v>
      </c>
      <c r="L14" s="7">
        <f t="shared" si="16"/>
        <v>0.35714285714285715</v>
      </c>
      <c r="M14" s="7">
        <f t="shared" si="16"/>
        <v>0.28813559322033899</v>
      </c>
      <c r="N14" s="7">
        <f t="shared" si="16"/>
        <v>0.25</v>
      </c>
      <c r="O14" s="7">
        <f t="shared" si="16"/>
        <v>0.28888888888888886</v>
      </c>
      <c r="P14" s="7">
        <f t="shared" si="16"/>
        <v>0.25</v>
      </c>
      <c r="Q14" s="7">
        <f t="shared" si="16"/>
        <v>0.28846153846153844</v>
      </c>
      <c r="R14" s="7">
        <f t="shared" si="16"/>
        <v>0.1702127659574468</v>
      </c>
      <c r="S14" s="7">
        <f t="shared" si="16"/>
        <v>0.36666666666666664</v>
      </c>
      <c r="T14" s="7">
        <f t="shared" si="16"/>
        <v>0.35294117647058826</v>
      </c>
      <c r="U14" s="7">
        <f t="shared" si="16"/>
        <v>0.40625</v>
      </c>
      <c r="V14" s="7">
        <f t="shared" si="16"/>
        <v>0.4</v>
      </c>
      <c r="W14" s="7">
        <f t="shared" si="16"/>
        <v>0.32</v>
      </c>
      <c r="X14" s="7">
        <f t="shared" si="16"/>
        <v>0.5</v>
      </c>
      <c r="Y14" s="7">
        <f t="shared" si="16"/>
        <v>0.35714285714285715</v>
      </c>
      <c r="Z14" s="7">
        <f t="shared" si="16"/>
        <v>0.18181818181818182</v>
      </c>
      <c r="AA14" s="7">
        <f t="shared" si="16"/>
        <v>0.125</v>
      </c>
      <c r="AB14" s="7">
        <f t="shared" si="16"/>
        <v>0.25</v>
      </c>
      <c r="AC14" s="7">
        <f t="shared" si="16"/>
        <v>0.33333333333333331</v>
      </c>
      <c r="AD14" s="7">
        <f t="shared" si="16"/>
        <v>0.2857142857142857</v>
      </c>
      <c r="AE14" s="7">
        <f t="shared" si="16"/>
        <v>0</v>
      </c>
      <c r="AF14" s="7">
        <f t="shared" si="16"/>
        <v>0.75</v>
      </c>
      <c r="AG14" s="7">
        <f t="shared" si="16"/>
        <v>0.2</v>
      </c>
      <c r="AH14" s="7">
        <f t="shared" si="16"/>
        <v>0.5714285714285714</v>
      </c>
      <c r="AI14" s="7">
        <f t="shared" si="16"/>
        <v>0.55555555555555558</v>
      </c>
      <c r="AJ14" s="7">
        <f t="shared" si="16"/>
        <v>0.33333333333333331</v>
      </c>
      <c r="AK14" s="3"/>
      <c r="AL14" s="30"/>
    </row>
    <row r="15" spans="1:59" x14ac:dyDescent="0.2">
      <c r="A15" s="30"/>
      <c r="B15" s="29"/>
      <c r="C15" s="66"/>
      <c r="D15" s="30"/>
      <c r="E15" s="30"/>
      <c r="F15" s="30"/>
      <c r="G15" s="6" t="s">
        <v>5</v>
      </c>
      <c r="H15" s="7">
        <f t="shared" ref="H15:AJ15" si="17">IFERROR((SUM(H$8:H$10))/H$7,"n/a")</f>
        <v>0.62517882689556514</v>
      </c>
      <c r="I15" s="7">
        <f t="shared" si="17"/>
        <v>0.63636363636363635</v>
      </c>
      <c r="J15" s="7">
        <f t="shared" si="17"/>
        <v>0.53658536585365857</v>
      </c>
      <c r="K15" s="7">
        <f t="shared" si="17"/>
        <v>0.71052631578947367</v>
      </c>
      <c r="L15" s="7">
        <f t="shared" si="17"/>
        <v>0.7321428571428571</v>
      </c>
      <c r="M15" s="7">
        <f t="shared" si="17"/>
        <v>0.6271186440677966</v>
      </c>
      <c r="N15" s="7">
        <f t="shared" si="17"/>
        <v>0.61538461538461542</v>
      </c>
      <c r="O15" s="7">
        <f t="shared" si="17"/>
        <v>0.53333333333333333</v>
      </c>
      <c r="P15" s="7">
        <f t="shared" si="17"/>
        <v>0.53846153846153844</v>
      </c>
      <c r="Q15" s="7">
        <f t="shared" si="17"/>
        <v>0.55769230769230771</v>
      </c>
      <c r="R15" s="7">
        <f t="shared" si="17"/>
        <v>0.5957446808510638</v>
      </c>
      <c r="S15" s="7">
        <f t="shared" si="17"/>
        <v>0.5</v>
      </c>
      <c r="T15" s="7">
        <f t="shared" si="17"/>
        <v>0.70588235294117652</v>
      </c>
      <c r="U15" s="7">
        <f t="shared" si="17"/>
        <v>0.75</v>
      </c>
      <c r="V15" s="7">
        <f t="shared" si="17"/>
        <v>0.72</v>
      </c>
      <c r="W15" s="7">
        <f t="shared" si="17"/>
        <v>0.48</v>
      </c>
      <c r="X15" s="7">
        <f t="shared" si="17"/>
        <v>0.7</v>
      </c>
      <c r="Y15" s="7">
        <f t="shared" si="17"/>
        <v>0.7857142857142857</v>
      </c>
      <c r="Z15" s="7">
        <f t="shared" si="17"/>
        <v>0.63636363636363635</v>
      </c>
      <c r="AA15" s="7">
        <f t="shared" si="17"/>
        <v>0.375</v>
      </c>
      <c r="AB15" s="7">
        <f t="shared" si="17"/>
        <v>0.75</v>
      </c>
      <c r="AC15" s="7">
        <f t="shared" si="17"/>
        <v>0.5</v>
      </c>
      <c r="AD15" s="7">
        <f t="shared" si="17"/>
        <v>0.5714285714285714</v>
      </c>
      <c r="AE15" s="7">
        <f t="shared" si="17"/>
        <v>1</v>
      </c>
      <c r="AF15" s="7">
        <f t="shared" si="17"/>
        <v>0.75</v>
      </c>
      <c r="AG15" s="7">
        <f t="shared" si="17"/>
        <v>0.6</v>
      </c>
      <c r="AH15" s="7">
        <f t="shared" si="17"/>
        <v>1</v>
      </c>
      <c r="AI15" s="7">
        <f t="shared" si="17"/>
        <v>1</v>
      </c>
      <c r="AJ15" s="7">
        <f t="shared" si="17"/>
        <v>0.66666666666666663</v>
      </c>
      <c r="AK15" s="3"/>
      <c r="AL15" s="30"/>
    </row>
    <row r="16" spans="1:59" ht="17" thickBot="1" x14ac:dyDescent="0.25">
      <c r="A16" s="30"/>
      <c r="B16" s="30"/>
      <c r="C16" s="30"/>
      <c r="D16" s="30"/>
      <c r="E16" s="30"/>
      <c r="F16" s="30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"/>
      <c r="AL16" s="30"/>
    </row>
    <row r="17" spans="1:64" ht="16" customHeight="1" x14ac:dyDescent="0.2">
      <c r="A17" s="30"/>
      <c r="B17" s="29"/>
      <c r="C17" s="66"/>
      <c r="D17" s="30"/>
      <c r="E17" s="30"/>
      <c r="F17" s="30"/>
      <c r="G17" s="158" t="s">
        <v>103</v>
      </c>
      <c r="H17" s="159"/>
      <c r="I17" s="159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43"/>
      <c r="AL17" s="30"/>
    </row>
    <row r="18" spans="1:64" ht="16" customHeight="1" x14ac:dyDescent="0.2">
      <c r="A18" s="30"/>
      <c r="B18" s="30"/>
      <c r="C18" s="30"/>
      <c r="D18" s="30"/>
      <c r="E18" s="30"/>
      <c r="F18" s="30"/>
      <c r="G18" s="160"/>
      <c r="H18" s="161"/>
      <c r="I18" s="16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14"/>
      <c r="AL18" s="30"/>
    </row>
    <row r="19" spans="1:64" x14ac:dyDescent="0.2">
      <c r="A19" s="30"/>
      <c r="B19" s="30"/>
      <c r="C19" s="30"/>
      <c r="D19" s="30"/>
      <c r="E19" s="30"/>
      <c r="F19" s="30"/>
      <c r="G19" s="15" t="s">
        <v>4</v>
      </c>
      <c r="H19" s="18">
        <f>IFERROR(AVERAGE('BB Results'!$M:$M),"N/A")</f>
        <v>8.1292550143266382</v>
      </c>
      <c r="I19" s="18">
        <f>IFERROR(AVERAGEIFS('BB Results'!$M:$M,'BB Results'!$D:$D,"&gt;="&amp;I$1,'BB Results'!$D:$D,"&lt;="&amp;I$2),"N/A")</f>
        <v>4.6445454545454545</v>
      </c>
      <c r="J19" s="18">
        <f>IFERROR(AVERAGEIFS('BB Results'!$M:$M,'BB Results'!$D:$D,"&gt;="&amp;J$1,'BB Results'!$D:$D,"&lt;="&amp;J$2),"N/A")</f>
        <v>6.2963414634146346</v>
      </c>
      <c r="K19" s="18">
        <f>IFERROR(AVERAGEIFS('BB Results'!$M:$M,'BB Results'!$D:$D,"&gt;="&amp;K$1,'BB Results'!$D:$D,"&lt;="&amp;K$2),"N/A")</f>
        <v>8.1986842105263182</v>
      </c>
      <c r="L19" s="18">
        <f>IFERROR(AVERAGEIFS('BB Results'!$M:$M,'BB Results'!$D:$D,"&gt;="&amp;L$1,'BB Results'!$D:$D,"&lt;="&amp;L$2),"N/A")</f>
        <v>7.4346428571428573</v>
      </c>
      <c r="M19" s="18">
        <f>IFERROR(AVERAGEIFS('BB Results'!$M:$M,'BB Results'!$D:$D,"&gt;="&amp;M$1,'BB Results'!$D:$D,"&lt;="&amp;M$2),"N/A")</f>
        <v>7.0261016949152539</v>
      </c>
      <c r="N19" s="18">
        <f>IFERROR(AVERAGEIFS('BB Results'!$M:$M,'BB Results'!$D:$D,"&gt;="&amp;N$1,'BB Results'!$D:$D,"&lt;="&amp;N$2),"N/A")</f>
        <v>8.4517307692307675</v>
      </c>
      <c r="O19" s="18">
        <f>IFERROR(AVERAGEIFS('BB Results'!$M:$M,'BB Results'!$D:$D,"&gt;="&amp;O$1,'BB Results'!$D:$D,"&lt;="&amp;O$2),"N/A")</f>
        <v>13.690888888888892</v>
      </c>
      <c r="P19" s="18">
        <f>IFERROR(AVERAGEIFS('BB Results'!$M:$M,'BB Results'!$D:$D,"&gt;="&amp;P$1,'BB Results'!$D:$D,"&lt;="&amp;P$2),"N/A")</f>
        <v>8.4463461538461537</v>
      </c>
      <c r="Q19" s="18">
        <f>IFERROR(AVERAGEIFS('BB Results'!$M:$M,'BB Results'!$D:$D,"&gt;="&amp;Q$1,'BB Results'!$D:$D,"&lt;="&amp;Q$2),"N/A")</f>
        <v>9.4807692307692282</v>
      </c>
      <c r="R19" s="18">
        <f>IFERROR(AVERAGEIFS('BB Results'!$M:$M,'BB Results'!$D:$D,"&gt;="&amp;R$1,'BB Results'!$D:$D,"&lt;="&amp;R$2),"N/A")</f>
        <v>15.829130434782611</v>
      </c>
      <c r="S19" s="18">
        <f>IFERROR(AVERAGEIFS('BB Results'!$M:$M,'BB Results'!$D:$D,"&gt;="&amp;S$1,'BB Results'!$D:$D,"&lt;="&amp;S$2),"N/A")</f>
        <v>10.083666666666668</v>
      </c>
      <c r="T19" s="18">
        <f>IFERROR(AVERAGEIFS('BB Results'!$M:$M,'BB Results'!$D:$D,"&gt;="&amp;T$1,'BB Results'!$D:$D,"&lt;="&amp;T$2),"N/A")</f>
        <v>4.9323529411764699</v>
      </c>
      <c r="U19" s="18">
        <f>IFERROR(AVERAGEIFS('BB Results'!$M:$M,'BB Results'!$D:$D,"&gt;="&amp;U$1,'BB Results'!$D:$D,"&lt;="&amp;U$2),"N/A")</f>
        <v>7.7859375000000002</v>
      </c>
      <c r="V19" s="18">
        <f>IFERROR(AVERAGEIFS('BB Results'!$M:$M,'BB Results'!$D:$D,"&gt;="&amp;V$1,'BB Results'!$D:$D,"&lt;="&amp;V$2),"N/A")</f>
        <v>5.0995999999999988</v>
      </c>
      <c r="W19" s="18">
        <f>IFERROR(AVERAGEIFS('BB Results'!$M:$M,'BB Results'!$D:$D,"&gt;="&amp;W$1,'BB Results'!$D:$D,"&lt;="&amp;W$2),"N/A")</f>
        <v>6.9776000000000007</v>
      </c>
      <c r="X19" s="18">
        <f>IFERROR(AVERAGEIFS('BB Results'!$M:$M,'BB Results'!$D:$D,"&gt;="&amp;X$1,'BB Results'!$D:$D,"&lt;="&amp;X$2),"N/A")</f>
        <v>5.0680000000000005</v>
      </c>
      <c r="Y19" s="18">
        <f>IFERROR(AVERAGEIFS('BB Results'!$M:$M,'BB Results'!$D:$D,"&gt;="&amp;Y$1,'BB Results'!$D:$D,"&lt;="&amp;Y$2),"N/A")</f>
        <v>7.0992857142857133</v>
      </c>
      <c r="Z19" s="18">
        <f>IFERROR(AVERAGEIFS('BB Results'!$M:$M,'BB Results'!$D:$D,"&gt;="&amp;Z$1,'BB Results'!$D:$D,"&lt;="&amp;Z$2),"N/A")</f>
        <v>3.6045454545454545</v>
      </c>
      <c r="AA19" s="18">
        <f>IFERROR(AVERAGEIFS('BB Results'!$M:$M,'BB Results'!$D:$D,"&gt;="&amp;AA$1,'BB Results'!$D:$D,"&lt;="&amp;AA$2),"N/A")</f>
        <v>4.0187499999999998</v>
      </c>
      <c r="AB19" s="18">
        <f>IFERROR(AVERAGEIFS('BB Results'!$M:$M,'BB Results'!$D:$D,"&gt;="&amp;AB$1,'BB Results'!$D:$D,"&lt;="&amp;AB$2),"N/A")</f>
        <v>6.8574999999999999</v>
      </c>
      <c r="AC19" s="18">
        <f>IFERROR(AVERAGEIFS('BB Results'!$M:$M,'BB Results'!$D:$D,"&gt;="&amp;AC$1,'BB Results'!$D:$D,"&lt;="&amp;AC$2),"N/A")</f>
        <v>4.7183333333333337</v>
      </c>
      <c r="AD19" s="18">
        <f>IFERROR(AVERAGEIFS('BB Results'!$M:$M,'BB Results'!$D:$D,"&gt;="&amp;AD$1,'BB Results'!$D:$D,"&lt;="&amp;AD$2),"N/A")</f>
        <v>4.0485714285714289</v>
      </c>
      <c r="AE19" s="18">
        <f>IFERROR(AVERAGEIFS('BB Results'!$M:$M,'BB Results'!$D:$D,"&gt;="&amp;AE$1,'BB Results'!$D:$D,"&lt;="&amp;AE$2),"N/A")</f>
        <v>2.3849999999999998</v>
      </c>
      <c r="AF19" s="18">
        <f>IFERROR(AVERAGEIFS('BB Results'!$M:$M,'BB Results'!$D:$D,"&gt;="&amp;AF$1,'BB Results'!$D:$D,"&lt;="&amp;AF$2),"N/A")</f>
        <v>3.7749999999999995</v>
      </c>
      <c r="AG19" s="18">
        <f>IFERROR(AVERAGEIFS('BB Results'!$M:$M,'BB Results'!$D:$D,"&gt;="&amp;AG$1,'BB Results'!$D:$D,"&lt;="&amp;AG$2),"N/A")</f>
        <v>7.8309999999999986</v>
      </c>
      <c r="AH19" s="18">
        <f>IFERROR(AVERAGEIFS('BB Results'!$M:$M,'BB Results'!$D:$D,"&gt;="&amp;AH$1,'BB Results'!$D:$D,"&lt;="&amp;AH$2),"N/A")</f>
        <v>4.53</v>
      </c>
      <c r="AI19" s="18">
        <f>IFERROR(AVERAGEIFS('BB Results'!$M:$M,'BB Results'!$D:$D,"&gt;="&amp;AI$1,'BB Results'!$D:$D,"&lt;="&amp;AI$2),"N/A")</f>
        <v>2.6433333333333335</v>
      </c>
      <c r="AJ19" s="18">
        <f>IFERROR(AVERAGEIFS('BB Results'!$M:$M,'BB Results'!$D:$D,"&gt;="&amp;AJ$1,'BB Results'!$D:$D,"&lt;="&amp;AJ$2),"N/A")</f>
        <v>2.456666666666667</v>
      </c>
      <c r="AK19" s="14"/>
      <c r="AL19" s="30"/>
    </row>
    <row r="20" spans="1:64" x14ac:dyDescent="0.2">
      <c r="A20" s="30"/>
      <c r="B20" s="29"/>
      <c r="C20" s="66"/>
      <c r="D20" s="30"/>
      <c r="E20" s="30"/>
      <c r="F20" s="30"/>
      <c r="G20" s="15" t="s">
        <v>3</v>
      </c>
      <c r="H20" s="18">
        <f>IFERROR(AVERAGE('BB Results'!$O:$O),"N/A")</f>
        <v>2.2876217765043001</v>
      </c>
      <c r="I20" s="18">
        <f>IFERROR(AVERAGEIFS('BB Results'!$O:$O,'BB Results'!$D:$D,"&gt;="&amp;I$1,'BB Results'!$D:$D,"&lt;="&amp;I$2),"N/A")</f>
        <v>1.8269696969696969</v>
      </c>
      <c r="J20" s="18">
        <f>IFERROR(AVERAGEIFS('BB Results'!$O:$O,'BB Results'!$D:$D,"&gt;="&amp;J$1,'BB Results'!$D:$D,"&lt;="&amp;J$2),"N/A")</f>
        <v>2.1382926829268292</v>
      </c>
      <c r="K20" s="18">
        <f>IFERROR(AVERAGEIFS('BB Results'!$O:$O,'BB Results'!$D:$D,"&gt;="&amp;K$1,'BB Results'!$D:$D,"&lt;="&amp;K$2),"N/A")</f>
        <v>2.286578947368421</v>
      </c>
      <c r="L20" s="18">
        <f>IFERROR(AVERAGEIFS('BB Results'!$O:$O,'BB Results'!$D:$D,"&gt;="&amp;L$1,'BB Results'!$D:$D,"&lt;="&amp;L$2),"N/A")</f>
        <v>2.0630357142857134</v>
      </c>
      <c r="M20" s="18">
        <f>IFERROR(AVERAGEIFS('BB Results'!$O:$O,'BB Results'!$D:$D,"&gt;="&amp;M$1,'BB Results'!$D:$D,"&lt;="&amp;M$2),"N/A")</f>
        <v>2.2016949152542376</v>
      </c>
      <c r="N20" s="18">
        <f>IFERROR(AVERAGEIFS('BB Results'!$O:$O,'BB Results'!$D:$D,"&gt;="&amp;N$1,'BB Results'!$D:$D,"&lt;="&amp;N$2),"N/A")</f>
        <v>2.4505769230769228</v>
      </c>
      <c r="O20" s="18">
        <f>IFERROR(AVERAGEIFS('BB Results'!$O:$O,'BB Results'!$D:$D,"&gt;="&amp;O$1,'BB Results'!$D:$D,"&lt;="&amp;O$2),"N/A")</f>
        <v>3.0675555555555558</v>
      </c>
      <c r="P20" s="18">
        <f>IFERROR(AVERAGEIFS('BB Results'!$O:$O,'BB Results'!$D:$D,"&gt;="&amp;P$1,'BB Results'!$D:$D,"&lt;="&amp;P$2),"N/A")</f>
        <v>2.3223076923076929</v>
      </c>
      <c r="Q20" s="18">
        <f>IFERROR(AVERAGEIFS('BB Results'!$O:$O,'BB Results'!$D:$D,"&gt;="&amp;Q$1,'BB Results'!$D:$D,"&lt;="&amp;Q$2),"N/A")</f>
        <v>2.1944230769230768</v>
      </c>
      <c r="R20" s="18">
        <f>IFERROR(AVERAGEIFS('BB Results'!$O:$O,'BB Results'!$D:$D,"&gt;="&amp;R$1,'BB Results'!$D:$D,"&lt;="&amp;R$2),"N/A")</f>
        <v>3.4623913043478258</v>
      </c>
      <c r="S20" s="18">
        <f>IFERROR(AVERAGEIFS('BB Results'!$O:$O,'BB Results'!$D:$D,"&gt;="&amp;S$1,'BB Results'!$D:$D,"&lt;="&amp;S$2),"N/A")</f>
        <v>2.5366666666666671</v>
      </c>
      <c r="T20" s="18">
        <f>IFERROR(AVERAGEIFS('BB Results'!$O:$O,'BB Results'!$D:$D,"&gt;="&amp;T$1,'BB Results'!$D:$D,"&lt;="&amp;T$2),"N/A")</f>
        <v>1.9264705882352937</v>
      </c>
      <c r="U20" s="18">
        <f>IFERROR(AVERAGEIFS('BB Results'!$O:$O,'BB Results'!$D:$D,"&gt;="&amp;U$1,'BB Results'!$D:$D,"&lt;="&amp;U$2),"N/A")</f>
        <v>2.2249999999999996</v>
      </c>
      <c r="V20" s="18">
        <f>IFERROR(AVERAGEIFS('BB Results'!$O:$O,'BB Results'!$D:$D,"&gt;="&amp;V$1,'BB Results'!$D:$D,"&lt;="&amp;V$2),"N/A")</f>
        <v>1.9780000000000004</v>
      </c>
      <c r="W20" s="18">
        <f>IFERROR(AVERAGEIFS('BB Results'!$O:$O,'BB Results'!$D:$D,"&gt;="&amp;W$1,'BB Results'!$D:$D,"&lt;="&amp;W$2),"N/A")</f>
        <v>2.1855999999999995</v>
      </c>
      <c r="X20" s="18">
        <f>IFERROR(AVERAGEIFS('BB Results'!$O:$O,'BB Results'!$D:$D,"&gt;="&amp;X$1,'BB Results'!$D:$D,"&lt;="&amp;X$2),"N/A")</f>
        <v>1.671</v>
      </c>
      <c r="Y20" s="18">
        <f>IFERROR(AVERAGEIFS('BB Results'!$O:$O,'BB Results'!$D:$D,"&gt;="&amp;Y$1,'BB Results'!$D:$D,"&lt;="&amp;Y$2),"N/A")</f>
        <v>2.0378571428571428</v>
      </c>
      <c r="Z20" s="18">
        <f>IFERROR(AVERAGEIFS('BB Results'!$O:$O,'BB Results'!$D:$D,"&gt;="&amp;Z$1,'BB Results'!$D:$D,"&lt;="&amp;Z$2),"N/A")</f>
        <v>1.56</v>
      </c>
      <c r="AA20" s="18">
        <f>IFERROR(AVERAGEIFS('BB Results'!$O:$O,'BB Results'!$D:$D,"&gt;="&amp;AA$1,'BB Results'!$D:$D,"&lt;="&amp;AA$2),"N/A")</f>
        <v>1.7399999999999998</v>
      </c>
      <c r="AB20" s="18">
        <f>IFERROR(AVERAGEIFS('BB Results'!$O:$O,'BB Results'!$D:$D,"&gt;="&amp;AB$1,'BB Results'!$D:$D,"&lt;="&amp;AB$2),"N/A")</f>
        <v>2.1524999999999999</v>
      </c>
      <c r="AC20" s="18">
        <f>IFERROR(AVERAGEIFS('BB Results'!$O:$O,'BB Results'!$D:$D,"&gt;="&amp;AC$1,'BB Results'!$D:$D,"&lt;="&amp;AC$2),"N/A")</f>
        <v>1.9183333333333332</v>
      </c>
      <c r="AD20" s="18">
        <f>IFERROR(AVERAGEIFS('BB Results'!$O:$O,'BB Results'!$D:$D,"&gt;="&amp;AD$1,'BB Results'!$D:$D,"&lt;="&amp;AD$2),"N/A")</f>
        <v>1.582857142857143</v>
      </c>
      <c r="AE20" s="18">
        <f>IFERROR(AVERAGEIFS('BB Results'!$O:$O,'BB Results'!$D:$D,"&gt;="&amp;AE$1,'BB Results'!$D:$D,"&lt;="&amp;AE$2),"N/A")</f>
        <v>1.42</v>
      </c>
      <c r="AF20" s="18">
        <f>IFERROR(AVERAGEIFS('BB Results'!$O:$O,'BB Results'!$D:$D,"&gt;="&amp;AF$1,'BB Results'!$D:$D,"&lt;="&amp;AF$2),"N/A")</f>
        <v>1.8449999999999998</v>
      </c>
      <c r="AG20" s="18">
        <f>IFERROR(AVERAGEIFS('BB Results'!$O:$O,'BB Results'!$D:$D,"&gt;="&amp;AG$1,'BB Results'!$D:$D,"&lt;="&amp;AG$2),"N/A")</f>
        <v>2.4429999999999996</v>
      </c>
      <c r="AH20" s="18">
        <f>IFERROR(AVERAGEIFS('BB Results'!$O:$O,'BB Results'!$D:$D,"&gt;="&amp;AH$1,'BB Results'!$D:$D,"&lt;="&amp;AH$2),"N/A")</f>
        <v>1.9442857142857142</v>
      </c>
      <c r="AI20" s="18">
        <f>IFERROR(AVERAGEIFS('BB Results'!$O:$O,'BB Results'!$D:$D,"&gt;="&amp;AI$1,'BB Results'!$D:$D,"&lt;="&amp;AI$2),"N/A")</f>
        <v>1.427777777777778</v>
      </c>
      <c r="AJ20" s="18">
        <f>IFERROR(AVERAGEIFS('BB Results'!$O:$O,'BB Results'!$D:$D,"&gt;="&amp;AJ$1,'BB Results'!$D:$D,"&lt;="&amp;AJ$2),"N/A")</f>
        <v>1.3666666666666665</v>
      </c>
      <c r="AK20" s="14"/>
      <c r="AL20" s="30"/>
    </row>
    <row r="21" spans="1:64" hidden="1" outlineLevel="1" x14ac:dyDescent="0.2">
      <c r="A21" s="30"/>
      <c r="B21" s="67"/>
      <c r="C21" s="68"/>
      <c r="D21" s="30"/>
      <c r="E21" s="30"/>
      <c r="F21" s="30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14"/>
      <c r="AL21" s="30"/>
    </row>
    <row r="22" spans="1:64" hidden="1" outlineLevel="1" x14ac:dyDescent="0.2">
      <c r="A22" s="30"/>
      <c r="B22" s="29"/>
      <c r="C22" s="66"/>
      <c r="D22" s="30"/>
      <c r="E22" s="30"/>
      <c r="F22" s="30"/>
      <c r="G22" s="15" t="s">
        <v>2</v>
      </c>
      <c r="H22" s="8">
        <f>SUM('BB Results'!$N:$N,'BB Results'!$P:$P)</f>
        <v>4006.9673075678315</v>
      </c>
      <c r="I22" s="8">
        <f>SUMIFS('BB Results'!$N:$N,'BB Results'!$D:$D,"&lt;="&amp;I$2,'BB Results'!$D:$D,"&gt;="&amp;I$1)+SUMIFS('BB Results'!$P:$P,'BB Results'!$D:$D,"&lt;="&amp;I$2,'BB Results'!$D:$D,"&gt;="&amp;I$1)</f>
        <v>265.71527952184476</v>
      </c>
      <c r="J22" s="8">
        <f>SUMIFS('BB Results'!$N:$N,'BB Results'!$D:$D,"&lt;="&amp;J$2,'BB Results'!$D:$D,"&gt;="&amp;J$1)+SUMIFS('BB Results'!$P:$P,'BB Results'!$D:$D,"&lt;="&amp;J$2,'BB Results'!$D:$D,"&gt;="&amp;J$1)</f>
        <v>190.96224668784663</v>
      </c>
      <c r="K22" s="8">
        <f>SUMIFS('BB Results'!$N:$N,'BB Results'!$D:$D,"&lt;="&amp;K$2,'BB Results'!$D:$D,"&gt;="&amp;K$1)+SUMIFS('BB Results'!$P:$P,'BB Results'!$D:$D,"&lt;="&amp;K$2,'BB Results'!$D:$D,"&gt;="&amp;K$1)</f>
        <v>179.46093991654357</v>
      </c>
      <c r="L22" s="8">
        <f>SUMIFS('BB Results'!$N:$N,'BB Results'!$D:$D,"&lt;="&amp;L$2,'BB Results'!$D:$D,"&gt;="&amp;L$1)+SUMIFS('BB Results'!$P:$P,'BB Results'!$D:$D,"&lt;="&amp;L$2,'BB Results'!$D:$D,"&gt;="&amp;L$1)</f>
        <v>330.97553720931296</v>
      </c>
      <c r="M22" s="8">
        <f>SUMIFS('BB Results'!$N:$N,'BB Results'!$D:$D,"&lt;="&amp;M$2,'BB Results'!$D:$D,"&gt;="&amp;M$1)+SUMIFS('BB Results'!$P:$P,'BB Results'!$D:$D,"&lt;="&amp;M$2,'BB Results'!$D:$D,"&gt;="&amp;M$1)</f>
        <v>270.10776483334206</v>
      </c>
      <c r="N22" s="8">
        <f>SUMIFS('BB Results'!$N:$N,'BB Results'!$D:$D,"&lt;="&amp;N$2,'BB Results'!$D:$D,"&gt;="&amp;N$1)+SUMIFS('BB Results'!$P:$P,'BB Results'!$D:$D,"&lt;="&amp;N$2,'BB Results'!$D:$D,"&gt;="&amp;N$1)</f>
        <v>220.55076625182255</v>
      </c>
      <c r="O22" s="8">
        <f>SUMIFS('BB Results'!$N:$N,'BB Results'!$D:$D,"&lt;="&amp;O$2,'BB Results'!$D:$D,"&gt;="&amp;O$1)+SUMIFS('BB Results'!$P:$P,'BB Results'!$D:$D,"&lt;="&amp;O$2,'BB Results'!$D:$D,"&gt;="&amp;O$1)</f>
        <v>200.29455601422174</v>
      </c>
      <c r="P22" s="8">
        <f>SUMIFS('BB Results'!$N:$N,'BB Results'!$D:$D,"&lt;="&amp;P$2,'BB Results'!$D:$D,"&gt;="&amp;P$1)+SUMIFS('BB Results'!$P:$P,'BB Results'!$D:$D,"&lt;="&amp;P$2,'BB Results'!$D:$D,"&gt;="&amp;P$1)</f>
        <v>263.98986145560519</v>
      </c>
      <c r="Q22" s="8">
        <f>SUMIFS('BB Results'!$N:$N,'BB Results'!$D:$D,"&lt;="&amp;Q$2,'BB Results'!$D:$D,"&gt;="&amp;Q$1)+SUMIFS('BB Results'!$P:$P,'BB Results'!$D:$D,"&lt;="&amp;Q$2,'BB Results'!$D:$D,"&gt;="&amp;Q$1)</f>
        <v>420.6537770708515</v>
      </c>
      <c r="R22" s="8">
        <f>SUMIFS('BB Results'!$N:$N,'BB Results'!$D:$D,"&lt;="&amp;R$2,'BB Results'!$D:$D,"&gt;="&amp;R$1)+SUMIFS('BB Results'!$P:$P,'BB Results'!$D:$D,"&lt;="&amp;R$2,'BB Results'!$D:$D,"&gt;="&amp;R$1)</f>
        <v>222.0386523593171</v>
      </c>
      <c r="S22" s="8">
        <f>SUMIFS('BB Results'!$N:$N,'BB Results'!$D:$D,"&lt;="&amp;S$2,'BB Results'!$D:$D,"&gt;="&amp;S$1)+SUMIFS('BB Results'!$P:$P,'BB Results'!$D:$D,"&lt;="&amp;S$2,'BB Results'!$D:$D,"&gt;="&amp;S$1)</f>
        <v>144.80675539330443</v>
      </c>
      <c r="T22" s="8">
        <f>SUMIFS('BB Results'!$N:$N,'BB Results'!$D:$D,"&lt;="&amp;T$2,'BB Results'!$D:$D,"&gt;="&amp;T$1)+SUMIFS('BB Results'!$P:$P,'BB Results'!$D:$D,"&lt;="&amp;T$2,'BB Results'!$D:$D,"&gt;="&amp;T$1)</f>
        <v>81.642104080612611</v>
      </c>
      <c r="U22" s="8">
        <f>SUMIFS('BB Results'!$N:$N,'BB Results'!$D:$D,"&lt;="&amp;U$2,'BB Results'!$D:$D,"&gt;="&amp;U$1)+SUMIFS('BB Results'!$P:$P,'BB Results'!$D:$D,"&lt;="&amp;U$2,'BB Results'!$D:$D,"&gt;="&amp;U$1)</f>
        <v>191.83014394720701</v>
      </c>
      <c r="V22" s="8">
        <f>SUMIFS('BB Results'!$N:$N,'BB Results'!$D:$D,"&lt;="&amp;V$2,'BB Results'!$D:$D,"&gt;="&amp;V$1)+SUMIFS('BB Results'!$P:$P,'BB Results'!$D:$D,"&lt;="&amp;V$2,'BB Results'!$D:$D,"&gt;="&amp;V$1)</f>
        <v>187.98754177985697</v>
      </c>
      <c r="W22" s="8">
        <f>SUMIFS('BB Results'!$N:$N,'BB Results'!$D:$D,"&lt;="&amp;W$2,'BB Results'!$D:$D,"&gt;="&amp;W$1)+SUMIFS('BB Results'!$P:$P,'BB Results'!$D:$D,"&lt;="&amp;W$2,'BB Results'!$D:$D,"&gt;="&amp;W$1)</f>
        <v>196.66578571806872</v>
      </c>
      <c r="X22" s="8">
        <f>SUMIFS('BB Results'!$N:$N,'BB Results'!$D:$D,"&lt;="&amp;X$2,'BB Results'!$D:$D,"&gt;="&amp;X$1)+SUMIFS('BB Results'!$P:$P,'BB Results'!$D:$D,"&lt;="&amp;X$2,'BB Results'!$D:$D,"&gt;="&amp;X$1)</f>
        <v>61.07845117805347</v>
      </c>
      <c r="Y22" s="8">
        <f>SUMIFS('BB Results'!$N:$N,'BB Results'!$D:$D,"&lt;="&amp;Y$2,'BB Results'!$D:$D,"&gt;="&amp;Y$1)+SUMIFS('BB Results'!$P:$P,'BB Results'!$D:$D,"&lt;="&amp;Y$2,'BB Results'!$D:$D,"&gt;="&amp;Y$1)</f>
        <v>61.481252678229978</v>
      </c>
      <c r="Z22" s="8">
        <f>SUMIFS('BB Results'!$N:$N,'BB Results'!$D:$D,"&lt;="&amp;Z$2,'BB Results'!$D:$D,"&gt;="&amp;Z$1)+SUMIFS('BB Results'!$P:$P,'BB Results'!$D:$D,"&lt;="&amp;Z$2,'BB Results'!$D:$D,"&gt;="&amp;Z$1)</f>
        <v>95.15985228895552</v>
      </c>
      <c r="AA22" s="8">
        <f>SUMIFS('BB Results'!$N:$N,'BB Results'!$D:$D,"&lt;="&amp;AA$2,'BB Results'!$D:$D,"&gt;="&amp;AA$1)+SUMIFS('BB Results'!$P:$P,'BB Results'!$D:$D,"&lt;="&amp;AA$2,'BB Results'!$D:$D,"&gt;="&amp;AA$1)</f>
        <v>35.284410919468627</v>
      </c>
      <c r="AB22" s="8">
        <f>SUMIFS('BB Results'!$N:$N,'BB Results'!$D:$D,"&lt;="&amp;AB$2,'BB Results'!$D:$D,"&gt;="&amp;AB$1)+SUMIFS('BB Results'!$P:$P,'BB Results'!$D:$D,"&lt;="&amp;AB$2,'BB Results'!$D:$D,"&gt;="&amp;AB$1)</f>
        <v>14.352442014126225</v>
      </c>
      <c r="AC22" s="8">
        <f>SUMIFS('BB Results'!$N:$N,'BB Results'!$D:$D,"&lt;="&amp;AC$2,'BB Results'!$D:$D,"&gt;="&amp;AC$1)+SUMIFS('BB Results'!$P:$P,'BB Results'!$D:$D,"&lt;="&amp;AC$2,'BB Results'!$D:$D,"&gt;="&amp;AC$1)</f>
        <v>39.430467007304621</v>
      </c>
      <c r="AD22" s="8">
        <f>SUMIFS('BB Results'!$N:$N,'BB Results'!$D:$D,"&lt;="&amp;AD$2,'BB Results'!$D:$D,"&gt;="&amp;AD$1)+SUMIFS('BB Results'!$P:$P,'BB Results'!$D:$D,"&lt;="&amp;AD$2,'BB Results'!$D:$D,"&gt;="&amp;AD$1)</f>
        <v>76.150077531057406</v>
      </c>
      <c r="AE22" s="8">
        <f>SUMIFS('BB Results'!$N:$N,'BB Results'!$D:$D,"&lt;="&amp;AE$2,'BB Results'!$D:$D,"&gt;="&amp;AE$1)+SUMIFS('BB Results'!$P:$P,'BB Results'!$D:$D,"&lt;="&amp;AE$2,'BB Results'!$D:$D,"&gt;="&amp;AE$1)</f>
        <v>15.136188401286439</v>
      </c>
      <c r="AF22" s="8">
        <f>SUMIFS('BB Results'!$N:$N,'BB Results'!$D:$D,"&lt;="&amp;AF$2,'BB Results'!$D:$D,"&gt;="&amp;AF$1)+SUMIFS('BB Results'!$P:$P,'BB Results'!$D:$D,"&lt;="&amp;AF$2,'BB Results'!$D:$D,"&gt;="&amp;AF$1)</f>
        <v>32.191661083476262</v>
      </c>
      <c r="AG22" s="8">
        <f>SUMIFS('BB Results'!$N:$N,'BB Results'!$D:$D,"&lt;="&amp;AG$2,'BB Results'!$D:$D,"&gt;="&amp;AG$1)+SUMIFS('BB Results'!$P:$P,'BB Results'!$D:$D,"&lt;="&amp;AG$2,'BB Results'!$D:$D,"&gt;="&amp;AG$1)</f>
        <v>69.448372907263661</v>
      </c>
      <c r="AH22" s="8">
        <f>SUMIFS('BB Results'!$N:$N,'BB Results'!$D:$D,"&lt;="&amp;AH$2,'BB Results'!$D:$D,"&gt;="&amp;AH$1)+SUMIFS('BB Results'!$P:$P,'BB Results'!$D:$D,"&lt;="&amp;AH$2,'BB Results'!$D:$D,"&gt;="&amp;AH$1)</f>
        <v>39.703587444715936</v>
      </c>
      <c r="AI22" s="8">
        <f>SUMIFS('BB Results'!$N:$N,'BB Results'!$D:$D,"&lt;="&amp;AI$2,'BB Results'!$D:$D,"&gt;="&amp;AI$1)+SUMIFS('BB Results'!$P:$P,'BB Results'!$D:$D,"&lt;="&amp;AI$2,'BB Results'!$D:$D,"&gt;="&amp;AI$1)</f>
        <v>77.002999152199791</v>
      </c>
      <c r="AJ22" s="8">
        <f>SUMIFS('BB Results'!$N:$N,'BB Results'!$D:$D,"&lt;="&amp;AJ$2,'BB Results'!$D:$D,"&gt;="&amp;AJ$1)+SUMIFS('BB Results'!$P:$P,'BB Results'!$D:$D,"&lt;="&amp;AJ$2,'BB Results'!$D:$D,"&gt;="&amp;AJ$1)</f>
        <v>22.865832721936904</v>
      </c>
      <c r="AK22" s="14"/>
      <c r="AL22" s="30"/>
    </row>
    <row r="23" spans="1:64" hidden="1" outlineLevel="1" x14ac:dyDescent="0.2">
      <c r="A23" s="30"/>
      <c r="B23" s="29"/>
      <c r="C23" s="66"/>
      <c r="D23" s="30"/>
      <c r="E23" s="30"/>
      <c r="F23" s="30"/>
      <c r="G23" s="15" t="s">
        <v>1</v>
      </c>
      <c r="H23" s="8">
        <f>SUM('BB Results'!$Q:$Q)+H$22</f>
        <v>4406.5273075678315</v>
      </c>
      <c r="I23" s="8">
        <f>SUMIFS('BB Results'!$Q:$Q,'BB Results'!$D:$D,"&lt;="&amp;I$2,'BB Results'!$D:$D,"&gt;="&amp;I$1)+I22</f>
        <v>268.47527952184475</v>
      </c>
      <c r="J23" s="8">
        <f>SUMIFS('BB Results'!$Q:$Q,'BB Results'!$D:$D,"&lt;="&amp;J$2,'BB Results'!$D:$D,"&gt;="&amp;J$1)+J22</f>
        <v>214.66224668784662</v>
      </c>
      <c r="K23" s="8">
        <f>SUMIFS('BB Results'!$Q:$Q,'BB Results'!$D:$D,"&lt;="&amp;K$2,'BB Results'!$D:$D,"&gt;="&amp;K$1)+K22</f>
        <v>231.76093991654358</v>
      </c>
      <c r="L23" s="8">
        <f>SUMIFS('BB Results'!$Q:$Q,'BB Results'!$D:$D,"&lt;="&amp;L$2,'BB Results'!$D:$D,"&gt;="&amp;L$1)+L22</f>
        <v>376.37553720931294</v>
      </c>
      <c r="M23" s="8">
        <f>SUMIFS('BB Results'!$Q:$Q,'BB Results'!$D:$D,"&lt;="&amp;M$2,'BB Results'!$D:$D,"&gt;="&amp;M$1)+M22</f>
        <v>316.60776483334206</v>
      </c>
      <c r="N23" s="8">
        <f>SUMIFS('BB Results'!$Q:$Q,'BB Results'!$D:$D,"&lt;="&amp;N$2,'BB Results'!$D:$D,"&gt;="&amp;N$1)+N22</f>
        <v>235.45076625182256</v>
      </c>
      <c r="O23" s="8">
        <f>SUMIFS('BB Results'!$Q:$Q,'BB Results'!$D:$D,"&lt;="&amp;O$2,'BB Results'!$D:$D,"&gt;="&amp;O$1)+O22</f>
        <v>250.09455601422175</v>
      </c>
      <c r="P23" s="8">
        <f>SUMIFS('BB Results'!$Q:$Q,'BB Results'!$D:$D,"&lt;="&amp;P$2,'BB Results'!$D:$D,"&gt;="&amp;P$1)+P22</f>
        <v>264.28986145560521</v>
      </c>
      <c r="Q23" s="8">
        <f>SUMIFS('BB Results'!$Q:$Q,'BB Results'!$D:$D,"&lt;="&amp;Q$2,'BB Results'!$D:$D,"&gt;="&amp;Q$1)+Q22</f>
        <v>414.45377707085152</v>
      </c>
      <c r="R23" s="8">
        <f>SUMIFS('BB Results'!$Q:$Q,'BB Results'!$D:$D,"&lt;="&amp;R$2,'BB Results'!$D:$D,"&gt;="&amp;R$1)+R22</f>
        <v>153.4386523593171</v>
      </c>
      <c r="S23" s="8">
        <f>SUMIFS('BB Results'!$Q:$Q,'BB Results'!$D:$D,"&lt;="&amp;S$2,'BB Results'!$D:$D,"&gt;="&amp;S$1)+S22</f>
        <v>171.20675539330441</v>
      </c>
      <c r="T23" s="8">
        <f>SUMIFS('BB Results'!$Q:$Q,'BB Results'!$D:$D,"&lt;="&amp;T$2,'BB Results'!$D:$D,"&gt;="&amp;T$1)+T22</f>
        <v>110.94210408061261</v>
      </c>
      <c r="U23" s="8">
        <f>SUMIFS('BB Results'!$Q:$Q,'BB Results'!$D:$D,"&lt;="&amp;U$2,'BB Results'!$D:$D,"&gt;="&amp;U$1)+U22</f>
        <v>262.930143947207</v>
      </c>
      <c r="V23" s="8">
        <f>SUMIFS('BB Results'!$Q:$Q,'BB Results'!$D:$D,"&lt;="&amp;V$2,'BB Results'!$D:$D,"&gt;="&amp;V$1)+V22</f>
        <v>235.28754177985695</v>
      </c>
      <c r="W23" s="8">
        <f>SUMIFS('BB Results'!$Q:$Q,'BB Results'!$D:$D,"&lt;="&amp;W$2,'BB Results'!$D:$D,"&gt;="&amp;W$1)+W22</f>
        <v>226.16578571806872</v>
      </c>
      <c r="X23" s="8">
        <f>SUMIFS('BB Results'!$Q:$Q,'BB Results'!$D:$D,"&lt;="&amp;X$2,'BB Results'!$D:$D,"&gt;="&amp;X$1)+X22</f>
        <v>98.978451178053461</v>
      </c>
      <c r="Y23" s="8">
        <f>SUMIFS('BB Results'!$Q:$Q,'BB Results'!$D:$D,"&lt;="&amp;Y$2,'BB Results'!$D:$D,"&gt;="&amp;Y$1)+Y22</f>
        <v>89.581252678229987</v>
      </c>
      <c r="Z23" s="8">
        <f>SUMIFS('BB Results'!$Q:$Q,'BB Results'!$D:$D,"&lt;="&amp;Z$2,'BB Results'!$D:$D,"&gt;="&amp;Z$1)+Z22</f>
        <v>28.059852288955526</v>
      </c>
      <c r="AA23" s="8">
        <f>SUMIFS('BB Results'!$Q:$Q,'BB Results'!$D:$D,"&lt;="&amp;AA$2,'BB Results'!$D:$D,"&gt;="&amp;AA$1)+AA22</f>
        <v>13.784410919468627</v>
      </c>
      <c r="AB23" s="8">
        <f>SUMIFS('BB Results'!$Q:$Q,'BB Results'!$D:$D,"&lt;="&amp;AB$2,'BB Results'!$D:$D,"&gt;="&amp;AB$1)+AB22</f>
        <v>14.852442014126225</v>
      </c>
      <c r="AC23" s="8">
        <f>SUMIFS('BB Results'!$Q:$Q,'BB Results'!$D:$D,"&lt;="&amp;AC$2,'BB Results'!$D:$D,"&gt;="&amp;AC$1)+AC22</f>
        <v>42.930467007304621</v>
      </c>
      <c r="AD23" s="8">
        <f>SUMIFS('BB Results'!$Q:$Q,'BB Results'!$D:$D,"&lt;="&amp;AD$2,'BB Results'!$D:$D,"&gt;="&amp;AD$1)+AD22</f>
        <v>73.7500775310574</v>
      </c>
      <c r="AE23" s="8">
        <f>SUMIFS('BB Results'!$Q:$Q,'BB Results'!$D:$D,"&lt;="&amp;AE$2,'BB Results'!$D:$D,"&gt;="&amp;AE$1)+AE22</f>
        <v>-6.3811598713559903E-2</v>
      </c>
      <c r="AF23" s="8">
        <f>SUMIFS('BB Results'!$Q:$Q,'BB Results'!$D:$D,"&lt;="&amp;AF$2,'BB Results'!$D:$D,"&gt;="&amp;AF$1)+AF22</f>
        <v>60.391661083476265</v>
      </c>
      <c r="AG23" s="8">
        <f>SUMIFS('BB Results'!$Q:$Q,'BB Results'!$D:$D,"&lt;="&amp;AG$2,'BB Results'!$D:$D,"&gt;="&amp;AG$1)+AG22</f>
        <v>53.148372907263663</v>
      </c>
      <c r="AH23" s="8">
        <f>SUMIFS('BB Results'!$Q:$Q,'BB Results'!$D:$D,"&lt;="&amp;AH$2,'BB Results'!$D:$D,"&gt;="&amp;AH$1)+AH22</f>
        <v>72.503587444715933</v>
      </c>
      <c r="AI23" s="8">
        <f>SUMIFS('BB Results'!$Q:$Q,'BB Results'!$D:$D,"&lt;="&amp;AI$2,'BB Results'!$D:$D,"&gt;="&amp;AI$1)+AI22</f>
        <v>105.40299915219978</v>
      </c>
      <c r="AJ23" s="8">
        <f>SUMIFS('BB Results'!$Q:$Q,'BB Results'!$D:$D,"&lt;="&amp;AJ$2,'BB Results'!$D:$D,"&gt;="&amp;AJ$1)+AJ22</f>
        <v>21.065832721936903</v>
      </c>
      <c r="AK23" s="14"/>
      <c r="AL23" s="30"/>
    </row>
    <row r="24" spans="1:64" hidden="1" outlineLevel="1" x14ac:dyDescent="0.2">
      <c r="A24" s="30"/>
      <c r="B24" s="30"/>
      <c r="C24" s="30"/>
      <c r="D24" s="30"/>
      <c r="E24" s="30"/>
      <c r="F24" s="30"/>
      <c r="G24" s="15" t="s">
        <v>57</v>
      </c>
      <c r="H24" s="44">
        <f t="shared" ref="H24:I24" si="18">IFERROR((H23-H22)/H22,"N/A")</f>
        <v>9.9716311447154482E-2</v>
      </c>
      <c r="I24" s="44">
        <f t="shared" si="18"/>
        <v>1.0387057925184495E-2</v>
      </c>
      <c r="J24" s="44">
        <f t="shared" ref="J24:K24" si="19">IFERROR((J23-J22)/J22,"N/A")</f>
        <v>0.12410830104413682</v>
      </c>
      <c r="K24" s="44">
        <f t="shared" si="19"/>
        <v>0.29142831874346353</v>
      </c>
      <c r="L24" s="44">
        <f t="shared" ref="L24:M24" si="20">IFERROR((L23-L22)/L22,"N/A")</f>
        <v>0.13717025851154813</v>
      </c>
      <c r="M24" s="44">
        <f t="shared" si="20"/>
        <v>0.17215351076149457</v>
      </c>
      <c r="N24" s="44">
        <f t="shared" ref="N24:O24" si="21">IFERROR((N23-N22)/N22,"N/A")</f>
        <v>6.7558142069601076E-2</v>
      </c>
      <c r="O24" s="44">
        <f t="shared" si="21"/>
        <v>0.24863381706921683</v>
      </c>
      <c r="P24" s="44">
        <f t="shared" ref="P24:Q24" si="22">IFERROR((P23-P22)/P22,"N/A")</f>
        <v>1.1364072784683891E-3</v>
      </c>
      <c r="Q24" s="44">
        <f t="shared" si="22"/>
        <v>-1.4738961915836336E-2</v>
      </c>
      <c r="R24" s="44">
        <f t="shared" ref="R24:S24" si="23">IFERROR((R23-R22)/R22,"N/A")</f>
        <v>-0.3089552169006462</v>
      </c>
      <c r="S24" s="44">
        <f t="shared" si="23"/>
        <v>0.18231193654119163</v>
      </c>
      <c r="T24" s="44">
        <f t="shared" ref="T24:U24" si="24">IFERROR((T23-T22)/T22,"N/A")</f>
        <v>0.35888345027302904</v>
      </c>
      <c r="U24" s="44">
        <f t="shared" si="24"/>
        <v>0.3706403933031881</v>
      </c>
      <c r="V24" s="44">
        <f t="shared" ref="V24:W24" si="25">IFERROR((V23-V22)/V22,"N/A")</f>
        <v>0.25161241831328751</v>
      </c>
      <c r="W24" s="44">
        <f t="shared" si="25"/>
        <v>0.15000067191295735</v>
      </c>
      <c r="X24" s="44">
        <f t="shared" ref="X24:Y24" si="26">IFERROR((X23-X22)/X22,"N/A")</f>
        <v>0.62051344244986528</v>
      </c>
      <c r="Y24" s="44">
        <f t="shared" si="26"/>
        <v>0.45704989368165549</v>
      </c>
      <c r="Z24" s="44">
        <f t="shared" ref="Z24:AA24" si="27">IFERROR((Z23-Z22)/Z22,"N/A")</f>
        <v>-0.70512929965726501</v>
      </c>
      <c r="AA24" s="44">
        <f t="shared" si="27"/>
        <v>-0.60933424817748905</v>
      </c>
      <c r="AB24" s="44">
        <f t="shared" ref="AB24:AC24" si="28">IFERROR((AB23-AB22)/AB22,"N/A")</f>
        <v>3.4837277134293992E-2</v>
      </c>
      <c r="AC24" s="44">
        <f t="shared" si="28"/>
        <v>8.8763848507084978E-2</v>
      </c>
      <c r="AD24" s="44">
        <f t="shared" ref="AD24:AE24" si="29">IFERROR((AD23-AD22)/AD22,"N/A")</f>
        <v>-3.1516711181563517E-2</v>
      </c>
      <c r="AE24" s="44">
        <f t="shared" si="29"/>
        <v>-1.0042158301034452</v>
      </c>
      <c r="AF24" s="44">
        <f t="shared" ref="AF24:AG24" si="30">IFERROR((AF23-AF22)/AF22,"N/A")</f>
        <v>0.8760032583244004</v>
      </c>
      <c r="AG24" s="44">
        <f t="shared" si="30"/>
        <v>-0.23470672267247844</v>
      </c>
      <c r="AH24" s="44">
        <f t="shared" ref="AH24:AI24" si="31">IFERROR((AH23-AH22)/AH22,"N/A")</f>
        <v>0.82612182200591744</v>
      </c>
      <c r="AI24" s="44">
        <f t="shared" si="31"/>
        <v>0.36881680340613943</v>
      </c>
      <c r="AJ24" s="44">
        <f t="shared" ref="AJ24" si="32">IFERROR((AJ23-AJ22)/AJ22,"N/A")</f>
        <v>-7.8720072078246509E-2</v>
      </c>
      <c r="AK24" s="14"/>
      <c r="AL24" s="30"/>
    </row>
    <row r="25" spans="1:64" hidden="1" outlineLevel="1" x14ac:dyDescent="0.2">
      <c r="A25" s="30"/>
      <c r="B25" s="29"/>
      <c r="C25" s="66"/>
      <c r="D25" s="30"/>
      <c r="E25" s="30"/>
      <c r="F25" s="30"/>
      <c r="G25" s="15" t="s">
        <v>102</v>
      </c>
      <c r="H25" s="5" t="str">
        <f>ROUND(SUM('BB Results'!$Q:$Q),1)&amp;" units"</f>
        <v>399.6 units</v>
      </c>
      <c r="I25" s="4" t="str">
        <f>ROUND(SUMIFS('BB Results'!$Q:$Q,'BB Results'!$D:$D,"&lt;="&amp;I$2,'BB Results'!$D:$D,"&gt;="&amp;I$1),1)&amp;" units"</f>
        <v>2.8 units</v>
      </c>
      <c r="J25" s="4" t="str">
        <f>ROUND(SUMIFS('BB Results'!$Q:$Q,'BB Results'!$D:$D,"&lt;="&amp;J$2,'BB Results'!$D:$D,"&gt;="&amp;J$1),1)&amp;" units"</f>
        <v>23.7 units</v>
      </c>
      <c r="K25" s="4" t="str">
        <f>ROUND(SUMIFS('BB Results'!$Q:$Q,'BB Results'!$D:$D,"&lt;="&amp;K$2,'BB Results'!$D:$D,"&gt;="&amp;K$1),1)&amp;" units"</f>
        <v>52.3 units</v>
      </c>
      <c r="L25" s="4" t="str">
        <f>ROUND(SUMIFS('BB Results'!$Q:$Q,'BB Results'!$D:$D,"&lt;="&amp;L$2,'BB Results'!$D:$D,"&gt;="&amp;L$1),1)&amp;" units"</f>
        <v>45.4 units</v>
      </c>
      <c r="M25" s="4" t="str">
        <f>ROUND(SUMIFS('BB Results'!$Q:$Q,'BB Results'!$D:$D,"&lt;="&amp;M$2,'BB Results'!$D:$D,"&gt;="&amp;M$1),1)&amp;" units"</f>
        <v>46.5 units</v>
      </c>
      <c r="N25" s="4" t="str">
        <f>ROUND(SUMIFS('BB Results'!$Q:$Q,'BB Results'!$D:$D,"&lt;="&amp;N$2,'BB Results'!$D:$D,"&gt;="&amp;N$1),1)&amp;" units"</f>
        <v>14.9 units</v>
      </c>
      <c r="O25" s="4" t="str">
        <f>ROUND(SUMIFS('BB Results'!$Q:$Q,'BB Results'!$D:$D,"&lt;="&amp;O$2,'BB Results'!$D:$D,"&gt;="&amp;O$1),1)&amp;" units"</f>
        <v>49.8 units</v>
      </c>
      <c r="P25" s="4" t="str">
        <f>ROUND(SUMIFS('BB Results'!$Q:$Q,'BB Results'!$D:$D,"&lt;="&amp;P$2,'BB Results'!$D:$D,"&gt;="&amp;P$1),1)&amp;" units"</f>
        <v>0.3 units</v>
      </c>
      <c r="Q25" s="4" t="str">
        <f>ROUND(SUMIFS('BB Results'!$Q:$Q,'BB Results'!$D:$D,"&lt;="&amp;Q$2,'BB Results'!$D:$D,"&gt;="&amp;Q$1),1)&amp;" units"</f>
        <v>-6.2 units</v>
      </c>
      <c r="R25" s="4" t="str">
        <f>ROUND(SUMIFS('BB Results'!$Q:$Q,'BB Results'!$D:$D,"&lt;="&amp;R$2,'BB Results'!$D:$D,"&gt;="&amp;R$1),1)&amp;" units"</f>
        <v>-68.6 units</v>
      </c>
      <c r="S25" s="4" t="str">
        <f>ROUND(SUMIFS('BB Results'!$Q:$Q,'BB Results'!$D:$D,"&lt;="&amp;S$2,'BB Results'!$D:$D,"&gt;="&amp;S$1),1)&amp;" units"</f>
        <v>26.4 units</v>
      </c>
      <c r="T25" s="4" t="str">
        <f>ROUND(SUMIFS('BB Results'!$Q:$Q,'BB Results'!$D:$D,"&lt;="&amp;T$2,'BB Results'!$D:$D,"&gt;="&amp;T$1),1)&amp;" units"</f>
        <v>29.3 units</v>
      </c>
      <c r="U25" s="4" t="str">
        <f>ROUND(SUMIFS('BB Results'!$Q:$Q,'BB Results'!$D:$D,"&lt;="&amp;U$2,'BB Results'!$D:$D,"&gt;="&amp;U$1),1)&amp;" units"</f>
        <v>71.1 units</v>
      </c>
      <c r="V25" s="4" t="str">
        <f>ROUND(SUMIFS('BB Results'!$Q:$Q,'BB Results'!$D:$D,"&lt;="&amp;V$2,'BB Results'!$D:$D,"&gt;="&amp;V$1),1)&amp;" units"</f>
        <v>47.3 units</v>
      </c>
      <c r="W25" s="4" t="str">
        <f>ROUND(SUMIFS('BB Results'!$Q:$Q,'BB Results'!$D:$D,"&lt;="&amp;W$2,'BB Results'!$D:$D,"&gt;="&amp;W$1),1)&amp;" units"</f>
        <v>29.5 units</v>
      </c>
      <c r="X25" s="4" t="str">
        <f>ROUND(SUMIFS('BB Results'!$Q:$Q,'BB Results'!$D:$D,"&lt;="&amp;X$2,'BB Results'!$D:$D,"&gt;="&amp;X$1),1)&amp;" units"</f>
        <v>37.9 units</v>
      </c>
      <c r="Y25" s="4" t="str">
        <f>ROUND(SUMIFS('BB Results'!$Q:$Q,'BB Results'!$D:$D,"&lt;="&amp;Y$2,'BB Results'!$D:$D,"&gt;="&amp;Y$1),1)&amp;" units"</f>
        <v>28.1 units</v>
      </c>
      <c r="Z25" s="4" t="str">
        <f>ROUND(SUMIFS('BB Results'!$Q:$Q,'BB Results'!$D:$D,"&lt;="&amp;Z$2,'BB Results'!$D:$D,"&gt;="&amp;Z$1),1)&amp;" units"</f>
        <v>-67.1 units</v>
      </c>
      <c r="AA25" s="4" t="str">
        <f>ROUND(SUMIFS('BB Results'!$Q:$Q,'BB Results'!$D:$D,"&lt;="&amp;AA$2,'BB Results'!$D:$D,"&gt;="&amp;AA$1),1)&amp;" units"</f>
        <v>-21.5 units</v>
      </c>
      <c r="AB25" s="4" t="str">
        <f>ROUND(SUMIFS('BB Results'!$Q:$Q,'BB Results'!$D:$D,"&lt;="&amp;AB$2,'BB Results'!$D:$D,"&gt;="&amp;AB$1),1)&amp;" units"</f>
        <v>0.5 units</v>
      </c>
      <c r="AC25" s="4" t="str">
        <f>ROUND(SUMIFS('BB Results'!$Q:$Q,'BB Results'!$D:$D,"&lt;="&amp;AC$2,'BB Results'!$D:$D,"&gt;="&amp;AC$1),1)&amp;" units"</f>
        <v>3.5 units</v>
      </c>
      <c r="AD25" s="4" t="str">
        <f>ROUND(SUMIFS('BB Results'!$Q:$Q,'BB Results'!$D:$D,"&lt;="&amp;AD$2,'BB Results'!$D:$D,"&gt;="&amp;AD$1),1)&amp;" units"</f>
        <v>-2.4 units</v>
      </c>
      <c r="AE25" s="4" t="str">
        <f>ROUND(SUMIFS('BB Results'!$Q:$Q,'BB Results'!$D:$D,"&lt;="&amp;AE$2,'BB Results'!$D:$D,"&gt;="&amp;AE$1),1)&amp;" units"</f>
        <v>-15.2 units</v>
      </c>
      <c r="AF25" s="4" t="str">
        <f>ROUND(SUMIFS('BB Results'!$Q:$Q,'BB Results'!$D:$D,"&lt;="&amp;AF$2,'BB Results'!$D:$D,"&gt;="&amp;AF$1),1)&amp;" units"</f>
        <v>28.2 units</v>
      </c>
      <c r="AG25" s="4" t="str">
        <f>ROUND(SUMIFS('BB Results'!$Q:$Q,'BB Results'!$D:$D,"&lt;="&amp;AG$2,'BB Results'!$D:$D,"&gt;="&amp;AG$1),1)&amp;" units"</f>
        <v>-16.3 units</v>
      </c>
      <c r="AH25" s="4" t="str">
        <f>ROUND(SUMIFS('BB Results'!$Q:$Q,'BB Results'!$D:$D,"&lt;="&amp;AH$2,'BB Results'!$D:$D,"&gt;="&amp;AH$1),1)&amp;" units"</f>
        <v>32.8 units</v>
      </c>
      <c r="AI25" s="4" t="str">
        <f>ROUND(SUMIFS('BB Results'!$Q:$Q,'BB Results'!$D:$D,"&lt;="&amp;AI$2,'BB Results'!$D:$D,"&gt;="&amp;AI$1),1)&amp;" units"</f>
        <v>28.4 units</v>
      </c>
      <c r="AJ25" s="4" t="str">
        <f>ROUND(SUMIFS('BB Results'!$Q:$Q,'BB Results'!$D:$D,"&lt;="&amp;AJ$2,'BB Results'!$D:$D,"&gt;="&amp;AJ$1),1)&amp;" units"</f>
        <v>-1.8 units</v>
      </c>
      <c r="AK25" s="14"/>
      <c r="AL25" s="30"/>
    </row>
    <row r="26" spans="1:64" ht="17" collapsed="1" thickBot="1" x14ac:dyDescent="0.25">
      <c r="A26" s="30"/>
      <c r="B26" s="29"/>
      <c r="C26" s="66"/>
      <c r="D26" s="30"/>
      <c r="E26" s="30"/>
      <c r="F26" s="30"/>
      <c r="G26" s="19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30"/>
    </row>
    <row r="27" spans="1:64" x14ac:dyDescent="0.2">
      <c r="A27" s="30"/>
      <c r="B27" s="6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64" s="110" customFormat="1" hidden="1" outlineLevel="1" x14ac:dyDescent="0.2">
      <c r="G28" s="46" t="s">
        <v>1472</v>
      </c>
      <c r="I28" s="110" t="s">
        <v>1546</v>
      </c>
      <c r="J28" s="110" t="s">
        <v>1545</v>
      </c>
      <c r="K28" s="110" t="s">
        <v>1544</v>
      </c>
      <c r="L28" s="110" t="s">
        <v>1552</v>
      </c>
      <c r="AO28" s="111"/>
      <c r="AP28" s="111"/>
      <c r="AQ28" s="111"/>
      <c r="AR28" s="111"/>
      <c r="AS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64" ht="17" collapsed="1" thickBo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O29" s="51"/>
      <c r="AP29" s="51"/>
      <c r="AQ29" s="51"/>
      <c r="AR29" s="51"/>
      <c r="AS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64" x14ac:dyDescent="0.2">
      <c r="A30" s="30"/>
      <c r="B30" s="30"/>
      <c r="C30" s="30"/>
      <c r="D30" s="30"/>
      <c r="E30" s="30"/>
      <c r="F30" s="30"/>
      <c r="G30" s="149" t="s">
        <v>1621</v>
      </c>
      <c r="H30" s="150"/>
      <c r="I30" s="150"/>
      <c r="J30" s="150"/>
      <c r="K30" s="150"/>
      <c r="L30" s="150"/>
      <c r="M30" s="15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O30" s="51"/>
      <c r="AP30" s="51"/>
      <c r="AQ30" s="51"/>
      <c r="AR30" s="51"/>
      <c r="AS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ht="17" thickBot="1" x14ac:dyDescent="0.25">
      <c r="A31" s="30"/>
      <c r="B31" s="30"/>
      <c r="C31" s="30"/>
      <c r="D31" s="30"/>
      <c r="E31" s="30"/>
      <c r="F31" s="30"/>
      <c r="G31" s="152"/>
      <c r="H31" s="153"/>
      <c r="I31" s="153"/>
      <c r="J31" s="153"/>
      <c r="K31" s="153"/>
      <c r="L31" s="153"/>
      <c r="M31" s="154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O31" s="51"/>
      <c r="AP31" s="51"/>
      <c r="AQ31" s="51"/>
      <c r="AR31" s="51"/>
      <c r="AS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x14ac:dyDescent="0.2">
      <c r="A32" s="30"/>
      <c r="B32" s="30"/>
      <c r="C32" s="30"/>
      <c r="D32" s="30"/>
      <c r="E32" s="30"/>
      <c r="F32" s="30"/>
      <c r="G32" s="148" t="s">
        <v>63</v>
      </c>
      <c r="H32" s="16" t="s">
        <v>17</v>
      </c>
      <c r="I32" s="16" t="s">
        <v>1546</v>
      </c>
      <c r="J32" s="16" t="s">
        <v>1545</v>
      </c>
      <c r="K32" s="16" t="s">
        <v>1544</v>
      </c>
      <c r="L32" s="16" t="s">
        <v>1552</v>
      </c>
      <c r="M32" s="14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O32" s="51"/>
      <c r="AP32" s="51"/>
      <c r="AQ32" s="51"/>
      <c r="AR32" s="51"/>
      <c r="AS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x14ac:dyDescent="0.2">
      <c r="A33" s="30"/>
      <c r="B33" s="30"/>
      <c r="C33" s="30"/>
      <c r="D33" s="30"/>
      <c r="E33" s="30"/>
      <c r="F33" s="30"/>
      <c r="G33" s="148"/>
      <c r="H33" s="49">
        <f>SUM(I33:M33)</f>
        <v>29</v>
      </c>
      <c r="I33" s="13">
        <f>COUNTIFS('BB Results'!$K:$K,I$28,'BB Results'!$B:$B,"&gt;0")</f>
        <v>15</v>
      </c>
      <c r="J33" s="13">
        <f>COUNTIFS('BB Results'!$K:$K,J$28,'BB Results'!$B:$B,"&gt;0")</f>
        <v>13</v>
      </c>
      <c r="K33" s="13">
        <f>COUNTIFS('BB Results'!$K:$K,K$28,'BB Results'!$B:$B,"&gt;0")</f>
        <v>1</v>
      </c>
      <c r="L33" s="13">
        <f>COUNTIFS('BB Results'!$K:$K,L$28,'BB Results'!$B:$B,"&gt;0")</f>
        <v>0</v>
      </c>
      <c r="M33" s="3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O33" s="51"/>
      <c r="AP33" s="51"/>
      <c r="AQ33" s="51"/>
      <c r="AR33" s="51"/>
      <c r="AS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64" x14ac:dyDescent="0.2">
      <c r="A34" s="30"/>
      <c r="B34" s="30"/>
      <c r="C34" s="30"/>
      <c r="D34" s="30"/>
      <c r="E34" s="30"/>
      <c r="F34" s="30"/>
      <c r="G34" s="11" t="s">
        <v>9</v>
      </c>
      <c r="H34" s="12">
        <f>SUM(I34:M34)</f>
        <v>12</v>
      </c>
      <c r="I34" s="12">
        <f>COUNTIFS('BB Results'!$K:$K,I$28,'BB Results'!$L:$L,$G34,'BB Results'!$B:$B,"&gt;0")</f>
        <v>10</v>
      </c>
      <c r="J34" s="12">
        <f>COUNTIFS('BB Results'!$K:$K,J$28,'BB Results'!$L:$L,$G34,'BB Results'!$B:$B,"&gt;0")</f>
        <v>2</v>
      </c>
      <c r="K34" s="12">
        <f>COUNTIFS('BB Results'!$K:$K,K$28,'BB Results'!$L:$L,$G34,'BB Results'!$B:$B,"&gt;0")</f>
        <v>0</v>
      </c>
      <c r="L34" s="12">
        <f>COUNTIFS('BB Results'!$K:$K,L$28,'BB Results'!$L:$L,$G34,'BB Results'!$B:$B,"&gt;0")</f>
        <v>0</v>
      </c>
      <c r="M34" s="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O34" s="51"/>
      <c r="AP34" s="51"/>
      <c r="AQ34" s="51"/>
      <c r="AR34" s="51"/>
      <c r="AS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x14ac:dyDescent="0.2">
      <c r="A35" s="30"/>
      <c r="B35" s="30"/>
      <c r="C35" s="30"/>
      <c r="D35" s="30"/>
      <c r="E35" s="30"/>
      <c r="F35" s="30"/>
      <c r="G35" s="11" t="s">
        <v>12</v>
      </c>
      <c r="H35" s="12">
        <f>SUM(I35:M35)</f>
        <v>7</v>
      </c>
      <c r="I35" s="12">
        <f>COUNTIFS('BB Results'!$K:$K,I$28,'BB Results'!$L:$L,$G35,'BB Results'!$B:$B,"&gt;0")</f>
        <v>3</v>
      </c>
      <c r="J35" s="12">
        <f>COUNTIFS('BB Results'!$K:$K,J$28,'BB Results'!$L:$L,$G35,'BB Results'!$B:$B,"&gt;0")</f>
        <v>4</v>
      </c>
      <c r="K35" s="12">
        <f>COUNTIFS('BB Results'!$K:$K,K$28,'BB Results'!$L:$L,$G35,'BB Results'!$B:$B,"&gt;0")</f>
        <v>0</v>
      </c>
      <c r="L35" s="12">
        <f>COUNTIFS('BB Results'!$K:$K,L$28,'BB Results'!$L:$L,$G35,'BB Results'!$B:$B,"&gt;0")</f>
        <v>0</v>
      </c>
      <c r="M35" s="3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O35" s="51"/>
      <c r="AP35" s="51"/>
      <c r="AQ35" s="51"/>
      <c r="AR35" s="51"/>
      <c r="AS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64" x14ac:dyDescent="0.2">
      <c r="A36" s="30"/>
      <c r="B36" s="30"/>
      <c r="C36" s="30"/>
      <c r="D36" s="30"/>
      <c r="E36" s="30"/>
      <c r="F36" s="30"/>
      <c r="G36" s="11" t="s">
        <v>8</v>
      </c>
      <c r="H36" s="12">
        <f>SUM(I36:M36)</f>
        <v>5</v>
      </c>
      <c r="I36" s="12">
        <f>COUNTIFS('BB Results'!$K:$K,I$28,'BB Results'!$L:$L,$G36,'BB Results'!$B:$B,"&gt;0")</f>
        <v>2</v>
      </c>
      <c r="J36" s="12">
        <f>COUNTIFS('BB Results'!$K:$K,J$28,'BB Results'!$L:$L,$G36,'BB Results'!$B:$B,"&gt;0")</f>
        <v>3</v>
      </c>
      <c r="K36" s="12">
        <f>COUNTIFS('BB Results'!$K:$K,K$28,'BB Results'!$L:$L,$G36,'BB Results'!$B:$B,"&gt;0")</f>
        <v>0</v>
      </c>
      <c r="L36" s="12">
        <f>COUNTIFS('BB Results'!$K:$K,L$28,'BB Results'!$L:$L,$G36,'BB Results'!$B:$B,"&gt;0")</f>
        <v>0</v>
      </c>
      <c r="M36" s="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O36" s="51"/>
      <c r="AP36" s="51"/>
      <c r="AQ36" s="51"/>
      <c r="AR36" s="51"/>
      <c r="AS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64" x14ac:dyDescent="0.2">
      <c r="A37" s="30"/>
      <c r="B37" s="30"/>
      <c r="C37" s="30"/>
      <c r="D37" s="30"/>
      <c r="E37" s="30"/>
      <c r="F37" s="30"/>
      <c r="G37" s="11" t="s">
        <v>56</v>
      </c>
      <c r="H37" s="12">
        <f>SUM(I37:M37)</f>
        <v>0</v>
      </c>
      <c r="I37" s="12">
        <f>COUNTIFS('BB Results'!$K:$K,I$28,'BB Results'!$L:$L,$G37,'BB Results'!$B:$B,"&gt;0")</f>
        <v>0</v>
      </c>
      <c r="J37" s="12">
        <f>COUNTIFS('BB Results'!$K:$K,J$28,'BB Results'!$L:$L,$G37,'BB Results'!$B:$B,"&gt;0")</f>
        <v>0</v>
      </c>
      <c r="K37" s="12">
        <f>COUNTIFS('BB Results'!$K:$K,K$28,'BB Results'!$L:$L,$G37,'BB Results'!$B:$B,"&gt;0")</f>
        <v>0</v>
      </c>
      <c r="L37" s="12">
        <f>COUNTIFS('BB Results'!$K:$K,L$28,'BB Results'!$L:$L,$G37,'BB Results'!$B:$B,"&gt;0")</f>
        <v>0</v>
      </c>
      <c r="M37" s="3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O37" s="51"/>
      <c r="AP37" s="51"/>
      <c r="AQ37" s="51"/>
      <c r="AR37" s="51"/>
      <c r="AS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x14ac:dyDescent="0.2">
      <c r="A38" s="30"/>
      <c r="B38" s="30"/>
      <c r="C38" s="30"/>
      <c r="D38" s="30"/>
      <c r="E38" s="30"/>
      <c r="F38" s="30"/>
      <c r="G38" s="11" t="s">
        <v>7</v>
      </c>
      <c r="H38" s="12">
        <f t="shared" ref="H38" si="33">H33-SUM(H34:H37)</f>
        <v>5</v>
      </c>
      <c r="I38" s="12">
        <f t="shared" ref="I38" si="34">I33-SUM(I34:I37)</f>
        <v>0</v>
      </c>
      <c r="J38" s="12">
        <f t="shared" ref="J38:K38" si="35">J33-SUM(J34:J37)</f>
        <v>4</v>
      </c>
      <c r="K38" s="12">
        <f t="shared" si="35"/>
        <v>1</v>
      </c>
      <c r="L38" s="12">
        <f t="shared" ref="L38" si="36">L33-SUM(L34:L37)</f>
        <v>0</v>
      </c>
      <c r="M38" s="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O38" s="51"/>
      <c r="AP38" s="51"/>
      <c r="AQ38" s="51"/>
      <c r="AR38" s="51"/>
      <c r="AS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x14ac:dyDescent="0.2">
      <c r="A39" s="30"/>
      <c r="B39" s="30"/>
      <c r="C39" s="30"/>
      <c r="D39" s="30"/>
      <c r="E39" s="30"/>
      <c r="F39" s="30"/>
      <c r="G39" s="11"/>
      <c r="H39" s="8"/>
      <c r="I39" s="8"/>
      <c r="J39" s="8"/>
      <c r="K39" s="8"/>
      <c r="L39" s="8"/>
      <c r="M39" s="3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O39" s="51"/>
      <c r="AP39" s="51"/>
      <c r="AQ39" s="51"/>
      <c r="AR39" s="51"/>
      <c r="AS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64" x14ac:dyDescent="0.2">
      <c r="A40" s="30"/>
      <c r="B40" s="30"/>
      <c r="C40" s="30"/>
      <c r="D40" s="30"/>
      <c r="E40" s="30"/>
      <c r="F40" s="30"/>
      <c r="G40" s="6" t="s">
        <v>6</v>
      </c>
      <c r="H40" s="7">
        <f>IFERROR(H$34/H$33,"n/a")</f>
        <v>0.41379310344827586</v>
      </c>
      <c r="I40" s="7">
        <f>IFERROR(I$34/I$33,"n/a")</f>
        <v>0.66666666666666663</v>
      </c>
      <c r="J40" s="7">
        <f>IFERROR(J$34/J$33,"n/a")</f>
        <v>0.15384615384615385</v>
      </c>
      <c r="K40" s="7">
        <f>IFERROR(K$34/K$33,"n/a")</f>
        <v>0</v>
      </c>
      <c r="L40" s="7" t="str">
        <f>IFERROR(L$34/L$33,"n/a")</f>
        <v>n/a</v>
      </c>
      <c r="M40" s="3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O40" s="51"/>
      <c r="AP40" s="51"/>
      <c r="AQ40" s="51"/>
      <c r="AR40" s="51"/>
      <c r="AS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64" x14ac:dyDescent="0.2">
      <c r="A41" s="30"/>
      <c r="B41" s="30"/>
      <c r="C41" s="30"/>
      <c r="D41" s="30"/>
      <c r="E41" s="30"/>
      <c r="F41" s="30"/>
      <c r="G41" s="6" t="s">
        <v>5</v>
      </c>
      <c r="H41" s="7">
        <f>IFERROR((SUM(H$34:H$36))/H$33,"n/a")</f>
        <v>0.82758620689655171</v>
      </c>
      <c r="I41" s="7">
        <f>IFERROR((SUM(I$34:I$36))/I$33,"n/a")</f>
        <v>1</v>
      </c>
      <c r="J41" s="7">
        <f>IFERROR((SUM(J$34:J$36))/J$33,"n/a")</f>
        <v>0.69230769230769229</v>
      </c>
      <c r="K41" s="7">
        <f>IFERROR((SUM(K$34:K$36))/K$33,"n/a")</f>
        <v>0</v>
      </c>
      <c r="L41" s="7" t="str">
        <f>IFERROR((SUM(L$34:L$36))/L$33,"n/a")</f>
        <v>n/a</v>
      </c>
      <c r="M41" s="3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O41" s="51"/>
      <c r="AP41" s="51"/>
      <c r="AQ41" s="51"/>
      <c r="AR41" s="51"/>
      <c r="AS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64" ht="17" thickBot="1" x14ac:dyDescent="0.25">
      <c r="A42" s="30"/>
      <c r="B42" s="30"/>
      <c r="C42" s="30"/>
      <c r="D42" s="30"/>
      <c r="E42" s="30"/>
      <c r="F42" s="30"/>
      <c r="G42" s="6"/>
      <c r="H42" s="7"/>
      <c r="I42" s="7"/>
      <c r="J42" s="7"/>
      <c r="K42" s="7"/>
      <c r="L42" s="7"/>
      <c r="M42" s="3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O42" s="51"/>
      <c r="AP42" s="51"/>
      <c r="AQ42" s="51"/>
      <c r="AR42" s="51"/>
      <c r="AS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ht="26" x14ac:dyDescent="0.2">
      <c r="A43" s="30"/>
      <c r="B43" s="30"/>
      <c r="C43" s="30"/>
      <c r="D43" s="30"/>
      <c r="E43" s="30"/>
      <c r="F43" s="30"/>
      <c r="G43" s="155" t="s">
        <v>103</v>
      </c>
      <c r="H43" s="156"/>
      <c r="I43" s="156"/>
      <c r="J43" s="105"/>
      <c r="K43" s="105"/>
      <c r="L43" s="105"/>
      <c r="M43" s="106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O43" s="51"/>
      <c r="AP43" s="51"/>
      <c r="AQ43" s="51"/>
      <c r="AR43" s="51"/>
      <c r="AS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64" ht="26" x14ac:dyDescent="0.2">
      <c r="A44" s="30"/>
      <c r="B44" s="30"/>
      <c r="C44" s="30"/>
      <c r="D44" s="30"/>
      <c r="E44" s="30"/>
      <c r="F44" s="30"/>
      <c r="G44" s="148"/>
      <c r="H44" s="157"/>
      <c r="I44" s="157"/>
      <c r="J44" s="107"/>
      <c r="K44" s="107"/>
      <c r="L44" s="107"/>
      <c r="M44" s="10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O44" s="51"/>
      <c r="AP44" s="51"/>
      <c r="AQ44" s="51"/>
      <c r="AR44" s="51"/>
      <c r="AS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x14ac:dyDescent="0.2">
      <c r="A45" s="30"/>
      <c r="B45" s="30"/>
      <c r="C45" s="30"/>
      <c r="D45" s="30"/>
      <c r="E45" s="30"/>
      <c r="F45" s="30"/>
      <c r="G45" s="15" t="s">
        <v>4</v>
      </c>
      <c r="H45" s="18">
        <f>IFERROR(AVERAGE('BB Results'!$M:$M),"N/A")</f>
        <v>8.1292550143266382</v>
      </c>
      <c r="I45" s="18">
        <f>IFERROR(AVERAGEIFS('BB Results'!$M:$M,'BB Results'!$K:$K,I$28),"N/A")</f>
        <v>2.6339999999999999</v>
      </c>
      <c r="J45" s="18">
        <f>IFERROR(AVERAGEIFS('BB Results'!$M:$M,'BB Results'!$K:$K,J$28),"N/A")</f>
        <v>6.4907692307692315</v>
      </c>
      <c r="K45" s="18">
        <f>IFERROR(AVERAGEIFS('BB Results'!$M:$M,'BB Results'!$K:$K,K$28),"N/A")</f>
        <v>17.29</v>
      </c>
      <c r="L45" s="18" t="str">
        <f>IFERROR(AVERAGEIFS('BB Results'!$M:$M,'BB Results'!$K:$K,L$28),"N/A")</f>
        <v>N/A</v>
      </c>
      <c r="M45" s="14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O45" s="51"/>
      <c r="AP45" s="51"/>
      <c r="AQ45" s="51"/>
      <c r="AR45" s="51"/>
      <c r="AS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64" x14ac:dyDescent="0.2">
      <c r="A46" s="30"/>
      <c r="B46" s="30"/>
      <c r="C46" s="30"/>
      <c r="D46" s="30"/>
      <c r="E46" s="30"/>
      <c r="F46" s="30"/>
      <c r="G46" s="15" t="s">
        <v>3</v>
      </c>
      <c r="H46" s="18">
        <f>IFERROR(AVERAGE('BB Results'!$O:$O),"N/A")</f>
        <v>2.2876217765043001</v>
      </c>
      <c r="I46" s="18">
        <f>IFERROR(AVERAGEIFS('BB Results'!$O:$O,'BB Results'!$K:$K,I$28),"N/A")</f>
        <v>1.4706666666666663</v>
      </c>
      <c r="J46" s="18">
        <f>IFERROR(AVERAGEIFS('BB Results'!$O:$O,'BB Results'!$K:$K,J$28),"N/A")</f>
        <v>2.0869230769230764</v>
      </c>
      <c r="K46" s="18">
        <f>IFERROR(AVERAGEIFS('BB Results'!$O:$O,'BB Results'!$K:$K,K$28),"N/A")</f>
        <v>5.8</v>
      </c>
      <c r="L46" s="18" t="str">
        <f>IFERROR(AVERAGEIFS('BB Results'!$O:$O,'BB Results'!$K:$K,L$28),"N/A")</f>
        <v>N/A</v>
      </c>
      <c r="M46" s="14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O46" s="51"/>
      <c r="AP46" s="51"/>
      <c r="AQ46" s="51"/>
      <c r="AR46" s="51"/>
      <c r="AS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64" hidden="1" outlineLevel="1" x14ac:dyDescent="0.2">
      <c r="A47" s="30"/>
      <c r="B47" s="30"/>
      <c r="C47" s="30"/>
      <c r="D47" s="30"/>
      <c r="E47" s="30"/>
      <c r="F47" s="30"/>
      <c r="G47" s="15"/>
      <c r="H47" s="7"/>
      <c r="I47" s="7"/>
      <c r="J47" s="7"/>
      <c r="K47" s="7"/>
      <c r="L47" s="7"/>
      <c r="M47" s="14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O47" s="51"/>
      <c r="AP47" s="51"/>
      <c r="AQ47" s="51"/>
      <c r="AR47" s="51"/>
      <c r="AS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64" hidden="1" outlineLevel="1" x14ac:dyDescent="0.2">
      <c r="A48" s="30"/>
      <c r="B48" s="30"/>
      <c r="C48" s="30"/>
      <c r="D48" s="30"/>
      <c r="E48" s="30"/>
      <c r="F48" s="30"/>
      <c r="G48" s="15" t="s">
        <v>2</v>
      </c>
      <c r="H48" s="7"/>
      <c r="I48" s="8">
        <f>SUMIFS('BB Results'!$N:$N,'BB Results'!$K:$K,I$28)+SUMIFS('BB Results'!$P:$P,'BB Results'!$K:$K,I$28)</f>
        <v>142.90372710362772</v>
      </c>
      <c r="J48" s="8">
        <f>SUMIFS('BB Results'!$N:$N,'BB Results'!$K:$K,J$28)+SUMIFS('BB Results'!$P:$P,'BB Results'!$K:$K,J$28)</f>
        <v>65.380692573468963</v>
      </c>
      <c r="K48" s="8">
        <f>SUMIFS('BB Results'!$N:$N,'BB Results'!$K:$K,K$28)+SUMIFS('BB Results'!$P:$P,'BB Results'!$K:$K,K$28)</f>
        <v>0.73637254901960791</v>
      </c>
      <c r="L48" s="8">
        <f>SUMIFS('BB Results'!$N:$N,'BB Results'!$K:$K,L$28)+SUMIFS('BB Results'!$P:$P,'BB Results'!$K:$K,L$28)</f>
        <v>0</v>
      </c>
      <c r="M48" s="14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O48" s="51"/>
      <c r="AP48" s="51"/>
      <c r="AQ48" s="51"/>
      <c r="AR48" s="51"/>
      <c r="AS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hidden="1" outlineLevel="1" x14ac:dyDescent="0.2">
      <c r="A49" s="30"/>
      <c r="B49" s="30"/>
      <c r="C49" s="30"/>
      <c r="D49" s="30"/>
      <c r="E49" s="30"/>
      <c r="F49" s="30"/>
      <c r="G49" s="15" t="s">
        <v>1</v>
      </c>
      <c r="H49" s="7"/>
      <c r="I49" s="8">
        <f>SUMIFS('BB Results'!$Q:$Q,'BB Results'!$K:$K,I$28)+I48</f>
        <v>218.30372710362769</v>
      </c>
      <c r="J49" s="8">
        <f>SUMIFS('BB Results'!$Q:$Q,'BB Results'!$K:$K,J$28)+J48</f>
        <v>33.780692573468968</v>
      </c>
      <c r="K49" s="8">
        <f>SUMIFS('BB Results'!$Q:$Q,'BB Results'!$K:$K,K$28)+K48</f>
        <v>3.6372549019607958E-2</v>
      </c>
      <c r="L49" s="8">
        <f>SUMIFS('BB Results'!$Q:$Q,'BB Results'!$K:$K,L$28)+L48</f>
        <v>0</v>
      </c>
      <c r="M49" s="14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O49" s="51"/>
      <c r="AP49" s="51"/>
      <c r="AQ49" s="51"/>
      <c r="AR49" s="51"/>
      <c r="AS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hidden="1" outlineLevel="1" x14ac:dyDescent="0.2">
      <c r="A50" s="30"/>
      <c r="B50" s="30"/>
      <c r="C50" s="30"/>
      <c r="D50" s="30"/>
      <c r="E50" s="30"/>
      <c r="F50" s="30"/>
      <c r="G50" s="15" t="s">
        <v>57</v>
      </c>
      <c r="H50" s="7"/>
      <c r="I50" s="44">
        <f t="shared" ref="I50:L50" si="37">IFERROR((I49-I48)/I48,"N/A")</f>
        <v>0.52762794594799545</v>
      </c>
      <c r="J50" s="44">
        <f t="shared" si="37"/>
        <v>-0.48332311506934172</v>
      </c>
      <c r="K50" s="44">
        <f t="shared" si="37"/>
        <v>-0.95060577819198488</v>
      </c>
      <c r="L50" s="44" t="str">
        <f t="shared" si="37"/>
        <v>N/A</v>
      </c>
      <c r="M50" s="14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O50" s="51"/>
      <c r="AP50" s="51"/>
      <c r="AQ50" s="51"/>
      <c r="AR50" s="51"/>
      <c r="AS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hidden="1" outlineLevel="1" x14ac:dyDescent="0.2">
      <c r="A51" s="30"/>
      <c r="B51" s="30"/>
      <c r="C51" s="30"/>
      <c r="D51" s="30"/>
      <c r="E51" s="30"/>
      <c r="F51" s="30"/>
      <c r="G51" s="15" t="s">
        <v>102</v>
      </c>
      <c r="H51" s="7"/>
      <c r="I51" s="4" t="str">
        <f>ROUND(SUMIFS('BB Results'!$Q:$Q,'BB Results'!$K:$K,I$28),1)&amp;" units"</f>
        <v>75.4 units</v>
      </c>
      <c r="J51" s="4" t="str">
        <f>ROUND(SUMIFS('BB Results'!$Q:$Q,'BB Results'!$K:$K,J$28),1)&amp;" units"</f>
        <v>-31.6 units</v>
      </c>
      <c r="K51" s="4" t="str">
        <f>ROUND(SUMIFS('BB Results'!$Q:$Q,'BB Results'!$K:$K,K$28),1)&amp;" units"</f>
        <v>-0.7 units</v>
      </c>
      <c r="L51" s="4" t="str">
        <f>ROUND(SUMIFS('BB Results'!$Q:$Q,'BB Results'!$K:$K,L$28),1)&amp;" units"</f>
        <v>0 units</v>
      </c>
      <c r="M51" s="14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O51" s="51"/>
      <c r="AP51" s="51"/>
      <c r="AQ51" s="51"/>
      <c r="AR51" s="51"/>
      <c r="AS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ht="17" collapsed="1" thickBot="1" x14ac:dyDescent="0.25">
      <c r="A52" s="30"/>
      <c r="B52" s="30"/>
      <c r="C52" s="30"/>
      <c r="D52" s="30"/>
      <c r="E52" s="30"/>
      <c r="F52" s="30"/>
      <c r="G52" s="19"/>
      <c r="H52" s="20"/>
      <c r="I52" s="20"/>
      <c r="J52" s="20"/>
      <c r="K52" s="20"/>
      <c r="L52" s="20"/>
      <c r="M52" s="2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O52" s="51"/>
      <c r="AP52" s="51"/>
      <c r="AQ52" s="51"/>
      <c r="AR52" s="51"/>
      <c r="AS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O53" s="51"/>
      <c r="AP53" s="51"/>
      <c r="AQ53" s="51"/>
      <c r="AR53" s="51"/>
      <c r="AS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110" customFormat="1" hidden="1" outlineLevel="1" x14ac:dyDescent="0.2">
      <c r="G54" s="46" t="s">
        <v>1472</v>
      </c>
      <c r="I54" s="110" t="s">
        <v>132</v>
      </c>
      <c r="J54" s="110" t="s">
        <v>131</v>
      </c>
      <c r="K54" s="110" t="s">
        <v>133</v>
      </c>
      <c r="L54" s="110" t="s">
        <v>128</v>
      </c>
      <c r="AO54" s="111"/>
      <c r="AP54" s="111"/>
      <c r="AQ54" s="111"/>
      <c r="AR54" s="111"/>
      <c r="AS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</row>
    <row r="55" spans="1:64" ht="17" collapsed="1" thickBo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O55" s="51"/>
      <c r="AP55" s="51"/>
      <c r="AQ55" s="51"/>
      <c r="AR55" s="51"/>
      <c r="AS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x14ac:dyDescent="0.2">
      <c r="A56" s="30"/>
      <c r="B56" s="30"/>
      <c r="C56" s="30"/>
      <c r="D56" s="30"/>
      <c r="E56" s="30"/>
      <c r="F56" s="30"/>
      <c r="G56" s="149" t="s">
        <v>1497</v>
      </c>
      <c r="H56" s="150"/>
      <c r="I56" s="150"/>
      <c r="J56" s="150"/>
      <c r="K56" s="150"/>
      <c r="L56" s="150"/>
      <c r="M56" s="151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O56" s="51"/>
      <c r="AP56" s="51"/>
      <c r="AQ56" s="51"/>
      <c r="AR56" s="51"/>
      <c r="AS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ht="17" thickBot="1" x14ac:dyDescent="0.25">
      <c r="A57" s="30"/>
      <c r="B57" s="30"/>
      <c r="C57" s="30"/>
      <c r="D57" s="30"/>
      <c r="E57" s="30"/>
      <c r="F57" s="30"/>
      <c r="G57" s="152"/>
      <c r="H57" s="153"/>
      <c r="I57" s="153"/>
      <c r="J57" s="153"/>
      <c r="K57" s="153"/>
      <c r="L57" s="153"/>
      <c r="M57" s="154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O57" s="51"/>
      <c r="AP57" s="51"/>
      <c r="AQ57" s="51"/>
      <c r="AR57" s="51"/>
      <c r="AS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x14ac:dyDescent="0.2">
      <c r="A58" s="30"/>
      <c r="B58" s="30"/>
      <c r="C58" s="30"/>
      <c r="D58" s="30"/>
      <c r="E58" s="30"/>
      <c r="F58" s="30"/>
      <c r="G58" s="148" t="s">
        <v>63</v>
      </c>
      <c r="H58" s="16" t="s">
        <v>17</v>
      </c>
      <c r="I58" s="16" t="s">
        <v>1458</v>
      </c>
      <c r="J58" s="16" t="s">
        <v>1459</v>
      </c>
      <c r="K58" s="16" t="s">
        <v>1460</v>
      </c>
      <c r="L58" s="16" t="s">
        <v>1461</v>
      </c>
      <c r="M58" s="14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O58" s="51"/>
      <c r="AP58" s="51"/>
      <c r="AQ58" s="51"/>
      <c r="AR58" s="51"/>
      <c r="AS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x14ac:dyDescent="0.2">
      <c r="A59" s="30"/>
      <c r="B59" s="30"/>
      <c r="C59" s="30"/>
      <c r="D59" s="30"/>
      <c r="E59" s="30"/>
      <c r="F59" s="30"/>
      <c r="G59" s="148"/>
      <c r="H59" s="49">
        <f>SUM(I59:M59)</f>
        <v>699</v>
      </c>
      <c r="I59" s="13">
        <f>COUNTIFS('BB Results'!$I:$I,I$54,'BB Results'!$B:$B,"&gt;0")</f>
        <v>389</v>
      </c>
      <c r="J59" s="13">
        <f>COUNTIFS('BB Results'!$I:$I,J$54,'BB Results'!$B:$B,"&gt;0")</f>
        <v>199</v>
      </c>
      <c r="K59" s="13">
        <f>COUNTIFS('BB Results'!$I:$I,K$54,'BB Results'!$B:$B,"&gt;0")</f>
        <v>74</v>
      </c>
      <c r="L59" s="13">
        <f>COUNTIFS('BB Results'!$I:$I,L$54,'BB Results'!$B:$B,"&gt;0")</f>
        <v>37</v>
      </c>
      <c r="M59" s="3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O59" s="51"/>
      <c r="AP59" s="51"/>
      <c r="AQ59" s="51"/>
      <c r="AR59" s="51"/>
      <c r="AS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x14ac:dyDescent="0.2">
      <c r="A60" s="30"/>
      <c r="B60" s="30"/>
      <c r="C60" s="30"/>
      <c r="D60" s="30"/>
      <c r="E60" s="30"/>
      <c r="F60" s="30"/>
      <c r="G60" s="11" t="s">
        <v>9</v>
      </c>
      <c r="H60" s="12">
        <f>SUM(I60:M60)</f>
        <v>214</v>
      </c>
      <c r="I60" s="12">
        <f>COUNTIFS('BB Results'!$I:$I,I$54,'BB Results'!$L:$L,$G60,'BB Results'!$B:$B,"&gt;0")</f>
        <v>121</v>
      </c>
      <c r="J60" s="12">
        <f>COUNTIFS('BB Results'!$I:$I,J$54,'BB Results'!$L:$L,$G60,'BB Results'!$B:$B,"&gt;0")</f>
        <v>56</v>
      </c>
      <c r="K60" s="12">
        <f>COUNTIFS('BB Results'!$I:$I,K$54,'BB Results'!$L:$L,$G60,'BB Results'!$B:$B,"&gt;0")</f>
        <v>26</v>
      </c>
      <c r="L60" s="12">
        <f>COUNTIFS('BB Results'!$I:$I,L$54,'BB Results'!$L:$L,$G60,'BB Results'!$B:$B,"&gt;0")</f>
        <v>11</v>
      </c>
      <c r="M60" s="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O60" s="51"/>
      <c r="AP60" s="51"/>
      <c r="AQ60" s="51"/>
      <c r="AR60" s="51"/>
      <c r="AS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x14ac:dyDescent="0.2">
      <c r="A61" s="30"/>
      <c r="B61" s="30"/>
      <c r="C61" s="30"/>
      <c r="D61" s="30"/>
      <c r="E61" s="30"/>
      <c r="F61" s="30"/>
      <c r="G61" s="11" t="s">
        <v>12</v>
      </c>
      <c r="H61" s="12">
        <f>SUM(I61:M61)</f>
        <v>117</v>
      </c>
      <c r="I61" s="12">
        <f>COUNTIFS('BB Results'!$I:$I,I$54,'BB Results'!$L:$L,$G61,'BB Results'!$B:$B,"&gt;0")</f>
        <v>65</v>
      </c>
      <c r="J61" s="12">
        <f>COUNTIFS('BB Results'!$I:$I,J$54,'BB Results'!$L:$L,$G61,'BB Results'!$B:$B,"&gt;0")</f>
        <v>34</v>
      </c>
      <c r="K61" s="12">
        <f>COUNTIFS('BB Results'!$I:$I,K$54,'BB Results'!$L:$L,$G61,'BB Results'!$B:$B,"&gt;0")</f>
        <v>14</v>
      </c>
      <c r="L61" s="12">
        <f>COUNTIFS('BB Results'!$I:$I,L$54,'BB Results'!$L:$L,$G61,'BB Results'!$B:$B,"&gt;0")</f>
        <v>4</v>
      </c>
      <c r="M61" s="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O61" s="51"/>
      <c r="AP61" s="51"/>
      <c r="AQ61" s="51"/>
      <c r="AR61" s="51"/>
      <c r="AS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x14ac:dyDescent="0.2">
      <c r="A62" s="30"/>
      <c r="B62" s="30"/>
      <c r="C62" s="30"/>
      <c r="D62" s="30"/>
      <c r="E62" s="30"/>
      <c r="F62" s="30"/>
      <c r="G62" s="11" t="s">
        <v>8</v>
      </c>
      <c r="H62" s="12">
        <f>SUM(I62:M62)</f>
        <v>106</v>
      </c>
      <c r="I62" s="12">
        <f>COUNTIFS('BB Results'!$I:$I,I$54,'BB Results'!$L:$L,$G62,'BB Results'!$B:$B,"&gt;0")</f>
        <v>56</v>
      </c>
      <c r="J62" s="12">
        <f>COUNTIFS('BB Results'!$I:$I,J$54,'BB Results'!$L:$L,$G62,'BB Results'!$B:$B,"&gt;0")</f>
        <v>36</v>
      </c>
      <c r="K62" s="12">
        <f>COUNTIFS('BB Results'!$I:$I,K$54,'BB Results'!$L:$L,$G62,'BB Results'!$B:$B,"&gt;0")</f>
        <v>8</v>
      </c>
      <c r="L62" s="12">
        <f>COUNTIFS('BB Results'!$I:$I,L$54,'BB Results'!$L:$L,$G62,'BB Results'!$B:$B,"&gt;0")</f>
        <v>6</v>
      </c>
      <c r="M62" s="3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O62" s="51"/>
      <c r="AP62" s="51"/>
      <c r="AQ62" s="51"/>
      <c r="AR62" s="51"/>
      <c r="AS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x14ac:dyDescent="0.2">
      <c r="A63" s="30"/>
      <c r="B63" s="30"/>
      <c r="C63" s="30"/>
      <c r="D63" s="30"/>
      <c r="E63" s="30"/>
      <c r="F63" s="30"/>
      <c r="G63" s="11" t="s">
        <v>56</v>
      </c>
      <c r="H63" s="12">
        <f>SUM(I63:M63)</f>
        <v>58</v>
      </c>
      <c r="I63" s="12">
        <f>COUNTIFS('BB Results'!$I:$I,I$54,'BB Results'!$L:$L,$G63,'BB Results'!$B:$B,"&gt;0")</f>
        <v>34</v>
      </c>
      <c r="J63" s="12">
        <f>COUNTIFS('BB Results'!$I:$I,J$54,'BB Results'!$L:$L,$G63,'BB Results'!$B:$B,"&gt;0")</f>
        <v>14</v>
      </c>
      <c r="K63" s="12">
        <f>COUNTIFS('BB Results'!$I:$I,K$54,'BB Results'!$L:$L,$G63,'BB Results'!$B:$B,"&gt;0")</f>
        <v>3</v>
      </c>
      <c r="L63" s="12">
        <f>COUNTIFS('BB Results'!$I:$I,L$54,'BB Results'!$L:$L,$G63,'BB Results'!$B:$B,"&gt;0")</f>
        <v>7</v>
      </c>
      <c r="M63" s="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O63" s="51"/>
      <c r="AP63" s="51"/>
      <c r="AQ63" s="51"/>
      <c r="AR63" s="51"/>
      <c r="AS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x14ac:dyDescent="0.2">
      <c r="A64" s="30"/>
      <c r="B64" s="30"/>
      <c r="C64" s="30"/>
      <c r="D64" s="30"/>
      <c r="E64" s="30"/>
      <c r="F64" s="30"/>
      <c r="G64" s="11" t="s">
        <v>7</v>
      </c>
      <c r="H64" s="12">
        <f t="shared" ref="H64" si="38">H59-SUM(H60:H63)</f>
        <v>204</v>
      </c>
      <c r="I64" s="12">
        <f t="shared" ref="I64:J64" si="39">I59-SUM(I60:I63)</f>
        <v>113</v>
      </c>
      <c r="J64" s="12">
        <f t="shared" si="39"/>
        <v>59</v>
      </c>
      <c r="K64" s="12">
        <f t="shared" ref="K64:L64" si="40">K59-SUM(K60:K63)</f>
        <v>23</v>
      </c>
      <c r="L64" s="12">
        <f t="shared" si="40"/>
        <v>9</v>
      </c>
      <c r="M64" s="3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O64" s="51"/>
      <c r="AP64" s="51"/>
      <c r="AQ64" s="51"/>
      <c r="AR64" s="51"/>
      <c r="AS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64" x14ac:dyDescent="0.2">
      <c r="A65" s="30"/>
      <c r="B65" s="30"/>
      <c r="C65" s="30"/>
      <c r="D65" s="30"/>
      <c r="E65" s="30"/>
      <c r="F65" s="30"/>
      <c r="G65" s="11"/>
      <c r="H65" s="8"/>
      <c r="I65" s="8"/>
      <c r="J65" s="8"/>
      <c r="K65" s="8"/>
      <c r="L65" s="8"/>
      <c r="M65" s="3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O65" s="51"/>
      <c r="AP65" s="51"/>
      <c r="AQ65" s="51"/>
      <c r="AR65" s="51"/>
      <c r="AS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64" x14ac:dyDescent="0.2">
      <c r="A66" s="30"/>
      <c r="B66" s="30"/>
      <c r="C66" s="30"/>
      <c r="D66" s="30"/>
      <c r="E66" s="30"/>
      <c r="F66" s="30"/>
      <c r="G66" s="6" t="s">
        <v>6</v>
      </c>
      <c r="H66" s="7">
        <f>IFERROR(H$60/H$59,"n/a")</f>
        <v>0.3061516452074392</v>
      </c>
      <c r="I66" s="7">
        <f>IFERROR(I$60/I$59,"n/a")</f>
        <v>0.3110539845758355</v>
      </c>
      <c r="J66" s="7">
        <f>IFERROR(J$60/J$59,"n/a")</f>
        <v>0.28140703517587939</v>
      </c>
      <c r="K66" s="7">
        <f>IFERROR(K$60/K$59,"n/a")</f>
        <v>0.35135135135135137</v>
      </c>
      <c r="L66" s="7">
        <f>IFERROR(L$60/L$59,"n/a")</f>
        <v>0.29729729729729731</v>
      </c>
      <c r="M66" s="3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O66" s="51"/>
      <c r="AP66" s="51"/>
      <c r="AQ66" s="51"/>
      <c r="AR66" s="51"/>
      <c r="AS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x14ac:dyDescent="0.2">
      <c r="A67" s="30"/>
      <c r="B67" s="30"/>
      <c r="C67" s="30"/>
      <c r="D67" s="30"/>
      <c r="E67" s="30"/>
      <c r="F67" s="30"/>
      <c r="G67" s="6" t="s">
        <v>5</v>
      </c>
      <c r="H67" s="7">
        <f>IFERROR((SUM(H$60:H$62))/H$59,"n/a")</f>
        <v>0.62517882689556514</v>
      </c>
      <c r="I67" s="7">
        <f>IFERROR((SUM(I$60:I$62))/I$59,"n/a")</f>
        <v>0.62210796915167099</v>
      </c>
      <c r="J67" s="7">
        <f>IFERROR((SUM(J$60:J$62))/J$59,"n/a")</f>
        <v>0.63316582914572861</v>
      </c>
      <c r="K67" s="7">
        <f>IFERROR((SUM(K$60:K$62))/K$59,"n/a")</f>
        <v>0.64864864864864868</v>
      </c>
      <c r="L67" s="7">
        <f>IFERROR((SUM(L$60:L$62))/L$59,"n/a")</f>
        <v>0.56756756756756754</v>
      </c>
      <c r="M67" s="3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O67" s="51"/>
      <c r="AP67" s="51"/>
      <c r="AQ67" s="51"/>
      <c r="AR67" s="51"/>
      <c r="AS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ht="17" thickBot="1" x14ac:dyDescent="0.25">
      <c r="A68" s="30"/>
      <c r="B68" s="30"/>
      <c r="C68" s="30"/>
      <c r="D68" s="30"/>
      <c r="E68" s="30"/>
      <c r="F68" s="30"/>
      <c r="G68" s="6"/>
      <c r="H68" s="7"/>
      <c r="I68" s="7"/>
      <c r="J68" s="7"/>
      <c r="K68" s="7"/>
      <c r="L68" s="7"/>
      <c r="M68" s="3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O68" s="51"/>
      <c r="AP68" s="51"/>
      <c r="AQ68" s="51"/>
      <c r="AR68" s="51"/>
      <c r="AS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64" ht="26" x14ac:dyDescent="0.2">
      <c r="A69" s="30"/>
      <c r="B69" s="30"/>
      <c r="C69" s="30"/>
      <c r="D69" s="30"/>
      <c r="E69" s="30"/>
      <c r="F69" s="30"/>
      <c r="G69" s="155" t="s">
        <v>103</v>
      </c>
      <c r="H69" s="156"/>
      <c r="I69" s="156"/>
      <c r="J69" s="105"/>
      <c r="K69" s="105"/>
      <c r="L69" s="105"/>
      <c r="M69" s="106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O69" s="51"/>
      <c r="AP69" s="51"/>
      <c r="AQ69" s="51"/>
      <c r="AR69" s="51"/>
      <c r="AS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26" x14ac:dyDescent="0.2">
      <c r="A70" s="30"/>
      <c r="B70" s="30"/>
      <c r="C70" s="30"/>
      <c r="D70" s="30"/>
      <c r="E70" s="30"/>
      <c r="F70" s="30"/>
      <c r="G70" s="148"/>
      <c r="H70" s="157"/>
      <c r="I70" s="157"/>
      <c r="J70" s="107"/>
      <c r="K70" s="107"/>
      <c r="L70" s="107"/>
      <c r="M70" s="108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O70" s="51"/>
      <c r="AP70" s="51"/>
      <c r="AQ70" s="51"/>
      <c r="AR70" s="51"/>
      <c r="AS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64" x14ac:dyDescent="0.2">
      <c r="A71" s="30"/>
      <c r="B71" s="30"/>
      <c r="C71" s="30"/>
      <c r="D71" s="30"/>
      <c r="E71" s="30"/>
      <c r="F71" s="30"/>
      <c r="G71" s="15" t="s">
        <v>4</v>
      </c>
      <c r="H71" s="18">
        <f>IFERROR(AVERAGE('BB Results'!$M:$M),"N/A")</f>
        <v>8.1292550143266382</v>
      </c>
      <c r="I71" s="18">
        <f>IFERROR(AVERAGEIFS('BB Results'!$M:$M,'BB Results'!$I:$I,I$54),"N/A")</f>
        <v>8.0715424164524379</v>
      </c>
      <c r="J71" s="18">
        <f>IFERROR(AVERAGEIFS('BB Results'!$M:$M,'BB Results'!$I:$I,J$54),"N/A")</f>
        <v>8.6399497487437227</v>
      </c>
      <c r="K71" s="18">
        <f>IFERROR(AVERAGEIFS('BB Results'!$M:$M,'BB Results'!$I:$I,K$54),"N/A")</f>
        <v>6.0751351351351328</v>
      </c>
      <c r="L71" s="18">
        <f>IFERROR(AVERAGEIFS('BB Results'!$M:$M,'BB Results'!$I:$I,L$54),"N/A")</f>
        <v>10.152222222222223</v>
      </c>
      <c r="M71" s="14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O71" s="51"/>
      <c r="AP71" s="51"/>
      <c r="AQ71" s="51"/>
      <c r="AR71" s="51"/>
      <c r="AS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64" x14ac:dyDescent="0.2">
      <c r="A72" s="30"/>
      <c r="B72" s="30"/>
      <c r="C72" s="30"/>
      <c r="D72" s="30"/>
      <c r="E72" s="30"/>
      <c r="F72" s="30"/>
      <c r="G72" s="15" t="s">
        <v>3</v>
      </c>
      <c r="H72" s="18">
        <f>IFERROR(AVERAGE('BB Results'!$O:$O),"N/A")</f>
        <v>2.2876217765043001</v>
      </c>
      <c r="I72" s="18">
        <f>IFERROR(AVERAGEIFS('BB Results'!$O:$O,'BB Results'!$I:$I,I$54),"N/A")</f>
        <v>2.2670179948586116</v>
      </c>
      <c r="J72" s="18">
        <f>IFERROR(AVERAGEIFS('BB Results'!$O:$O,'BB Results'!$I:$I,J$54),"N/A")</f>
        <v>2.402864321608039</v>
      </c>
      <c r="K72" s="18">
        <f>IFERROR(AVERAGEIFS('BB Results'!$O:$O,'BB Results'!$I:$I,K$54),"N/A")</f>
        <v>1.9667567567567565</v>
      </c>
      <c r="L72" s="18">
        <f>IFERROR(AVERAGEIFS('BB Results'!$O:$O,'BB Results'!$I:$I,L$54),"N/A")</f>
        <v>2.532777777777778</v>
      </c>
      <c r="M72" s="14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O72" s="51"/>
      <c r="AP72" s="51"/>
      <c r="AQ72" s="51"/>
      <c r="AR72" s="51"/>
      <c r="AS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64" hidden="1" outlineLevel="1" x14ac:dyDescent="0.2">
      <c r="A73" s="30"/>
      <c r="B73" s="30"/>
      <c r="C73" s="30"/>
      <c r="D73" s="30"/>
      <c r="E73" s="30"/>
      <c r="F73" s="30"/>
      <c r="G73" s="15"/>
      <c r="H73" s="7"/>
      <c r="I73" s="7"/>
      <c r="J73" s="7"/>
      <c r="K73" s="7"/>
      <c r="L73" s="7"/>
      <c r="M73" s="14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O73" s="51"/>
      <c r="AP73" s="51"/>
      <c r="AQ73" s="51"/>
      <c r="AR73" s="51"/>
      <c r="AS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64" hidden="1" outlineLevel="1" x14ac:dyDescent="0.2">
      <c r="A74" s="30"/>
      <c r="B74" s="30"/>
      <c r="C74" s="30"/>
      <c r="D74" s="30"/>
      <c r="E74" s="30"/>
      <c r="F74" s="30"/>
      <c r="G74" s="15" t="s">
        <v>2</v>
      </c>
      <c r="H74" s="8">
        <f>SUM('BB Results'!$N:$N,'BB Results'!$P:$P)</f>
        <v>4006.9673075678315</v>
      </c>
      <c r="I74" s="8">
        <f>SUMIFS('BB Results'!$N:$N,'BB Results'!$I:$I,I$54)+SUMIFS('BB Results'!$P:$P,'BB Results'!$I:$I,I$54)</f>
        <v>2217.3524801993367</v>
      </c>
      <c r="J74" s="8">
        <f>SUMIFS('BB Results'!$N:$N,'BB Results'!$I:$I,J$54)+SUMIFS('BB Results'!$P:$P,'BB Results'!$I:$I,J$54)</f>
        <v>1123.9511423697675</v>
      </c>
      <c r="K74" s="8">
        <f>SUMIFS('BB Results'!$N:$N,'BB Results'!$I:$I,K$54)+SUMIFS('BB Results'!$P:$P,'BB Results'!$I:$I,K$54)</f>
        <v>501.31460651225524</v>
      </c>
      <c r="L74" s="8">
        <f>SUMIFS('BB Results'!$N:$N,'BB Results'!$I:$I,L$54)+SUMIFS('BB Results'!$P:$P,'BB Results'!$I:$I,L$54)</f>
        <v>164.34907848647299</v>
      </c>
      <c r="M74" s="14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O74" s="51"/>
      <c r="AP74" s="51"/>
      <c r="AQ74" s="51"/>
      <c r="AR74" s="51"/>
      <c r="AS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64" hidden="1" outlineLevel="1" x14ac:dyDescent="0.2">
      <c r="A75" s="30"/>
      <c r="B75" s="30"/>
      <c r="C75" s="30"/>
      <c r="D75" s="30"/>
      <c r="E75" s="30"/>
      <c r="F75" s="30"/>
      <c r="G75" s="15" t="s">
        <v>1</v>
      </c>
      <c r="H75" s="8">
        <f>SUM('BB Results'!$Q:$Q)+H$74</f>
        <v>4406.5273075678315</v>
      </c>
      <c r="I75" s="8">
        <f>SUMIFS('BB Results'!$Q:$Q,'BB Results'!$I:$I,I$54)+I74</f>
        <v>2473.262480199337</v>
      </c>
      <c r="J75" s="8">
        <f>SUMIFS('BB Results'!$Q:$Q,'BB Results'!$I:$I,J$54)+J74</f>
        <v>1198.1811423697675</v>
      </c>
      <c r="K75" s="8">
        <f>SUMIFS('BB Results'!$Q:$Q,'BB Results'!$I:$I,K$54)+K74</f>
        <v>532.1646065122552</v>
      </c>
      <c r="L75" s="8">
        <f>SUMIFS('BB Results'!$Q:$Q,'BB Results'!$I:$I,L$54)+L74</f>
        <v>202.91907848647298</v>
      </c>
      <c r="M75" s="14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O75" s="51"/>
      <c r="AP75" s="51"/>
      <c r="AQ75" s="51"/>
      <c r="AR75" s="51"/>
      <c r="AS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64" hidden="1" outlineLevel="1" x14ac:dyDescent="0.2">
      <c r="A76" s="30"/>
      <c r="B76" s="30"/>
      <c r="C76" s="30"/>
      <c r="D76" s="30"/>
      <c r="E76" s="30"/>
      <c r="F76" s="30"/>
      <c r="G76" s="15" t="s">
        <v>57</v>
      </c>
      <c r="H76" s="44">
        <f t="shared" ref="H76:I76" si="41">IFERROR((H75-H74)/H74,"N/A")</f>
        <v>9.9716311447154482E-2</v>
      </c>
      <c r="I76" s="44">
        <f t="shared" si="41"/>
        <v>0.11541241290468819</v>
      </c>
      <c r="J76" s="44">
        <f t="shared" ref="J76:K76" si="42">IFERROR((J75-J74)/J74,"N/A")</f>
        <v>6.6043796035023E-2</v>
      </c>
      <c r="K76" s="44">
        <f t="shared" si="42"/>
        <v>6.1538202955284928E-2</v>
      </c>
      <c r="L76" s="44">
        <f t="shared" ref="L76" si="43">IFERROR((L75-L74)/L74,"N/A")</f>
        <v>0.23468339679905512</v>
      </c>
      <c r="M76" s="14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O76" s="51"/>
      <c r="AP76" s="51"/>
      <c r="AQ76" s="51"/>
      <c r="AR76" s="51"/>
      <c r="AS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64" hidden="1" outlineLevel="1" x14ac:dyDescent="0.2">
      <c r="A77" s="30"/>
      <c r="B77" s="30"/>
      <c r="C77" s="30"/>
      <c r="D77" s="30"/>
      <c r="E77" s="30"/>
      <c r="F77" s="30"/>
      <c r="G77" s="15" t="s">
        <v>102</v>
      </c>
      <c r="H77" s="5" t="str">
        <f>ROUND(SUM('BB Results'!$Q:$Q),1)&amp;" units"</f>
        <v>399.6 units</v>
      </c>
      <c r="I77" s="4" t="str">
        <f>ROUND(SUMIFS('BB Results'!$Q:$Q,'BB Results'!$I:$I,I$54),1)&amp;" units"</f>
        <v>255.9 units</v>
      </c>
      <c r="J77" s="4" t="str">
        <f>ROUND(SUMIFS('BB Results'!$Q:$Q,'BB Results'!$I:$I,J$54),1)&amp;" units"</f>
        <v>74.2 units</v>
      </c>
      <c r="K77" s="4" t="str">
        <f>ROUND(SUMIFS('BB Results'!$Q:$Q,'BB Results'!$I:$I,K$54),1)&amp;" units"</f>
        <v>30.9 units</v>
      </c>
      <c r="L77" s="4" t="str">
        <f>ROUND(SUMIFS('BB Results'!$Q:$Q,'BB Results'!$I:$I,L$54),1)&amp;" units"</f>
        <v>38.6 units</v>
      </c>
      <c r="M77" s="14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O77" s="51"/>
      <c r="AP77" s="51"/>
      <c r="AQ77" s="51"/>
      <c r="AR77" s="51"/>
      <c r="AS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64" ht="17" collapsed="1" thickBot="1" x14ac:dyDescent="0.25">
      <c r="A78" s="30"/>
      <c r="B78" s="30"/>
      <c r="C78" s="30"/>
      <c r="D78" s="30"/>
      <c r="E78" s="30"/>
      <c r="F78" s="30"/>
      <c r="G78" s="19"/>
      <c r="H78" s="20"/>
      <c r="I78" s="20"/>
      <c r="J78" s="20"/>
      <c r="K78" s="20"/>
      <c r="L78" s="20"/>
      <c r="M78" s="22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O78" s="51"/>
      <c r="AP78" s="51"/>
      <c r="AQ78" s="51"/>
      <c r="AR78" s="51"/>
      <c r="AS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64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O79" s="51"/>
      <c r="AP79" s="51"/>
      <c r="AQ79" s="51"/>
      <c r="AR79" s="51"/>
      <c r="AS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64" s="110" customFormat="1" hidden="1" outlineLevel="1" x14ac:dyDescent="0.2">
      <c r="G80" s="46" t="s">
        <v>68</v>
      </c>
      <c r="I80" s="110" t="s">
        <v>67</v>
      </c>
      <c r="J80" s="110" t="s">
        <v>245</v>
      </c>
      <c r="K80" s="110" t="s">
        <v>70</v>
      </c>
      <c r="L80" s="112" t="s">
        <v>147</v>
      </c>
      <c r="M80" s="112" t="s">
        <v>526</v>
      </c>
      <c r="N80" s="110" t="s">
        <v>69</v>
      </c>
      <c r="O80" s="112" t="s">
        <v>71</v>
      </c>
      <c r="P80" s="112" t="s">
        <v>72</v>
      </c>
      <c r="Q80" s="112" t="s">
        <v>189</v>
      </c>
      <c r="R80" s="110" t="s">
        <v>852</v>
      </c>
      <c r="S80" s="110" t="s">
        <v>112</v>
      </c>
      <c r="T80" s="110" t="s">
        <v>177</v>
      </c>
      <c r="U80" s="110" t="s">
        <v>191</v>
      </c>
      <c r="V80" s="112" t="s">
        <v>298</v>
      </c>
      <c r="AO80" s="111"/>
      <c r="AP80" s="111"/>
      <c r="AQ80" s="111"/>
      <c r="AR80" s="111"/>
      <c r="AS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</row>
    <row r="81" spans="1:64" ht="17" collapsed="1" thickBo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O81" s="51"/>
      <c r="AP81" s="51"/>
      <c r="AQ81" s="51"/>
      <c r="AR81" s="51"/>
      <c r="AS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x14ac:dyDescent="0.2">
      <c r="A82" s="30"/>
      <c r="B82" s="30"/>
      <c r="C82" s="30"/>
      <c r="D82" s="30"/>
      <c r="E82" s="30"/>
      <c r="F82" s="30"/>
      <c r="G82" s="149" t="s">
        <v>1462</v>
      </c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1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O82" s="51"/>
      <c r="AP82" s="51"/>
      <c r="AQ82" s="51"/>
      <c r="AR82" s="51"/>
      <c r="AS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7" thickBot="1" x14ac:dyDescent="0.25">
      <c r="A83" s="30"/>
      <c r="B83" s="30"/>
      <c r="C83" s="30"/>
      <c r="D83" s="30"/>
      <c r="E83" s="30"/>
      <c r="F83" s="30"/>
      <c r="G83" s="152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O83" s="51"/>
      <c r="AP83" s="51"/>
      <c r="AQ83" s="51"/>
      <c r="AR83" s="51"/>
      <c r="AS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x14ac:dyDescent="0.2">
      <c r="A84" s="30"/>
      <c r="B84" s="30"/>
      <c r="C84" s="30"/>
      <c r="D84" s="30"/>
      <c r="E84" s="30"/>
      <c r="F84" s="30"/>
      <c r="G84" s="148" t="s">
        <v>63</v>
      </c>
      <c r="H84" s="16" t="s">
        <v>17</v>
      </c>
      <c r="I84" s="16" t="s">
        <v>1457</v>
      </c>
      <c r="J84" s="16" t="s">
        <v>245</v>
      </c>
      <c r="K84" s="16" t="s">
        <v>70</v>
      </c>
      <c r="L84" s="16" t="s">
        <v>1463</v>
      </c>
      <c r="M84" s="16" t="s">
        <v>526</v>
      </c>
      <c r="N84" s="16" t="s">
        <v>69</v>
      </c>
      <c r="O84" s="16" t="s">
        <v>71</v>
      </c>
      <c r="P84" s="16" t="s">
        <v>72</v>
      </c>
      <c r="Q84" s="16" t="s">
        <v>189</v>
      </c>
      <c r="R84" s="16" t="s">
        <v>1464</v>
      </c>
      <c r="S84" s="16" t="s">
        <v>112</v>
      </c>
      <c r="T84" s="16" t="s">
        <v>1467</v>
      </c>
      <c r="U84" s="16" t="s">
        <v>1465</v>
      </c>
      <c r="V84" s="16" t="s">
        <v>1466</v>
      </c>
      <c r="W84" s="1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O84" s="51"/>
      <c r="AP84" s="51"/>
      <c r="AQ84" s="51"/>
      <c r="AR84" s="51"/>
      <c r="AS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x14ac:dyDescent="0.2">
      <c r="A85" s="30"/>
      <c r="B85" s="30"/>
      <c r="C85" s="30"/>
      <c r="D85" s="30"/>
      <c r="E85" s="30"/>
      <c r="F85" s="30"/>
      <c r="G85" s="148"/>
      <c r="H85" s="49">
        <f>SUM(I85:W85)</f>
        <v>699</v>
      </c>
      <c r="I85" s="13">
        <f>COUNTIFS('BB Results'!$G:$G,I$80,'BB Results'!$B:$B,"&gt;0")</f>
        <v>539</v>
      </c>
      <c r="J85" s="13">
        <f>COUNTIFS('BB Results'!$G:$G,J$80,'BB Results'!$B:$B,"&gt;0")</f>
        <v>61</v>
      </c>
      <c r="K85" s="13">
        <f>COUNTIFS('BB Results'!$G:$G,K$80,'BB Results'!$B:$B,"&gt;0")</f>
        <v>24</v>
      </c>
      <c r="L85" s="13">
        <f>COUNTIFS('BB Results'!$G:$G,L$80,'BB Results'!$B:$B,"&gt;0")</f>
        <v>11</v>
      </c>
      <c r="M85" s="13">
        <f>COUNTIFS('BB Results'!$G:$G,M$80,'BB Results'!$B:$B,"&gt;0")</f>
        <v>1</v>
      </c>
      <c r="N85" s="13">
        <f>COUNTIFS('BB Results'!$G:$G,N$80,'BB Results'!$B:$B,"&gt;0")</f>
        <v>28</v>
      </c>
      <c r="O85" s="13">
        <f>COUNTIFS('BB Results'!$G:$G,O$80,'BB Results'!$B:$B,"&gt;0")</f>
        <v>12</v>
      </c>
      <c r="P85" s="13">
        <f>COUNTIFS('BB Results'!$G:$G,P$80,'BB Results'!$B:$B,"&gt;0")</f>
        <v>2</v>
      </c>
      <c r="Q85" s="13">
        <f>COUNTIFS('BB Results'!$G:$G,Q$80,'BB Results'!$B:$B,"&gt;0")</f>
        <v>1</v>
      </c>
      <c r="R85" s="13">
        <f>COUNTIFS('BB Results'!$G:$G,R$80,'BB Results'!$B:$B,"&gt;0")</f>
        <v>1</v>
      </c>
      <c r="S85" s="13">
        <f>COUNTIFS('BB Results'!$G:$G,S$80,'BB Results'!$B:$B,"&gt;0")</f>
        <v>6</v>
      </c>
      <c r="T85" s="13">
        <f>COUNTIFS('BB Results'!$G:$G,T$80,'BB Results'!$B:$B,"&gt;0")</f>
        <v>3</v>
      </c>
      <c r="U85" s="13">
        <f>COUNTIFS('BB Results'!$G:$G,U$80,'BB Results'!$B:$B,"&gt;0")</f>
        <v>8</v>
      </c>
      <c r="V85" s="13">
        <f>COUNTIFS('BB Results'!$G:$G,V$80,'BB Results'!$B:$B,"&gt;0")</f>
        <v>2</v>
      </c>
      <c r="W85" s="3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O85" s="51"/>
      <c r="AP85" s="51"/>
      <c r="AQ85" s="51"/>
      <c r="AR85" s="51"/>
      <c r="AS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64" x14ac:dyDescent="0.2">
      <c r="A86" s="30"/>
      <c r="B86" s="30"/>
      <c r="C86" s="30"/>
      <c r="D86" s="30"/>
      <c r="E86" s="30"/>
      <c r="F86" s="30"/>
      <c r="G86" s="11" t="s">
        <v>9</v>
      </c>
      <c r="H86" s="12">
        <f>SUM(I86:W86)</f>
        <v>214</v>
      </c>
      <c r="I86" s="12">
        <f>COUNTIFS('BB Results'!$G:$G,I$80,'BB Results'!$L:$L,$G60,'BB Results'!$B:$B,"&gt;0")</f>
        <v>176</v>
      </c>
      <c r="J86" s="12">
        <f>COUNTIFS('BB Results'!$G:$G,J$80,'BB Results'!$L:$L,$G60,'BB Results'!$B:$B,"&gt;0")</f>
        <v>10</v>
      </c>
      <c r="K86" s="12">
        <f>COUNTIFS('BB Results'!$G:$G,K$80,'BB Results'!$L:$L,$G60,'BB Results'!$B:$B,"&gt;0")</f>
        <v>9</v>
      </c>
      <c r="L86" s="12">
        <f>COUNTIFS('BB Results'!$G:$G,L$80,'BB Results'!$L:$L,$G60,'BB Results'!$B:$B,"&gt;0")</f>
        <v>2</v>
      </c>
      <c r="M86" s="12">
        <f>COUNTIFS('BB Results'!$G:$G,M$80,'BB Results'!$L:$L,$G60,'BB Results'!$B:$B,"&gt;0")</f>
        <v>0</v>
      </c>
      <c r="N86" s="12">
        <f>COUNTIFS('BB Results'!$G:$G,N$80,'BB Results'!$L:$L,$G60,'BB Results'!$B:$B,"&gt;0")</f>
        <v>11</v>
      </c>
      <c r="O86" s="12">
        <f>COUNTIFS('BB Results'!$G:$G,O$80,'BB Results'!$L:$L,$G60,'BB Results'!$B:$B,"&gt;0")</f>
        <v>2</v>
      </c>
      <c r="P86" s="12">
        <f>COUNTIFS('BB Results'!$G:$G,P$80,'BB Results'!$L:$L,$G60,'BB Results'!$B:$B,"&gt;0")</f>
        <v>0</v>
      </c>
      <c r="Q86" s="12">
        <f>COUNTIFS('BB Results'!$G:$G,Q$80,'BB Results'!$L:$L,$G60,'BB Results'!$B:$B,"&gt;0")</f>
        <v>1</v>
      </c>
      <c r="R86" s="12">
        <f>COUNTIFS('BB Results'!$G:$G,R$80,'BB Results'!$L:$L,$G60,'BB Results'!$B:$B,"&gt;0")</f>
        <v>0</v>
      </c>
      <c r="S86" s="12">
        <f>COUNTIFS('BB Results'!$G:$G,S$80,'BB Results'!$L:$L,$G60,'BB Results'!$B:$B,"&gt;0")</f>
        <v>1</v>
      </c>
      <c r="T86" s="12">
        <f>COUNTIFS('BB Results'!$G:$G,T$80,'BB Results'!$L:$L,$G60,'BB Results'!$B:$B,"&gt;0")</f>
        <v>0</v>
      </c>
      <c r="U86" s="12">
        <f>COUNTIFS('BB Results'!$G:$G,U$80,'BB Results'!$L:$L,$G60,'BB Results'!$B:$B,"&gt;0")</f>
        <v>1</v>
      </c>
      <c r="V86" s="12">
        <f>COUNTIFS('BB Results'!$G:$G,V$80,'BB Results'!$L:$L,$G60,'BB Results'!$B:$B,"&gt;0")</f>
        <v>1</v>
      </c>
      <c r="W86" s="3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O86" s="51"/>
      <c r="AP86" s="51"/>
      <c r="AQ86" s="51"/>
      <c r="AR86" s="51"/>
      <c r="AS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x14ac:dyDescent="0.2">
      <c r="A87" s="30"/>
      <c r="B87" s="30"/>
      <c r="C87" s="30"/>
      <c r="D87" s="30"/>
      <c r="E87" s="30"/>
      <c r="F87" s="30"/>
      <c r="G87" s="11" t="s">
        <v>12</v>
      </c>
      <c r="H87" s="12">
        <f>SUM(I87:W87)</f>
        <v>117</v>
      </c>
      <c r="I87" s="12">
        <f>COUNTIFS('BB Results'!$G:$G,I$80,'BB Results'!$L:$L,$G61,'BB Results'!$B:$B,"&gt;0")</f>
        <v>89</v>
      </c>
      <c r="J87" s="12">
        <f>COUNTIFS('BB Results'!$G:$G,J$80,'BB Results'!$L:$L,$G61,'BB Results'!$B:$B,"&gt;0")</f>
        <v>12</v>
      </c>
      <c r="K87" s="12">
        <f>COUNTIFS('BB Results'!$G:$G,K$80,'BB Results'!$L:$L,$G61,'BB Results'!$B:$B,"&gt;0")</f>
        <v>3</v>
      </c>
      <c r="L87" s="12">
        <f>COUNTIFS('BB Results'!$G:$G,L$80,'BB Results'!$L:$L,$G61,'BB Results'!$B:$B,"&gt;0")</f>
        <v>2</v>
      </c>
      <c r="M87" s="12">
        <f>COUNTIFS('BB Results'!$G:$G,M$80,'BB Results'!$L:$L,$G61,'BB Results'!$B:$B,"&gt;0")</f>
        <v>0</v>
      </c>
      <c r="N87" s="12">
        <f>COUNTIFS('BB Results'!$G:$G,N$80,'BB Results'!$L:$L,$G61,'BB Results'!$B:$B,"&gt;0")</f>
        <v>3</v>
      </c>
      <c r="O87" s="12">
        <f>COUNTIFS('BB Results'!$G:$G,O$80,'BB Results'!$L:$L,$G61,'BB Results'!$B:$B,"&gt;0")</f>
        <v>2</v>
      </c>
      <c r="P87" s="12">
        <f>COUNTIFS('BB Results'!$G:$G,P$80,'BB Results'!$L:$L,$G61,'BB Results'!$B:$B,"&gt;0")</f>
        <v>1</v>
      </c>
      <c r="Q87" s="12">
        <f>COUNTIFS('BB Results'!$G:$G,Q$80,'BB Results'!$L:$L,$G61,'BB Results'!$B:$B,"&gt;0")</f>
        <v>0</v>
      </c>
      <c r="R87" s="12">
        <f>COUNTIFS('BB Results'!$G:$G,R$80,'BB Results'!$L:$L,$G61,'BB Results'!$B:$B,"&gt;0")</f>
        <v>1</v>
      </c>
      <c r="S87" s="12">
        <f>COUNTIFS('BB Results'!$G:$G,S$80,'BB Results'!$L:$L,$G61,'BB Results'!$B:$B,"&gt;0")</f>
        <v>1</v>
      </c>
      <c r="T87" s="12">
        <f>COUNTIFS('BB Results'!$G:$G,T$80,'BB Results'!$L:$L,$G61,'BB Results'!$B:$B,"&gt;0")</f>
        <v>1</v>
      </c>
      <c r="U87" s="12">
        <f>COUNTIFS('BB Results'!$G:$G,U$80,'BB Results'!$L:$L,$G61,'BB Results'!$B:$B,"&gt;0")</f>
        <v>2</v>
      </c>
      <c r="V87" s="12">
        <f>COUNTIFS('BB Results'!$G:$G,V$80,'BB Results'!$L:$L,$G61,'BB Results'!$B:$B,"&gt;0")</f>
        <v>0</v>
      </c>
      <c r="W87" s="3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O87" s="51"/>
      <c r="AP87" s="51"/>
      <c r="AQ87" s="51"/>
      <c r="AR87" s="51"/>
      <c r="AS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x14ac:dyDescent="0.2">
      <c r="A88" s="30"/>
      <c r="B88" s="30"/>
      <c r="C88" s="30"/>
      <c r="D88" s="30"/>
      <c r="E88" s="30"/>
      <c r="F88" s="30"/>
      <c r="G88" s="11" t="s">
        <v>8</v>
      </c>
      <c r="H88" s="12">
        <f>SUM(I88:W88)</f>
        <v>106</v>
      </c>
      <c r="I88" s="12">
        <f>COUNTIFS('BB Results'!$G:$G,I$80,'BB Results'!$L:$L,$G62,'BB Results'!$B:$B,"&gt;0")</f>
        <v>94</v>
      </c>
      <c r="J88" s="12">
        <f>COUNTIFS('BB Results'!$G:$G,J$80,'BB Results'!$L:$L,$G62,'BB Results'!$B:$B,"&gt;0")</f>
        <v>6</v>
      </c>
      <c r="K88" s="12">
        <f>COUNTIFS('BB Results'!$G:$G,K$80,'BB Results'!$L:$L,$G62,'BB Results'!$B:$B,"&gt;0")</f>
        <v>1</v>
      </c>
      <c r="L88" s="12">
        <f>COUNTIFS('BB Results'!$G:$G,L$80,'BB Results'!$L:$L,$G62,'BB Results'!$B:$B,"&gt;0")</f>
        <v>2</v>
      </c>
      <c r="M88" s="12">
        <f>COUNTIFS('BB Results'!$G:$G,M$80,'BB Results'!$L:$L,$G62,'BB Results'!$B:$B,"&gt;0")</f>
        <v>0</v>
      </c>
      <c r="N88" s="12">
        <f>COUNTIFS('BB Results'!$G:$G,N$80,'BB Results'!$L:$L,$G62,'BB Results'!$B:$B,"&gt;0")</f>
        <v>2</v>
      </c>
      <c r="O88" s="12">
        <f>COUNTIFS('BB Results'!$G:$G,O$80,'BB Results'!$L:$L,$G62,'BB Results'!$B:$B,"&gt;0")</f>
        <v>0</v>
      </c>
      <c r="P88" s="12">
        <f>COUNTIFS('BB Results'!$G:$G,P$80,'BB Results'!$L:$L,$G62,'BB Results'!$B:$B,"&gt;0")</f>
        <v>0</v>
      </c>
      <c r="Q88" s="12">
        <f>COUNTIFS('BB Results'!$G:$G,Q$80,'BB Results'!$L:$L,$G62,'BB Results'!$B:$B,"&gt;0")</f>
        <v>0</v>
      </c>
      <c r="R88" s="12">
        <f>COUNTIFS('BB Results'!$G:$G,R$80,'BB Results'!$L:$L,$G62,'BB Results'!$B:$B,"&gt;0")</f>
        <v>0</v>
      </c>
      <c r="S88" s="12">
        <f>COUNTIFS('BB Results'!$G:$G,S$80,'BB Results'!$L:$L,$G62,'BB Results'!$B:$B,"&gt;0")</f>
        <v>0</v>
      </c>
      <c r="T88" s="12">
        <f>COUNTIFS('BB Results'!$G:$G,T$80,'BB Results'!$L:$L,$G62,'BB Results'!$B:$B,"&gt;0")</f>
        <v>0</v>
      </c>
      <c r="U88" s="12">
        <f>COUNTIFS('BB Results'!$G:$G,U$80,'BB Results'!$L:$L,$G62,'BB Results'!$B:$B,"&gt;0")</f>
        <v>0</v>
      </c>
      <c r="V88" s="12">
        <f>COUNTIFS('BB Results'!$G:$G,V$80,'BB Results'!$L:$L,$G62,'BB Results'!$B:$B,"&gt;0")</f>
        <v>1</v>
      </c>
      <c r="W88" s="3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O88" s="51"/>
      <c r="AP88" s="51"/>
      <c r="AQ88" s="51"/>
      <c r="AR88" s="51"/>
      <c r="AS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x14ac:dyDescent="0.2">
      <c r="A89" s="30"/>
      <c r="B89" s="30"/>
      <c r="C89" s="30"/>
      <c r="D89" s="30"/>
      <c r="E89" s="30"/>
      <c r="F89" s="30"/>
      <c r="G89" s="11" t="s">
        <v>56</v>
      </c>
      <c r="H89" s="12">
        <f>SUM(I89:W89)</f>
        <v>58</v>
      </c>
      <c r="I89" s="12">
        <f>COUNTIFS('BB Results'!$G:$G,I$80,'BB Results'!$L:$L,$G63,'BB Results'!$B:$B,"&gt;0")</f>
        <v>42</v>
      </c>
      <c r="J89" s="12">
        <f>COUNTIFS('BB Results'!$G:$G,J$80,'BB Results'!$L:$L,$G63,'BB Results'!$B:$B,"&gt;0")</f>
        <v>9</v>
      </c>
      <c r="K89" s="12">
        <f>COUNTIFS('BB Results'!$G:$G,K$80,'BB Results'!$L:$L,$G63,'BB Results'!$B:$B,"&gt;0")</f>
        <v>4</v>
      </c>
      <c r="L89" s="12">
        <f>COUNTIFS('BB Results'!$G:$G,L$80,'BB Results'!$L:$L,$G63,'BB Results'!$B:$B,"&gt;0")</f>
        <v>0</v>
      </c>
      <c r="M89" s="12">
        <f>COUNTIFS('BB Results'!$G:$G,M$80,'BB Results'!$L:$L,$G63,'BB Results'!$B:$B,"&gt;0")</f>
        <v>0</v>
      </c>
      <c r="N89" s="12">
        <f>COUNTIFS('BB Results'!$G:$G,N$80,'BB Results'!$L:$L,$G63,'BB Results'!$B:$B,"&gt;0")</f>
        <v>2</v>
      </c>
      <c r="O89" s="12">
        <f>COUNTIFS('BB Results'!$G:$G,O$80,'BB Results'!$L:$L,$G63,'BB Results'!$B:$B,"&gt;0")</f>
        <v>0</v>
      </c>
      <c r="P89" s="12">
        <f>COUNTIFS('BB Results'!$G:$G,P$80,'BB Results'!$L:$L,$G63,'BB Results'!$B:$B,"&gt;0")</f>
        <v>0</v>
      </c>
      <c r="Q89" s="12">
        <f>COUNTIFS('BB Results'!$G:$G,Q$80,'BB Results'!$L:$L,$G63,'BB Results'!$B:$B,"&gt;0")</f>
        <v>0</v>
      </c>
      <c r="R89" s="12">
        <f>COUNTIFS('BB Results'!$G:$G,R$80,'BB Results'!$L:$L,$G63,'BB Results'!$B:$B,"&gt;0")</f>
        <v>0</v>
      </c>
      <c r="S89" s="12">
        <f>COUNTIFS('BB Results'!$G:$G,S$80,'BB Results'!$L:$L,$G63,'BB Results'!$B:$B,"&gt;0")</f>
        <v>1</v>
      </c>
      <c r="T89" s="12">
        <f>COUNTIFS('BB Results'!$G:$G,T$80,'BB Results'!$L:$L,$G63,'BB Results'!$B:$B,"&gt;0")</f>
        <v>0</v>
      </c>
      <c r="U89" s="12">
        <f>COUNTIFS('BB Results'!$G:$G,U$80,'BB Results'!$L:$L,$G63,'BB Results'!$B:$B,"&gt;0")</f>
        <v>0</v>
      </c>
      <c r="V89" s="12">
        <f>COUNTIFS('BB Results'!$G:$G,V$80,'BB Results'!$L:$L,$G63,'BB Results'!$B:$B,"&gt;0")</f>
        <v>0</v>
      </c>
      <c r="W89" s="3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O89" s="51"/>
      <c r="AP89" s="51"/>
      <c r="AQ89" s="51"/>
      <c r="AR89" s="51"/>
      <c r="AS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64" x14ac:dyDescent="0.2">
      <c r="A90" s="30"/>
      <c r="B90" s="30"/>
      <c r="C90" s="30"/>
      <c r="D90" s="30"/>
      <c r="E90" s="30"/>
      <c r="F90" s="30"/>
      <c r="G90" s="11" t="s">
        <v>7</v>
      </c>
      <c r="H90" s="12">
        <f t="shared" ref="H90" si="44">H85-SUM(H86:H89)</f>
        <v>204</v>
      </c>
      <c r="I90" s="12">
        <f t="shared" ref="I90:L90" si="45">I85-SUM(I86:I89)</f>
        <v>138</v>
      </c>
      <c r="J90" s="12">
        <f t="shared" si="45"/>
        <v>24</v>
      </c>
      <c r="K90" s="12">
        <f t="shared" si="45"/>
        <v>7</v>
      </c>
      <c r="L90" s="12">
        <f t="shared" si="45"/>
        <v>5</v>
      </c>
      <c r="M90" s="12">
        <f t="shared" ref="M90" si="46">M85-SUM(M86:M89)</f>
        <v>1</v>
      </c>
      <c r="N90" s="12">
        <f t="shared" ref="N90:O90" si="47">N85-SUM(N86:N89)</f>
        <v>10</v>
      </c>
      <c r="O90" s="12">
        <f t="shared" si="47"/>
        <v>8</v>
      </c>
      <c r="P90" s="12">
        <f t="shared" ref="P90:R90" si="48">P85-SUM(P86:P89)</f>
        <v>1</v>
      </c>
      <c r="Q90" s="12">
        <f t="shared" ref="Q90" si="49">Q85-SUM(Q86:Q89)</f>
        <v>0</v>
      </c>
      <c r="R90" s="12">
        <f t="shared" si="48"/>
        <v>0</v>
      </c>
      <c r="S90" s="12">
        <f t="shared" ref="S90:U90" si="50">S85-SUM(S86:S89)</f>
        <v>3</v>
      </c>
      <c r="T90" s="12">
        <f t="shared" ref="T90" si="51">T85-SUM(T86:T89)</f>
        <v>2</v>
      </c>
      <c r="U90" s="12">
        <f t="shared" si="50"/>
        <v>5</v>
      </c>
      <c r="V90" s="12">
        <f t="shared" ref="V90" si="52">V85-SUM(V86:V89)</f>
        <v>0</v>
      </c>
      <c r="W90" s="3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O90" s="51"/>
      <c r="AP90" s="51"/>
      <c r="AQ90" s="51"/>
      <c r="AR90" s="51"/>
      <c r="AS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</row>
    <row r="91" spans="1:64" x14ac:dyDescent="0.2">
      <c r="A91" s="30"/>
      <c r="B91" s="30"/>
      <c r="C91" s="30"/>
      <c r="D91" s="30"/>
      <c r="E91" s="30"/>
      <c r="F91" s="30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O91" s="51"/>
      <c r="AP91" s="51"/>
      <c r="AQ91" s="51"/>
      <c r="AR91" s="51"/>
      <c r="AS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</row>
    <row r="92" spans="1:64" x14ac:dyDescent="0.2">
      <c r="A92" s="30"/>
      <c r="B92" s="30"/>
      <c r="C92" s="30"/>
      <c r="D92" s="30"/>
      <c r="E92" s="30"/>
      <c r="F92" s="30"/>
      <c r="G92" s="6" t="s">
        <v>6</v>
      </c>
      <c r="H92" s="7">
        <f t="shared" ref="H92:V92" si="53">IFERROR(H$86/H$85,"n/a")</f>
        <v>0.3061516452074392</v>
      </c>
      <c r="I92" s="7">
        <f t="shared" si="53"/>
        <v>0.32653061224489793</v>
      </c>
      <c r="J92" s="7">
        <f t="shared" si="53"/>
        <v>0.16393442622950818</v>
      </c>
      <c r="K92" s="7">
        <f t="shared" si="53"/>
        <v>0.375</v>
      </c>
      <c r="L92" s="7">
        <f t="shared" si="53"/>
        <v>0.18181818181818182</v>
      </c>
      <c r="M92" s="7">
        <f t="shared" si="53"/>
        <v>0</v>
      </c>
      <c r="N92" s="7">
        <f t="shared" si="53"/>
        <v>0.39285714285714285</v>
      </c>
      <c r="O92" s="7">
        <f t="shared" si="53"/>
        <v>0.16666666666666666</v>
      </c>
      <c r="P92" s="7">
        <f t="shared" si="53"/>
        <v>0</v>
      </c>
      <c r="Q92" s="7">
        <f t="shared" si="53"/>
        <v>1</v>
      </c>
      <c r="R92" s="7">
        <f t="shared" si="53"/>
        <v>0</v>
      </c>
      <c r="S92" s="7">
        <f t="shared" si="53"/>
        <v>0.16666666666666666</v>
      </c>
      <c r="T92" s="7">
        <f t="shared" si="53"/>
        <v>0</v>
      </c>
      <c r="U92" s="7">
        <f t="shared" si="53"/>
        <v>0.125</v>
      </c>
      <c r="V92" s="7">
        <f t="shared" si="53"/>
        <v>0.5</v>
      </c>
      <c r="W92" s="3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O92" s="51"/>
      <c r="AP92" s="51"/>
      <c r="AQ92" s="51"/>
      <c r="AR92" s="51"/>
      <c r="AS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</row>
    <row r="93" spans="1:64" x14ac:dyDescent="0.2">
      <c r="A93" s="30"/>
      <c r="B93" s="30"/>
      <c r="C93" s="30"/>
      <c r="D93" s="30"/>
      <c r="E93" s="30"/>
      <c r="F93" s="30"/>
      <c r="G93" s="6" t="s">
        <v>5</v>
      </c>
      <c r="H93" s="7">
        <f t="shared" ref="H93:V93" si="54">IFERROR((SUM(H$86:H$88))/H$85,"n/a")</f>
        <v>0.62517882689556514</v>
      </c>
      <c r="I93" s="7">
        <f t="shared" si="54"/>
        <v>0.66604823747680886</v>
      </c>
      <c r="J93" s="7">
        <f t="shared" si="54"/>
        <v>0.45901639344262296</v>
      </c>
      <c r="K93" s="7">
        <f t="shared" si="54"/>
        <v>0.54166666666666663</v>
      </c>
      <c r="L93" s="7">
        <f t="shared" si="54"/>
        <v>0.54545454545454541</v>
      </c>
      <c r="M93" s="7">
        <f t="shared" si="54"/>
        <v>0</v>
      </c>
      <c r="N93" s="7">
        <f t="shared" si="54"/>
        <v>0.5714285714285714</v>
      </c>
      <c r="O93" s="7">
        <f t="shared" si="54"/>
        <v>0.33333333333333331</v>
      </c>
      <c r="P93" s="7">
        <f t="shared" si="54"/>
        <v>0.5</v>
      </c>
      <c r="Q93" s="7">
        <f t="shared" si="54"/>
        <v>1</v>
      </c>
      <c r="R93" s="7">
        <f t="shared" si="54"/>
        <v>1</v>
      </c>
      <c r="S93" s="7">
        <f t="shared" si="54"/>
        <v>0.33333333333333331</v>
      </c>
      <c r="T93" s="7">
        <f t="shared" si="54"/>
        <v>0.33333333333333331</v>
      </c>
      <c r="U93" s="7">
        <f t="shared" si="54"/>
        <v>0.375</v>
      </c>
      <c r="V93" s="7">
        <f t="shared" si="54"/>
        <v>1</v>
      </c>
      <c r="W93" s="3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O93" s="51"/>
      <c r="AP93" s="51"/>
      <c r="AQ93" s="51"/>
      <c r="AR93" s="51"/>
      <c r="AS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17" thickBot="1" x14ac:dyDescent="0.25">
      <c r="A94" s="30"/>
      <c r="B94" s="30"/>
      <c r="C94" s="30"/>
      <c r="D94" s="30"/>
      <c r="E94" s="30"/>
      <c r="F94" s="30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O94" s="51"/>
      <c r="AP94" s="51"/>
      <c r="AQ94" s="51"/>
      <c r="AR94" s="51"/>
      <c r="AS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26" x14ac:dyDescent="0.2">
      <c r="A95" s="30"/>
      <c r="B95" s="30"/>
      <c r="C95" s="30"/>
      <c r="D95" s="30"/>
      <c r="E95" s="30"/>
      <c r="F95" s="30"/>
      <c r="G95" s="155" t="s">
        <v>103</v>
      </c>
      <c r="H95" s="156"/>
      <c r="I95" s="156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O95" s="51"/>
      <c r="AP95" s="51"/>
      <c r="AQ95" s="51"/>
      <c r="AR95" s="51"/>
      <c r="AS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</row>
    <row r="96" spans="1:64" ht="26" x14ac:dyDescent="0.2">
      <c r="A96" s="30"/>
      <c r="B96" s="30"/>
      <c r="C96" s="30"/>
      <c r="D96" s="30"/>
      <c r="E96" s="30"/>
      <c r="F96" s="30"/>
      <c r="G96" s="148"/>
      <c r="H96" s="157"/>
      <c r="I96" s="15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O96" s="51"/>
      <c r="AP96" s="51"/>
      <c r="AQ96" s="51"/>
      <c r="AR96" s="51"/>
      <c r="AS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x14ac:dyDescent="0.2">
      <c r="A97" s="30"/>
      <c r="B97" s="30"/>
      <c r="C97" s="30"/>
      <c r="D97" s="30"/>
      <c r="E97" s="30"/>
      <c r="F97" s="30"/>
      <c r="G97" s="15" t="s">
        <v>4</v>
      </c>
      <c r="H97" s="18">
        <f>IFERROR(AVERAGE('BB Results'!$M:$M),"N/A")</f>
        <v>8.1292550143266382</v>
      </c>
      <c r="I97" s="18">
        <f>IFERROR(AVERAGEIFS('BB Results'!$M:$M,'BB Results'!$G:$G,I$80),"N/A")</f>
        <v>7.25552044609665</v>
      </c>
      <c r="J97" s="18">
        <f>IFERROR(AVERAGEIFS('BB Results'!$M:$M,'BB Results'!$G:$G,J$80),"N/A")</f>
        <v>8.8468852459016407</v>
      </c>
      <c r="K97" s="18">
        <f>IFERROR(AVERAGEIFS('BB Results'!$M:$M,'BB Results'!$G:$G,K$80),"N/A")</f>
        <v>7.9149999999999991</v>
      </c>
      <c r="L97" s="18">
        <f>IFERROR(AVERAGEIFS('BB Results'!$M:$M,'BB Results'!$G:$G,L$80),"N/A")</f>
        <v>6.6318181818181809</v>
      </c>
      <c r="M97" s="18">
        <f>IFERROR(AVERAGEIFS('BB Results'!$M:$M,'BB Results'!$G:$G,M$80),"N/A")</f>
        <v>7.28</v>
      </c>
      <c r="N97" s="18">
        <f>IFERROR(AVERAGEIFS('BB Results'!$M:$M,'BB Results'!$G:$G,N$80),"N/A")</f>
        <v>9.134999999999998</v>
      </c>
      <c r="O97" s="18">
        <f>IFERROR(AVERAGEIFS('BB Results'!$M:$M,'BB Results'!$G:$G,O$80),"N/A")</f>
        <v>7.3416666666666659</v>
      </c>
      <c r="P97" s="18">
        <f>IFERROR(AVERAGEIFS('BB Results'!$M:$M,'BB Results'!$G:$G,P$80),"N/A")</f>
        <v>55.085000000000001</v>
      </c>
      <c r="Q97" s="18">
        <f>IFERROR(AVERAGEIFS('BB Results'!$M:$M,'BB Results'!$G:$G,Q$80),"N/A")</f>
        <v>2.21</v>
      </c>
      <c r="R97" s="18">
        <f>IFERROR(AVERAGEIFS('BB Results'!$M:$M,'BB Results'!$G:$G,R$80),"N/A")</f>
        <v>4.5</v>
      </c>
      <c r="S97" s="18">
        <f>IFERROR(AVERAGEIFS('BB Results'!$M:$M,'BB Results'!$G:$G,S$80),"N/A")</f>
        <v>57.903333333333336</v>
      </c>
      <c r="T97" s="18">
        <f>IFERROR(AVERAGEIFS('BB Results'!$M:$M,'BB Results'!$G:$G,T$80),"N/A")</f>
        <v>15.28</v>
      </c>
      <c r="U97" s="18">
        <f>IFERROR(AVERAGEIFS('BB Results'!$M:$M,'BB Results'!$G:$G,U$80),"N/A")</f>
        <v>9.7850000000000001</v>
      </c>
      <c r="V97" s="18">
        <f>IFERROR(AVERAGEIFS('BB Results'!$M:$M,'BB Results'!$G:$G,V$80),"N/A")</f>
        <v>14.3</v>
      </c>
      <c r="W97" s="14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O97" s="51"/>
      <c r="AP97" s="51"/>
      <c r="AQ97" s="51"/>
      <c r="AR97" s="51"/>
      <c r="AS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</row>
    <row r="98" spans="1:64" x14ac:dyDescent="0.2">
      <c r="A98" s="30"/>
      <c r="B98" s="30"/>
      <c r="C98" s="30"/>
      <c r="D98" s="30"/>
      <c r="E98" s="30"/>
      <c r="F98" s="30"/>
      <c r="G98" s="15" t="s">
        <v>3</v>
      </c>
      <c r="H98" s="18">
        <f>IFERROR(AVERAGE('BB Results'!$O:$O),"N/A")</f>
        <v>2.2876217765043001</v>
      </c>
      <c r="I98" s="18">
        <f>IFERROR(AVERAGEIFS('BB Results'!$O:$O,'BB Results'!$G:$G,I$80),"N/A")</f>
        <v>2.1276394052044632</v>
      </c>
      <c r="J98" s="18">
        <f>IFERROR(AVERAGEIFS('BB Results'!$O:$O,'BB Results'!$G:$G,J$80),"N/A")</f>
        <v>2.4596721311475411</v>
      </c>
      <c r="K98" s="18">
        <f>IFERROR(AVERAGEIFS('BB Results'!$O:$O,'BB Results'!$G:$G,K$80),"N/A")</f>
        <v>2.3970833333333332</v>
      </c>
      <c r="L98" s="18">
        <f>IFERROR(AVERAGEIFS('BB Results'!$O:$O,'BB Results'!$G:$G,L$80),"N/A")</f>
        <v>2.2209090909090907</v>
      </c>
      <c r="M98" s="18">
        <f>IFERROR(AVERAGEIFS('BB Results'!$O:$O,'BB Results'!$G:$G,M$80),"N/A")</f>
        <v>2.3199999999999998</v>
      </c>
      <c r="N98" s="18">
        <f>IFERROR(AVERAGEIFS('BB Results'!$O:$O,'BB Results'!$G:$G,N$80),"N/A")</f>
        <v>2.6957142857142857</v>
      </c>
      <c r="O98" s="18">
        <f>IFERROR(AVERAGEIFS('BB Results'!$O:$O,'BB Results'!$G:$G,O$80),"N/A")</f>
        <v>2.3991666666666669</v>
      </c>
      <c r="P98" s="18">
        <f>IFERROR(AVERAGEIFS('BB Results'!$O:$O,'BB Results'!$G:$G,P$80),"N/A")</f>
        <v>8.2949999999999999</v>
      </c>
      <c r="Q98" s="18">
        <f>IFERROR(AVERAGEIFS('BB Results'!$O:$O,'BB Results'!$G:$G,Q$80),"N/A")</f>
        <v>1.26</v>
      </c>
      <c r="R98" s="18">
        <f>IFERROR(AVERAGEIFS('BB Results'!$O:$O,'BB Results'!$G:$G,R$80),"N/A")</f>
        <v>1.96</v>
      </c>
      <c r="S98" s="18">
        <f>IFERROR(AVERAGEIFS('BB Results'!$O:$O,'BB Results'!$G:$G,S$80),"N/A")</f>
        <v>8.3716666666666679</v>
      </c>
      <c r="T98" s="18">
        <f>IFERROR(AVERAGEIFS('BB Results'!$O:$O,'BB Results'!$G:$G,T$80),"N/A")</f>
        <v>4.046666666666666</v>
      </c>
      <c r="U98" s="18">
        <f>IFERROR(AVERAGEIFS('BB Results'!$O:$O,'BB Results'!$G:$G,U$80),"N/A")</f>
        <v>3.13375</v>
      </c>
      <c r="V98" s="18">
        <f>IFERROR(AVERAGEIFS('BB Results'!$O:$O,'BB Results'!$G:$G,V$80),"N/A")</f>
        <v>3.125</v>
      </c>
      <c r="W98" s="14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O98" s="51"/>
      <c r="AP98" s="51"/>
      <c r="AQ98" s="51"/>
      <c r="AR98" s="51"/>
      <c r="AS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</row>
    <row r="99" spans="1:64" hidden="1" outlineLevel="1" x14ac:dyDescent="0.2">
      <c r="A99" s="30"/>
      <c r="B99" s="30"/>
      <c r="C99" s="30"/>
      <c r="D99" s="30"/>
      <c r="E99" s="30"/>
      <c r="F99" s="30"/>
      <c r="G99" s="1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4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O99" s="51"/>
      <c r="AP99" s="51"/>
      <c r="AQ99" s="51"/>
      <c r="AR99" s="51"/>
      <c r="AS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idden="1" outlineLevel="1" x14ac:dyDescent="0.2">
      <c r="A100" s="30"/>
      <c r="B100" s="30"/>
      <c r="C100" s="30"/>
      <c r="D100" s="30"/>
      <c r="E100" s="30"/>
      <c r="F100" s="30"/>
      <c r="G100" s="15" t="s">
        <v>2</v>
      </c>
      <c r="H100" s="8">
        <f>SUM('BB Results'!$N:$N,'BB Results'!$P:$P)</f>
        <v>4006.9673075678315</v>
      </c>
      <c r="I100" s="8">
        <f>SUMIFS('BB Results'!$N:$N,'BB Results'!$G:$G,I$80)+SUMIFS('BB Results'!$P:$P,'BB Results'!$G:$G,I$80)</f>
        <v>3334.7429213933697</v>
      </c>
      <c r="J100" s="8">
        <f>SUMIFS('BB Results'!$N:$N,'BB Results'!$G:$G,J$80)+SUMIFS('BB Results'!$P:$P,'BB Results'!$G:$G,J$80)</f>
        <v>250.78002753230641</v>
      </c>
      <c r="K100" s="8">
        <f>SUMIFS('BB Results'!$N:$N,'BB Results'!$G:$G,K$80)+SUMIFS('BB Results'!$P:$P,'BB Results'!$G:$G,K$80)</f>
        <v>78.683493570797495</v>
      </c>
      <c r="L100" s="8">
        <f>SUMIFS('BB Results'!$N:$N,'BB Results'!$G:$G,L$80)+SUMIFS('BB Results'!$P:$P,'BB Results'!$G:$G,L$80)</f>
        <v>98.825846696414075</v>
      </c>
      <c r="M100" s="8">
        <f>SUMIFS('BB Results'!$N:$N,'BB Results'!$G:$G,M$80)+SUMIFS('BB Results'!$P:$P,'BB Results'!$G:$G,M$80)</f>
        <v>2.83</v>
      </c>
      <c r="N100" s="8">
        <f>SUMIFS('BB Results'!$N:$N,'BB Results'!$G:$G,N$80)+SUMIFS('BB Results'!$P:$P,'BB Results'!$G:$G,N$80)</f>
        <v>131.5201758901876</v>
      </c>
      <c r="O100" s="8">
        <f>SUMIFS('BB Results'!$N:$N,'BB Results'!$G:$G,O$80)+SUMIFS('BB Results'!$P:$P,'BB Results'!$G:$G,O$80)</f>
        <v>50.443100985297278</v>
      </c>
      <c r="P100" s="8">
        <f>SUMIFS('BB Results'!$N:$N,'BB Results'!$G:$G,P$80)+SUMIFS('BB Results'!$P:$P,'BB Results'!$G:$G,P$80)</f>
        <v>3.4664012854717434</v>
      </c>
      <c r="Q100" s="8">
        <f>SUMIFS('BB Results'!$N:$N,'BB Results'!$G:$G,Q$80)+SUMIFS('BB Results'!$P:$P,'BB Results'!$G:$G,Q$80)</f>
        <v>8.2235897435897432</v>
      </c>
      <c r="R100" s="8">
        <f>SUMIFS('BB Results'!$N:$N,'BB Results'!$G:$G,R$80)+SUMIFS('BB Results'!$P:$P,'BB Results'!$G:$G,R$80)</f>
        <v>5.7901098901098909</v>
      </c>
      <c r="S100" s="8">
        <f>SUMIFS('BB Results'!$N:$N,'BB Results'!$G:$G,S$80)+SUMIFS('BB Results'!$P:$P,'BB Results'!$G:$G,S$80)</f>
        <v>8.1624805202276089</v>
      </c>
      <c r="T100" s="8">
        <f>SUMIFS('BB Results'!$N:$N,'BB Results'!$G:$G,T$80)+SUMIFS('BB Results'!$P:$P,'BB Results'!$G:$G,T$80)</f>
        <v>4.2849616368286449</v>
      </c>
      <c r="U100" s="8">
        <f>SUMIFS('BB Results'!$N:$N,'BB Results'!$G:$G,U$80)+SUMIFS('BB Results'!$P:$P,'BB Results'!$G:$G,U$80)</f>
        <v>22.481583038620343</v>
      </c>
      <c r="V100" s="8">
        <f>SUMIFS('BB Results'!$N:$N,'BB Results'!$G:$G,V$80)+SUMIFS('BB Results'!$P:$P,'BB Results'!$G:$G,V$80)</f>
        <v>6.7326153846153849</v>
      </c>
      <c r="W100" s="14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O100" s="51"/>
      <c r="AP100" s="51"/>
      <c r="AQ100" s="51"/>
      <c r="AR100" s="51"/>
      <c r="AS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</row>
    <row r="101" spans="1:64" hidden="1" outlineLevel="1" x14ac:dyDescent="0.2">
      <c r="A101" s="30"/>
      <c r="B101" s="30"/>
      <c r="C101" s="30"/>
      <c r="D101" s="30"/>
      <c r="E101" s="30"/>
      <c r="F101" s="30"/>
      <c r="G101" s="15" t="s">
        <v>1</v>
      </c>
      <c r="H101" s="8">
        <f>SUM('BB Results'!$Q:$Q)+H$100</f>
        <v>4406.5273075678315</v>
      </c>
      <c r="I101" s="8">
        <f>SUMIFS('BB Results'!$Q:$Q,'BB Results'!$G:$G,I$80)+I100</f>
        <v>3674.1029213933698</v>
      </c>
      <c r="J101" s="8">
        <f>SUMIFS('BB Results'!$Q:$Q,'BB Results'!$G:$G,J$80)+J100</f>
        <v>192.58002753230642</v>
      </c>
      <c r="K101" s="8">
        <f>SUMIFS('BB Results'!$Q:$Q,'BB Results'!$G:$G,K$80)+K100</f>
        <v>144.47349357079747</v>
      </c>
      <c r="L101" s="8">
        <f>SUMIFS('BB Results'!$Q:$Q,'BB Results'!$G:$G,L$80)+L100</f>
        <v>80.495846696414077</v>
      </c>
      <c r="M101" s="8">
        <f>SUMIFS('BB Results'!$Q:$Q,'BB Results'!$G:$G,M$80)+M100</f>
        <v>3.0000000000000249E-2</v>
      </c>
      <c r="N101" s="8">
        <f>SUMIFS('BB Results'!$Q:$Q,'BB Results'!$G:$G,N$80)+N100</f>
        <v>211.0901758901876</v>
      </c>
      <c r="O101" s="8">
        <f>SUMIFS('BB Results'!$Q:$Q,'BB Results'!$G:$G,O$80)+O100</f>
        <v>28.643100985297277</v>
      </c>
      <c r="P101" s="8">
        <f>SUMIFS('BB Results'!$Q:$Q,'BB Results'!$G:$G,P$80)+P100</f>
        <v>3.3364012854717435</v>
      </c>
      <c r="Q101" s="8">
        <f>SUMIFS('BB Results'!$Q:$Q,'BB Results'!$G:$G,Q$80)+Q100</f>
        <v>18.223589743589741</v>
      </c>
      <c r="R101" s="8">
        <f>SUMIFS('BB Results'!$Q:$Q,'BB Results'!$G:$G,R$80)+R100</f>
        <v>5.7901098901098909</v>
      </c>
      <c r="S101" s="8">
        <f>SUMIFS('BB Results'!$Q:$Q,'BB Results'!$G:$G,S$80)+S100</f>
        <v>11.262480520227609</v>
      </c>
      <c r="T101" s="8">
        <f>SUMIFS('BB Results'!$Q:$Q,'BB Results'!$G:$G,T$80)+T100</f>
        <v>2.5849616368286448</v>
      </c>
      <c r="U101" s="8">
        <f>SUMIFS('BB Results'!$Q:$Q,'BB Results'!$G:$G,U$80)+U100</f>
        <v>17.181583038620342</v>
      </c>
      <c r="V101" s="8">
        <f>SUMIFS('BB Results'!$Q:$Q,'BB Results'!$G:$G,V$80)+V100</f>
        <v>16.732615384615386</v>
      </c>
      <c r="W101" s="14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1:64" hidden="1" outlineLevel="1" x14ac:dyDescent="0.2">
      <c r="A102" s="30"/>
      <c r="B102" s="30"/>
      <c r="C102" s="30"/>
      <c r="D102" s="30"/>
      <c r="E102" s="30"/>
      <c r="F102" s="30"/>
      <c r="G102" s="15" t="s">
        <v>57</v>
      </c>
      <c r="H102" s="44">
        <f t="shared" ref="H102:I102" si="55">IFERROR((H101-H100)/H100,"N/A")</f>
        <v>9.9716311447154482E-2</v>
      </c>
      <c r="I102" s="44">
        <f t="shared" si="55"/>
        <v>0.10176496599570077</v>
      </c>
      <c r="J102" s="44">
        <f t="shared" ref="J102:Q102" si="56">IFERROR((J101-J100)/J100,"N/A")</f>
        <v>-0.23207589764102107</v>
      </c>
      <c r="K102" s="44">
        <f t="shared" si="56"/>
        <v>0.8361347090009893</v>
      </c>
      <c r="L102" s="44">
        <f t="shared" si="56"/>
        <v>-0.18547779364145947</v>
      </c>
      <c r="M102" s="44">
        <f t="shared" si="56"/>
        <v>-0.98939929328621901</v>
      </c>
      <c r="N102" s="44">
        <f t="shared" si="56"/>
        <v>0.60500223225398309</v>
      </c>
      <c r="O102" s="44">
        <f t="shared" si="56"/>
        <v>-0.43217010005697465</v>
      </c>
      <c r="P102" s="44">
        <f t="shared" si="56"/>
        <v>-3.7502870929817397E-2</v>
      </c>
      <c r="Q102" s="44">
        <f t="shared" si="56"/>
        <v>1.2160139685707156</v>
      </c>
      <c r="R102" s="44">
        <f t="shared" ref="R102:S102" si="57">IFERROR((R101-R100)/R100,"N/A")</f>
        <v>0</v>
      </c>
      <c r="S102" s="44">
        <f t="shared" si="57"/>
        <v>0.37978651125939311</v>
      </c>
      <c r="T102" s="44">
        <f t="shared" ref="T102" si="58">IFERROR((T101-T100)/T100,"N/A")</f>
        <v>-0.39673634073844172</v>
      </c>
      <c r="U102" s="44">
        <f t="shared" ref="U102:V102" si="59">IFERROR((U101-U100)/U100,"N/A")</f>
        <v>-0.23574852317540593</v>
      </c>
      <c r="V102" s="44">
        <f t="shared" si="59"/>
        <v>1.4853068872537818</v>
      </c>
      <c r="W102" s="14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1:64" hidden="1" outlineLevel="1" x14ac:dyDescent="0.2">
      <c r="A103" s="30"/>
      <c r="B103" s="30"/>
      <c r="C103" s="30"/>
      <c r="D103" s="30"/>
      <c r="E103" s="30"/>
      <c r="F103" s="30"/>
      <c r="G103" s="15" t="s">
        <v>102</v>
      </c>
      <c r="H103" s="5" t="str">
        <f>ROUND(SUM('BB Results'!$Q:$Q),1)&amp;" units"</f>
        <v>399.6 units</v>
      </c>
      <c r="I103" s="4" t="str">
        <f>ROUND(SUMIFS('BB Results'!$Q:$Q,'BB Results'!$G:$G,I$80),1)&amp;" units"</f>
        <v>339.4 units</v>
      </c>
      <c r="J103" s="4" t="str">
        <f>ROUND(SUMIFS('BB Results'!$Q:$Q,'BB Results'!$G:$G,J$80),1)&amp;" units"</f>
        <v>-58.2 units</v>
      </c>
      <c r="K103" s="4" t="str">
        <f>ROUND(SUMIFS('BB Results'!$Q:$Q,'BB Results'!$G:$G,K$80),1)&amp;" units"</f>
        <v>65.8 units</v>
      </c>
      <c r="L103" s="4" t="str">
        <f>ROUND(SUMIFS('BB Results'!$Q:$Q,'BB Results'!$G:$G,L$80),1)&amp;" units"</f>
        <v>-18.3 units</v>
      </c>
      <c r="M103" s="4" t="str">
        <f>ROUND(SUMIFS('BB Results'!$Q:$Q,'BB Results'!$G:$G,M$80),1)&amp;" units"</f>
        <v>-2.8 units</v>
      </c>
      <c r="N103" s="4" t="str">
        <f>ROUND(SUMIFS('BB Results'!$Q:$Q,'BB Results'!$G:$G,N$80),1)&amp;" units"</f>
        <v>79.6 units</v>
      </c>
      <c r="O103" s="4" t="str">
        <f>ROUND(SUMIFS('BB Results'!$Q:$Q,'BB Results'!$G:$G,O$80),1)&amp;" units"</f>
        <v>-21.8 units</v>
      </c>
      <c r="P103" s="4" t="str">
        <f>ROUND(SUMIFS('BB Results'!$Q:$Q,'BB Results'!$G:$G,P$80),1)&amp;" units"</f>
        <v>-0.1 units</v>
      </c>
      <c r="Q103" s="4" t="str">
        <f>ROUND(SUMIFS('BB Results'!$Q:$Q,'BB Results'!$G:$G,Q$80),1)&amp;" units"</f>
        <v>10 units</v>
      </c>
      <c r="R103" s="4" t="str">
        <f>ROUND(SUMIFS('BB Results'!$Q:$Q,'BB Results'!$G:$G,R$80),1)&amp;" units"</f>
        <v>0 units</v>
      </c>
      <c r="S103" s="4" t="str">
        <f>ROUND(SUMIFS('BB Results'!$Q:$Q,'BB Results'!$G:$G,S$80),1)&amp;" units"</f>
        <v>3.1 units</v>
      </c>
      <c r="T103" s="4" t="str">
        <f>ROUND(SUMIFS('BB Results'!$Q:$Q,'BB Results'!$G:$G,T$80),1)&amp;" units"</f>
        <v>-1.7 units</v>
      </c>
      <c r="U103" s="4" t="str">
        <f>ROUND(SUMIFS('BB Results'!$Q:$Q,'BB Results'!$G:$G,U$80),1)&amp;" units"</f>
        <v>-5.3 units</v>
      </c>
      <c r="V103" s="4" t="str">
        <f>ROUND(SUMIFS('BB Results'!$Q:$Q,'BB Results'!$G:$G,V$80),1)&amp;" units"</f>
        <v>10 units</v>
      </c>
      <c r="W103" s="14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1:64" ht="17" collapsed="1" thickBot="1" x14ac:dyDescent="0.25">
      <c r="A104" s="30"/>
      <c r="B104" s="30"/>
      <c r="C104" s="30"/>
      <c r="D104" s="30"/>
      <c r="E104" s="30"/>
      <c r="F104" s="30"/>
      <c r="G104" s="19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1:64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1:64" s="110" customFormat="1" hidden="1" outlineLevel="1" x14ac:dyDescent="0.2">
      <c r="G106" s="46" t="s">
        <v>1473</v>
      </c>
      <c r="I106" s="110" t="s">
        <v>15</v>
      </c>
      <c r="J106" s="110" t="s">
        <v>31</v>
      </c>
      <c r="K106" s="110" t="s">
        <v>39</v>
      </c>
      <c r="L106" s="112" t="s">
        <v>40</v>
      </c>
      <c r="M106" s="112" t="s">
        <v>43</v>
      </c>
      <c r="N106" s="110" t="s">
        <v>49</v>
      </c>
      <c r="O106" s="112" t="s">
        <v>26</v>
      </c>
      <c r="P106" s="112" t="s">
        <v>27</v>
      </c>
      <c r="Q106" s="112" t="s">
        <v>55</v>
      </c>
      <c r="R106" s="110" t="s">
        <v>42</v>
      </c>
      <c r="S106" s="110" t="s">
        <v>44</v>
      </c>
      <c r="T106" s="110" t="s">
        <v>51</v>
      </c>
      <c r="U106" s="110" t="s">
        <v>80</v>
      </c>
      <c r="V106" s="112" t="s">
        <v>32</v>
      </c>
      <c r="W106" s="110" t="s">
        <v>33</v>
      </c>
      <c r="X106" s="110" t="s">
        <v>14</v>
      </c>
      <c r="Y106" s="110" t="s">
        <v>11</v>
      </c>
      <c r="Z106" s="110" t="s">
        <v>35</v>
      </c>
      <c r="AA106" s="110" t="s">
        <v>88</v>
      </c>
      <c r="AB106" s="110" t="s">
        <v>30</v>
      </c>
      <c r="AC106" s="110" t="s">
        <v>78</v>
      </c>
      <c r="AD106" s="110" t="s">
        <v>54</v>
      </c>
      <c r="AE106" s="110" t="s">
        <v>28</v>
      </c>
      <c r="AO106" s="111"/>
      <c r="AP106" s="111"/>
      <c r="AQ106" s="111"/>
      <c r="AR106" s="111"/>
      <c r="AS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</row>
    <row r="107" spans="1:64" ht="17" collapsed="1" thickBo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O107" s="51"/>
      <c r="AP107" s="51"/>
      <c r="AQ107" s="51"/>
      <c r="AR107" s="51"/>
      <c r="AS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</row>
    <row r="108" spans="1:64" ht="16" customHeight="1" x14ac:dyDescent="0.2">
      <c r="A108" s="30"/>
      <c r="B108" s="30"/>
      <c r="C108" s="30"/>
      <c r="D108" s="30"/>
      <c r="E108" s="30"/>
      <c r="F108" s="30"/>
      <c r="G108" s="149" t="s">
        <v>1454</v>
      </c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1"/>
      <c r="AG108" s="114"/>
      <c r="AH108" s="114"/>
      <c r="AI108" s="114"/>
      <c r="AJ108" s="114"/>
      <c r="AK108" s="30"/>
      <c r="AL108" s="30"/>
      <c r="AO108" s="51"/>
      <c r="AP108" s="51"/>
      <c r="AQ108" s="51"/>
      <c r="AR108" s="51"/>
      <c r="AS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</row>
    <row r="109" spans="1:64" ht="17" customHeight="1" thickBot="1" x14ac:dyDescent="0.25">
      <c r="A109" s="30"/>
      <c r="B109" s="30"/>
      <c r="C109" s="30"/>
      <c r="D109" s="30"/>
      <c r="E109" s="30"/>
      <c r="F109" s="30"/>
      <c r="G109" s="152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4"/>
      <c r="AG109" s="114"/>
      <c r="AH109" s="114"/>
      <c r="AI109" s="114"/>
      <c r="AJ109" s="114"/>
      <c r="AK109" s="30"/>
      <c r="AL109" s="30"/>
      <c r="AO109" s="51"/>
      <c r="AP109" s="51"/>
      <c r="AQ109" s="51"/>
      <c r="AR109" s="51"/>
      <c r="AS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</row>
    <row r="110" spans="1:64" ht="34" x14ac:dyDescent="0.2">
      <c r="A110" s="30"/>
      <c r="B110" s="30"/>
      <c r="C110" s="30"/>
      <c r="D110" s="30"/>
      <c r="E110" s="30"/>
      <c r="F110" s="30"/>
      <c r="G110" s="148" t="s">
        <v>63</v>
      </c>
      <c r="H110" s="16" t="s">
        <v>17</v>
      </c>
      <c r="I110" s="113" t="s">
        <v>1474</v>
      </c>
      <c r="J110" s="113" t="s">
        <v>1475</v>
      </c>
      <c r="K110" s="113" t="s">
        <v>1476</v>
      </c>
      <c r="L110" s="113" t="s">
        <v>1477</v>
      </c>
      <c r="M110" s="113" t="s">
        <v>1478</v>
      </c>
      <c r="N110" s="113" t="s">
        <v>1479</v>
      </c>
      <c r="O110" s="113" t="s">
        <v>1480</v>
      </c>
      <c r="P110" s="113" t="s">
        <v>1481</v>
      </c>
      <c r="Q110" s="113" t="s">
        <v>1482</v>
      </c>
      <c r="R110" s="113" t="s">
        <v>1483</v>
      </c>
      <c r="S110" s="113" t="s">
        <v>1484</v>
      </c>
      <c r="T110" s="113" t="s">
        <v>1485</v>
      </c>
      <c r="U110" s="113" t="s">
        <v>1486</v>
      </c>
      <c r="V110" s="113" t="s">
        <v>1487</v>
      </c>
      <c r="W110" s="113" t="s">
        <v>1488</v>
      </c>
      <c r="X110" s="113" t="s">
        <v>1489</v>
      </c>
      <c r="Y110" s="113" t="s">
        <v>1490</v>
      </c>
      <c r="Z110" s="113" t="s">
        <v>1491</v>
      </c>
      <c r="AA110" s="113" t="s">
        <v>1492</v>
      </c>
      <c r="AB110" s="113" t="s">
        <v>1493</v>
      </c>
      <c r="AC110" s="113" t="s">
        <v>1494</v>
      </c>
      <c r="AD110" s="113" t="s">
        <v>1495</v>
      </c>
      <c r="AE110" s="113" t="s">
        <v>1496</v>
      </c>
      <c r="AF110" s="14"/>
      <c r="AG110" s="115"/>
      <c r="AH110" s="115"/>
      <c r="AI110" s="115"/>
      <c r="AJ110" s="115"/>
      <c r="AK110" s="30"/>
      <c r="AL110" s="30"/>
      <c r="AO110" s="51"/>
      <c r="AP110" s="51"/>
      <c r="AQ110" s="51"/>
      <c r="AR110" s="51"/>
      <c r="AS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</row>
    <row r="111" spans="1:64" x14ac:dyDescent="0.2">
      <c r="A111" s="30"/>
      <c r="B111" s="30"/>
      <c r="C111" s="30"/>
      <c r="D111" s="30"/>
      <c r="E111" s="30"/>
      <c r="F111" s="30"/>
      <c r="G111" s="148"/>
      <c r="H111" s="49">
        <f>SUM(I111:AF111)</f>
        <v>604</v>
      </c>
      <c r="I111" s="13">
        <f>COUNTIFS('BB Results'!$E:$E,I$106,'BB Results'!$B:$B,"&gt;0")</f>
        <v>40</v>
      </c>
      <c r="J111" s="13">
        <f>COUNTIFS('BB Results'!$E:$E,J$106,'BB Results'!$B:$B,"&gt;0")</f>
        <v>13</v>
      </c>
      <c r="K111" s="13">
        <f>COUNTIFS('BB Results'!$E:$E,K$106,'BB Results'!$B:$B,"&gt;0")</f>
        <v>46</v>
      </c>
      <c r="L111" s="13">
        <f>COUNTIFS('BB Results'!$E:$E,L$106,'BB Results'!$B:$B,"&gt;0")</f>
        <v>53</v>
      </c>
      <c r="M111" s="13">
        <f>COUNTIFS('BB Results'!$E:$E,M$106,'BB Results'!$B:$B,"&gt;0")</f>
        <v>34</v>
      </c>
      <c r="N111" s="13">
        <f>COUNTIFS('BB Results'!$E:$E,N$106,'BB Results'!$B:$B,"&gt;0")</f>
        <v>24</v>
      </c>
      <c r="O111" s="13">
        <f>COUNTIFS('BB Results'!$E:$E,O$106,'BB Results'!$B:$B,"&gt;0")</f>
        <v>32</v>
      </c>
      <c r="P111" s="13">
        <f>COUNTIFS('BB Results'!$E:$E,P$106,'BB Results'!$B:$B,"&gt;0")</f>
        <v>23</v>
      </c>
      <c r="Q111" s="13">
        <f>COUNTIFS('BB Results'!$E:$E,Q$106,'BB Results'!$B:$B,"&gt;0")</f>
        <v>7</v>
      </c>
      <c r="R111" s="13">
        <f>COUNTIFS('BB Results'!$E:$E,R$106,'BB Results'!$B:$B,"&gt;0")</f>
        <v>21</v>
      </c>
      <c r="S111" s="13">
        <f>COUNTIFS('BB Results'!$E:$E,S$106,'BB Results'!$B:$B,"&gt;0")</f>
        <v>55</v>
      </c>
      <c r="T111" s="13">
        <f>COUNTIFS('BB Results'!$E:$E,T$106,'BB Results'!$B:$B,"&gt;0")</f>
        <v>55</v>
      </c>
      <c r="U111" s="13">
        <f>COUNTIFS('BB Results'!$E:$E,U$106,'BB Results'!$B:$B,"&gt;0")</f>
        <v>4</v>
      </c>
      <c r="V111" s="13">
        <f>COUNTIFS('BB Results'!$E:$E,V$106,'BB Results'!$B:$B,"&gt;0")</f>
        <v>40</v>
      </c>
      <c r="W111" s="13">
        <f>COUNTIFS('BB Results'!$E:$E,W$106,'BB Results'!$B:$B,"&gt;0")</f>
        <v>7</v>
      </c>
      <c r="X111" s="13">
        <f>COUNTIFS('BB Results'!$E:$E,X$106,'BB Results'!$B:$B,"&gt;0")</f>
        <v>24</v>
      </c>
      <c r="Y111" s="13">
        <f>COUNTIFS('BB Results'!$E:$E,Y$106,'BB Results'!$B:$B,"&gt;0")</f>
        <v>15</v>
      </c>
      <c r="Z111" s="13">
        <f>COUNTIFS('BB Results'!$E:$E,Z$106,'BB Results'!$B:$B,"&gt;0")</f>
        <v>23</v>
      </c>
      <c r="AA111" s="13">
        <f>COUNTIFS('BB Results'!$E:$E,AA$106,'BB Results'!$B:$B,"&gt;0")</f>
        <v>24</v>
      </c>
      <c r="AB111" s="13">
        <f>COUNTIFS('BB Results'!$E:$E,AB$106,'BB Results'!$B:$B,"&gt;0")</f>
        <v>5</v>
      </c>
      <c r="AC111" s="13">
        <f>COUNTIFS('BB Results'!$E:$E,AC$106,'BB Results'!$B:$B,"&gt;0")</f>
        <v>25</v>
      </c>
      <c r="AD111" s="13">
        <f>COUNTIFS('BB Results'!$E:$E,AD$106,'BB Results'!$B:$B,"&gt;0")</f>
        <v>13</v>
      </c>
      <c r="AE111" s="13">
        <f>COUNTIFS('BB Results'!$E:$E,AE$106,'BB Results'!$B:$B,"&gt;0")</f>
        <v>21</v>
      </c>
      <c r="AF111" s="3"/>
      <c r="AG111" s="115"/>
      <c r="AH111" s="115"/>
      <c r="AI111" s="115"/>
      <c r="AJ111" s="115"/>
      <c r="AK111" s="30"/>
      <c r="AL111" s="30"/>
      <c r="AO111" s="51"/>
      <c r="AP111" s="51"/>
      <c r="AQ111" s="51"/>
      <c r="AR111" s="51"/>
      <c r="AS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</row>
    <row r="112" spans="1:64" x14ac:dyDescent="0.2">
      <c r="A112" s="30"/>
      <c r="B112" s="30"/>
      <c r="C112" s="30"/>
      <c r="D112" s="30"/>
      <c r="E112" s="30"/>
      <c r="F112" s="30"/>
      <c r="G112" s="11" t="s">
        <v>9</v>
      </c>
      <c r="H112" s="12">
        <f>SUM(I112:AF112)</f>
        <v>178</v>
      </c>
      <c r="I112" s="12">
        <f>COUNTIFS('BB Results'!$E:$E,I$106,'BB Results'!$L:$L,$G112,'BB Results'!$B:$B,"&gt;0")</f>
        <v>12</v>
      </c>
      <c r="J112" s="12">
        <f>COUNTIFS('BB Results'!$E:$E,J$106,'BB Results'!$L:$L,$G112,'BB Results'!$B:$B,"&gt;0")</f>
        <v>2</v>
      </c>
      <c r="K112" s="12">
        <f>COUNTIFS('BB Results'!$E:$E,K$106,'BB Results'!$L:$L,$G112,'BB Results'!$B:$B,"&gt;0")</f>
        <v>15</v>
      </c>
      <c r="L112" s="12">
        <f>COUNTIFS('BB Results'!$E:$E,L$106,'BB Results'!$L:$L,$G112,'BB Results'!$B:$B,"&gt;0")</f>
        <v>14</v>
      </c>
      <c r="M112" s="12">
        <f>COUNTIFS('BB Results'!$E:$E,M$106,'BB Results'!$L:$L,$G112,'BB Results'!$B:$B,"&gt;0")</f>
        <v>11</v>
      </c>
      <c r="N112" s="12">
        <f>COUNTIFS('BB Results'!$E:$E,N$106,'BB Results'!$L:$L,$G112,'BB Results'!$B:$B,"&gt;0")</f>
        <v>6</v>
      </c>
      <c r="O112" s="12">
        <f>COUNTIFS('BB Results'!$E:$E,O$106,'BB Results'!$L:$L,$G112,'BB Results'!$B:$B,"&gt;0")</f>
        <v>10</v>
      </c>
      <c r="P112" s="12">
        <f>COUNTIFS('BB Results'!$E:$E,P$106,'BB Results'!$L:$L,$G112,'BB Results'!$B:$B,"&gt;0")</f>
        <v>7</v>
      </c>
      <c r="Q112" s="12">
        <f>COUNTIFS('BB Results'!$E:$E,Q$106,'BB Results'!$L:$L,$G112,'BB Results'!$B:$B,"&gt;0")</f>
        <v>3</v>
      </c>
      <c r="R112" s="12">
        <f>COUNTIFS('BB Results'!$E:$E,R$106,'BB Results'!$L:$L,$G112,'BB Results'!$B:$B,"&gt;0")</f>
        <v>5</v>
      </c>
      <c r="S112" s="12">
        <f>COUNTIFS('BB Results'!$E:$E,S$106,'BB Results'!$L:$L,$G112,'BB Results'!$B:$B,"&gt;0")</f>
        <v>18</v>
      </c>
      <c r="T112" s="12">
        <f>COUNTIFS('BB Results'!$E:$E,T$106,'BB Results'!$L:$L,$G112,'BB Results'!$B:$B,"&gt;0")</f>
        <v>20</v>
      </c>
      <c r="U112" s="12">
        <f>COUNTIFS('BB Results'!$E:$E,U$106,'BB Results'!$L:$L,$G112,'BB Results'!$B:$B,"&gt;0")</f>
        <v>1</v>
      </c>
      <c r="V112" s="12">
        <f>COUNTIFS('BB Results'!$E:$E,V$106,'BB Results'!$L:$L,$G112,'BB Results'!$B:$B,"&gt;0")</f>
        <v>8</v>
      </c>
      <c r="W112" s="12">
        <f>COUNTIFS('BB Results'!$E:$E,W$106,'BB Results'!$L:$L,$G112,'BB Results'!$B:$B,"&gt;0")</f>
        <v>2</v>
      </c>
      <c r="X112" s="12">
        <f>COUNTIFS('BB Results'!$E:$E,X$106,'BB Results'!$L:$L,$G112,'BB Results'!$B:$B,"&gt;0")</f>
        <v>6</v>
      </c>
      <c r="Y112" s="12">
        <f>COUNTIFS('BB Results'!$E:$E,Y$106,'BB Results'!$L:$L,$G112,'BB Results'!$B:$B,"&gt;0")</f>
        <v>7</v>
      </c>
      <c r="Z112" s="12">
        <f>COUNTIFS('BB Results'!$E:$E,Z$106,'BB Results'!$L:$L,$G112,'BB Results'!$B:$B,"&gt;0")</f>
        <v>5</v>
      </c>
      <c r="AA112" s="12">
        <f>COUNTIFS('BB Results'!$E:$E,AA$106,'BB Results'!$L:$L,$G112,'BB Results'!$B:$B,"&gt;0")</f>
        <v>7</v>
      </c>
      <c r="AB112" s="12">
        <f>COUNTIFS('BB Results'!$E:$E,AB$106,'BB Results'!$L:$L,$G112,'BB Results'!$B:$B,"&gt;0")</f>
        <v>0</v>
      </c>
      <c r="AC112" s="12">
        <f>COUNTIFS('BB Results'!$E:$E,AC$106,'BB Results'!$L:$L,$G112,'BB Results'!$B:$B,"&gt;0")</f>
        <v>5</v>
      </c>
      <c r="AD112" s="12">
        <f>COUNTIFS('BB Results'!$E:$E,AD$106,'BB Results'!$L:$L,$G112,'BB Results'!$B:$B,"&gt;0")</f>
        <v>4</v>
      </c>
      <c r="AE112" s="12">
        <f>COUNTIFS('BB Results'!$E:$E,AE$106,'BB Results'!$L:$L,$G112,'BB Results'!$B:$B,"&gt;0")</f>
        <v>10</v>
      </c>
      <c r="AF112" s="3"/>
      <c r="AG112" s="115"/>
      <c r="AH112" s="115"/>
      <c r="AI112" s="115"/>
      <c r="AJ112" s="115"/>
      <c r="AK112" s="30"/>
      <c r="AL112" s="30"/>
      <c r="AO112" s="51"/>
      <c r="AP112" s="51"/>
      <c r="AQ112" s="51"/>
      <c r="AR112" s="51"/>
      <c r="AS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</row>
    <row r="113" spans="1:64" x14ac:dyDescent="0.2">
      <c r="A113" s="30"/>
      <c r="B113" s="30"/>
      <c r="C113" s="30"/>
      <c r="D113" s="30"/>
      <c r="E113" s="30"/>
      <c r="F113" s="30"/>
      <c r="G113" s="11" t="s">
        <v>12</v>
      </c>
      <c r="H113" s="12">
        <f>SUM(I113:AF113)</f>
        <v>105</v>
      </c>
      <c r="I113" s="12">
        <f>COUNTIFS('BB Results'!$E:$E,I$106,'BB Results'!$L:$L,$G113,'BB Results'!$B:$B,"&gt;0")</f>
        <v>9</v>
      </c>
      <c r="J113" s="12">
        <f>COUNTIFS('BB Results'!$E:$E,J$106,'BB Results'!$L:$L,$G113,'BB Results'!$B:$B,"&gt;0")</f>
        <v>4</v>
      </c>
      <c r="K113" s="12">
        <f>COUNTIFS('BB Results'!$E:$E,K$106,'BB Results'!$L:$L,$G113,'BB Results'!$B:$B,"&gt;0")</f>
        <v>10</v>
      </c>
      <c r="L113" s="12">
        <f>COUNTIFS('BB Results'!$E:$E,L$106,'BB Results'!$L:$L,$G113,'BB Results'!$B:$B,"&gt;0")</f>
        <v>9</v>
      </c>
      <c r="M113" s="12">
        <f>COUNTIFS('BB Results'!$E:$E,M$106,'BB Results'!$L:$L,$G113,'BB Results'!$B:$B,"&gt;0")</f>
        <v>4</v>
      </c>
      <c r="N113" s="12">
        <f>COUNTIFS('BB Results'!$E:$E,N$106,'BB Results'!$L:$L,$G113,'BB Results'!$B:$B,"&gt;0")</f>
        <v>3</v>
      </c>
      <c r="O113" s="12">
        <f>COUNTIFS('BB Results'!$E:$E,O$106,'BB Results'!$L:$L,$G113,'BB Results'!$B:$B,"&gt;0")</f>
        <v>7</v>
      </c>
      <c r="P113" s="12">
        <f>COUNTIFS('BB Results'!$E:$E,P$106,'BB Results'!$L:$L,$G113,'BB Results'!$B:$B,"&gt;0")</f>
        <v>4</v>
      </c>
      <c r="Q113" s="12">
        <f>COUNTIFS('BB Results'!$E:$E,Q$106,'BB Results'!$L:$L,$G113,'BB Results'!$B:$B,"&gt;0")</f>
        <v>1</v>
      </c>
      <c r="R113" s="12">
        <f>COUNTIFS('BB Results'!$E:$E,R$106,'BB Results'!$L:$L,$G113,'BB Results'!$B:$B,"&gt;0")</f>
        <v>4</v>
      </c>
      <c r="S113" s="12">
        <f>COUNTIFS('BB Results'!$E:$E,S$106,'BB Results'!$L:$L,$G113,'BB Results'!$B:$B,"&gt;0")</f>
        <v>9</v>
      </c>
      <c r="T113" s="12">
        <f>COUNTIFS('BB Results'!$E:$E,T$106,'BB Results'!$L:$L,$G113,'BB Results'!$B:$B,"&gt;0")</f>
        <v>8</v>
      </c>
      <c r="U113" s="12">
        <f>COUNTIFS('BB Results'!$E:$E,U$106,'BB Results'!$L:$L,$G113,'BB Results'!$B:$B,"&gt;0")</f>
        <v>1</v>
      </c>
      <c r="V113" s="12">
        <f>COUNTIFS('BB Results'!$E:$E,V$106,'BB Results'!$L:$L,$G113,'BB Results'!$B:$B,"&gt;0")</f>
        <v>5</v>
      </c>
      <c r="W113" s="12">
        <f>COUNTIFS('BB Results'!$E:$E,W$106,'BB Results'!$L:$L,$G113,'BB Results'!$B:$B,"&gt;0")</f>
        <v>0</v>
      </c>
      <c r="X113" s="12">
        <f>COUNTIFS('BB Results'!$E:$E,X$106,'BB Results'!$L:$L,$G113,'BB Results'!$B:$B,"&gt;0")</f>
        <v>3</v>
      </c>
      <c r="Y113" s="12">
        <f>COUNTIFS('BB Results'!$E:$E,Y$106,'BB Results'!$L:$L,$G113,'BB Results'!$B:$B,"&gt;0")</f>
        <v>2</v>
      </c>
      <c r="Z113" s="12">
        <f>COUNTIFS('BB Results'!$E:$E,Z$106,'BB Results'!$L:$L,$G113,'BB Results'!$B:$B,"&gt;0")</f>
        <v>2</v>
      </c>
      <c r="AA113" s="12">
        <f>COUNTIFS('BB Results'!$E:$E,AA$106,'BB Results'!$L:$L,$G113,'BB Results'!$B:$B,"&gt;0")</f>
        <v>9</v>
      </c>
      <c r="AB113" s="12">
        <f>COUNTIFS('BB Results'!$E:$E,AB$106,'BB Results'!$L:$L,$G113,'BB Results'!$B:$B,"&gt;0")</f>
        <v>1</v>
      </c>
      <c r="AC113" s="12">
        <f>COUNTIFS('BB Results'!$E:$E,AC$106,'BB Results'!$L:$L,$G113,'BB Results'!$B:$B,"&gt;0")</f>
        <v>3</v>
      </c>
      <c r="AD113" s="12">
        <f>COUNTIFS('BB Results'!$E:$E,AD$106,'BB Results'!$L:$L,$G113,'BB Results'!$B:$B,"&gt;0")</f>
        <v>1</v>
      </c>
      <c r="AE113" s="12">
        <f>COUNTIFS('BB Results'!$E:$E,AE$106,'BB Results'!$L:$L,$G113,'BB Results'!$B:$B,"&gt;0")</f>
        <v>6</v>
      </c>
      <c r="AF113" s="3"/>
      <c r="AG113" s="115"/>
      <c r="AH113" s="115"/>
      <c r="AI113" s="115"/>
      <c r="AJ113" s="115"/>
      <c r="AK113" s="30"/>
      <c r="AL113" s="30"/>
      <c r="AO113" s="51"/>
      <c r="AP113" s="51"/>
      <c r="AQ113" s="51"/>
      <c r="AR113" s="51"/>
      <c r="AS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</row>
    <row r="114" spans="1:64" x14ac:dyDescent="0.2">
      <c r="A114" s="30"/>
      <c r="B114" s="30"/>
      <c r="C114" s="30"/>
      <c r="D114" s="30"/>
      <c r="E114" s="30"/>
      <c r="F114" s="30"/>
      <c r="G114" s="11" t="s">
        <v>8</v>
      </c>
      <c r="H114" s="12">
        <f>SUM(I114:AF114)</f>
        <v>91</v>
      </c>
      <c r="I114" s="12">
        <f>COUNTIFS('BB Results'!$E:$E,I$106,'BB Results'!$L:$L,$G114,'BB Results'!$B:$B,"&gt;0")</f>
        <v>8</v>
      </c>
      <c r="J114" s="12">
        <f>COUNTIFS('BB Results'!$E:$E,J$106,'BB Results'!$L:$L,$G114,'BB Results'!$B:$B,"&gt;0")</f>
        <v>1</v>
      </c>
      <c r="K114" s="12">
        <f>COUNTIFS('BB Results'!$E:$E,K$106,'BB Results'!$L:$L,$G114,'BB Results'!$B:$B,"&gt;0")</f>
        <v>9</v>
      </c>
      <c r="L114" s="12">
        <f>COUNTIFS('BB Results'!$E:$E,L$106,'BB Results'!$L:$L,$G114,'BB Results'!$B:$B,"&gt;0")</f>
        <v>8</v>
      </c>
      <c r="M114" s="12">
        <f>COUNTIFS('BB Results'!$E:$E,M$106,'BB Results'!$L:$L,$G114,'BB Results'!$B:$B,"&gt;0")</f>
        <v>7</v>
      </c>
      <c r="N114" s="12">
        <f>COUNTIFS('BB Results'!$E:$E,N$106,'BB Results'!$L:$L,$G114,'BB Results'!$B:$B,"&gt;0")</f>
        <v>0</v>
      </c>
      <c r="O114" s="12">
        <f>COUNTIFS('BB Results'!$E:$E,O$106,'BB Results'!$L:$L,$G114,'BB Results'!$B:$B,"&gt;0")</f>
        <v>3</v>
      </c>
      <c r="P114" s="12">
        <f>COUNTIFS('BB Results'!$E:$E,P$106,'BB Results'!$L:$L,$G114,'BB Results'!$B:$B,"&gt;0")</f>
        <v>2</v>
      </c>
      <c r="Q114" s="12">
        <f>COUNTIFS('BB Results'!$E:$E,Q$106,'BB Results'!$L:$L,$G114,'BB Results'!$B:$B,"&gt;0")</f>
        <v>1</v>
      </c>
      <c r="R114" s="12">
        <f>COUNTIFS('BB Results'!$E:$E,R$106,'BB Results'!$L:$L,$G114,'BB Results'!$B:$B,"&gt;0")</f>
        <v>4</v>
      </c>
      <c r="S114" s="12">
        <f>COUNTIFS('BB Results'!$E:$E,S$106,'BB Results'!$L:$L,$G114,'BB Results'!$B:$B,"&gt;0")</f>
        <v>6</v>
      </c>
      <c r="T114" s="12">
        <f>COUNTIFS('BB Results'!$E:$E,T$106,'BB Results'!$L:$L,$G114,'BB Results'!$B:$B,"&gt;0")</f>
        <v>9</v>
      </c>
      <c r="U114" s="12">
        <f>COUNTIFS('BB Results'!$E:$E,U$106,'BB Results'!$L:$L,$G114,'BB Results'!$B:$B,"&gt;0")</f>
        <v>0</v>
      </c>
      <c r="V114" s="12">
        <f>COUNTIFS('BB Results'!$E:$E,V$106,'BB Results'!$L:$L,$G114,'BB Results'!$B:$B,"&gt;0")</f>
        <v>10</v>
      </c>
      <c r="W114" s="12">
        <f>COUNTIFS('BB Results'!$E:$E,W$106,'BB Results'!$L:$L,$G114,'BB Results'!$B:$B,"&gt;0")</f>
        <v>0</v>
      </c>
      <c r="X114" s="12">
        <f>COUNTIFS('BB Results'!$E:$E,X$106,'BB Results'!$L:$L,$G114,'BB Results'!$B:$B,"&gt;0")</f>
        <v>4</v>
      </c>
      <c r="Y114" s="12">
        <f>COUNTIFS('BB Results'!$E:$E,Y$106,'BB Results'!$L:$L,$G114,'BB Results'!$B:$B,"&gt;0")</f>
        <v>5</v>
      </c>
      <c r="Z114" s="12">
        <f>COUNTIFS('BB Results'!$E:$E,Z$106,'BB Results'!$L:$L,$G114,'BB Results'!$B:$B,"&gt;0")</f>
        <v>4</v>
      </c>
      <c r="AA114" s="12">
        <f>COUNTIFS('BB Results'!$E:$E,AA$106,'BB Results'!$L:$L,$G114,'BB Results'!$B:$B,"&gt;0")</f>
        <v>1</v>
      </c>
      <c r="AB114" s="12">
        <f>COUNTIFS('BB Results'!$E:$E,AB$106,'BB Results'!$L:$L,$G114,'BB Results'!$B:$B,"&gt;0")</f>
        <v>1</v>
      </c>
      <c r="AC114" s="12">
        <f>COUNTIFS('BB Results'!$E:$E,AC$106,'BB Results'!$L:$L,$G114,'BB Results'!$B:$B,"&gt;0")</f>
        <v>4</v>
      </c>
      <c r="AD114" s="12">
        <f>COUNTIFS('BB Results'!$E:$E,AD$106,'BB Results'!$L:$L,$G114,'BB Results'!$B:$B,"&gt;0")</f>
        <v>2</v>
      </c>
      <c r="AE114" s="12">
        <f>COUNTIFS('BB Results'!$E:$E,AE$106,'BB Results'!$L:$L,$G114,'BB Results'!$B:$B,"&gt;0")</f>
        <v>2</v>
      </c>
      <c r="AF114" s="3"/>
      <c r="AG114" s="115"/>
      <c r="AH114" s="115"/>
      <c r="AI114" s="115"/>
      <c r="AJ114" s="115"/>
      <c r="AK114" s="30"/>
      <c r="AL114" s="30"/>
      <c r="AO114" s="51"/>
      <c r="AP114" s="51"/>
      <c r="AQ114" s="51"/>
      <c r="AR114" s="51"/>
      <c r="AS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</row>
    <row r="115" spans="1:64" x14ac:dyDescent="0.2">
      <c r="A115" s="30"/>
      <c r="B115" s="30"/>
      <c r="C115" s="30"/>
      <c r="D115" s="30"/>
      <c r="E115" s="30"/>
      <c r="F115" s="30"/>
      <c r="G115" s="11" t="s">
        <v>56</v>
      </c>
      <c r="H115" s="12">
        <f>SUM(I115:AF115)</f>
        <v>48</v>
      </c>
      <c r="I115" s="12">
        <f>COUNTIFS('BB Results'!$E:$E,I$106,'BB Results'!$L:$L,$G115,'BB Results'!$B:$B,"&gt;0")</f>
        <v>3</v>
      </c>
      <c r="J115" s="12">
        <f>COUNTIFS('BB Results'!$E:$E,J$106,'BB Results'!$L:$L,$G115,'BB Results'!$B:$B,"&gt;0")</f>
        <v>1</v>
      </c>
      <c r="K115" s="12">
        <f>COUNTIFS('BB Results'!$E:$E,K$106,'BB Results'!$L:$L,$G115,'BB Results'!$B:$B,"&gt;0")</f>
        <v>4</v>
      </c>
      <c r="L115" s="12">
        <f>COUNTIFS('BB Results'!$E:$E,L$106,'BB Results'!$L:$L,$G115,'BB Results'!$B:$B,"&gt;0")</f>
        <v>1</v>
      </c>
      <c r="M115" s="12">
        <f>COUNTIFS('BB Results'!$E:$E,M$106,'BB Results'!$L:$L,$G115,'BB Results'!$B:$B,"&gt;0")</f>
        <v>3</v>
      </c>
      <c r="N115" s="12">
        <f>COUNTIFS('BB Results'!$E:$E,N$106,'BB Results'!$L:$L,$G115,'BB Results'!$B:$B,"&gt;0")</f>
        <v>3</v>
      </c>
      <c r="O115" s="12">
        <f>COUNTIFS('BB Results'!$E:$E,O$106,'BB Results'!$L:$L,$G115,'BB Results'!$B:$B,"&gt;0")</f>
        <v>0</v>
      </c>
      <c r="P115" s="12">
        <f>COUNTIFS('BB Results'!$E:$E,P$106,'BB Results'!$L:$L,$G115,'BB Results'!$B:$B,"&gt;0")</f>
        <v>3</v>
      </c>
      <c r="Q115" s="12">
        <f>COUNTIFS('BB Results'!$E:$E,Q$106,'BB Results'!$L:$L,$G115,'BB Results'!$B:$B,"&gt;0")</f>
        <v>0</v>
      </c>
      <c r="R115" s="12">
        <f>COUNTIFS('BB Results'!$E:$E,R$106,'BB Results'!$L:$L,$G115,'BB Results'!$B:$B,"&gt;0")</f>
        <v>1</v>
      </c>
      <c r="S115" s="12">
        <f>COUNTIFS('BB Results'!$E:$E,S$106,'BB Results'!$L:$L,$G115,'BB Results'!$B:$B,"&gt;0")</f>
        <v>9</v>
      </c>
      <c r="T115" s="12">
        <f>COUNTIFS('BB Results'!$E:$E,T$106,'BB Results'!$L:$L,$G115,'BB Results'!$B:$B,"&gt;0")</f>
        <v>3</v>
      </c>
      <c r="U115" s="12">
        <f>COUNTIFS('BB Results'!$E:$E,U$106,'BB Results'!$L:$L,$G115,'BB Results'!$B:$B,"&gt;0")</f>
        <v>0</v>
      </c>
      <c r="V115" s="12">
        <f>COUNTIFS('BB Results'!$E:$E,V$106,'BB Results'!$L:$L,$G115,'BB Results'!$B:$B,"&gt;0")</f>
        <v>6</v>
      </c>
      <c r="W115" s="12">
        <f>COUNTIFS('BB Results'!$E:$E,W$106,'BB Results'!$L:$L,$G115,'BB Results'!$B:$B,"&gt;0")</f>
        <v>2</v>
      </c>
      <c r="X115" s="12">
        <f>COUNTIFS('BB Results'!$E:$E,X$106,'BB Results'!$L:$L,$G115,'BB Results'!$B:$B,"&gt;0")</f>
        <v>2</v>
      </c>
      <c r="Y115" s="12">
        <f>COUNTIFS('BB Results'!$E:$E,Y$106,'BB Results'!$L:$L,$G115,'BB Results'!$B:$B,"&gt;0")</f>
        <v>0</v>
      </c>
      <c r="Z115" s="12">
        <f>COUNTIFS('BB Results'!$E:$E,Z$106,'BB Results'!$L:$L,$G115,'BB Results'!$B:$B,"&gt;0")</f>
        <v>2</v>
      </c>
      <c r="AA115" s="12">
        <f>COUNTIFS('BB Results'!$E:$E,AA$106,'BB Results'!$L:$L,$G115,'BB Results'!$B:$B,"&gt;0")</f>
        <v>0</v>
      </c>
      <c r="AB115" s="12">
        <f>COUNTIFS('BB Results'!$E:$E,AB$106,'BB Results'!$L:$L,$G115,'BB Results'!$B:$B,"&gt;0")</f>
        <v>0</v>
      </c>
      <c r="AC115" s="12">
        <f>COUNTIFS('BB Results'!$E:$E,AC$106,'BB Results'!$L:$L,$G115,'BB Results'!$B:$B,"&gt;0")</f>
        <v>3</v>
      </c>
      <c r="AD115" s="12">
        <f>COUNTIFS('BB Results'!$E:$E,AD$106,'BB Results'!$L:$L,$G115,'BB Results'!$B:$B,"&gt;0")</f>
        <v>2</v>
      </c>
      <c r="AE115" s="12">
        <f>COUNTIFS('BB Results'!$E:$E,AE$106,'BB Results'!$L:$L,$G115,'BB Results'!$B:$B,"&gt;0")</f>
        <v>0</v>
      </c>
      <c r="AF115" s="3"/>
      <c r="AG115" s="115"/>
      <c r="AH115" s="115"/>
      <c r="AI115" s="115"/>
      <c r="AJ115" s="115"/>
      <c r="AK115" s="30"/>
      <c r="AL115" s="30"/>
      <c r="AO115" s="51"/>
      <c r="AP115" s="51"/>
      <c r="AQ115" s="51"/>
      <c r="AR115" s="51"/>
      <c r="AS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</row>
    <row r="116" spans="1:64" x14ac:dyDescent="0.2">
      <c r="A116" s="30"/>
      <c r="B116" s="30"/>
      <c r="C116" s="30"/>
      <c r="D116" s="30"/>
      <c r="E116" s="30"/>
      <c r="F116" s="30"/>
      <c r="G116" s="11" t="s">
        <v>7</v>
      </c>
      <c r="H116" s="12">
        <f t="shared" ref="H116:I116" si="60">H111-SUM(H112:H115)</f>
        <v>182</v>
      </c>
      <c r="I116" s="12">
        <f t="shared" si="60"/>
        <v>8</v>
      </c>
      <c r="J116" s="12">
        <f t="shared" ref="J116:K116" si="61">J111-SUM(J112:J115)</f>
        <v>5</v>
      </c>
      <c r="K116" s="12">
        <f t="shared" si="61"/>
        <v>8</v>
      </c>
      <c r="L116" s="12">
        <f t="shared" ref="L116:V116" si="62">L111-SUM(L112:L115)</f>
        <v>21</v>
      </c>
      <c r="M116" s="12">
        <f t="shared" si="62"/>
        <v>9</v>
      </c>
      <c r="N116" s="12">
        <f t="shared" si="62"/>
        <v>12</v>
      </c>
      <c r="O116" s="12">
        <f t="shared" si="62"/>
        <v>12</v>
      </c>
      <c r="P116" s="12">
        <f t="shared" si="62"/>
        <v>7</v>
      </c>
      <c r="Q116" s="12">
        <f t="shared" si="62"/>
        <v>2</v>
      </c>
      <c r="R116" s="12">
        <f t="shared" si="62"/>
        <v>7</v>
      </c>
      <c r="S116" s="12">
        <f t="shared" si="62"/>
        <v>13</v>
      </c>
      <c r="T116" s="12">
        <f t="shared" si="62"/>
        <v>15</v>
      </c>
      <c r="U116" s="12">
        <f t="shared" si="62"/>
        <v>2</v>
      </c>
      <c r="V116" s="12">
        <f t="shared" si="62"/>
        <v>11</v>
      </c>
      <c r="W116" s="12">
        <f t="shared" ref="W116:AE116" si="63">W111-SUM(W112:W115)</f>
        <v>3</v>
      </c>
      <c r="X116" s="12">
        <f t="shared" si="63"/>
        <v>9</v>
      </c>
      <c r="Y116" s="12">
        <f t="shared" si="63"/>
        <v>1</v>
      </c>
      <c r="Z116" s="12">
        <f t="shared" si="63"/>
        <v>10</v>
      </c>
      <c r="AA116" s="12">
        <f t="shared" si="63"/>
        <v>7</v>
      </c>
      <c r="AB116" s="12">
        <f t="shared" si="63"/>
        <v>3</v>
      </c>
      <c r="AC116" s="12">
        <f t="shared" si="63"/>
        <v>10</v>
      </c>
      <c r="AD116" s="12">
        <f t="shared" si="63"/>
        <v>4</v>
      </c>
      <c r="AE116" s="12">
        <f t="shared" si="63"/>
        <v>3</v>
      </c>
      <c r="AF116" s="3"/>
      <c r="AG116" s="115"/>
      <c r="AH116" s="115"/>
      <c r="AI116" s="115"/>
      <c r="AJ116" s="115"/>
      <c r="AK116" s="30"/>
      <c r="AL116" s="30"/>
      <c r="AO116" s="51"/>
      <c r="AP116" s="51"/>
      <c r="AQ116" s="51"/>
      <c r="AR116" s="51"/>
      <c r="AS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</row>
    <row r="117" spans="1:64" x14ac:dyDescent="0.2">
      <c r="A117" s="30"/>
      <c r="B117" s="30"/>
      <c r="C117" s="30"/>
      <c r="D117" s="30"/>
      <c r="E117" s="30"/>
      <c r="F117" s="30"/>
      <c r="G117" s="1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3"/>
      <c r="AG117" s="115"/>
      <c r="AH117" s="115"/>
      <c r="AI117" s="115"/>
      <c r="AJ117" s="115"/>
      <c r="AK117" s="30"/>
      <c r="AL117" s="30"/>
      <c r="AO117" s="51"/>
      <c r="AP117" s="51"/>
      <c r="AQ117" s="51"/>
      <c r="AR117" s="51"/>
      <c r="AS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</row>
    <row r="118" spans="1:64" x14ac:dyDescent="0.2">
      <c r="A118" s="30"/>
      <c r="B118" s="30"/>
      <c r="C118" s="30"/>
      <c r="D118" s="30"/>
      <c r="E118" s="30"/>
      <c r="F118" s="30"/>
      <c r="G118" s="6" t="s">
        <v>6</v>
      </c>
      <c r="H118" s="7">
        <f>IFERROR(H$112/H$111,"n/a")</f>
        <v>0.29470198675496689</v>
      </c>
      <c r="I118" s="7">
        <f t="shared" ref="I118:AE118" si="64">IFERROR(I$112/I$111,"n/a")</f>
        <v>0.3</v>
      </c>
      <c r="J118" s="7">
        <f t="shared" si="64"/>
        <v>0.15384615384615385</v>
      </c>
      <c r="K118" s="7">
        <f t="shared" si="64"/>
        <v>0.32608695652173914</v>
      </c>
      <c r="L118" s="7">
        <f t="shared" si="64"/>
        <v>0.26415094339622641</v>
      </c>
      <c r="M118" s="7">
        <f t="shared" si="64"/>
        <v>0.3235294117647059</v>
      </c>
      <c r="N118" s="7">
        <f t="shared" si="64"/>
        <v>0.25</v>
      </c>
      <c r="O118" s="7">
        <f t="shared" si="64"/>
        <v>0.3125</v>
      </c>
      <c r="P118" s="7">
        <f t="shared" si="64"/>
        <v>0.30434782608695654</v>
      </c>
      <c r="Q118" s="7">
        <f t="shared" si="64"/>
        <v>0.42857142857142855</v>
      </c>
      <c r="R118" s="7">
        <f t="shared" si="64"/>
        <v>0.23809523809523808</v>
      </c>
      <c r="S118" s="7">
        <f t="shared" si="64"/>
        <v>0.32727272727272727</v>
      </c>
      <c r="T118" s="7">
        <f t="shared" si="64"/>
        <v>0.36363636363636365</v>
      </c>
      <c r="U118" s="7">
        <f t="shared" si="64"/>
        <v>0.25</v>
      </c>
      <c r="V118" s="7">
        <f t="shared" si="64"/>
        <v>0.2</v>
      </c>
      <c r="W118" s="7">
        <f t="shared" si="64"/>
        <v>0.2857142857142857</v>
      </c>
      <c r="X118" s="7">
        <f t="shared" si="64"/>
        <v>0.25</v>
      </c>
      <c r="Y118" s="7">
        <f t="shared" si="64"/>
        <v>0.46666666666666667</v>
      </c>
      <c r="Z118" s="7">
        <f t="shared" si="64"/>
        <v>0.21739130434782608</v>
      </c>
      <c r="AA118" s="7">
        <f t="shared" si="64"/>
        <v>0.29166666666666669</v>
      </c>
      <c r="AB118" s="7">
        <f t="shared" si="64"/>
        <v>0</v>
      </c>
      <c r="AC118" s="7">
        <f t="shared" si="64"/>
        <v>0.2</v>
      </c>
      <c r="AD118" s="7">
        <f t="shared" si="64"/>
        <v>0.30769230769230771</v>
      </c>
      <c r="AE118" s="7">
        <f t="shared" si="64"/>
        <v>0.47619047619047616</v>
      </c>
      <c r="AF118" s="3"/>
      <c r="AG118" s="115"/>
      <c r="AH118" s="115"/>
      <c r="AI118" s="115"/>
      <c r="AJ118" s="115"/>
      <c r="AK118" s="30"/>
      <c r="AL118" s="30"/>
      <c r="AO118" s="51"/>
      <c r="AP118" s="51"/>
      <c r="AQ118" s="51"/>
      <c r="AR118" s="51"/>
      <c r="AS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</row>
    <row r="119" spans="1:64" x14ac:dyDescent="0.2">
      <c r="A119" s="30"/>
      <c r="B119" s="30"/>
      <c r="C119" s="30"/>
      <c r="D119" s="30"/>
      <c r="E119" s="30"/>
      <c r="F119" s="30"/>
      <c r="G119" s="6" t="s">
        <v>5</v>
      </c>
      <c r="H119" s="7">
        <f>IFERROR((SUM(H$112:H$114))/H$111,"n/a")</f>
        <v>0.61920529801324509</v>
      </c>
      <c r="I119" s="7">
        <f t="shared" ref="I119:AE119" si="65">IFERROR((SUM(I$112:I$114))/I$111,"n/a")</f>
        <v>0.72499999999999998</v>
      </c>
      <c r="J119" s="7">
        <f t="shared" si="65"/>
        <v>0.53846153846153844</v>
      </c>
      <c r="K119" s="7">
        <f t="shared" si="65"/>
        <v>0.73913043478260865</v>
      </c>
      <c r="L119" s="7">
        <f t="shared" si="65"/>
        <v>0.58490566037735847</v>
      </c>
      <c r="M119" s="7">
        <f t="shared" si="65"/>
        <v>0.6470588235294118</v>
      </c>
      <c r="N119" s="7">
        <f t="shared" si="65"/>
        <v>0.375</v>
      </c>
      <c r="O119" s="7">
        <f t="shared" si="65"/>
        <v>0.625</v>
      </c>
      <c r="P119" s="7">
        <f t="shared" si="65"/>
        <v>0.56521739130434778</v>
      </c>
      <c r="Q119" s="7">
        <f t="shared" si="65"/>
        <v>0.7142857142857143</v>
      </c>
      <c r="R119" s="7">
        <f t="shared" si="65"/>
        <v>0.61904761904761907</v>
      </c>
      <c r="S119" s="7">
        <f t="shared" si="65"/>
        <v>0.6</v>
      </c>
      <c r="T119" s="7">
        <f t="shared" si="65"/>
        <v>0.67272727272727273</v>
      </c>
      <c r="U119" s="7">
        <f t="shared" si="65"/>
        <v>0.5</v>
      </c>
      <c r="V119" s="7">
        <f t="shared" si="65"/>
        <v>0.57499999999999996</v>
      </c>
      <c r="W119" s="7">
        <f t="shared" si="65"/>
        <v>0.2857142857142857</v>
      </c>
      <c r="X119" s="7">
        <f t="shared" si="65"/>
        <v>0.54166666666666663</v>
      </c>
      <c r="Y119" s="7">
        <f t="shared" si="65"/>
        <v>0.93333333333333335</v>
      </c>
      <c r="Z119" s="7">
        <f t="shared" si="65"/>
        <v>0.47826086956521741</v>
      </c>
      <c r="AA119" s="7">
        <f t="shared" si="65"/>
        <v>0.70833333333333337</v>
      </c>
      <c r="AB119" s="7">
        <f t="shared" si="65"/>
        <v>0.4</v>
      </c>
      <c r="AC119" s="7">
        <f t="shared" si="65"/>
        <v>0.48</v>
      </c>
      <c r="AD119" s="7">
        <f t="shared" si="65"/>
        <v>0.53846153846153844</v>
      </c>
      <c r="AE119" s="7">
        <f t="shared" si="65"/>
        <v>0.8571428571428571</v>
      </c>
      <c r="AF119" s="3"/>
      <c r="AG119" s="115"/>
      <c r="AH119" s="115"/>
      <c r="AI119" s="115"/>
      <c r="AJ119" s="115"/>
      <c r="AK119" s="30"/>
      <c r="AL119" s="30"/>
      <c r="AO119" s="51"/>
      <c r="AP119" s="51"/>
      <c r="AQ119" s="51"/>
      <c r="AR119" s="51"/>
      <c r="AS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</row>
    <row r="120" spans="1:64" ht="17" thickBot="1" x14ac:dyDescent="0.25">
      <c r="A120" s="30"/>
      <c r="B120" s="30"/>
      <c r="C120" s="30"/>
      <c r="D120" s="30"/>
      <c r="E120" s="30"/>
      <c r="F120" s="30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3"/>
      <c r="AG120" s="115"/>
      <c r="AH120" s="115"/>
      <c r="AI120" s="115"/>
      <c r="AJ120" s="115"/>
      <c r="AK120" s="30"/>
      <c r="AL120" s="30"/>
      <c r="AO120" s="51"/>
      <c r="AP120" s="51"/>
      <c r="AQ120" s="51"/>
      <c r="AR120" s="51"/>
      <c r="AS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</row>
    <row r="121" spans="1:64" ht="26" x14ac:dyDescent="0.2">
      <c r="A121" s="30"/>
      <c r="B121" s="30"/>
      <c r="C121" s="30"/>
      <c r="D121" s="30"/>
      <c r="E121" s="30"/>
      <c r="F121" s="30"/>
      <c r="G121" s="155" t="s">
        <v>103</v>
      </c>
      <c r="H121" s="156"/>
      <c r="I121" s="156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6"/>
      <c r="AG121" s="107"/>
      <c r="AH121" s="107"/>
      <c r="AI121" s="107"/>
      <c r="AJ121" s="107"/>
      <c r="AK121" s="30"/>
      <c r="AL121" s="30"/>
      <c r="AO121" s="51"/>
      <c r="AP121" s="51"/>
      <c r="AQ121" s="51"/>
      <c r="AR121" s="51"/>
      <c r="AS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</row>
    <row r="122" spans="1:64" ht="26" x14ac:dyDescent="0.2">
      <c r="A122" s="30"/>
      <c r="B122" s="30"/>
      <c r="C122" s="30"/>
      <c r="D122" s="30"/>
      <c r="E122" s="30"/>
      <c r="F122" s="30"/>
      <c r="G122" s="148"/>
      <c r="H122" s="157"/>
      <c r="I122" s="15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8"/>
      <c r="AG122" s="107"/>
      <c r="AH122" s="107"/>
      <c r="AI122" s="107"/>
      <c r="AJ122" s="107"/>
      <c r="AK122" s="30"/>
      <c r="AL122" s="30"/>
      <c r="AO122" s="51"/>
      <c r="AP122" s="51"/>
      <c r="AQ122" s="51"/>
      <c r="AR122" s="51"/>
      <c r="AS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</row>
    <row r="123" spans="1:64" x14ac:dyDescent="0.2">
      <c r="A123" s="30"/>
      <c r="B123" s="30"/>
      <c r="C123" s="30"/>
      <c r="D123" s="30"/>
      <c r="E123" s="30"/>
      <c r="F123" s="30"/>
      <c r="G123" s="15" t="s">
        <v>4</v>
      </c>
      <c r="H123" s="18">
        <f>IFERROR(AVERAGE('BB Results'!$M:$M),"N/A")</f>
        <v>8.1292550143266382</v>
      </c>
      <c r="I123" s="18">
        <f>IFERROR(AVERAGEIFS('BB Results'!$M:$M,'BB Results'!$E:$E,I$106),"N/A")</f>
        <v>5.5882499999999986</v>
      </c>
      <c r="J123" s="18">
        <f>IFERROR(AVERAGEIFS('BB Results'!$M:$M,'BB Results'!$E:$E,J$106),"N/A")</f>
        <v>14.742307692307691</v>
      </c>
      <c r="K123" s="18">
        <f>IFERROR(AVERAGEIFS('BB Results'!$M:$M,'BB Results'!$E:$E,K$106),"N/A")</f>
        <v>7.1919565217391339</v>
      </c>
      <c r="L123" s="18">
        <f>IFERROR(AVERAGEIFS('BB Results'!$M:$M,'BB Results'!$E:$E,L$106),"N/A")</f>
        <v>8.6613207547169786</v>
      </c>
      <c r="M123" s="18">
        <f>IFERROR(AVERAGEIFS('BB Results'!$M:$M,'BB Results'!$E:$E,M$106),"N/A")</f>
        <v>9.1641176470588217</v>
      </c>
      <c r="N123" s="18">
        <f>IFERROR(AVERAGEIFS('BB Results'!$M:$M,'BB Results'!$E:$E,N$106),"N/A")</f>
        <v>9.0954166666666669</v>
      </c>
      <c r="O123" s="18">
        <f>IFERROR(AVERAGEIFS('BB Results'!$M:$M,'BB Results'!$E:$E,O$106),"N/A")</f>
        <v>7.5403124999999998</v>
      </c>
      <c r="P123" s="18">
        <f>IFERROR(AVERAGEIFS('BB Results'!$M:$M,'BB Results'!$E:$E,P$106),"N/A")</f>
        <v>12.364347826086959</v>
      </c>
      <c r="Q123" s="18">
        <f>IFERROR(AVERAGEIFS('BB Results'!$M:$M,'BB Results'!$E:$E,Q$106),"N/A")</f>
        <v>8.8985714285714295</v>
      </c>
      <c r="R123" s="18">
        <f>IFERROR(AVERAGEIFS('BB Results'!$M:$M,'BB Results'!$E:$E,R$106),"N/A")</f>
        <v>17.408095238095239</v>
      </c>
      <c r="S123" s="18">
        <f>IFERROR(AVERAGEIFS('BB Results'!$M:$M,'BB Results'!$E:$E,S$106),"N/A")</f>
        <v>9.8196296296296293</v>
      </c>
      <c r="T123" s="18">
        <f>IFERROR(AVERAGEIFS('BB Results'!$M:$M,'BB Results'!$E:$E,T$106),"N/A")</f>
        <v>6.9310909090909067</v>
      </c>
      <c r="U123" s="18">
        <f>IFERROR(AVERAGEIFS('BB Results'!$M:$M,'BB Results'!$E:$E,U$106),"N/A")</f>
        <v>3.6875</v>
      </c>
      <c r="V123" s="18">
        <f>IFERROR(AVERAGEIFS('BB Results'!$M:$M,'BB Results'!$E:$E,V$106),"N/A")</f>
        <v>7.46225</v>
      </c>
      <c r="W123" s="18">
        <f>IFERROR(AVERAGEIFS('BB Results'!$M:$M,'BB Results'!$E:$E,W$106),"N/A")</f>
        <v>5.0571428571428578</v>
      </c>
      <c r="X123" s="18">
        <f>IFERROR(AVERAGEIFS('BB Results'!$M:$M,'BB Results'!$E:$E,X$106),"N/A")</f>
        <v>4.2716666666666674</v>
      </c>
      <c r="Y123" s="18">
        <f>IFERROR(AVERAGEIFS('BB Results'!$M:$M,'BB Results'!$E:$E,Y$106),"N/A")</f>
        <v>6.5566666666666658</v>
      </c>
      <c r="Z123" s="18">
        <f>IFERROR(AVERAGEIFS('BB Results'!$M:$M,'BB Results'!$E:$E,Z$106),"N/A")</f>
        <v>20.076956521739131</v>
      </c>
      <c r="AA123" s="18">
        <f>IFERROR(AVERAGEIFS('BB Results'!$M:$M,'BB Results'!$E:$E,AA$106),"N/A")</f>
        <v>6.3604166666666657</v>
      </c>
      <c r="AB123" s="18">
        <f>IFERROR(AVERAGEIFS('BB Results'!$M:$M,'BB Results'!$E:$E,AB$106),"N/A")</f>
        <v>6.74</v>
      </c>
      <c r="AC123" s="18">
        <f>IFERROR(AVERAGEIFS('BB Results'!$M:$M,'BB Results'!$E:$E,AC$106),"N/A")</f>
        <v>10.403600000000001</v>
      </c>
      <c r="AD123" s="18">
        <f>IFERROR(AVERAGEIFS('BB Results'!$M:$M,'BB Results'!$E:$E,AD$106),"N/A")</f>
        <v>4.5246153846153838</v>
      </c>
      <c r="AE123" s="18">
        <f>IFERROR(AVERAGEIFS('BB Results'!$M:$M,'BB Results'!$E:$E,AE$106),"N/A")</f>
        <v>4.3838095238095249</v>
      </c>
      <c r="AF123" s="14"/>
      <c r="AG123" s="115"/>
      <c r="AH123" s="115"/>
      <c r="AI123" s="115"/>
      <c r="AJ123" s="115"/>
      <c r="AK123" s="30"/>
      <c r="AL123" s="30"/>
      <c r="AO123" s="51"/>
      <c r="AP123" s="51"/>
      <c r="AQ123" s="51"/>
      <c r="AR123" s="51"/>
      <c r="AS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4" spans="1:64" x14ac:dyDescent="0.2">
      <c r="A124" s="30"/>
      <c r="B124" s="30"/>
      <c r="C124" s="30"/>
      <c r="D124" s="30"/>
      <c r="E124" s="30"/>
      <c r="F124" s="30"/>
      <c r="G124" s="15" t="s">
        <v>3</v>
      </c>
      <c r="H124" s="18">
        <f>IFERROR(AVERAGE('BB Results'!$O:$O),"N/A")</f>
        <v>2.2876217765043001</v>
      </c>
      <c r="I124" s="18">
        <f>IFERROR(AVERAGEIFS('BB Results'!$O:$O,'BB Results'!$E:$E,I$106),"N/A")</f>
        <v>2.0132500000000002</v>
      </c>
      <c r="J124" s="18">
        <f>IFERROR(AVERAGEIFS('BB Results'!$O:$O,'BB Results'!$E:$E,J$106),"N/A")</f>
        <v>3.8523076923076918</v>
      </c>
      <c r="K124" s="18">
        <f>IFERROR(AVERAGEIFS('BB Results'!$O:$O,'BB Results'!$E:$E,K$106),"N/A")</f>
        <v>2.4219565217391308</v>
      </c>
      <c r="L124" s="18">
        <f>IFERROR(AVERAGEIFS('BB Results'!$O:$O,'BB Results'!$E:$E,L$106),"N/A")</f>
        <v>2.3139622641509439</v>
      </c>
      <c r="M124" s="18">
        <f>IFERROR(AVERAGEIFS('BB Results'!$O:$O,'BB Results'!$E:$E,M$106),"N/A")</f>
        <v>2.6944117647058827</v>
      </c>
      <c r="N124" s="18">
        <f>IFERROR(AVERAGEIFS('BB Results'!$O:$O,'BB Results'!$E:$E,N$106),"N/A")</f>
        <v>2.6491666666666669</v>
      </c>
      <c r="O124" s="18">
        <f>IFERROR(AVERAGEIFS('BB Results'!$O:$O,'BB Results'!$E:$E,O$106),"N/A")</f>
        <v>2.2962499999999997</v>
      </c>
      <c r="P124" s="18">
        <f>IFERROR(AVERAGEIFS('BB Results'!$O:$O,'BB Results'!$E:$E,P$106),"N/A")</f>
        <v>3.0204347826086964</v>
      </c>
      <c r="Q124" s="18">
        <f>IFERROR(AVERAGEIFS('BB Results'!$O:$O,'BB Results'!$E:$E,Q$106),"N/A")</f>
        <v>2.17</v>
      </c>
      <c r="R124" s="18">
        <f>IFERROR(AVERAGEIFS('BB Results'!$O:$O,'BB Results'!$E:$E,R$106),"N/A")</f>
        <v>3.0585714285714283</v>
      </c>
      <c r="S124" s="18">
        <f>IFERROR(AVERAGEIFS('BB Results'!$O:$O,'BB Results'!$E:$E,S$106),"N/A")</f>
        <v>2.2875925925925924</v>
      </c>
      <c r="T124" s="18">
        <f>IFERROR(AVERAGEIFS('BB Results'!$O:$O,'BB Results'!$E:$E,T$106),"N/A")</f>
        <v>2.1229090909090904</v>
      </c>
      <c r="U124" s="18">
        <f>IFERROR(AVERAGEIFS('BB Results'!$O:$O,'BB Results'!$E:$E,U$106),"N/A")</f>
        <v>1.645</v>
      </c>
      <c r="V124" s="18">
        <f>IFERROR(AVERAGEIFS('BB Results'!$O:$O,'BB Results'!$E:$E,V$106),"N/A")</f>
        <v>2.1037499999999998</v>
      </c>
      <c r="W124" s="18">
        <f>IFERROR(AVERAGEIFS('BB Results'!$O:$O,'BB Results'!$E:$E,W$106),"N/A")</f>
        <v>1.861428571428571</v>
      </c>
      <c r="X124" s="18">
        <f>IFERROR(AVERAGEIFS('BB Results'!$O:$O,'BB Results'!$E:$E,X$106),"N/A")</f>
        <v>1.7120833333333334</v>
      </c>
      <c r="Y124" s="18">
        <f>IFERROR(AVERAGEIFS('BB Results'!$O:$O,'BB Results'!$E:$E,Y$106),"N/A")</f>
        <v>2.0706666666666669</v>
      </c>
      <c r="Z124" s="18">
        <f>IFERROR(AVERAGEIFS('BB Results'!$O:$O,'BB Results'!$E:$E,Z$106),"N/A")</f>
        <v>3.585652173913044</v>
      </c>
      <c r="AA124" s="18">
        <f>IFERROR(AVERAGEIFS('BB Results'!$O:$O,'BB Results'!$E:$E,AA$106),"N/A")</f>
        <v>2.0229166666666671</v>
      </c>
      <c r="AB124" s="18">
        <f>IFERROR(AVERAGEIFS('BB Results'!$O:$O,'BB Results'!$E:$E,AB$106),"N/A")</f>
        <v>2.4260000000000002</v>
      </c>
      <c r="AC124" s="18">
        <f>IFERROR(AVERAGEIFS('BB Results'!$O:$O,'BB Results'!$E:$E,AC$106),"N/A")</f>
        <v>2.3599999999999994</v>
      </c>
      <c r="AD124" s="18">
        <f>IFERROR(AVERAGEIFS('BB Results'!$O:$O,'BB Results'!$E:$E,AD$106),"N/A")</f>
        <v>1.7984615384615381</v>
      </c>
      <c r="AE124" s="18">
        <f>IFERROR(AVERAGEIFS('BB Results'!$O:$O,'BB Results'!$E:$E,AE$106),"N/A")</f>
        <v>1.6485714285714288</v>
      </c>
      <c r="AF124" s="14"/>
      <c r="AG124" s="115"/>
      <c r="AH124" s="115"/>
      <c r="AI124" s="115"/>
      <c r="AJ124" s="115"/>
      <c r="AK124" s="30"/>
      <c r="AL124" s="30"/>
      <c r="AO124" s="51"/>
      <c r="AP124" s="51"/>
      <c r="AQ124" s="51"/>
      <c r="AR124" s="51"/>
      <c r="AS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hidden="1" outlineLevel="1" x14ac:dyDescent="0.2">
      <c r="A125" s="30"/>
      <c r="B125" s="30"/>
      <c r="C125" s="30"/>
      <c r="D125" s="30"/>
      <c r="E125" s="30"/>
      <c r="F125" s="30"/>
      <c r="G125" s="15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14"/>
      <c r="AG125" s="115"/>
      <c r="AH125" s="115"/>
      <c r="AI125" s="115"/>
      <c r="AJ125" s="115"/>
      <c r="AK125" s="30"/>
      <c r="AL125" s="30"/>
      <c r="AO125" s="51"/>
      <c r="AP125" s="51"/>
      <c r="AQ125" s="51"/>
      <c r="AR125" s="51"/>
      <c r="AS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</row>
    <row r="126" spans="1:64" hidden="1" outlineLevel="1" x14ac:dyDescent="0.2">
      <c r="A126" s="30"/>
      <c r="B126" s="30"/>
      <c r="C126" s="30"/>
      <c r="D126" s="30"/>
      <c r="E126" s="30"/>
      <c r="F126" s="30"/>
      <c r="G126" s="15" t="s">
        <v>2</v>
      </c>
      <c r="H126" s="8">
        <f>SUM('BB Results'!$N:$N,'BB Results'!$P:$P)</f>
        <v>4006.9673075678315</v>
      </c>
      <c r="I126" s="8">
        <f>SUMIFS('BB Results'!$N:$N,'BB Results'!$E:$E,I$106)+SUMIFS('BB Results'!$P:$P,'BB Results'!$E:$E,I$106)</f>
        <v>213.91800276809687</v>
      </c>
      <c r="J126" s="8">
        <f>SUMIFS('BB Results'!$N:$N,'BB Results'!$E:$E,J$106)+SUMIFS('BB Results'!$P:$P,'BB Results'!$E:$E,J$106)</f>
        <v>38.846903188815553</v>
      </c>
      <c r="K126" s="8">
        <f>SUMIFS('BB Results'!$N:$N,'BB Results'!$E:$E,K$106)+SUMIFS('BB Results'!$P:$P,'BB Results'!$E:$E,K$106)</f>
        <v>280.10828561066012</v>
      </c>
      <c r="L126" s="8">
        <f>SUMIFS('BB Results'!$N:$N,'BB Results'!$E:$E,L$106)+SUMIFS('BB Results'!$P:$P,'BB Results'!$E:$E,L$106)</f>
        <v>265.61630079974032</v>
      </c>
      <c r="M126" s="8">
        <f>SUMIFS('BB Results'!$N:$N,'BB Results'!$E:$E,M$106)+SUMIFS('BB Results'!$P:$P,'BB Results'!$E:$E,M$106)</f>
        <v>177.97049240782397</v>
      </c>
      <c r="N126" s="8">
        <f>SUMIFS('BB Results'!$N:$N,'BB Results'!$E:$E,N$106)+SUMIFS('BB Results'!$P:$P,'BB Results'!$E:$E,N$106)</f>
        <v>93.26886926305086</v>
      </c>
      <c r="O126" s="8">
        <f>SUMIFS('BB Results'!$N:$N,'BB Results'!$E:$E,O$106)+SUMIFS('BB Results'!$P:$P,'BB Results'!$E:$E,O$106)</f>
        <v>203.0482701038863</v>
      </c>
      <c r="P126" s="8">
        <f>SUMIFS('BB Results'!$N:$N,'BB Results'!$E:$E,P$106)+SUMIFS('BB Results'!$P:$P,'BB Results'!$E:$E,P$106)</f>
        <v>124.18132641707922</v>
      </c>
      <c r="Q126" s="8">
        <f>SUMIFS('BB Results'!$N:$N,'BB Results'!$E:$E,Q$106)+SUMIFS('BB Results'!$P:$P,'BB Results'!$E:$E,Q$106)</f>
        <v>55.198450610609392</v>
      </c>
      <c r="R126" s="8">
        <f>SUMIFS('BB Results'!$N:$N,'BB Results'!$E:$E,R$106)+SUMIFS('BB Results'!$P:$P,'BB Results'!$E:$E,R$106)</f>
        <v>109.7856671974359</v>
      </c>
      <c r="S126" s="8">
        <f>SUMIFS('BB Results'!$N:$N,'BB Results'!$E:$E,S$106)+SUMIFS('BB Results'!$P:$P,'BB Results'!$E:$E,S$106)</f>
        <v>243.12674096974456</v>
      </c>
      <c r="T126" s="8">
        <f>SUMIFS('BB Results'!$N:$N,'BB Results'!$E:$E,T$106)+SUMIFS('BB Results'!$P:$P,'BB Results'!$E:$E,T$106)</f>
        <v>310.56355700759099</v>
      </c>
      <c r="U126" s="8">
        <f>SUMIFS('BB Results'!$N:$N,'BB Results'!$E:$E,U$106)+SUMIFS('BB Results'!$P:$P,'BB Results'!$E:$E,U$106)</f>
        <v>54.943825464990333</v>
      </c>
      <c r="V126" s="8">
        <f>SUMIFS('BB Results'!$N:$N,'BB Results'!$E:$E,V$106)+SUMIFS('BB Results'!$P:$P,'BB Results'!$E:$E,V$106)</f>
        <v>206.56611077948006</v>
      </c>
      <c r="W126" s="8">
        <f>SUMIFS('BB Results'!$N:$N,'BB Results'!$E:$E,W$106)+SUMIFS('BB Results'!$P:$P,'BB Results'!$E:$E,W$106)</f>
        <v>57.258076455220738</v>
      </c>
      <c r="X126" s="8">
        <f>SUMIFS('BB Results'!$N:$N,'BB Results'!$E:$E,X$106)+SUMIFS('BB Results'!$P:$P,'BB Results'!$E:$E,X$106)</f>
        <v>145.35281492968502</v>
      </c>
      <c r="Y126" s="8">
        <f>SUMIFS('BB Results'!$N:$N,'BB Results'!$E:$E,Y$106)+SUMIFS('BB Results'!$P:$P,'BB Results'!$E:$E,Y$106)</f>
        <v>53.093130070524779</v>
      </c>
      <c r="Z126" s="8">
        <f>SUMIFS('BB Results'!$N:$N,'BB Results'!$E:$E,Z$106)+SUMIFS('BB Results'!$P:$P,'BB Results'!$E:$E,Z$106)</f>
        <v>108.85917023068224</v>
      </c>
      <c r="AA126" s="8">
        <f>SUMIFS('BB Results'!$N:$N,'BB Results'!$E:$E,AA$106)+SUMIFS('BB Results'!$P:$P,'BB Results'!$E:$E,AA$106)</f>
        <v>237.43505281191401</v>
      </c>
      <c r="AB126" s="8">
        <f>SUMIFS('BB Results'!$N:$N,'BB Results'!$E:$E,AB$106)+SUMIFS('BB Results'!$P:$P,'BB Results'!$E:$E,AB$106)</f>
        <v>21.610268867414614</v>
      </c>
      <c r="AC126" s="8">
        <f>SUMIFS('BB Results'!$N:$N,'BB Results'!$E:$E,AC$106)+SUMIFS('BB Results'!$P:$P,'BB Results'!$E:$E,AC$106)</f>
        <v>140.79986257762909</v>
      </c>
      <c r="AD126" s="8">
        <f>SUMIFS('BB Results'!$N:$N,'BB Results'!$E:$E,AD$106)+SUMIFS('BB Results'!$P:$P,'BB Results'!$E:$E,AD$106)</f>
        <v>93.608934026142833</v>
      </c>
      <c r="AE126" s="8">
        <f>SUMIFS('BB Results'!$N:$N,'BB Results'!$E:$E,AE$106)+SUMIFS('BB Results'!$P:$P,'BB Results'!$E:$E,AE$106)</f>
        <v>183.90722865544396</v>
      </c>
      <c r="AF126" s="14"/>
      <c r="AG126" s="115"/>
      <c r="AH126" s="115"/>
      <c r="AI126" s="115"/>
      <c r="AJ126" s="115"/>
      <c r="AK126" s="30"/>
      <c r="AL126" s="30"/>
      <c r="AO126" s="51"/>
      <c r="AP126" s="51"/>
      <c r="AQ126" s="51"/>
      <c r="AR126" s="51"/>
      <c r="AS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</row>
    <row r="127" spans="1:64" hidden="1" outlineLevel="1" x14ac:dyDescent="0.2">
      <c r="A127" s="30"/>
      <c r="B127" s="30"/>
      <c r="C127" s="30"/>
      <c r="D127" s="30"/>
      <c r="E127" s="30"/>
      <c r="F127" s="30"/>
      <c r="G127" s="15" t="s">
        <v>1</v>
      </c>
      <c r="H127" s="8">
        <f>SUM('BB Results'!$Q:$Q)+H$100</f>
        <v>4406.5273075678315</v>
      </c>
      <c r="I127" s="8">
        <f>SUMIFS('BB Results'!$Q:$Q,'BB Results'!$E:$E,I$106)+I126</f>
        <v>248.00800276809687</v>
      </c>
      <c r="J127" s="8">
        <f>SUMIFS('BB Results'!$Q:$Q,'BB Results'!$E:$E,J$106)+J126</f>
        <v>34.746903188815551</v>
      </c>
      <c r="K127" s="8">
        <f>SUMIFS('BB Results'!$Q:$Q,'BB Results'!$E:$E,K$106)+K126</f>
        <v>309.52828561066013</v>
      </c>
      <c r="L127" s="8">
        <f>SUMIFS('BB Results'!$Q:$Q,'BB Results'!$E:$E,L$106)+L126</f>
        <v>242.0363007997403</v>
      </c>
      <c r="M127" s="8">
        <f>SUMIFS('BB Results'!$Q:$Q,'BB Results'!$E:$E,M$106)+M126</f>
        <v>219.07049240782396</v>
      </c>
      <c r="N127" s="8">
        <f>SUMIFS('BB Results'!$Q:$Q,'BB Results'!$E:$E,N$106)+N126</f>
        <v>108.66886926305085</v>
      </c>
      <c r="O127" s="8">
        <f>SUMIFS('BB Results'!$Q:$Q,'BB Results'!$E:$E,O$106)+O126</f>
        <v>261.98827010388629</v>
      </c>
      <c r="P127" s="8">
        <f>SUMIFS('BB Results'!$Q:$Q,'BB Results'!$E:$E,P$106)+P126</f>
        <v>164.08132641707923</v>
      </c>
      <c r="Q127" s="8">
        <f>SUMIFS('BB Results'!$Q:$Q,'BB Results'!$E:$E,Q$106)+Q126</f>
        <v>62.568450610609389</v>
      </c>
      <c r="R127" s="8">
        <f>SUMIFS('BB Results'!$Q:$Q,'BB Results'!$E:$E,R$106)+R126</f>
        <v>90.935667197435905</v>
      </c>
      <c r="S127" s="8">
        <f>SUMIFS('BB Results'!$Q:$Q,'BB Results'!$E:$E,S$106)+S126</f>
        <v>318.08674096974454</v>
      </c>
      <c r="T127" s="8">
        <f>SUMIFS('BB Results'!$Q:$Q,'BB Results'!$E:$E,T$106)+T126</f>
        <v>405.28355700759096</v>
      </c>
      <c r="U127" s="8">
        <f>SUMIFS('BB Results'!$Q:$Q,'BB Results'!$E:$E,U$106)+U126</f>
        <v>55.853825464990337</v>
      </c>
      <c r="V127" s="8">
        <f>SUMIFS('BB Results'!$Q:$Q,'BB Results'!$E:$E,V$106)+V126</f>
        <v>163.47611077948005</v>
      </c>
      <c r="W127" s="8">
        <f>SUMIFS('BB Results'!$Q:$Q,'BB Results'!$E:$E,W$106)+W126</f>
        <v>55.908076455220737</v>
      </c>
      <c r="X127" s="8">
        <f>SUMIFS('BB Results'!$Q:$Q,'BB Results'!$E:$E,X$106)+X126</f>
        <v>126.00281492968503</v>
      </c>
      <c r="Y127" s="8">
        <f>SUMIFS('BB Results'!$Q:$Q,'BB Results'!$E:$E,Y$106)+Y126</f>
        <v>116.89313007052478</v>
      </c>
      <c r="Z127" s="8">
        <f>SUMIFS('BB Results'!$Q:$Q,'BB Results'!$E:$E,Z$106)+Z126</f>
        <v>99.359170230682238</v>
      </c>
      <c r="AA127" s="8">
        <f>SUMIFS('BB Results'!$Q:$Q,'BB Results'!$E:$E,AA$106)+AA126</f>
        <v>211.93505281191401</v>
      </c>
      <c r="AB127" s="8">
        <f>SUMIFS('BB Results'!$Q:$Q,'BB Results'!$E:$E,AB$106)+AB126</f>
        <v>5.8102688674146137</v>
      </c>
      <c r="AC127" s="8">
        <f>SUMIFS('BB Results'!$Q:$Q,'BB Results'!$E:$E,AC$106)+AC126</f>
        <v>107.0998625776291</v>
      </c>
      <c r="AD127" s="8">
        <f>SUMIFS('BB Results'!$Q:$Q,'BB Results'!$E:$E,AD$106)+AD126</f>
        <v>91.508934026142839</v>
      </c>
      <c r="AE127" s="8">
        <f>SUMIFS('BB Results'!$Q:$Q,'BB Results'!$E:$E,AE$106)+AE126</f>
        <v>241.70722865544394</v>
      </c>
      <c r="AF127" s="14"/>
      <c r="AG127" s="115"/>
      <c r="AH127" s="115"/>
      <c r="AI127" s="115"/>
      <c r="AJ127" s="115"/>
      <c r="AK127" s="30"/>
      <c r="AL127" s="30"/>
    </row>
    <row r="128" spans="1:64" hidden="1" outlineLevel="1" x14ac:dyDescent="0.2">
      <c r="A128" s="30"/>
      <c r="B128" s="30"/>
      <c r="C128" s="30"/>
      <c r="D128" s="30"/>
      <c r="E128" s="30"/>
      <c r="F128" s="30"/>
      <c r="G128" s="15" t="s">
        <v>57</v>
      </c>
      <c r="H128" s="44">
        <f t="shared" ref="H128:I128" si="66">IFERROR((H127-H126)/H126,"N/A")</f>
        <v>9.9716311447154482E-2</v>
      </c>
      <c r="I128" s="44">
        <f t="shared" si="66"/>
        <v>0.15936012658530715</v>
      </c>
      <c r="J128" s="44">
        <f t="shared" ref="J128:V128" si="67">IFERROR((J127-J126)/J126,"N/A")</f>
        <v>-0.10554251853930112</v>
      </c>
      <c r="K128" s="44">
        <f t="shared" si="67"/>
        <v>0.10503080955231971</v>
      </c>
      <c r="L128" s="44">
        <f t="shared" si="67"/>
        <v>-8.8774672070213043E-2</v>
      </c>
      <c r="M128" s="44">
        <f t="shared" si="67"/>
        <v>0.23093715954787766</v>
      </c>
      <c r="N128" s="44">
        <f t="shared" si="67"/>
        <v>0.16511404203439628</v>
      </c>
      <c r="O128" s="44">
        <f t="shared" si="67"/>
        <v>0.29027580471305825</v>
      </c>
      <c r="P128" s="44">
        <f t="shared" si="67"/>
        <v>0.32130434704804683</v>
      </c>
      <c r="Q128" s="44">
        <f t="shared" si="67"/>
        <v>0.13351824043016616</v>
      </c>
      <c r="R128" s="44">
        <f t="shared" si="67"/>
        <v>-0.17169818685075355</v>
      </c>
      <c r="S128" s="44">
        <f t="shared" si="67"/>
        <v>0.30831655827331733</v>
      </c>
      <c r="T128" s="44">
        <f t="shared" si="67"/>
        <v>0.30499393075178094</v>
      </c>
      <c r="U128" s="44">
        <f t="shared" si="67"/>
        <v>1.6562370608501711E-2</v>
      </c>
      <c r="V128" s="44">
        <f t="shared" si="67"/>
        <v>-0.20860149729981989</v>
      </c>
      <c r="W128" s="44">
        <f t="shared" ref="W128:AE128" si="68">IFERROR((W127-W126)/W126,"N/A")</f>
        <v>-2.3577459872508689E-2</v>
      </c>
      <c r="X128" s="44">
        <f t="shared" si="68"/>
        <v>-0.13312435682350307</v>
      </c>
      <c r="Y128" s="44">
        <f t="shared" si="68"/>
        <v>1.2016620590131537</v>
      </c>
      <c r="Z128" s="44">
        <f t="shared" si="68"/>
        <v>-8.7268715900265054E-2</v>
      </c>
      <c r="AA128" s="44">
        <f t="shared" si="68"/>
        <v>-0.1073977902504565</v>
      </c>
      <c r="AB128" s="44">
        <f t="shared" si="68"/>
        <v>-0.73113389273116725</v>
      </c>
      <c r="AC128" s="44">
        <f t="shared" si="68"/>
        <v>-0.23934682451426195</v>
      </c>
      <c r="AD128" s="44">
        <f t="shared" si="68"/>
        <v>-2.2433756156367644E-2</v>
      </c>
      <c r="AE128" s="44">
        <f t="shared" si="68"/>
        <v>0.31428889675832222</v>
      </c>
      <c r="AF128" s="14"/>
      <c r="AG128" s="115"/>
      <c r="AH128" s="115"/>
      <c r="AI128" s="115"/>
      <c r="AJ128" s="115"/>
      <c r="AK128" s="30"/>
      <c r="AL128" s="30"/>
    </row>
    <row r="129" spans="1:38" hidden="1" outlineLevel="1" x14ac:dyDescent="0.2">
      <c r="A129" s="30"/>
      <c r="B129" s="30"/>
      <c r="C129" s="30"/>
      <c r="D129" s="30"/>
      <c r="E129" s="30"/>
      <c r="F129" s="30"/>
      <c r="G129" s="15" t="s">
        <v>102</v>
      </c>
      <c r="H129" s="5" t="str">
        <f>ROUND(SUM('BB Results'!$Q:$Q),1)&amp;" units"</f>
        <v>399.6 units</v>
      </c>
      <c r="I129" s="4" t="str">
        <f>ROUND(SUMIFS('BB Results'!$Q:$Q,'BB Results'!$E:$E,I$106),1)&amp;" units"</f>
        <v>34.1 units</v>
      </c>
      <c r="J129" s="4" t="str">
        <f>ROUND(SUMIFS('BB Results'!$Q:$Q,'BB Results'!$E:$E,J$106),1)&amp;" units"</f>
        <v>-4.1 units</v>
      </c>
      <c r="K129" s="4" t="str">
        <f>ROUND(SUMIFS('BB Results'!$Q:$Q,'BB Results'!$E:$E,K$106),1)&amp;" units"</f>
        <v>29.4 units</v>
      </c>
      <c r="L129" s="4" t="str">
        <f>ROUND(SUMIFS('BB Results'!$Q:$Q,'BB Results'!$E:$E,L$106),1)&amp;" units"</f>
        <v>-23.6 units</v>
      </c>
      <c r="M129" s="4" t="str">
        <f>ROUND(SUMIFS('BB Results'!$Q:$Q,'BB Results'!$E:$E,M$106),1)&amp;" units"</f>
        <v>41.1 units</v>
      </c>
      <c r="N129" s="4" t="str">
        <f>ROUND(SUMIFS('BB Results'!$Q:$Q,'BB Results'!$E:$E,N$106),1)&amp;" units"</f>
        <v>15.4 units</v>
      </c>
      <c r="O129" s="4" t="str">
        <f>ROUND(SUMIFS('BB Results'!$Q:$Q,'BB Results'!$E:$E,O$106),1)&amp;" units"</f>
        <v>58.9 units</v>
      </c>
      <c r="P129" s="4" t="str">
        <f>ROUND(SUMIFS('BB Results'!$Q:$Q,'BB Results'!$E:$E,P$106),1)&amp;" units"</f>
        <v>39.9 units</v>
      </c>
      <c r="Q129" s="4" t="str">
        <f>ROUND(SUMIFS('BB Results'!$Q:$Q,'BB Results'!$E:$E,Q$106),1)&amp;" units"</f>
        <v>7.4 units</v>
      </c>
      <c r="R129" s="4" t="str">
        <f>ROUND(SUMIFS('BB Results'!$Q:$Q,'BB Results'!$E:$E,R$106),1)&amp;" units"</f>
        <v>-18.9 units</v>
      </c>
      <c r="S129" s="4" t="str">
        <f>ROUND(SUMIFS('BB Results'!$Q:$Q,'BB Results'!$E:$E,S$106),1)&amp;" units"</f>
        <v>75 units</v>
      </c>
      <c r="T129" s="4" t="str">
        <f>ROUND(SUMIFS('BB Results'!$Q:$Q,'BB Results'!$E:$E,T$106),1)&amp;" units"</f>
        <v>94.7 units</v>
      </c>
      <c r="U129" s="4" t="str">
        <f>ROUND(SUMIFS('BB Results'!$Q:$Q,'BB Results'!$E:$E,U$106),1)&amp;" units"</f>
        <v>0.9 units</v>
      </c>
      <c r="V129" s="4" t="str">
        <f>ROUND(SUMIFS('BB Results'!$Q:$Q,'BB Results'!$E:$E,V$106),1)&amp;" units"</f>
        <v>-43.1 units</v>
      </c>
      <c r="W129" s="4" t="str">
        <f>ROUND(SUMIFS('BB Results'!$Q:$Q,'BB Results'!$E:$E,W$106),1)&amp;" units"</f>
        <v>-1.4 units</v>
      </c>
      <c r="X129" s="4" t="str">
        <f>ROUND(SUMIFS('BB Results'!$Q:$Q,'BB Results'!$E:$E,X$106),1)&amp;" units"</f>
        <v>-19.4 units</v>
      </c>
      <c r="Y129" s="4" t="str">
        <f>ROUND(SUMIFS('BB Results'!$Q:$Q,'BB Results'!$E:$E,Y$106),1)&amp;" units"</f>
        <v>63.8 units</v>
      </c>
      <c r="Z129" s="4" t="str">
        <f>ROUND(SUMIFS('BB Results'!$Q:$Q,'BB Results'!$E:$E,Z$106),1)&amp;" units"</f>
        <v>-9.5 units</v>
      </c>
      <c r="AA129" s="4" t="str">
        <f>ROUND(SUMIFS('BB Results'!$Q:$Q,'BB Results'!$E:$E,AA$106),1)&amp;" units"</f>
        <v>-25.5 units</v>
      </c>
      <c r="AB129" s="4" t="str">
        <f>ROUND(SUMIFS('BB Results'!$Q:$Q,'BB Results'!$E:$E,AB$106),1)&amp;" units"</f>
        <v>-15.8 units</v>
      </c>
      <c r="AC129" s="4" t="str">
        <f>ROUND(SUMIFS('BB Results'!$Q:$Q,'BB Results'!$E:$E,AC$106),1)&amp;" units"</f>
        <v>-33.7 units</v>
      </c>
      <c r="AD129" s="4" t="str">
        <f>ROUND(SUMIFS('BB Results'!$Q:$Q,'BB Results'!$E:$E,AD$106),1)&amp;" units"</f>
        <v>-2.1 units</v>
      </c>
      <c r="AE129" s="4" t="str">
        <f>ROUND(SUMIFS('BB Results'!$Q:$Q,'BB Results'!$E:$E,AE$106),1)&amp;" units"</f>
        <v>57.8 units</v>
      </c>
      <c r="AF129" s="14"/>
      <c r="AG129" s="115"/>
      <c r="AH129" s="115"/>
      <c r="AI129" s="115"/>
      <c r="AJ129" s="115"/>
      <c r="AK129" s="30"/>
      <c r="AL129" s="30"/>
    </row>
    <row r="130" spans="1:38" ht="17" collapsed="1" thickBot="1" x14ac:dyDescent="0.25">
      <c r="A130" s="30"/>
      <c r="B130" s="30"/>
      <c r="C130" s="30"/>
      <c r="D130" s="30"/>
      <c r="E130" s="30"/>
      <c r="F130" s="30"/>
      <c r="G130" s="19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2"/>
      <c r="AG130" s="116"/>
      <c r="AH130" s="116"/>
      <c r="AI130" s="116"/>
      <c r="AJ130" s="116"/>
      <c r="AK130" s="30"/>
      <c r="AL130" s="30"/>
    </row>
    <row r="131" spans="1:38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</sheetData>
  <sheetProtection algorithmName="SHA-512" hashValue="MhRfGGTIxnU3kGiybqFPvvKRCFPt6EkPH4mKTMyKZgbgfcl4AWhRfhXd1NmcnED33WfV06fo5s5NJ+4Bjzwdcw==" saltValue="AzpbLuTHuHfQRwxzryaIcg==" spinCount="100000" sheet="1" objects="1" scenarios="1"/>
  <mergeCells count="17">
    <mergeCell ref="G110:G111"/>
    <mergeCell ref="G121:I122"/>
    <mergeCell ref="G108:AF109"/>
    <mergeCell ref="G82:W83"/>
    <mergeCell ref="G84:G85"/>
    <mergeCell ref="G95:I96"/>
    <mergeCell ref="B4:C5"/>
    <mergeCell ref="B6:C6"/>
    <mergeCell ref="G58:G59"/>
    <mergeCell ref="G56:M57"/>
    <mergeCell ref="G69:I70"/>
    <mergeCell ref="G17:I18"/>
    <mergeCell ref="G4:AK5"/>
    <mergeCell ref="G6:G7"/>
    <mergeCell ref="G30:M31"/>
    <mergeCell ref="G32:G33"/>
    <mergeCell ref="G43:I4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9ED1-2539-DA48-AC1D-72570197F8C1}">
  <sheetPr codeName="Sheet3">
    <pageSetUpPr fitToPage="1"/>
  </sheetPr>
  <dimension ref="A1:BG705"/>
  <sheetViews>
    <sheetView showGridLines="0" zoomScale="90" zoomScaleNormal="90" workbookViewId="0">
      <pane xSplit="3" ySplit="5" topLeftCell="D503" activePane="bottomRight" state="frozen"/>
      <selection activeCell="M501" sqref="M501"/>
      <selection pane="topRight" activeCell="M501" sqref="M501"/>
      <selection pane="bottomLeft" activeCell="M501" sqref="M501"/>
      <selection pane="bottomRight" activeCell="H710" sqref="H710"/>
    </sheetView>
  </sheetViews>
  <sheetFormatPr baseColWidth="10" defaultColWidth="14.5" defaultRowHeight="16" outlineLevelRow="1" outlineLevelCol="1" x14ac:dyDescent="0.2"/>
  <cols>
    <col min="1" max="1" width="4.33203125" style="2" customWidth="1"/>
    <col min="2" max="2" width="4.1640625" style="2" customWidth="1" outlineLevel="1"/>
    <col min="3" max="3" width="32.5" style="2" bestFit="1" customWidth="1"/>
    <col min="4" max="4" width="10.33203125" style="2" bestFit="1" customWidth="1"/>
    <col min="5" max="5" width="13.83203125" style="2" bestFit="1" customWidth="1"/>
    <col min="6" max="6" width="5.33203125" style="47" bestFit="1" customWidth="1"/>
    <col min="7" max="7" width="7.83203125" style="47" bestFit="1" customWidth="1"/>
    <col min="8" max="8" width="8.6640625" style="47" bestFit="1" customWidth="1"/>
    <col min="9" max="9" width="9.1640625" style="47" bestFit="1" customWidth="1"/>
    <col min="10" max="10" width="5.6640625" style="47" bestFit="1" customWidth="1"/>
    <col min="11" max="11" width="12.5" style="47" bestFit="1" customWidth="1"/>
    <col min="12" max="12" width="6.33203125" style="2" bestFit="1" customWidth="1"/>
    <col min="13" max="13" width="9.6640625" style="2" bestFit="1" customWidth="1"/>
    <col min="14" max="14" width="6" style="2" customWidth="1" outlineLevel="1"/>
    <col min="15" max="15" width="8.5" style="2" bestFit="1" customWidth="1"/>
    <col min="16" max="16" width="6" style="2" customWidth="1" outlineLevel="1"/>
    <col min="17" max="17" width="6.6640625" style="2" customWidth="1" outlineLevel="1"/>
    <col min="18" max="18" width="7" style="2" customWidth="1" outlineLevel="1"/>
    <col min="19" max="19" width="9.6640625" style="2" customWidth="1" outlineLevel="1" collapsed="1"/>
    <col min="20" max="20" width="6" style="2" customWidth="1" outlineLevel="1"/>
    <col min="21" max="21" width="8.5" style="2" customWidth="1" outlineLevel="1"/>
    <col min="22" max="22" width="6" style="2" customWidth="1" outlineLevel="1"/>
    <col min="23" max="23" width="6.6640625" style="2" customWidth="1" outlineLevel="1"/>
    <col min="24" max="24" width="7" style="2" customWidth="1" outlineLevel="1"/>
    <col min="25" max="25" width="9.6640625" style="2" customWidth="1" outlineLevel="1" collapsed="1"/>
    <col min="26" max="26" width="6" style="2" customWidth="1" outlineLevel="1"/>
    <col min="27" max="27" width="8.5" style="2" customWidth="1" outlineLevel="1"/>
    <col min="28" max="28" width="6" style="2" customWidth="1" outlineLevel="1"/>
    <col min="29" max="29" width="7.33203125" style="2" bestFit="1" customWidth="1" outlineLevel="1"/>
    <col min="30" max="30" width="6.6640625" style="2" customWidth="1" outlineLevel="1"/>
    <col min="31" max="31" width="7" style="2" customWidth="1" outlineLevel="1"/>
    <col min="32" max="32" width="9.6640625" style="2" customWidth="1" outlineLevel="1" collapsed="1"/>
    <col min="33" max="33" width="6" style="2" customWidth="1" outlineLevel="1"/>
    <col min="34" max="34" width="8.5" style="2" customWidth="1" outlineLevel="1"/>
    <col min="35" max="35" width="6" style="2" customWidth="1" outlineLevel="1"/>
    <col min="36" max="36" width="6.6640625" style="2" customWidth="1" outlineLevel="1"/>
    <col min="37" max="37" width="7" style="2" customWidth="1" outlineLevel="1"/>
    <col min="38" max="38" width="5" customWidth="1"/>
    <col min="60" max="16384" width="14.5" style="2"/>
  </cols>
  <sheetData>
    <row r="1" spans="1:38" ht="16" customHeight="1" x14ac:dyDescent="0.2">
      <c r="M1" s="139" t="s">
        <v>687</v>
      </c>
      <c r="N1" s="140"/>
      <c r="O1" s="140"/>
      <c r="P1" s="140"/>
      <c r="Q1" s="140"/>
      <c r="R1" s="141"/>
      <c r="S1" s="139" t="s">
        <v>659</v>
      </c>
      <c r="T1" s="140"/>
      <c r="U1" s="140"/>
      <c r="V1" s="140"/>
      <c r="W1" s="140"/>
      <c r="X1" s="141"/>
      <c r="Y1"/>
      <c r="Z1"/>
      <c r="AA1"/>
      <c r="AB1"/>
      <c r="AC1"/>
      <c r="AD1"/>
      <c r="AE1"/>
      <c r="AF1" s="139" t="s">
        <v>1713</v>
      </c>
      <c r="AG1" s="140"/>
      <c r="AH1" s="140"/>
      <c r="AI1" s="140"/>
      <c r="AJ1" s="140"/>
      <c r="AK1" s="141"/>
    </row>
    <row r="2" spans="1:38" x14ac:dyDescent="0.2">
      <c r="M2" s="142"/>
      <c r="N2" s="143"/>
      <c r="O2" s="143"/>
      <c r="P2" s="143"/>
      <c r="Q2" s="143"/>
      <c r="R2" s="144"/>
      <c r="S2" s="145"/>
      <c r="T2" s="146"/>
      <c r="U2" s="146"/>
      <c r="V2" s="146"/>
      <c r="W2" s="146"/>
      <c r="X2" s="147"/>
      <c r="Y2"/>
      <c r="Z2"/>
      <c r="AA2"/>
      <c r="AB2"/>
      <c r="AC2"/>
      <c r="AD2"/>
      <c r="AE2"/>
      <c r="AF2" s="145"/>
      <c r="AG2" s="146"/>
      <c r="AH2" s="146"/>
      <c r="AI2" s="146"/>
      <c r="AJ2" s="146"/>
      <c r="AK2" s="147"/>
    </row>
    <row r="3" spans="1:38" x14ac:dyDescent="0.2">
      <c r="M3" s="142"/>
      <c r="N3" s="143"/>
      <c r="O3" s="143"/>
      <c r="P3" s="143"/>
      <c r="Q3" s="143"/>
      <c r="R3" s="144"/>
      <c r="S3" s="131"/>
      <c r="T3" s="133"/>
      <c r="U3" s="133"/>
      <c r="V3" s="133"/>
      <c r="W3" s="133"/>
      <c r="X3" s="132"/>
      <c r="Y3"/>
      <c r="Z3"/>
      <c r="AA3"/>
      <c r="AB3"/>
      <c r="AC3"/>
      <c r="AD3"/>
      <c r="AE3"/>
      <c r="AF3" s="75"/>
      <c r="AG3" s="100">
        <v>2</v>
      </c>
      <c r="AH3" s="76" t="s">
        <v>1546</v>
      </c>
      <c r="AI3" s="100">
        <v>0.5</v>
      </c>
      <c r="AJ3" s="76" t="s">
        <v>1544</v>
      </c>
      <c r="AK3" s="77"/>
    </row>
    <row r="4" spans="1:38" x14ac:dyDescent="0.2">
      <c r="M4" s="142"/>
      <c r="N4" s="143"/>
      <c r="O4" s="143"/>
      <c r="P4" s="143"/>
      <c r="Q4" s="143"/>
      <c r="R4" s="144"/>
      <c r="S4" s="75"/>
      <c r="T4" s="100">
        <v>1</v>
      </c>
      <c r="U4" s="76" t="s">
        <v>657</v>
      </c>
      <c r="V4" s="100">
        <v>1</v>
      </c>
      <c r="W4" s="76" t="s">
        <v>658</v>
      </c>
      <c r="X4" s="77"/>
      <c r="Y4"/>
      <c r="Z4"/>
      <c r="AA4"/>
      <c r="AB4"/>
      <c r="AC4"/>
      <c r="AD4"/>
      <c r="AE4"/>
      <c r="AF4" s="75"/>
      <c r="AG4" s="100">
        <v>1</v>
      </c>
      <c r="AH4" s="76" t="s">
        <v>1545</v>
      </c>
      <c r="AI4" s="134">
        <v>0.25</v>
      </c>
      <c r="AJ4" s="76" t="s">
        <v>1552</v>
      </c>
      <c r="AK4" s="77"/>
    </row>
    <row r="5" spans="1:38" x14ac:dyDescent="0.2">
      <c r="A5" s="72"/>
      <c r="B5" s="78" t="s">
        <v>127</v>
      </c>
      <c r="C5" s="79" t="s">
        <v>24</v>
      </c>
      <c r="D5" s="80" t="s">
        <v>0</v>
      </c>
      <c r="E5" s="79" t="s">
        <v>23</v>
      </c>
      <c r="F5" s="80" t="s">
        <v>22</v>
      </c>
      <c r="G5" s="80" t="s">
        <v>68</v>
      </c>
      <c r="H5" s="80" t="s">
        <v>135</v>
      </c>
      <c r="I5" s="80" t="s">
        <v>1473</v>
      </c>
      <c r="J5" s="80" t="s">
        <v>119</v>
      </c>
      <c r="K5" s="80" t="s">
        <v>1543</v>
      </c>
      <c r="L5" s="80" t="s">
        <v>19</v>
      </c>
      <c r="M5" s="81" t="s">
        <v>21</v>
      </c>
      <c r="N5" s="80" t="s">
        <v>18</v>
      </c>
      <c r="O5" s="80" t="s">
        <v>20</v>
      </c>
      <c r="P5" s="80" t="s">
        <v>18</v>
      </c>
      <c r="Q5" s="80" t="s">
        <v>16</v>
      </c>
      <c r="R5" s="82" t="s">
        <v>101</v>
      </c>
      <c r="S5" s="81" t="s">
        <v>21</v>
      </c>
      <c r="T5" s="80" t="s">
        <v>18</v>
      </c>
      <c r="U5" s="80" t="s">
        <v>20</v>
      </c>
      <c r="V5" s="80" t="s">
        <v>18</v>
      </c>
      <c r="W5" s="80" t="s">
        <v>16</v>
      </c>
      <c r="X5" s="82" t="s">
        <v>101</v>
      </c>
      <c r="Y5" s="81" t="s">
        <v>21</v>
      </c>
      <c r="Z5" s="80" t="s">
        <v>18</v>
      </c>
      <c r="AA5" s="80" t="s">
        <v>20</v>
      </c>
      <c r="AB5" s="80" t="s">
        <v>18</v>
      </c>
      <c r="AC5" s="80" t="s">
        <v>1531</v>
      </c>
      <c r="AD5" s="80" t="s">
        <v>16</v>
      </c>
      <c r="AE5" s="82" t="s">
        <v>101</v>
      </c>
      <c r="AF5" s="81" t="s">
        <v>21</v>
      </c>
      <c r="AG5" s="80" t="s">
        <v>18</v>
      </c>
      <c r="AH5" s="80" t="s">
        <v>20</v>
      </c>
      <c r="AI5" s="80" t="s">
        <v>18</v>
      </c>
      <c r="AJ5" s="80" t="s">
        <v>16</v>
      </c>
      <c r="AK5" s="82" t="s">
        <v>101</v>
      </c>
      <c r="AL5" s="64"/>
    </row>
    <row r="6" spans="1:38" customFormat="1" outlineLevel="1" x14ac:dyDescent="0.2">
      <c r="A6" s="73"/>
      <c r="B6" s="34">
        <v>1</v>
      </c>
      <c r="C6" s="2" t="s">
        <v>124</v>
      </c>
      <c r="D6" s="55">
        <v>44044</v>
      </c>
      <c r="E6" s="2" t="s">
        <v>27</v>
      </c>
      <c r="F6" s="47" t="s">
        <v>10</v>
      </c>
      <c r="G6" s="47" t="s">
        <v>112</v>
      </c>
      <c r="H6" s="47">
        <v>1000</v>
      </c>
      <c r="I6" s="47" t="s">
        <v>131</v>
      </c>
      <c r="J6" s="47" t="s">
        <v>120</v>
      </c>
      <c r="K6" s="121" t="s">
        <v>772</v>
      </c>
      <c r="L6" s="33" t="s">
        <v>56</v>
      </c>
      <c r="M6" s="32">
        <v>4.8600000000000003</v>
      </c>
      <c r="N6" s="27">
        <v>2.5812903225806449</v>
      </c>
      <c r="O6" s="28">
        <v>1.82</v>
      </c>
      <c r="P6" s="27">
        <v>3.1169230769230767</v>
      </c>
      <c r="Q6" s="40">
        <f>ROUND(IF(OR($L6="1st",$L6="WON"),($M6*$N6)+($O6*$P6),IF(OR($L6="2nd",$L6="3rd"),IF($O6="NTD",0,($O6*$P6))))-($N6+$P6),2)</f>
        <v>-5.7</v>
      </c>
      <c r="R6" s="42">
        <f>Q6</f>
        <v>-5.7</v>
      </c>
      <c r="S6" s="32">
        <f>M6</f>
        <v>4.8600000000000003</v>
      </c>
      <c r="T6" s="27">
        <f t="shared" ref="T6:V6" si="0">IF(S6&gt;0,T$4,0)</f>
        <v>1</v>
      </c>
      <c r="U6" s="28">
        <f>O6</f>
        <v>1.82</v>
      </c>
      <c r="V6" s="27">
        <f t="shared" si="0"/>
        <v>1</v>
      </c>
      <c r="W6" s="40">
        <f>ROUND(IF(OR($L6="1st",$L6="WON"),($S6*$T6)+($U6*$V6),IF(OR($L6="2nd",$L6="3rd"),IF($U6="NTD",0,($U6*$V6))))-($T6+$V6),2)</f>
        <v>-2</v>
      </c>
      <c r="X6" s="42">
        <f>W6</f>
        <v>-2</v>
      </c>
      <c r="Y6" s="124"/>
      <c r="Z6" s="27"/>
      <c r="AA6" s="33"/>
      <c r="AB6" s="27"/>
      <c r="AC6" s="27"/>
      <c r="AD6" s="27"/>
      <c r="AE6" s="118"/>
      <c r="AF6" s="124"/>
      <c r="AG6" s="27"/>
      <c r="AH6" s="33"/>
      <c r="AI6" s="27"/>
      <c r="AJ6" s="27"/>
      <c r="AK6" s="118"/>
      <c r="AL6" s="64"/>
    </row>
    <row r="7" spans="1:38" customFormat="1" outlineLevel="1" x14ac:dyDescent="0.2">
      <c r="A7" s="73"/>
      <c r="B7" s="34">
        <f t="shared" ref="B7:B22" si="1">B6+1</f>
        <v>2</v>
      </c>
      <c r="C7" s="2" t="s">
        <v>125</v>
      </c>
      <c r="D7" s="55">
        <v>44044</v>
      </c>
      <c r="E7" s="2" t="s">
        <v>53</v>
      </c>
      <c r="F7" s="47" t="s">
        <v>25</v>
      </c>
      <c r="G7" s="47" t="s">
        <v>67</v>
      </c>
      <c r="H7" s="47">
        <v>1200</v>
      </c>
      <c r="I7" s="47" t="s">
        <v>132</v>
      </c>
      <c r="J7" s="47" t="s">
        <v>120</v>
      </c>
      <c r="K7" s="121" t="s">
        <v>772</v>
      </c>
      <c r="L7" s="33" t="s">
        <v>12</v>
      </c>
      <c r="M7" s="10">
        <v>1.66</v>
      </c>
      <c r="N7" s="27">
        <v>15.1850986937591</v>
      </c>
      <c r="O7" s="28">
        <v>1.1599999999999999</v>
      </c>
      <c r="P7" s="27">
        <v>0</v>
      </c>
      <c r="Q7" s="40">
        <f t="shared" ref="Q7:Q38" si="2">ROUND(IF(OR($L7="1st",$L7="WON"),($M7*$N7)+($O7*$P7),IF(OR($L7="2nd",$L7="3rd"),IF($O7="NTD",0,($O7*$P7))))-($N7+$P7),2)</f>
        <v>-15.19</v>
      </c>
      <c r="R7" s="42">
        <f t="shared" ref="R7:R11" si="3">Q7+R6</f>
        <v>-20.89</v>
      </c>
      <c r="S7" s="10">
        <f t="shared" ref="S7:S37" si="4">M7</f>
        <v>1.66</v>
      </c>
      <c r="T7" s="27">
        <f t="shared" ref="T7:V7" si="5">IF(S7&gt;0,T$4,0)</f>
        <v>1</v>
      </c>
      <c r="U7" s="28">
        <f t="shared" ref="U7:U37" si="6">O7</f>
        <v>1.1599999999999999</v>
      </c>
      <c r="V7" s="27">
        <f t="shared" si="5"/>
        <v>1</v>
      </c>
      <c r="W7" s="40">
        <f>ROUND(IF(OR($L7="1st",$L7="WON"),($S7*$T7)+($U7*$V7),IF(OR($L7="2nd",$L7="3rd"),IF($U7="NTD",0,($U7*$V7))))-($T7+$V7),2)</f>
        <v>-0.84</v>
      </c>
      <c r="X7" s="42">
        <f>W7+X6</f>
        <v>-2.84</v>
      </c>
      <c r="Y7" s="117"/>
      <c r="Z7" s="27"/>
      <c r="AA7" s="33"/>
      <c r="AB7" s="27"/>
      <c r="AC7" s="27"/>
      <c r="AD7" s="27"/>
      <c r="AE7" s="118"/>
      <c r="AF7" s="117"/>
      <c r="AG7" s="27"/>
      <c r="AH7" s="33"/>
      <c r="AI7" s="27"/>
      <c r="AJ7" s="27"/>
      <c r="AK7" s="118"/>
      <c r="AL7" s="64"/>
    </row>
    <row r="8" spans="1:38" customFormat="1" outlineLevel="1" x14ac:dyDescent="0.2">
      <c r="A8" s="73"/>
      <c r="B8" s="34">
        <f t="shared" si="1"/>
        <v>3</v>
      </c>
      <c r="C8" s="2" t="s">
        <v>122</v>
      </c>
      <c r="D8" s="55">
        <v>44044</v>
      </c>
      <c r="E8" s="2" t="s">
        <v>53</v>
      </c>
      <c r="F8" s="47" t="s">
        <v>36</v>
      </c>
      <c r="G8" s="47" t="s">
        <v>67</v>
      </c>
      <c r="H8" s="47">
        <v>1350</v>
      </c>
      <c r="I8" s="47" t="s">
        <v>132</v>
      </c>
      <c r="J8" s="47" t="s">
        <v>120</v>
      </c>
      <c r="K8" s="121" t="s">
        <v>772</v>
      </c>
      <c r="L8" s="33" t="s">
        <v>56</v>
      </c>
      <c r="M8" s="10">
        <v>3.24</v>
      </c>
      <c r="N8" s="27">
        <v>4.4857142857142804</v>
      </c>
      <c r="O8" s="28">
        <v>1.56</v>
      </c>
      <c r="P8" s="27">
        <v>0</v>
      </c>
      <c r="Q8" s="40">
        <f t="shared" si="2"/>
        <v>-4.49</v>
      </c>
      <c r="R8" s="42">
        <f t="shared" si="3"/>
        <v>-25.380000000000003</v>
      </c>
      <c r="S8" s="10">
        <f t="shared" si="4"/>
        <v>3.24</v>
      </c>
      <c r="T8" s="27">
        <f t="shared" ref="T8:V8" si="7">IF(S8&gt;0,T$4,0)</f>
        <v>1</v>
      </c>
      <c r="U8" s="28">
        <f t="shared" si="6"/>
        <v>1.56</v>
      </c>
      <c r="V8" s="27">
        <f t="shared" si="7"/>
        <v>1</v>
      </c>
      <c r="W8" s="40">
        <f t="shared" ref="W8:W71" si="8">ROUND(IF(OR($L8="1st",$L8="WON"),($S8*$T8)+($U8*$V8),IF(OR($L8="2nd",$L8="3rd"),IF($U8="NTD",0,($U8*$V8))))-($T8+$V8),2)</f>
        <v>-2</v>
      </c>
      <c r="X8" s="42">
        <f t="shared" ref="X8:X9" si="9">W8+X7</f>
        <v>-4.84</v>
      </c>
      <c r="Y8" s="117"/>
      <c r="Z8" s="27"/>
      <c r="AA8" s="33"/>
      <c r="AB8" s="27"/>
      <c r="AC8" s="27"/>
      <c r="AD8" s="27"/>
      <c r="AE8" s="118"/>
      <c r="AF8" s="117"/>
      <c r="AG8" s="27"/>
      <c r="AH8" s="33"/>
      <c r="AI8" s="27"/>
      <c r="AJ8" s="27"/>
      <c r="AK8" s="118"/>
      <c r="AL8" s="64"/>
    </row>
    <row r="9" spans="1:38" customFormat="1" outlineLevel="1" x14ac:dyDescent="0.2">
      <c r="A9" s="73"/>
      <c r="B9" s="34">
        <f t="shared" si="1"/>
        <v>4</v>
      </c>
      <c r="C9" s="2" t="s">
        <v>76</v>
      </c>
      <c r="D9" s="55">
        <v>44044</v>
      </c>
      <c r="E9" s="2" t="s">
        <v>53</v>
      </c>
      <c r="F9" s="47" t="s">
        <v>29</v>
      </c>
      <c r="G9" s="47" t="s">
        <v>70</v>
      </c>
      <c r="H9" s="47">
        <v>1000</v>
      </c>
      <c r="I9" s="47" t="s">
        <v>132</v>
      </c>
      <c r="J9" s="47" t="s">
        <v>120</v>
      </c>
      <c r="K9" s="121" t="s">
        <v>772</v>
      </c>
      <c r="L9" s="33" t="s">
        <v>9</v>
      </c>
      <c r="M9" s="10">
        <v>2.68</v>
      </c>
      <c r="N9" s="27">
        <v>5.9819026870007299</v>
      </c>
      <c r="O9" s="28">
        <v>1.52</v>
      </c>
      <c r="P9" s="27">
        <v>0</v>
      </c>
      <c r="Q9" s="40">
        <f t="shared" si="2"/>
        <v>10.050000000000001</v>
      </c>
      <c r="R9" s="42">
        <f t="shared" si="3"/>
        <v>-15.330000000000002</v>
      </c>
      <c r="S9" s="10">
        <f t="shared" si="4"/>
        <v>2.68</v>
      </c>
      <c r="T9" s="27">
        <f t="shared" ref="T9:V9" si="10">IF(S9&gt;0,T$4,0)</f>
        <v>1</v>
      </c>
      <c r="U9" s="28">
        <f t="shared" si="6"/>
        <v>1.52</v>
      </c>
      <c r="V9" s="27">
        <f t="shared" si="10"/>
        <v>1</v>
      </c>
      <c r="W9" s="40">
        <f t="shared" si="8"/>
        <v>2.2000000000000002</v>
      </c>
      <c r="X9" s="42">
        <f t="shared" si="9"/>
        <v>-2.6399999999999997</v>
      </c>
      <c r="Y9" s="117"/>
      <c r="Z9" s="27"/>
      <c r="AA9" s="33"/>
      <c r="AB9" s="27"/>
      <c r="AC9" s="27"/>
      <c r="AD9" s="27"/>
      <c r="AE9" s="118"/>
      <c r="AF9" s="117"/>
      <c r="AG9" s="27"/>
      <c r="AH9" s="33"/>
      <c r="AI9" s="27"/>
      <c r="AJ9" s="27"/>
      <c r="AK9" s="118"/>
      <c r="AL9" s="64"/>
    </row>
    <row r="10" spans="1:38" customFormat="1" outlineLevel="1" x14ac:dyDescent="0.2">
      <c r="A10" s="73"/>
      <c r="B10" s="34">
        <f t="shared" si="1"/>
        <v>5</v>
      </c>
      <c r="C10" s="2" t="s">
        <v>106</v>
      </c>
      <c r="D10" s="55">
        <v>44046</v>
      </c>
      <c r="E10" s="2" t="s">
        <v>55</v>
      </c>
      <c r="F10" s="47" t="s">
        <v>34</v>
      </c>
      <c r="G10" s="47" t="s">
        <v>67</v>
      </c>
      <c r="H10" s="47">
        <v>1100</v>
      </c>
      <c r="I10" s="47" t="s">
        <v>131</v>
      </c>
      <c r="J10" s="47" t="s">
        <v>120</v>
      </c>
      <c r="K10" s="121" t="s">
        <v>772</v>
      </c>
      <c r="L10" s="33" t="s">
        <v>86</v>
      </c>
      <c r="M10" s="10">
        <v>9.09</v>
      </c>
      <c r="N10" s="27">
        <v>1.2352840909090901</v>
      </c>
      <c r="O10" s="28">
        <v>1.72</v>
      </c>
      <c r="P10" s="27">
        <v>0</v>
      </c>
      <c r="Q10" s="40">
        <f t="shared" si="2"/>
        <v>-1.24</v>
      </c>
      <c r="R10" s="42">
        <f>Q10+R9</f>
        <v>-16.57</v>
      </c>
      <c r="S10" s="10">
        <f t="shared" si="4"/>
        <v>9.09</v>
      </c>
      <c r="T10" s="27">
        <f t="shared" ref="T10:V10" si="11">IF(S10&gt;0,T$4,0)</f>
        <v>1</v>
      </c>
      <c r="U10" s="28">
        <f t="shared" si="6"/>
        <v>1.72</v>
      </c>
      <c r="V10" s="27">
        <f t="shared" si="11"/>
        <v>1</v>
      </c>
      <c r="W10" s="40">
        <f t="shared" si="8"/>
        <v>-2</v>
      </c>
      <c r="X10" s="42">
        <f>W10+X9</f>
        <v>-4.6399999999999997</v>
      </c>
      <c r="Y10" s="117"/>
      <c r="Z10" s="27"/>
      <c r="AA10" s="33"/>
      <c r="AB10" s="27"/>
      <c r="AC10" s="27"/>
      <c r="AD10" s="27"/>
      <c r="AE10" s="118"/>
      <c r="AF10" s="117"/>
      <c r="AG10" s="27"/>
      <c r="AH10" s="33"/>
      <c r="AI10" s="27"/>
      <c r="AJ10" s="27"/>
      <c r="AK10" s="118"/>
      <c r="AL10" s="64"/>
    </row>
    <row r="11" spans="1:38" customFormat="1" outlineLevel="1" x14ac:dyDescent="0.2">
      <c r="A11" s="73"/>
      <c r="B11" s="34">
        <f t="shared" si="1"/>
        <v>6</v>
      </c>
      <c r="C11" s="2" t="s">
        <v>116</v>
      </c>
      <c r="D11" s="55">
        <v>44046</v>
      </c>
      <c r="E11" s="2" t="s">
        <v>55</v>
      </c>
      <c r="F11" s="47" t="s">
        <v>34</v>
      </c>
      <c r="G11" s="47" t="s">
        <v>67</v>
      </c>
      <c r="H11" s="47">
        <v>1100</v>
      </c>
      <c r="I11" s="47" t="s">
        <v>131</v>
      </c>
      <c r="J11" s="47" t="s">
        <v>120</v>
      </c>
      <c r="K11" s="121" t="s">
        <v>772</v>
      </c>
      <c r="L11" s="33" t="s">
        <v>9</v>
      </c>
      <c r="M11" s="10">
        <v>1.41</v>
      </c>
      <c r="N11" s="27">
        <v>24.415628177196801</v>
      </c>
      <c r="O11" s="28">
        <v>1.08</v>
      </c>
      <c r="P11" s="27">
        <v>0</v>
      </c>
      <c r="Q11" s="40">
        <f t="shared" si="2"/>
        <v>10.01</v>
      </c>
      <c r="R11" s="42">
        <f t="shared" si="3"/>
        <v>-6.5600000000000005</v>
      </c>
      <c r="S11" s="10">
        <f t="shared" si="4"/>
        <v>1.41</v>
      </c>
      <c r="T11" s="27">
        <f t="shared" ref="T11:V11" si="12">IF(S11&gt;0,T$4,0)</f>
        <v>1</v>
      </c>
      <c r="U11" s="28">
        <f t="shared" si="6"/>
        <v>1.08</v>
      </c>
      <c r="V11" s="27">
        <f t="shared" si="12"/>
        <v>1</v>
      </c>
      <c r="W11" s="40">
        <f t="shared" si="8"/>
        <v>0.49</v>
      </c>
      <c r="X11" s="42">
        <f t="shared" ref="X11:X22" si="13">W11+X10</f>
        <v>-4.1499999999999995</v>
      </c>
      <c r="Y11" s="117"/>
      <c r="Z11" s="27"/>
      <c r="AA11" s="33"/>
      <c r="AB11" s="27"/>
      <c r="AC11" s="27"/>
      <c r="AD11" s="27"/>
      <c r="AE11" s="118"/>
      <c r="AF11" s="117"/>
      <c r="AG11" s="27"/>
      <c r="AH11" s="33"/>
      <c r="AI11" s="27"/>
      <c r="AJ11" s="27"/>
      <c r="AK11" s="118"/>
      <c r="AL11" s="64"/>
    </row>
    <row r="12" spans="1:38" customFormat="1" outlineLevel="1" x14ac:dyDescent="0.2">
      <c r="A12" s="73"/>
      <c r="B12" s="34">
        <f t="shared" si="1"/>
        <v>7</v>
      </c>
      <c r="C12" s="2" t="s">
        <v>123</v>
      </c>
      <c r="D12" s="55">
        <v>44047</v>
      </c>
      <c r="E12" s="2" t="s">
        <v>44</v>
      </c>
      <c r="F12" s="47" t="s">
        <v>25</v>
      </c>
      <c r="G12" s="47" t="s">
        <v>67</v>
      </c>
      <c r="H12" s="47">
        <v>1100</v>
      </c>
      <c r="I12" s="47" t="s">
        <v>128</v>
      </c>
      <c r="J12" s="47" t="s">
        <v>120</v>
      </c>
      <c r="K12" s="121" t="s">
        <v>772</v>
      </c>
      <c r="L12" s="33" t="s">
        <v>9</v>
      </c>
      <c r="M12" s="10">
        <v>3.8</v>
      </c>
      <c r="N12" s="27">
        <v>3.5723809523809531</v>
      </c>
      <c r="O12" s="28">
        <v>1.7</v>
      </c>
      <c r="P12" s="27">
        <v>0</v>
      </c>
      <c r="Q12" s="40">
        <f t="shared" si="2"/>
        <v>10</v>
      </c>
      <c r="R12" s="42">
        <f t="shared" ref="R12" si="14">Q12+R11</f>
        <v>3.4399999999999995</v>
      </c>
      <c r="S12" s="10">
        <f t="shared" si="4"/>
        <v>3.8</v>
      </c>
      <c r="T12" s="27">
        <f t="shared" ref="T12:V12" si="15">IF(S12&gt;0,T$4,0)</f>
        <v>1</v>
      </c>
      <c r="U12" s="28">
        <f t="shared" si="6"/>
        <v>1.7</v>
      </c>
      <c r="V12" s="27">
        <f t="shared" si="15"/>
        <v>1</v>
      </c>
      <c r="W12" s="40">
        <f t="shared" si="8"/>
        <v>3.5</v>
      </c>
      <c r="X12" s="42">
        <f t="shared" si="13"/>
        <v>-0.64999999999999947</v>
      </c>
      <c r="Y12" s="117"/>
      <c r="Z12" s="27"/>
      <c r="AA12" s="33"/>
      <c r="AB12" s="27"/>
      <c r="AC12" s="27"/>
      <c r="AD12" s="27"/>
      <c r="AE12" s="118"/>
      <c r="AF12" s="117"/>
      <c r="AG12" s="27"/>
      <c r="AH12" s="33"/>
      <c r="AI12" s="27"/>
      <c r="AJ12" s="27"/>
      <c r="AK12" s="118"/>
      <c r="AL12" s="64"/>
    </row>
    <row r="13" spans="1:38" customFormat="1" outlineLevel="1" x14ac:dyDescent="0.2">
      <c r="A13" s="73"/>
      <c r="B13" s="34">
        <f t="shared" si="1"/>
        <v>8</v>
      </c>
      <c r="C13" s="2" t="s">
        <v>126</v>
      </c>
      <c r="D13" s="55">
        <v>44048</v>
      </c>
      <c r="E13" s="2" t="s">
        <v>15</v>
      </c>
      <c r="F13" s="47" t="s">
        <v>36</v>
      </c>
      <c r="G13" s="47" t="s">
        <v>67</v>
      </c>
      <c r="H13" s="47">
        <v>1200</v>
      </c>
      <c r="I13" s="47" t="s">
        <v>131</v>
      </c>
      <c r="J13" s="47" t="s">
        <v>120</v>
      </c>
      <c r="K13" s="121" t="s">
        <v>772</v>
      </c>
      <c r="L13" s="33" t="s">
        <v>74</v>
      </c>
      <c r="M13" s="10">
        <v>9</v>
      </c>
      <c r="N13" s="27">
        <v>1.2474999999999998</v>
      </c>
      <c r="O13" s="28">
        <v>2.72</v>
      </c>
      <c r="P13" s="27">
        <v>0.70857142857142863</v>
      </c>
      <c r="Q13" s="40">
        <f t="shared" si="2"/>
        <v>-1.96</v>
      </c>
      <c r="R13" s="42">
        <f t="shared" ref="R13" si="16">Q13+R12</f>
        <v>1.4799999999999995</v>
      </c>
      <c r="S13" s="10">
        <f t="shared" si="4"/>
        <v>9</v>
      </c>
      <c r="T13" s="27">
        <f t="shared" ref="T13:V13" si="17">IF(S13&gt;0,T$4,0)</f>
        <v>1</v>
      </c>
      <c r="U13" s="28">
        <f t="shared" si="6"/>
        <v>2.72</v>
      </c>
      <c r="V13" s="27">
        <f t="shared" si="17"/>
        <v>1</v>
      </c>
      <c r="W13" s="40">
        <f t="shared" si="8"/>
        <v>-2</v>
      </c>
      <c r="X13" s="42">
        <f t="shared" si="13"/>
        <v>-2.6499999999999995</v>
      </c>
      <c r="Y13" s="117"/>
      <c r="Z13" s="27"/>
      <c r="AA13" s="33"/>
      <c r="AB13" s="27"/>
      <c r="AC13" s="27"/>
      <c r="AD13" s="27"/>
      <c r="AE13" s="118"/>
      <c r="AF13" s="117"/>
      <c r="AG13" s="27"/>
      <c r="AH13" s="33"/>
      <c r="AI13" s="27"/>
      <c r="AJ13" s="27"/>
      <c r="AK13" s="118"/>
      <c r="AL13" s="64"/>
    </row>
    <row r="14" spans="1:38" customFormat="1" outlineLevel="1" x14ac:dyDescent="0.2">
      <c r="A14" s="73"/>
      <c r="B14" s="34">
        <f t="shared" si="1"/>
        <v>9</v>
      </c>
      <c r="C14" s="2" t="s">
        <v>130</v>
      </c>
      <c r="D14" s="55">
        <v>44049</v>
      </c>
      <c r="E14" s="2" t="s">
        <v>42</v>
      </c>
      <c r="F14" s="47" t="s">
        <v>25</v>
      </c>
      <c r="G14" s="47" t="s">
        <v>67</v>
      </c>
      <c r="H14" s="47">
        <v>1100</v>
      </c>
      <c r="I14" s="47" t="s">
        <v>133</v>
      </c>
      <c r="J14" s="47" t="s">
        <v>120</v>
      </c>
      <c r="K14" s="121" t="s">
        <v>772</v>
      </c>
      <c r="L14" s="33" t="s">
        <v>9</v>
      </c>
      <c r="M14" s="10">
        <v>1.6</v>
      </c>
      <c r="N14" s="27">
        <v>16.749473684210525</v>
      </c>
      <c r="O14" s="28">
        <v>1.21</v>
      </c>
      <c r="P14" s="27">
        <v>0</v>
      </c>
      <c r="Q14" s="40">
        <f t="shared" si="2"/>
        <v>10.050000000000001</v>
      </c>
      <c r="R14" s="42">
        <f t="shared" ref="R14" si="18">Q14+R13</f>
        <v>11.530000000000001</v>
      </c>
      <c r="S14" s="10">
        <f t="shared" si="4"/>
        <v>1.6</v>
      </c>
      <c r="T14" s="27">
        <f t="shared" ref="T14:V14" si="19">IF(S14&gt;0,T$4,0)</f>
        <v>1</v>
      </c>
      <c r="U14" s="28">
        <f t="shared" si="6"/>
        <v>1.21</v>
      </c>
      <c r="V14" s="27">
        <f t="shared" si="19"/>
        <v>1</v>
      </c>
      <c r="W14" s="40">
        <f t="shared" si="8"/>
        <v>0.81</v>
      </c>
      <c r="X14" s="42">
        <f t="shared" si="13"/>
        <v>-1.8399999999999994</v>
      </c>
      <c r="Y14" s="117"/>
      <c r="Z14" s="27"/>
      <c r="AA14" s="33"/>
      <c r="AB14" s="27"/>
      <c r="AC14" s="27"/>
      <c r="AD14" s="27"/>
      <c r="AE14" s="118"/>
      <c r="AF14" s="117"/>
      <c r="AG14" s="27"/>
      <c r="AH14" s="33"/>
      <c r="AI14" s="27"/>
      <c r="AJ14" s="27"/>
      <c r="AK14" s="118"/>
      <c r="AL14" s="64"/>
    </row>
    <row r="15" spans="1:38" outlineLevel="1" x14ac:dyDescent="0.2">
      <c r="A15" s="72"/>
      <c r="B15" s="34">
        <f t="shared" si="1"/>
        <v>10</v>
      </c>
      <c r="C15" s="2" t="s">
        <v>134</v>
      </c>
      <c r="D15" s="55">
        <v>44050</v>
      </c>
      <c r="E15" s="2" t="s">
        <v>32</v>
      </c>
      <c r="F15" s="47" t="s">
        <v>41</v>
      </c>
      <c r="G15" s="47" t="s">
        <v>72</v>
      </c>
      <c r="H15" s="47">
        <v>1100</v>
      </c>
      <c r="I15" s="47" t="s">
        <v>128</v>
      </c>
      <c r="J15" s="47" t="s">
        <v>120</v>
      </c>
      <c r="K15" s="121" t="s">
        <v>772</v>
      </c>
      <c r="L15" s="33" t="s">
        <v>12</v>
      </c>
      <c r="M15" s="10">
        <v>5.7</v>
      </c>
      <c r="N15" s="27">
        <v>2.1364473684210523</v>
      </c>
      <c r="O15" s="28">
        <v>2.72</v>
      </c>
      <c r="P15" s="27">
        <v>1.2228571428571429</v>
      </c>
      <c r="Q15" s="40">
        <f t="shared" si="2"/>
        <v>-0.03</v>
      </c>
      <c r="R15" s="42">
        <f t="shared" ref="R15" si="20">Q15+R14</f>
        <v>11.500000000000002</v>
      </c>
      <c r="S15" s="10">
        <f t="shared" si="4"/>
        <v>5.7</v>
      </c>
      <c r="T15" s="27">
        <f t="shared" ref="T15:V15" si="21">IF(S15&gt;0,T$4,0)</f>
        <v>1</v>
      </c>
      <c r="U15" s="28">
        <f t="shared" si="6"/>
        <v>2.72</v>
      </c>
      <c r="V15" s="27">
        <f t="shared" si="21"/>
        <v>1</v>
      </c>
      <c r="W15" s="40">
        <f t="shared" si="8"/>
        <v>0.72</v>
      </c>
      <c r="X15" s="42">
        <f t="shared" si="13"/>
        <v>-1.1199999999999994</v>
      </c>
      <c r="Y15" s="117"/>
      <c r="Z15" s="27"/>
      <c r="AA15" s="33"/>
      <c r="AB15" s="27"/>
      <c r="AC15" s="27"/>
      <c r="AD15" s="27"/>
      <c r="AE15" s="118"/>
      <c r="AF15" s="117"/>
      <c r="AG15" s="27"/>
      <c r="AH15" s="33"/>
      <c r="AI15" s="27"/>
      <c r="AJ15" s="27"/>
      <c r="AK15" s="118"/>
      <c r="AL15" s="64"/>
    </row>
    <row r="16" spans="1:38" outlineLevel="1" x14ac:dyDescent="0.2">
      <c r="A16" s="72"/>
      <c r="B16" s="34">
        <f t="shared" si="1"/>
        <v>11</v>
      </c>
      <c r="C16" s="2" t="s">
        <v>121</v>
      </c>
      <c r="D16" s="55">
        <v>44051</v>
      </c>
      <c r="E16" s="2" t="s">
        <v>14</v>
      </c>
      <c r="F16" s="47" t="s">
        <v>36</v>
      </c>
      <c r="G16" s="47" t="s">
        <v>67</v>
      </c>
      <c r="H16" s="47">
        <v>1000</v>
      </c>
      <c r="I16" s="47" t="s">
        <v>131</v>
      </c>
      <c r="J16" s="47" t="s">
        <v>120</v>
      </c>
      <c r="K16" s="121" t="s">
        <v>772</v>
      </c>
      <c r="L16" s="33" t="s">
        <v>8</v>
      </c>
      <c r="M16" s="10">
        <v>1.98</v>
      </c>
      <c r="N16" s="27">
        <v>10.182325581395348</v>
      </c>
      <c r="O16" s="28">
        <v>1.29</v>
      </c>
      <c r="P16" s="27">
        <v>0</v>
      </c>
      <c r="Q16" s="40">
        <f t="shared" si="2"/>
        <v>-10.18</v>
      </c>
      <c r="R16" s="42">
        <f t="shared" ref="R16" si="22">Q16+R15</f>
        <v>1.3200000000000021</v>
      </c>
      <c r="S16" s="10">
        <f t="shared" si="4"/>
        <v>1.98</v>
      </c>
      <c r="T16" s="27">
        <f t="shared" ref="T16:V16" si="23">IF(S16&gt;0,T$4,0)</f>
        <v>1</v>
      </c>
      <c r="U16" s="28">
        <f t="shared" si="6"/>
        <v>1.29</v>
      </c>
      <c r="V16" s="27">
        <f t="shared" si="23"/>
        <v>1</v>
      </c>
      <c r="W16" s="40">
        <f t="shared" si="8"/>
        <v>-0.71</v>
      </c>
      <c r="X16" s="42">
        <f t="shared" si="13"/>
        <v>-1.8299999999999994</v>
      </c>
      <c r="Y16" s="117"/>
      <c r="Z16" s="27"/>
      <c r="AA16" s="33"/>
      <c r="AB16" s="27"/>
      <c r="AC16" s="27"/>
      <c r="AD16" s="27"/>
      <c r="AE16" s="118"/>
      <c r="AF16" s="117"/>
      <c r="AG16" s="27"/>
      <c r="AH16" s="33"/>
      <c r="AI16" s="27"/>
      <c r="AJ16" s="27"/>
      <c r="AK16" s="118"/>
      <c r="AL16" s="64"/>
    </row>
    <row r="17" spans="1:38" outlineLevel="1" x14ac:dyDescent="0.2">
      <c r="A17" s="72"/>
      <c r="B17" s="34">
        <f t="shared" si="1"/>
        <v>12</v>
      </c>
      <c r="C17" s="2" t="s">
        <v>136</v>
      </c>
      <c r="D17" s="55">
        <v>44051</v>
      </c>
      <c r="E17" s="2" t="s">
        <v>14</v>
      </c>
      <c r="F17" s="47" t="s">
        <v>10</v>
      </c>
      <c r="G17" s="47" t="s">
        <v>67</v>
      </c>
      <c r="H17" s="47">
        <v>1000</v>
      </c>
      <c r="I17" s="47" t="s">
        <v>131</v>
      </c>
      <c r="J17" s="47" t="s">
        <v>120</v>
      </c>
      <c r="K17" s="121" t="s">
        <v>772</v>
      </c>
      <c r="L17" s="33" t="s">
        <v>9</v>
      </c>
      <c r="M17" s="10">
        <v>2.5099999999999998</v>
      </c>
      <c r="N17" s="27">
        <v>6.6400000000000006</v>
      </c>
      <c r="O17" s="28">
        <v>1.38</v>
      </c>
      <c r="P17" s="27">
        <v>0</v>
      </c>
      <c r="Q17" s="40">
        <f t="shared" si="2"/>
        <v>10.029999999999999</v>
      </c>
      <c r="R17" s="42">
        <f t="shared" ref="R17" si="24">Q17+R16</f>
        <v>11.350000000000001</v>
      </c>
      <c r="S17" s="10">
        <f t="shared" si="4"/>
        <v>2.5099999999999998</v>
      </c>
      <c r="T17" s="27">
        <f t="shared" ref="T17:V17" si="25">IF(S17&gt;0,T$4,0)</f>
        <v>1</v>
      </c>
      <c r="U17" s="28">
        <f t="shared" si="6"/>
        <v>1.38</v>
      </c>
      <c r="V17" s="27">
        <f t="shared" si="25"/>
        <v>1</v>
      </c>
      <c r="W17" s="40">
        <f t="shared" si="8"/>
        <v>1.89</v>
      </c>
      <c r="X17" s="42">
        <f t="shared" si="13"/>
        <v>6.0000000000000497E-2</v>
      </c>
      <c r="Y17" s="117"/>
      <c r="Z17" s="27"/>
      <c r="AA17" s="33"/>
      <c r="AB17" s="27"/>
      <c r="AC17" s="27"/>
      <c r="AD17" s="27"/>
      <c r="AE17" s="118"/>
      <c r="AF17" s="117"/>
      <c r="AG17" s="27"/>
      <c r="AH17" s="33"/>
      <c r="AI17" s="27"/>
      <c r="AJ17" s="27"/>
      <c r="AK17" s="118"/>
      <c r="AL17" s="64"/>
    </row>
    <row r="18" spans="1:38" outlineLevel="1" x14ac:dyDescent="0.2">
      <c r="A18" s="72"/>
      <c r="B18" s="34">
        <f t="shared" si="1"/>
        <v>13</v>
      </c>
      <c r="C18" s="2" t="s">
        <v>138</v>
      </c>
      <c r="D18" s="55">
        <v>44052</v>
      </c>
      <c r="E18" s="2" t="s">
        <v>40</v>
      </c>
      <c r="F18" s="47" t="s">
        <v>36</v>
      </c>
      <c r="G18" s="47" t="s">
        <v>67</v>
      </c>
      <c r="H18" s="47">
        <v>1000</v>
      </c>
      <c r="I18" s="47" t="s">
        <v>133</v>
      </c>
      <c r="J18" s="47" t="s">
        <v>120</v>
      </c>
      <c r="K18" s="121" t="s">
        <v>772</v>
      </c>
      <c r="L18" s="33" t="s">
        <v>66</v>
      </c>
      <c r="M18" s="10">
        <v>5.78</v>
      </c>
      <c r="N18" s="27">
        <v>2.0936842105263156</v>
      </c>
      <c r="O18" s="28">
        <v>2.14</v>
      </c>
      <c r="P18" s="27">
        <v>1.8622222222222222</v>
      </c>
      <c r="Q18" s="40">
        <f t="shared" si="2"/>
        <v>-3.96</v>
      </c>
      <c r="R18" s="42">
        <f t="shared" ref="R18" si="26">Q18+R17</f>
        <v>7.3900000000000015</v>
      </c>
      <c r="S18" s="10">
        <f t="shared" si="4"/>
        <v>5.78</v>
      </c>
      <c r="T18" s="27">
        <f t="shared" ref="T18:V18" si="27">IF(S18&gt;0,T$4,0)</f>
        <v>1</v>
      </c>
      <c r="U18" s="28">
        <f t="shared" si="6"/>
        <v>2.14</v>
      </c>
      <c r="V18" s="27">
        <f t="shared" si="27"/>
        <v>1</v>
      </c>
      <c r="W18" s="40">
        <f t="shared" si="8"/>
        <v>-2</v>
      </c>
      <c r="X18" s="42">
        <f t="shared" si="13"/>
        <v>-1.9399999999999995</v>
      </c>
      <c r="Y18" s="117"/>
      <c r="Z18" s="27"/>
      <c r="AA18" s="33"/>
      <c r="AB18" s="27"/>
      <c r="AC18" s="27"/>
      <c r="AD18" s="27"/>
      <c r="AE18" s="118"/>
      <c r="AF18" s="117"/>
      <c r="AG18" s="27"/>
      <c r="AH18" s="33"/>
      <c r="AI18" s="27"/>
      <c r="AJ18" s="27"/>
      <c r="AK18" s="118"/>
      <c r="AL18" s="64"/>
    </row>
    <row r="19" spans="1:38" outlineLevel="1" x14ac:dyDescent="0.2">
      <c r="A19" s="72"/>
      <c r="B19" s="34">
        <f t="shared" si="1"/>
        <v>14</v>
      </c>
      <c r="C19" s="2" t="s">
        <v>85</v>
      </c>
      <c r="D19" s="55">
        <v>44052</v>
      </c>
      <c r="E19" s="2" t="s">
        <v>40</v>
      </c>
      <c r="F19" s="47" t="s">
        <v>10</v>
      </c>
      <c r="G19" s="47" t="s">
        <v>67</v>
      </c>
      <c r="H19" s="47">
        <v>1000</v>
      </c>
      <c r="I19" s="47" t="s">
        <v>133</v>
      </c>
      <c r="J19" s="47" t="s">
        <v>120</v>
      </c>
      <c r="K19" s="121" t="s">
        <v>772</v>
      </c>
      <c r="L19" s="33" t="s">
        <v>12</v>
      </c>
      <c r="M19" s="10">
        <v>1.55</v>
      </c>
      <c r="N19" s="27">
        <v>18.13040293040293</v>
      </c>
      <c r="O19" s="28">
        <v>1.17</v>
      </c>
      <c r="P19" s="27">
        <v>0</v>
      </c>
      <c r="Q19" s="40">
        <f t="shared" si="2"/>
        <v>-18.13</v>
      </c>
      <c r="R19" s="42">
        <f t="shared" ref="R19" si="28">Q19+R18</f>
        <v>-10.739999999999998</v>
      </c>
      <c r="S19" s="10">
        <f t="shared" si="4"/>
        <v>1.55</v>
      </c>
      <c r="T19" s="27">
        <f t="shared" ref="T19:V19" si="29">IF(S19&gt;0,T$4,0)</f>
        <v>1</v>
      </c>
      <c r="U19" s="28">
        <f t="shared" si="6"/>
        <v>1.17</v>
      </c>
      <c r="V19" s="27">
        <f t="shared" si="29"/>
        <v>1</v>
      </c>
      <c r="W19" s="40">
        <f t="shared" si="8"/>
        <v>-0.83</v>
      </c>
      <c r="X19" s="42">
        <f t="shared" si="13"/>
        <v>-2.7699999999999996</v>
      </c>
      <c r="Y19" s="117"/>
      <c r="Z19" s="27"/>
      <c r="AA19" s="33"/>
      <c r="AB19" s="27"/>
      <c r="AC19" s="27"/>
      <c r="AD19" s="27"/>
      <c r="AE19" s="118"/>
      <c r="AF19" s="117"/>
      <c r="AG19" s="27"/>
      <c r="AH19" s="33"/>
      <c r="AI19" s="27"/>
      <c r="AJ19" s="27"/>
      <c r="AK19" s="118"/>
      <c r="AL19" s="64"/>
    </row>
    <row r="20" spans="1:38" outlineLevel="1" x14ac:dyDescent="0.2">
      <c r="A20" s="72"/>
      <c r="B20" s="34">
        <f t="shared" si="1"/>
        <v>15</v>
      </c>
      <c r="C20" s="2" t="s">
        <v>137</v>
      </c>
      <c r="D20" s="55">
        <v>44053</v>
      </c>
      <c r="E20" s="2" t="s">
        <v>32</v>
      </c>
      <c r="F20" s="47" t="s">
        <v>29</v>
      </c>
      <c r="G20" s="47" t="s">
        <v>70</v>
      </c>
      <c r="H20" s="47">
        <v>1200</v>
      </c>
      <c r="I20" s="47" t="s">
        <v>128</v>
      </c>
      <c r="J20" s="47" t="s">
        <v>120</v>
      </c>
      <c r="K20" s="121" t="s">
        <v>772</v>
      </c>
      <c r="L20" s="33" t="s">
        <v>56</v>
      </c>
      <c r="M20" s="10">
        <v>13</v>
      </c>
      <c r="N20" s="27">
        <v>0.83499999999999996</v>
      </c>
      <c r="O20" s="28">
        <v>3.55</v>
      </c>
      <c r="P20" s="27">
        <v>0.31999999999999973</v>
      </c>
      <c r="Q20" s="40">
        <f t="shared" si="2"/>
        <v>-1.1599999999999999</v>
      </c>
      <c r="R20" s="42">
        <f t="shared" ref="R20" si="30">Q20+R19</f>
        <v>-11.899999999999999</v>
      </c>
      <c r="S20" s="10">
        <f t="shared" si="4"/>
        <v>13</v>
      </c>
      <c r="T20" s="27">
        <f t="shared" ref="T20:V20" si="31">IF(S20&gt;0,T$4,0)</f>
        <v>1</v>
      </c>
      <c r="U20" s="28">
        <f t="shared" si="6"/>
        <v>3.55</v>
      </c>
      <c r="V20" s="27">
        <f t="shared" si="31"/>
        <v>1</v>
      </c>
      <c r="W20" s="40">
        <f t="shared" si="8"/>
        <v>-2</v>
      </c>
      <c r="X20" s="42">
        <f t="shared" si="13"/>
        <v>-4.7699999999999996</v>
      </c>
      <c r="Y20" s="117"/>
      <c r="Z20" s="27"/>
      <c r="AA20" s="33"/>
      <c r="AB20" s="27"/>
      <c r="AC20" s="27"/>
      <c r="AD20" s="27"/>
      <c r="AE20" s="118"/>
      <c r="AF20" s="117"/>
      <c r="AG20" s="27"/>
      <c r="AH20" s="33"/>
      <c r="AI20" s="27"/>
      <c r="AJ20" s="27"/>
      <c r="AK20" s="118"/>
      <c r="AL20" s="64"/>
    </row>
    <row r="21" spans="1:38" outlineLevel="1" x14ac:dyDescent="0.2">
      <c r="A21" s="72"/>
      <c r="B21" s="34">
        <f t="shared" si="1"/>
        <v>16</v>
      </c>
      <c r="C21" s="2" t="s">
        <v>117</v>
      </c>
      <c r="D21" s="55">
        <v>44056</v>
      </c>
      <c r="E21" s="2" t="s">
        <v>26</v>
      </c>
      <c r="F21" s="47" t="s">
        <v>25</v>
      </c>
      <c r="G21" s="47" t="s">
        <v>67</v>
      </c>
      <c r="H21" s="47">
        <v>1100</v>
      </c>
      <c r="I21" s="47" t="s">
        <v>133</v>
      </c>
      <c r="J21" s="47" t="s">
        <v>120</v>
      </c>
      <c r="K21" s="121" t="s">
        <v>772</v>
      </c>
      <c r="L21" s="33" t="s">
        <v>12</v>
      </c>
      <c r="M21" s="10">
        <v>3.27</v>
      </c>
      <c r="N21" s="27">
        <v>4.3967567567567567</v>
      </c>
      <c r="O21" s="28">
        <v>1.53</v>
      </c>
      <c r="P21" s="27">
        <v>0</v>
      </c>
      <c r="Q21" s="40">
        <f t="shared" si="2"/>
        <v>-4.4000000000000004</v>
      </c>
      <c r="R21" s="42">
        <f t="shared" ref="R21" si="32">Q21+R20</f>
        <v>-16.299999999999997</v>
      </c>
      <c r="S21" s="10">
        <f t="shared" si="4"/>
        <v>3.27</v>
      </c>
      <c r="T21" s="27">
        <f t="shared" ref="T21:V21" si="33">IF(S21&gt;0,T$4,0)</f>
        <v>1</v>
      </c>
      <c r="U21" s="28">
        <f t="shared" si="6"/>
        <v>1.53</v>
      </c>
      <c r="V21" s="27">
        <f t="shared" si="33"/>
        <v>1</v>
      </c>
      <c r="W21" s="40">
        <f t="shared" si="8"/>
        <v>-0.47</v>
      </c>
      <c r="X21" s="42">
        <f t="shared" si="13"/>
        <v>-5.2399999999999993</v>
      </c>
      <c r="Y21" s="117"/>
      <c r="Z21" s="27"/>
      <c r="AA21" s="33"/>
      <c r="AB21" s="27"/>
      <c r="AC21" s="27"/>
      <c r="AD21" s="27"/>
      <c r="AE21" s="118"/>
      <c r="AF21" s="117"/>
      <c r="AG21" s="27"/>
      <c r="AH21" s="33"/>
      <c r="AI21" s="27"/>
      <c r="AJ21" s="27"/>
      <c r="AK21" s="118"/>
      <c r="AL21" s="64"/>
    </row>
    <row r="22" spans="1:38" outlineLevel="1" x14ac:dyDescent="0.2">
      <c r="A22" s="72"/>
      <c r="B22" s="34">
        <f t="shared" si="1"/>
        <v>17</v>
      </c>
      <c r="C22" s="2" t="s">
        <v>139</v>
      </c>
      <c r="D22" s="55">
        <v>44056</v>
      </c>
      <c r="E22" s="2" t="s">
        <v>26</v>
      </c>
      <c r="F22" s="47" t="s">
        <v>36</v>
      </c>
      <c r="G22" s="47" t="s">
        <v>67</v>
      </c>
      <c r="H22" s="47">
        <v>1100</v>
      </c>
      <c r="I22" s="47" t="s">
        <v>133</v>
      </c>
      <c r="J22" s="47" t="s">
        <v>120</v>
      </c>
      <c r="K22" s="121" t="s">
        <v>772</v>
      </c>
      <c r="L22" s="33" t="s">
        <v>9</v>
      </c>
      <c r="M22" s="10">
        <v>1.92</v>
      </c>
      <c r="N22" s="27">
        <v>10.868458831808583</v>
      </c>
      <c r="O22" s="28">
        <v>1.34</v>
      </c>
      <c r="P22" s="27">
        <v>0</v>
      </c>
      <c r="Q22" s="40">
        <f t="shared" si="2"/>
        <v>10</v>
      </c>
      <c r="R22" s="42">
        <f t="shared" ref="R22" si="34">Q22+R21</f>
        <v>-6.2999999999999972</v>
      </c>
      <c r="S22" s="10">
        <f t="shared" si="4"/>
        <v>1.92</v>
      </c>
      <c r="T22" s="27">
        <f t="shared" ref="T22:V22" si="35">IF(S22&gt;0,T$4,0)</f>
        <v>1</v>
      </c>
      <c r="U22" s="28">
        <f t="shared" si="6"/>
        <v>1.34</v>
      </c>
      <c r="V22" s="27">
        <f t="shared" si="35"/>
        <v>1</v>
      </c>
      <c r="W22" s="40">
        <f t="shared" si="8"/>
        <v>1.26</v>
      </c>
      <c r="X22" s="42">
        <f t="shared" si="13"/>
        <v>-3.9799999999999995</v>
      </c>
      <c r="Y22" s="117"/>
      <c r="Z22" s="27"/>
      <c r="AA22" s="33"/>
      <c r="AB22" s="27"/>
      <c r="AC22" s="27"/>
      <c r="AD22" s="27"/>
      <c r="AE22" s="118"/>
      <c r="AF22" s="117"/>
      <c r="AG22" s="27"/>
      <c r="AH22" s="33"/>
      <c r="AI22" s="27"/>
      <c r="AJ22" s="27"/>
      <c r="AK22" s="118"/>
      <c r="AL22" s="64"/>
    </row>
    <row r="23" spans="1:38" outlineLevel="1" x14ac:dyDescent="0.2">
      <c r="A23" s="72"/>
      <c r="B23" s="34">
        <f t="shared" ref="B23:B278" si="36">B22+1</f>
        <v>18</v>
      </c>
      <c r="C23" s="2" t="s">
        <v>142</v>
      </c>
      <c r="D23" s="55">
        <v>44057</v>
      </c>
      <c r="E23" s="2" t="s">
        <v>51</v>
      </c>
      <c r="F23" s="47" t="s">
        <v>25</v>
      </c>
      <c r="G23" s="47" t="s">
        <v>67</v>
      </c>
      <c r="H23" s="47">
        <v>1150</v>
      </c>
      <c r="I23" s="47" t="s">
        <v>131</v>
      </c>
      <c r="J23" s="47" t="s">
        <v>120</v>
      </c>
      <c r="K23" s="121" t="s">
        <v>772</v>
      </c>
      <c r="L23" s="33" t="s">
        <v>12</v>
      </c>
      <c r="M23" s="10">
        <v>5.2</v>
      </c>
      <c r="N23" s="27">
        <v>2.3853092006033183</v>
      </c>
      <c r="O23" s="28">
        <v>1.88</v>
      </c>
      <c r="P23" s="27">
        <v>2.7085714285714286</v>
      </c>
      <c r="Q23" s="40">
        <f>ROUND(IF(OR($L23="1st",$L23="WON"),($M23*$N23)+($O23*$P23),IF(OR($L23="2nd",$L23="3rd"),IF($O23="NTD",0,($O23*$P23))))-($N23+$P23),2)</f>
        <v>0</v>
      </c>
      <c r="R23" s="42">
        <f>Q23+R22</f>
        <v>-6.2999999999999972</v>
      </c>
      <c r="S23" s="10">
        <f t="shared" si="4"/>
        <v>5.2</v>
      </c>
      <c r="T23" s="27">
        <f t="shared" ref="T23:V23" si="37">IF(S23&gt;0,T$4,0)</f>
        <v>1</v>
      </c>
      <c r="U23" s="28">
        <f t="shared" si="6"/>
        <v>1.88</v>
      </c>
      <c r="V23" s="27">
        <f t="shared" si="37"/>
        <v>1</v>
      </c>
      <c r="W23" s="40">
        <f t="shared" si="8"/>
        <v>-0.12</v>
      </c>
      <c r="X23" s="42">
        <f>W23+X22</f>
        <v>-4.0999999999999996</v>
      </c>
      <c r="Y23" s="117"/>
      <c r="Z23" s="27"/>
      <c r="AA23" s="33"/>
      <c r="AB23" s="27"/>
      <c r="AC23" s="27"/>
      <c r="AD23" s="27"/>
      <c r="AE23" s="118"/>
      <c r="AF23" s="117"/>
      <c r="AG23" s="27"/>
      <c r="AH23" s="33"/>
      <c r="AI23" s="27"/>
      <c r="AJ23" s="27"/>
      <c r="AK23" s="118"/>
      <c r="AL23" s="64"/>
    </row>
    <row r="24" spans="1:38" outlineLevel="1" x14ac:dyDescent="0.2">
      <c r="A24" s="72"/>
      <c r="B24" s="34">
        <f t="shared" si="36"/>
        <v>19</v>
      </c>
      <c r="C24" s="2" t="s">
        <v>140</v>
      </c>
      <c r="D24" s="55">
        <v>44057</v>
      </c>
      <c r="E24" s="2" t="s">
        <v>51</v>
      </c>
      <c r="F24" s="47" t="s">
        <v>36</v>
      </c>
      <c r="G24" s="47" t="s">
        <v>67</v>
      </c>
      <c r="H24" s="47">
        <v>1250</v>
      </c>
      <c r="I24" s="47" t="s">
        <v>131</v>
      </c>
      <c r="J24" s="47" t="s">
        <v>120</v>
      </c>
      <c r="K24" s="121" t="s">
        <v>772</v>
      </c>
      <c r="L24" s="33" t="s">
        <v>74</v>
      </c>
      <c r="M24" s="10">
        <v>7</v>
      </c>
      <c r="N24" s="27">
        <v>1.6600000000000001</v>
      </c>
      <c r="O24" s="28">
        <v>2.2000000000000002</v>
      </c>
      <c r="P24" s="27">
        <v>1.35</v>
      </c>
      <c r="Q24" s="40">
        <f t="shared" si="2"/>
        <v>-3.01</v>
      </c>
      <c r="R24" s="42">
        <f>Q24+R23</f>
        <v>-9.3099999999999969</v>
      </c>
      <c r="S24" s="10">
        <f t="shared" si="4"/>
        <v>7</v>
      </c>
      <c r="T24" s="27">
        <f t="shared" ref="T24:V24" si="38">IF(S24&gt;0,T$4,0)</f>
        <v>1</v>
      </c>
      <c r="U24" s="28">
        <f t="shared" si="6"/>
        <v>2.2000000000000002</v>
      </c>
      <c r="V24" s="27">
        <f t="shared" si="38"/>
        <v>1</v>
      </c>
      <c r="W24" s="40">
        <f t="shared" si="8"/>
        <v>-2</v>
      </c>
      <c r="X24" s="42">
        <f>W24+X23</f>
        <v>-6.1</v>
      </c>
      <c r="Y24" s="117"/>
      <c r="Z24" s="27"/>
      <c r="AA24" s="33"/>
      <c r="AB24" s="27"/>
      <c r="AC24" s="27"/>
      <c r="AD24" s="27"/>
      <c r="AE24" s="118"/>
      <c r="AF24" s="117"/>
      <c r="AG24" s="27"/>
      <c r="AH24" s="33"/>
      <c r="AI24" s="27"/>
      <c r="AJ24" s="27"/>
      <c r="AK24" s="118"/>
      <c r="AL24" s="64"/>
    </row>
    <row r="25" spans="1:38" outlineLevel="1" x14ac:dyDescent="0.2">
      <c r="A25" s="72"/>
      <c r="B25" s="34">
        <f t="shared" si="36"/>
        <v>20</v>
      </c>
      <c r="C25" s="2" t="s">
        <v>141</v>
      </c>
      <c r="D25" s="55">
        <v>44057</v>
      </c>
      <c r="E25" s="2" t="s">
        <v>51</v>
      </c>
      <c r="F25" s="47" t="s">
        <v>10</v>
      </c>
      <c r="G25" s="47" t="s">
        <v>67</v>
      </c>
      <c r="H25" s="47">
        <v>1250</v>
      </c>
      <c r="I25" s="47" t="s">
        <v>131</v>
      </c>
      <c r="J25" s="47" t="s">
        <v>120</v>
      </c>
      <c r="K25" s="121" t="s">
        <v>772</v>
      </c>
      <c r="L25" s="33" t="s">
        <v>9</v>
      </c>
      <c r="M25" s="10">
        <v>2.13</v>
      </c>
      <c r="N25" s="27">
        <v>8.879999999999999</v>
      </c>
      <c r="O25" s="28">
        <v>1.3</v>
      </c>
      <c r="P25" s="27">
        <v>0</v>
      </c>
      <c r="Q25" s="40">
        <f t="shared" si="2"/>
        <v>10.029999999999999</v>
      </c>
      <c r="R25" s="42">
        <f t="shared" ref="R25:R28" si="39">Q25+R24</f>
        <v>0.72000000000000242</v>
      </c>
      <c r="S25" s="10">
        <f t="shared" si="4"/>
        <v>2.13</v>
      </c>
      <c r="T25" s="27">
        <f t="shared" ref="T25:V25" si="40">IF(S25&gt;0,T$4,0)</f>
        <v>1</v>
      </c>
      <c r="U25" s="28">
        <f t="shared" si="6"/>
        <v>1.3</v>
      </c>
      <c r="V25" s="27">
        <f t="shared" si="40"/>
        <v>1</v>
      </c>
      <c r="W25" s="40">
        <f t="shared" si="8"/>
        <v>1.43</v>
      </c>
      <c r="X25" s="42">
        <f t="shared" ref="X25:X88" si="41">W25+X24</f>
        <v>-4.67</v>
      </c>
      <c r="Y25" s="117"/>
      <c r="Z25" s="27"/>
      <c r="AA25" s="33"/>
      <c r="AB25" s="27"/>
      <c r="AC25" s="27"/>
      <c r="AD25" s="27"/>
      <c r="AE25" s="118"/>
      <c r="AF25" s="117"/>
      <c r="AG25" s="27"/>
      <c r="AH25" s="33"/>
      <c r="AI25" s="27"/>
      <c r="AJ25" s="27"/>
      <c r="AK25" s="118"/>
      <c r="AL25" s="64"/>
    </row>
    <row r="26" spans="1:38" outlineLevel="1" x14ac:dyDescent="0.2">
      <c r="A26" s="72"/>
      <c r="B26" s="34">
        <f t="shared" si="36"/>
        <v>21</v>
      </c>
      <c r="C26" s="2" t="s">
        <v>143</v>
      </c>
      <c r="D26" s="55">
        <v>44058</v>
      </c>
      <c r="E26" s="2" t="s">
        <v>80</v>
      </c>
      <c r="F26" s="47" t="s">
        <v>10</v>
      </c>
      <c r="G26" s="47" t="s">
        <v>67</v>
      </c>
      <c r="H26" s="47">
        <v>1100</v>
      </c>
      <c r="I26" s="47" t="s">
        <v>133</v>
      </c>
      <c r="J26" s="47" t="s">
        <v>120</v>
      </c>
      <c r="K26" s="121" t="s">
        <v>772</v>
      </c>
      <c r="L26" s="33" t="s">
        <v>9</v>
      </c>
      <c r="M26" s="10">
        <v>1.24</v>
      </c>
      <c r="N26" s="27">
        <v>41.722932551319644</v>
      </c>
      <c r="O26" s="28">
        <v>1.08</v>
      </c>
      <c r="P26" s="27">
        <v>0</v>
      </c>
      <c r="Q26" s="40">
        <f t="shared" si="2"/>
        <v>10.01</v>
      </c>
      <c r="R26" s="42">
        <f t="shared" si="39"/>
        <v>10.730000000000002</v>
      </c>
      <c r="S26" s="10">
        <f t="shared" si="4"/>
        <v>1.24</v>
      </c>
      <c r="T26" s="27">
        <f t="shared" ref="T26:V26" si="42">IF(S26&gt;0,T$4,0)</f>
        <v>1</v>
      </c>
      <c r="U26" s="28">
        <f t="shared" si="6"/>
        <v>1.08</v>
      </c>
      <c r="V26" s="27">
        <f t="shared" si="42"/>
        <v>1</v>
      </c>
      <c r="W26" s="40">
        <f t="shared" si="8"/>
        <v>0.32</v>
      </c>
      <c r="X26" s="42">
        <f t="shared" si="41"/>
        <v>-4.3499999999999996</v>
      </c>
      <c r="Y26" s="117"/>
      <c r="Z26" s="27"/>
      <c r="AA26" s="33"/>
      <c r="AB26" s="27"/>
      <c r="AC26" s="27"/>
      <c r="AD26" s="27"/>
      <c r="AE26" s="118"/>
      <c r="AF26" s="117"/>
      <c r="AG26" s="27"/>
      <c r="AH26" s="33"/>
      <c r="AI26" s="27"/>
      <c r="AJ26" s="27"/>
      <c r="AK26" s="118"/>
      <c r="AL26" s="64"/>
    </row>
    <row r="27" spans="1:38" outlineLevel="1" x14ac:dyDescent="0.2">
      <c r="A27" s="72"/>
      <c r="B27" s="34">
        <f t="shared" si="36"/>
        <v>22</v>
      </c>
      <c r="C27" s="2" t="s">
        <v>144</v>
      </c>
      <c r="D27" s="55">
        <v>44059</v>
      </c>
      <c r="E27" s="2" t="s">
        <v>15</v>
      </c>
      <c r="F27" s="47" t="s">
        <v>36</v>
      </c>
      <c r="G27" s="47" t="s">
        <v>67</v>
      </c>
      <c r="H27" s="47">
        <v>1000</v>
      </c>
      <c r="I27" s="47" t="s">
        <v>133</v>
      </c>
      <c r="J27" s="47" t="s">
        <v>120</v>
      </c>
      <c r="K27" s="121" t="s">
        <v>772</v>
      </c>
      <c r="L27" s="33" t="s">
        <v>9</v>
      </c>
      <c r="M27" s="10">
        <v>1.79</v>
      </c>
      <c r="N27" s="27">
        <v>12.72</v>
      </c>
      <c r="O27" s="28">
        <v>1.1200000000000001</v>
      </c>
      <c r="P27" s="27">
        <v>0</v>
      </c>
      <c r="Q27" s="40">
        <f t="shared" si="2"/>
        <v>10.050000000000001</v>
      </c>
      <c r="R27" s="42">
        <f t="shared" si="39"/>
        <v>20.78</v>
      </c>
      <c r="S27" s="10">
        <f t="shared" si="4"/>
        <v>1.79</v>
      </c>
      <c r="T27" s="27">
        <f t="shared" ref="T27:V27" si="43">IF(S27&gt;0,T$4,0)</f>
        <v>1</v>
      </c>
      <c r="U27" s="28">
        <f t="shared" si="6"/>
        <v>1.1200000000000001</v>
      </c>
      <c r="V27" s="27">
        <f t="shared" si="43"/>
        <v>1</v>
      </c>
      <c r="W27" s="40">
        <f t="shared" si="8"/>
        <v>0.91</v>
      </c>
      <c r="X27" s="42">
        <f t="shared" si="41"/>
        <v>-3.4399999999999995</v>
      </c>
      <c r="Y27" s="117"/>
      <c r="Z27" s="27"/>
      <c r="AA27" s="33"/>
      <c r="AB27" s="27"/>
      <c r="AC27" s="27"/>
      <c r="AD27" s="27"/>
      <c r="AE27" s="118"/>
      <c r="AF27" s="117"/>
      <c r="AG27" s="27"/>
      <c r="AH27" s="33"/>
      <c r="AI27" s="27"/>
      <c r="AJ27" s="27"/>
      <c r="AK27" s="118"/>
      <c r="AL27" s="64"/>
    </row>
    <row r="28" spans="1:38" outlineLevel="1" x14ac:dyDescent="0.2">
      <c r="A28" s="72"/>
      <c r="B28" s="34">
        <f t="shared" si="36"/>
        <v>23</v>
      </c>
      <c r="C28" s="2" t="s">
        <v>145</v>
      </c>
      <c r="D28" s="55">
        <v>44063</v>
      </c>
      <c r="E28" s="2" t="s">
        <v>42</v>
      </c>
      <c r="F28" s="47" t="s">
        <v>36</v>
      </c>
      <c r="G28" s="47" t="s">
        <v>67</v>
      </c>
      <c r="H28" s="47">
        <v>1000</v>
      </c>
      <c r="I28" s="47" t="s">
        <v>133</v>
      </c>
      <c r="J28" s="47" t="s">
        <v>120</v>
      </c>
      <c r="K28" s="121" t="s">
        <v>772</v>
      </c>
      <c r="L28" s="33" t="s">
        <v>8</v>
      </c>
      <c r="M28" s="10">
        <v>2.78</v>
      </c>
      <c r="N28" s="27">
        <v>5.5997701149425287</v>
      </c>
      <c r="O28" s="28">
        <v>1.46</v>
      </c>
      <c r="P28" s="27">
        <v>0</v>
      </c>
      <c r="Q28" s="40">
        <f t="shared" si="2"/>
        <v>-5.6</v>
      </c>
      <c r="R28" s="42">
        <f t="shared" si="39"/>
        <v>15.180000000000001</v>
      </c>
      <c r="S28" s="10">
        <f t="shared" si="4"/>
        <v>2.78</v>
      </c>
      <c r="T28" s="27">
        <f t="shared" ref="T28:V28" si="44">IF(S28&gt;0,T$4,0)</f>
        <v>1</v>
      </c>
      <c r="U28" s="28">
        <f t="shared" si="6"/>
        <v>1.46</v>
      </c>
      <c r="V28" s="27">
        <f t="shared" si="44"/>
        <v>1</v>
      </c>
      <c r="W28" s="40">
        <f t="shared" si="8"/>
        <v>-0.54</v>
      </c>
      <c r="X28" s="42">
        <f t="shared" si="41"/>
        <v>-3.9799999999999995</v>
      </c>
      <c r="Y28" s="117"/>
      <c r="Z28" s="27"/>
      <c r="AA28" s="33"/>
      <c r="AB28" s="27"/>
      <c r="AC28" s="27"/>
      <c r="AD28" s="27"/>
      <c r="AE28" s="118"/>
      <c r="AF28" s="117"/>
      <c r="AG28" s="27"/>
      <c r="AH28" s="33"/>
      <c r="AI28" s="27"/>
      <c r="AJ28" s="27"/>
      <c r="AK28" s="118"/>
      <c r="AL28" s="64"/>
    </row>
    <row r="29" spans="1:38" outlineLevel="1" x14ac:dyDescent="0.2">
      <c r="A29" s="72"/>
      <c r="B29" s="34">
        <f t="shared" si="36"/>
        <v>24</v>
      </c>
      <c r="C29" s="2" t="s">
        <v>146</v>
      </c>
      <c r="D29" s="55">
        <v>44063</v>
      </c>
      <c r="E29" s="2" t="s">
        <v>42</v>
      </c>
      <c r="F29" s="47" t="s">
        <v>10</v>
      </c>
      <c r="G29" s="47" t="s">
        <v>67</v>
      </c>
      <c r="H29" s="47">
        <v>1200</v>
      </c>
      <c r="I29" s="47" t="s">
        <v>133</v>
      </c>
      <c r="J29" s="47" t="s">
        <v>120</v>
      </c>
      <c r="K29" s="121" t="s">
        <v>772</v>
      </c>
      <c r="L29" s="33" t="s">
        <v>9</v>
      </c>
      <c r="M29" s="10">
        <v>2.08</v>
      </c>
      <c r="N29" s="27">
        <v>9.2594608260325693</v>
      </c>
      <c r="O29" s="28">
        <v>1.27</v>
      </c>
      <c r="P29" s="27">
        <v>0</v>
      </c>
      <c r="Q29" s="40">
        <f t="shared" si="2"/>
        <v>10</v>
      </c>
      <c r="R29" s="42">
        <f t="shared" ref="R29" si="45">Q29+R28</f>
        <v>25.18</v>
      </c>
      <c r="S29" s="10">
        <f t="shared" si="4"/>
        <v>2.08</v>
      </c>
      <c r="T29" s="27">
        <f t="shared" ref="T29:V29" si="46">IF(S29&gt;0,T$4,0)</f>
        <v>1</v>
      </c>
      <c r="U29" s="28">
        <f t="shared" si="6"/>
        <v>1.27</v>
      </c>
      <c r="V29" s="27">
        <f t="shared" si="46"/>
        <v>1</v>
      </c>
      <c r="W29" s="40">
        <f t="shared" si="8"/>
        <v>1.35</v>
      </c>
      <c r="X29" s="42">
        <f t="shared" si="41"/>
        <v>-2.6299999999999994</v>
      </c>
      <c r="Y29" s="117"/>
      <c r="Z29" s="27"/>
      <c r="AA29" s="33"/>
      <c r="AB29" s="27"/>
      <c r="AC29" s="27"/>
      <c r="AD29" s="27"/>
      <c r="AE29" s="118"/>
      <c r="AF29" s="117"/>
      <c r="AG29" s="27"/>
      <c r="AH29" s="33"/>
      <c r="AI29" s="27"/>
      <c r="AJ29" s="27"/>
      <c r="AK29" s="118"/>
      <c r="AL29" s="64"/>
    </row>
    <row r="30" spans="1:38" outlineLevel="1" x14ac:dyDescent="0.2">
      <c r="A30" s="72"/>
      <c r="B30" s="34">
        <f t="shared" si="36"/>
        <v>25</v>
      </c>
      <c r="C30" s="2" t="s">
        <v>118</v>
      </c>
      <c r="D30" s="55">
        <v>44064</v>
      </c>
      <c r="E30" s="2" t="s">
        <v>40</v>
      </c>
      <c r="F30" s="47" t="s">
        <v>36</v>
      </c>
      <c r="G30" s="47" t="s">
        <v>67</v>
      </c>
      <c r="H30" s="47">
        <v>1100</v>
      </c>
      <c r="I30" s="47" t="s">
        <v>133</v>
      </c>
      <c r="J30" s="47" t="s">
        <v>120</v>
      </c>
      <c r="K30" s="121" t="s">
        <v>772</v>
      </c>
      <c r="L30" s="33" t="s">
        <v>8</v>
      </c>
      <c r="M30" s="10">
        <v>3</v>
      </c>
      <c r="N30" s="27">
        <v>4.9899999999999993</v>
      </c>
      <c r="O30" s="28">
        <v>1.57</v>
      </c>
      <c r="P30" s="27">
        <v>0</v>
      </c>
      <c r="Q30" s="40">
        <f t="shared" si="2"/>
        <v>-4.99</v>
      </c>
      <c r="R30" s="42">
        <f t="shared" ref="R30" si="47">Q30+R29</f>
        <v>20.189999999999998</v>
      </c>
      <c r="S30" s="10">
        <f t="shared" si="4"/>
        <v>3</v>
      </c>
      <c r="T30" s="27">
        <f t="shared" ref="T30:V30" si="48">IF(S30&gt;0,T$4,0)</f>
        <v>1</v>
      </c>
      <c r="U30" s="28">
        <f t="shared" si="6"/>
        <v>1.57</v>
      </c>
      <c r="V30" s="27">
        <f t="shared" si="48"/>
        <v>1</v>
      </c>
      <c r="W30" s="40">
        <f t="shared" si="8"/>
        <v>-0.43</v>
      </c>
      <c r="X30" s="42">
        <f t="shared" si="41"/>
        <v>-3.0599999999999996</v>
      </c>
      <c r="Y30" s="117"/>
      <c r="Z30" s="27"/>
      <c r="AA30" s="33"/>
      <c r="AB30" s="27"/>
      <c r="AC30" s="27"/>
      <c r="AD30" s="27"/>
      <c r="AE30" s="118"/>
      <c r="AF30" s="117"/>
      <c r="AG30" s="27"/>
      <c r="AH30" s="33"/>
      <c r="AI30" s="27"/>
      <c r="AJ30" s="27"/>
      <c r="AK30" s="118"/>
      <c r="AL30" s="64"/>
    </row>
    <row r="31" spans="1:38" outlineLevel="1" x14ac:dyDescent="0.2">
      <c r="A31" s="72"/>
      <c r="B31" s="34">
        <f t="shared" si="36"/>
        <v>26</v>
      </c>
      <c r="C31" s="2" t="s">
        <v>149</v>
      </c>
      <c r="D31" s="55">
        <v>44067</v>
      </c>
      <c r="E31" s="2" t="s">
        <v>33</v>
      </c>
      <c r="F31" s="47" t="s">
        <v>36</v>
      </c>
      <c r="G31" s="47" t="s">
        <v>67</v>
      </c>
      <c r="H31" s="47">
        <v>1300</v>
      </c>
      <c r="I31" s="47" t="s">
        <v>131</v>
      </c>
      <c r="J31" s="47" t="s">
        <v>120</v>
      </c>
      <c r="K31" s="121" t="s">
        <v>772</v>
      </c>
      <c r="L31" s="33" t="s">
        <v>150</v>
      </c>
      <c r="M31" s="10">
        <v>10.29</v>
      </c>
      <c r="N31" s="27">
        <v>1.0775675675675676</v>
      </c>
      <c r="O31" s="28">
        <v>3.32</v>
      </c>
      <c r="P31" s="27">
        <v>0.47714285714285676</v>
      </c>
      <c r="Q31" s="40">
        <f t="shared" si="2"/>
        <v>-1.55</v>
      </c>
      <c r="R31" s="42">
        <f t="shared" ref="R31" si="49">Q31+R30</f>
        <v>18.639999999999997</v>
      </c>
      <c r="S31" s="10">
        <f t="shared" si="4"/>
        <v>10.29</v>
      </c>
      <c r="T31" s="27">
        <f t="shared" ref="T31:V31" si="50">IF(S31&gt;0,T$4,0)</f>
        <v>1</v>
      </c>
      <c r="U31" s="28">
        <f t="shared" si="6"/>
        <v>3.32</v>
      </c>
      <c r="V31" s="27">
        <f t="shared" si="50"/>
        <v>1</v>
      </c>
      <c r="W31" s="40">
        <f t="shared" si="8"/>
        <v>-2</v>
      </c>
      <c r="X31" s="42">
        <f t="shared" si="41"/>
        <v>-5.0599999999999996</v>
      </c>
      <c r="Y31" s="117"/>
      <c r="Z31" s="27"/>
      <c r="AA31" s="33"/>
      <c r="AB31" s="27"/>
      <c r="AC31" s="27"/>
      <c r="AD31" s="27"/>
      <c r="AE31" s="118"/>
      <c r="AF31" s="117"/>
      <c r="AG31" s="27"/>
      <c r="AH31" s="33"/>
      <c r="AI31" s="27"/>
      <c r="AJ31" s="27"/>
      <c r="AK31" s="118"/>
      <c r="AL31" s="64"/>
    </row>
    <row r="32" spans="1:38" outlineLevel="1" x14ac:dyDescent="0.2">
      <c r="A32" s="72"/>
      <c r="B32" s="34">
        <f t="shared" si="36"/>
        <v>27</v>
      </c>
      <c r="C32" s="2" t="s">
        <v>151</v>
      </c>
      <c r="D32" s="55">
        <v>44070</v>
      </c>
      <c r="E32" s="2" t="s">
        <v>39</v>
      </c>
      <c r="F32" s="47" t="s">
        <v>34</v>
      </c>
      <c r="G32" s="47" t="s">
        <v>67</v>
      </c>
      <c r="H32" s="47">
        <v>1000</v>
      </c>
      <c r="I32" s="47" t="s">
        <v>133</v>
      </c>
      <c r="J32" s="47" t="s">
        <v>120</v>
      </c>
      <c r="K32" s="121" t="s">
        <v>772</v>
      </c>
      <c r="L32" s="33" t="s">
        <v>12</v>
      </c>
      <c r="M32" s="10">
        <v>1.99</v>
      </c>
      <c r="N32" s="27">
        <v>10.121003584229392</v>
      </c>
      <c r="O32" s="28">
        <v>1.21</v>
      </c>
      <c r="P32" s="27">
        <v>0</v>
      </c>
      <c r="Q32" s="40">
        <f t="shared" si="2"/>
        <v>-10.119999999999999</v>
      </c>
      <c r="R32" s="42">
        <f t="shared" ref="R32" si="51">Q32+R31</f>
        <v>8.5199999999999978</v>
      </c>
      <c r="S32" s="10">
        <f t="shared" si="4"/>
        <v>1.99</v>
      </c>
      <c r="T32" s="27">
        <f t="shared" ref="T32:V32" si="52">IF(S32&gt;0,T$4,0)</f>
        <v>1</v>
      </c>
      <c r="U32" s="28">
        <f t="shared" si="6"/>
        <v>1.21</v>
      </c>
      <c r="V32" s="27">
        <f t="shared" si="52"/>
        <v>1</v>
      </c>
      <c r="W32" s="40">
        <f t="shared" si="8"/>
        <v>-0.79</v>
      </c>
      <c r="X32" s="42">
        <f t="shared" si="41"/>
        <v>-5.85</v>
      </c>
      <c r="Y32" s="117"/>
      <c r="Z32" s="27"/>
      <c r="AA32" s="33"/>
      <c r="AB32" s="27"/>
      <c r="AC32" s="27"/>
      <c r="AD32" s="27"/>
      <c r="AE32" s="118"/>
      <c r="AF32" s="117"/>
      <c r="AG32" s="27"/>
      <c r="AH32" s="33"/>
      <c r="AI32" s="27"/>
      <c r="AJ32" s="27"/>
      <c r="AK32" s="118"/>
      <c r="AL32" s="64"/>
    </row>
    <row r="33" spans="1:38" outlineLevel="1" x14ac:dyDescent="0.2">
      <c r="A33" s="72"/>
      <c r="B33" s="34">
        <f t="shared" si="36"/>
        <v>28</v>
      </c>
      <c r="C33" s="2" t="s">
        <v>152</v>
      </c>
      <c r="D33" s="55">
        <v>44070</v>
      </c>
      <c r="E33" s="2" t="s">
        <v>39</v>
      </c>
      <c r="F33" s="47" t="s">
        <v>41</v>
      </c>
      <c r="G33" s="47" t="s">
        <v>69</v>
      </c>
      <c r="H33" s="47">
        <v>1000</v>
      </c>
      <c r="I33" s="47" t="s">
        <v>133</v>
      </c>
      <c r="J33" s="47" t="s">
        <v>120</v>
      </c>
      <c r="K33" s="121" t="s">
        <v>772</v>
      </c>
      <c r="L33" s="33" t="s">
        <v>9</v>
      </c>
      <c r="M33" s="10">
        <v>2.1</v>
      </c>
      <c r="N33" s="27">
        <v>9.065201465201465</v>
      </c>
      <c r="O33" s="28">
        <v>1.21</v>
      </c>
      <c r="P33" s="27">
        <v>0</v>
      </c>
      <c r="Q33" s="40">
        <f t="shared" si="2"/>
        <v>9.9700000000000006</v>
      </c>
      <c r="R33" s="42">
        <f t="shared" ref="R33" si="53">Q33+R32</f>
        <v>18.489999999999998</v>
      </c>
      <c r="S33" s="10">
        <f t="shared" si="4"/>
        <v>2.1</v>
      </c>
      <c r="T33" s="27">
        <f t="shared" ref="T33:V33" si="54">IF(S33&gt;0,T$4,0)</f>
        <v>1</v>
      </c>
      <c r="U33" s="28">
        <f t="shared" si="6"/>
        <v>1.21</v>
      </c>
      <c r="V33" s="27">
        <f t="shared" si="54"/>
        <v>1</v>
      </c>
      <c r="W33" s="40">
        <f t="shared" si="8"/>
        <v>1.31</v>
      </c>
      <c r="X33" s="42">
        <f t="shared" si="41"/>
        <v>-4.5399999999999991</v>
      </c>
      <c r="Y33" s="117"/>
      <c r="Z33" s="27"/>
      <c r="AA33" s="33"/>
      <c r="AB33" s="27"/>
      <c r="AC33" s="27"/>
      <c r="AD33" s="27"/>
      <c r="AE33" s="118"/>
      <c r="AF33" s="117"/>
      <c r="AG33" s="27"/>
      <c r="AH33" s="33"/>
      <c r="AI33" s="27"/>
      <c r="AJ33" s="27"/>
      <c r="AK33" s="118"/>
      <c r="AL33" s="64"/>
    </row>
    <row r="34" spans="1:38" outlineLevel="1" x14ac:dyDescent="0.2">
      <c r="A34" s="72"/>
      <c r="B34" s="34">
        <f t="shared" si="36"/>
        <v>29</v>
      </c>
      <c r="C34" s="2" t="s">
        <v>153</v>
      </c>
      <c r="D34" s="55">
        <v>44070</v>
      </c>
      <c r="E34" s="2" t="s">
        <v>39</v>
      </c>
      <c r="F34" s="47" t="s">
        <v>13</v>
      </c>
      <c r="G34" s="47" t="s">
        <v>147</v>
      </c>
      <c r="H34" s="47">
        <v>1200</v>
      </c>
      <c r="I34" s="47" t="s">
        <v>133</v>
      </c>
      <c r="J34" s="47" t="s">
        <v>120</v>
      </c>
      <c r="K34" s="121" t="s">
        <v>772</v>
      </c>
      <c r="L34" s="33" t="s">
        <v>110</v>
      </c>
      <c r="M34" s="10">
        <v>5.0999999999999996</v>
      </c>
      <c r="N34" s="27">
        <v>2.4381818181818184</v>
      </c>
      <c r="O34" s="28">
        <v>1.81</v>
      </c>
      <c r="P34" s="27">
        <v>2.9907692307692306</v>
      </c>
      <c r="Q34" s="40">
        <f t="shared" si="2"/>
        <v>-5.43</v>
      </c>
      <c r="R34" s="42">
        <f t="shared" ref="R34" si="55">Q34+R33</f>
        <v>13.059999999999999</v>
      </c>
      <c r="S34" s="10">
        <f t="shared" si="4"/>
        <v>5.0999999999999996</v>
      </c>
      <c r="T34" s="27">
        <f t="shared" ref="T34:V34" si="56">IF(S34&gt;0,T$4,0)</f>
        <v>1</v>
      </c>
      <c r="U34" s="28">
        <f t="shared" si="6"/>
        <v>1.81</v>
      </c>
      <c r="V34" s="27">
        <f t="shared" si="56"/>
        <v>1</v>
      </c>
      <c r="W34" s="40">
        <f t="shared" si="8"/>
        <v>-2</v>
      </c>
      <c r="X34" s="42">
        <f t="shared" si="41"/>
        <v>-6.5399999999999991</v>
      </c>
      <c r="Y34" s="117"/>
      <c r="Z34" s="27"/>
      <c r="AA34" s="33"/>
      <c r="AB34" s="27"/>
      <c r="AC34" s="27"/>
      <c r="AD34" s="27"/>
      <c r="AE34" s="118"/>
      <c r="AF34" s="117"/>
      <c r="AG34" s="27"/>
      <c r="AH34" s="33"/>
      <c r="AI34" s="27"/>
      <c r="AJ34" s="27"/>
      <c r="AK34" s="118"/>
      <c r="AL34" s="64"/>
    </row>
    <row r="35" spans="1:38" outlineLevel="1" x14ac:dyDescent="0.2">
      <c r="A35" s="72"/>
      <c r="B35" s="34">
        <f t="shared" si="36"/>
        <v>30</v>
      </c>
      <c r="C35" s="2" t="s">
        <v>154</v>
      </c>
      <c r="D35" s="55">
        <v>44073</v>
      </c>
      <c r="E35" s="2" t="s">
        <v>26</v>
      </c>
      <c r="F35" s="47" t="s">
        <v>10</v>
      </c>
      <c r="G35" s="47" t="s">
        <v>67</v>
      </c>
      <c r="H35" s="47">
        <v>1200</v>
      </c>
      <c r="I35" s="47" t="s">
        <v>132</v>
      </c>
      <c r="J35" s="47" t="s">
        <v>120</v>
      </c>
      <c r="K35" s="121" t="s">
        <v>772</v>
      </c>
      <c r="L35" s="33" t="s">
        <v>65</v>
      </c>
      <c r="M35" s="10">
        <v>18</v>
      </c>
      <c r="N35" s="27">
        <v>0.5864705882352943</v>
      </c>
      <c r="O35" s="28">
        <v>4.8</v>
      </c>
      <c r="P35" s="27">
        <v>0.16000000000000003</v>
      </c>
      <c r="Q35" s="40">
        <f t="shared" si="2"/>
        <v>-0.75</v>
      </c>
      <c r="R35" s="42">
        <f t="shared" ref="R35" si="57">Q35+R34</f>
        <v>12.309999999999999</v>
      </c>
      <c r="S35" s="10">
        <f t="shared" si="4"/>
        <v>18</v>
      </c>
      <c r="T35" s="27">
        <f t="shared" ref="T35:V35" si="58">IF(S35&gt;0,T$4,0)</f>
        <v>1</v>
      </c>
      <c r="U35" s="28">
        <f t="shared" si="6"/>
        <v>4.8</v>
      </c>
      <c r="V35" s="27">
        <f t="shared" si="58"/>
        <v>1</v>
      </c>
      <c r="W35" s="40">
        <f t="shared" si="8"/>
        <v>-2</v>
      </c>
      <c r="X35" s="42">
        <f t="shared" si="41"/>
        <v>-8.5399999999999991</v>
      </c>
      <c r="Y35" s="117"/>
      <c r="Z35" s="27"/>
      <c r="AA35" s="33"/>
      <c r="AB35" s="27"/>
      <c r="AC35" s="27"/>
      <c r="AD35" s="27"/>
      <c r="AE35" s="118"/>
      <c r="AF35" s="117"/>
      <c r="AG35" s="27"/>
      <c r="AH35" s="33"/>
      <c r="AI35" s="27"/>
      <c r="AJ35" s="27"/>
      <c r="AK35" s="118"/>
      <c r="AL35" s="64"/>
    </row>
    <row r="36" spans="1:38" outlineLevel="1" x14ac:dyDescent="0.2">
      <c r="A36" s="72"/>
      <c r="B36" s="34">
        <f t="shared" si="36"/>
        <v>31</v>
      </c>
      <c r="C36" s="2" t="s">
        <v>155</v>
      </c>
      <c r="D36" s="55">
        <v>44073</v>
      </c>
      <c r="E36" s="2" t="s">
        <v>26</v>
      </c>
      <c r="F36" s="47" t="s">
        <v>10</v>
      </c>
      <c r="G36" s="47" t="s">
        <v>67</v>
      </c>
      <c r="H36" s="47">
        <v>1200</v>
      </c>
      <c r="I36" s="47" t="s">
        <v>132</v>
      </c>
      <c r="J36" s="47" t="s">
        <v>120</v>
      </c>
      <c r="K36" s="121" t="s">
        <v>772</v>
      </c>
      <c r="L36" s="33" t="s">
        <v>8</v>
      </c>
      <c r="M36" s="10">
        <v>3.81</v>
      </c>
      <c r="N36" s="27">
        <v>3.5533333333333341</v>
      </c>
      <c r="O36" s="28">
        <v>1.71</v>
      </c>
      <c r="P36" s="27">
        <v>0</v>
      </c>
      <c r="Q36" s="40">
        <f t="shared" si="2"/>
        <v>-3.55</v>
      </c>
      <c r="R36" s="42">
        <f t="shared" ref="R36" si="59">Q36+R35</f>
        <v>8.759999999999998</v>
      </c>
      <c r="S36" s="10">
        <f t="shared" si="4"/>
        <v>3.81</v>
      </c>
      <c r="T36" s="27">
        <f t="shared" ref="T36:V36" si="60">IF(S36&gt;0,T$4,0)</f>
        <v>1</v>
      </c>
      <c r="U36" s="28">
        <f t="shared" si="6"/>
        <v>1.71</v>
      </c>
      <c r="V36" s="27">
        <f t="shared" si="60"/>
        <v>1</v>
      </c>
      <c r="W36" s="40">
        <f t="shared" si="8"/>
        <v>-0.28999999999999998</v>
      </c>
      <c r="X36" s="42">
        <f t="shared" si="41"/>
        <v>-8.8299999999999983</v>
      </c>
      <c r="Y36" s="117"/>
      <c r="Z36" s="27"/>
      <c r="AA36" s="33"/>
      <c r="AB36" s="27"/>
      <c r="AC36" s="27"/>
      <c r="AD36" s="27"/>
      <c r="AE36" s="118"/>
      <c r="AF36" s="117"/>
      <c r="AG36" s="27"/>
      <c r="AH36" s="33"/>
      <c r="AI36" s="27"/>
      <c r="AJ36" s="27"/>
      <c r="AK36" s="118"/>
      <c r="AL36" s="64"/>
    </row>
    <row r="37" spans="1:38" outlineLevel="1" x14ac:dyDescent="0.2">
      <c r="A37" s="72"/>
      <c r="B37" s="34">
        <f t="shared" si="36"/>
        <v>32</v>
      </c>
      <c r="C37" s="2" t="s">
        <v>156</v>
      </c>
      <c r="D37" s="55">
        <v>44073</v>
      </c>
      <c r="E37" s="2" t="s">
        <v>26</v>
      </c>
      <c r="F37" s="47" t="s">
        <v>41</v>
      </c>
      <c r="G37" s="47" t="s">
        <v>67</v>
      </c>
      <c r="H37" s="47">
        <v>1400</v>
      </c>
      <c r="I37" s="47" t="s">
        <v>132</v>
      </c>
      <c r="J37" s="47" t="s">
        <v>120</v>
      </c>
      <c r="K37" s="121" t="s">
        <v>772</v>
      </c>
      <c r="L37" s="33" t="s">
        <v>86</v>
      </c>
      <c r="M37" s="10">
        <v>6.96</v>
      </c>
      <c r="N37" s="27">
        <v>1.6766666666666667</v>
      </c>
      <c r="O37" s="28">
        <v>2.56</v>
      </c>
      <c r="P37" s="27">
        <v>1.0866666666666664</v>
      </c>
      <c r="Q37" s="40">
        <f t="shared" si="2"/>
        <v>-2.76</v>
      </c>
      <c r="R37" s="42">
        <f t="shared" ref="R37" si="61">Q37+R36</f>
        <v>5.9999999999999982</v>
      </c>
      <c r="S37" s="10">
        <f t="shared" si="4"/>
        <v>6.96</v>
      </c>
      <c r="T37" s="27">
        <f t="shared" ref="T37:V37" si="62">IF(S37&gt;0,T$4,0)</f>
        <v>1</v>
      </c>
      <c r="U37" s="28">
        <f t="shared" si="6"/>
        <v>2.56</v>
      </c>
      <c r="V37" s="27">
        <f t="shared" si="62"/>
        <v>1</v>
      </c>
      <c r="W37" s="40">
        <f t="shared" si="8"/>
        <v>-2</v>
      </c>
      <c r="X37" s="42">
        <f t="shared" si="41"/>
        <v>-10.829999999999998</v>
      </c>
      <c r="Y37" s="117"/>
      <c r="Z37" s="27"/>
      <c r="AA37" s="33"/>
      <c r="AB37" s="27"/>
      <c r="AC37" s="27"/>
      <c r="AD37" s="27"/>
      <c r="AE37" s="118"/>
      <c r="AF37" s="117"/>
      <c r="AG37" s="27"/>
      <c r="AH37" s="33"/>
      <c r="AI37" s="27"/>
      <c r="AJ37" s="27"/>
      <c r="AK37" s="118"/>
      <c r="AL37" s="64"/>
    </row>
    <row r="38" spans="1:38" outlineLevel="1" x14ac:dyDescent="0.2">
      <c r="A38" s="72"/>
      <c r="B38" s="48">
        <f t="shared" si="36"/>
        <v>33</v>
      </c>
      <c r="C38" s="9" t="s">
        <v>157</v>
      </c>
      <c r="D38" s="39">
        <v>44074</v>
      </c>
      <c r="E38" s="9" t="s">
        <v>44</v>
      </c>
      <c r="F38" s="50" t="s">
        <v>10</v>
      </c>
      <c r="G38" s="50" t="s">
        <v>67</v>
      </c>
      <c r="H38" s="50">
        <v>1000</v>
      </c>
      <c r="I38" s="50" t="s">
        <v>128</v>
      </c>
      <c r="J38" s="50" t="s">
        <v>120</v>
      </c>
      <c r="K38" s="122" t="s">
        <v>772</v>
      </c>
      <c r="L38" s="35" t="s">
        <v>74</v>
      </c>
      <c r="M38" s="36">
        <v>6.75</v>
      </c>
      <c r="N38" s="37">
        <v>1.7360869565217396</v>
      </c>
      <c r="O38" s="38">
        <v>2.1800000000000002</v>
      </c>
      <c r="P38" s="37">
        <v>1.5022222222222221</v>
      </c>
      <c r="Q38" s="41">
        <f t="shared" si="2"/>
        <v>-3.24</v>
      </c>
      <c r="R38" s="45">
        <f t="shared" ref="R38" si="63">Q38+R37</f>
        <v>2.759999999999998</v>
      </c>
      <c r="S38" s="36">
        <f t="shared" ref="S38:S49" si="64">M38</f>
        <v>6.75</v>
      </c>
      <c r="T38" s="37">
        <f t="shared" ref="T38:V38" si="65">IF(S38&gt;0,T$4,0)</f>
        <v>1</v>
      </c>
      <c r="U38" s="38">
        <f t="shared" ref="U38:U49" si="66">O38</f>
        <v>2.1800000000000002</v>
      </c>
      <c r="V38" s="37">
        <f t="shared" si="65"/>
        <v>1</v>
      </c>
      <c r="W38" s="41">
        <f t="shared" si="8"/>
        <v>-2</v>
      </c>
      <c r="X38" s="45">
        <f t="shared" si="41"/>
        <v>-12.829999999999998</v>
      </c>
      <c r="Y38" s="119"/>
      <c r="Z38" s="37"/>
      <c r="AA38" s="35"/>
      <c r="AB38" s="37"/>
      <c r="AC38" s="37"/>
      <c r="AD38" s="37"/>
      <c r="AE38" s="120"/>
      <c r="AF38" s="119"/>
      <c r="AG38" s="37"/>
      <c r="AH38" s="35"/>
      <c r="AI38" s="37"/>
      <c r="AJ38" s="37"/>
      <c r="AK38" s="120"/>
      <c r="AL38" s="64"/>
    </row>
    <row r="39" spans="1:38" outlineLevel="1" x14ac:dyDescent="0.2">
      <c r="A39" s="72"/>
      <c r="B39" s="34">
        <f t="shared" si="36"/>
        <v>34</v>
      </c>
      <c r="C39" s="2" t="s">
        <v>158</v>
      </c>
      <c r="D39" s="55">
        <v>44075</v>
      </c>
      <c r="E39" s="2" t="s">
        <v>11</v>
      </c>
      <c r="F39" s="47" t="s">
        <v>10</v>
      </c>
      <c r="G39" s="47" t="s">
        <v>67</v>
      </c>
      <c r="H39" s="47">
        <v>1100</v>
      </c>
      <c r="I39" s="47" t="s">
        <v>132</v>
      </c>
      <c r="J39" s="47" t="s">
        <v>120</v>
      </c>
      <c r="K39" s="121" t="s">
        <v>772</v>
      </c>
      <c r="L39" s="33" t="s">
        <v>8</v>
      </c>
      <c r="M39" s="10">
        <v>5.44</v>
      </c>
      <c r="N39" s="27">
        <v>2.2434586466165398</v>
      </c>
      <c r="O39" s="28">
        <v>2.02</v>
      </c>
      <c r="P39" s="27">
        <v>2.1992156862745098</v>
      </c>
      <c r="Q39" s="40">
        <f>ROUND(IF(OR($L39="1st",$L39="WON"),($M39*$N39)+($O39*$P39),IF(OR($L39="2nd",$L39="3rd"),IF($O39="NTD",0,($O39*$P39))))-($N39+$P39),1)</f>
        <v>0</v>
      </c>
      <c r="R39" s="42">
        <f t="shared" ref="R39" si="67">Q39+R38</f>
        <v>2.759999999999998</v>
      </c>
      <c r="S39" s="10">
        <f t="shared" si="64"/>
        <v>5.44</v>
      </c>
      <c r="T39" s="27">
        <f t="shared" ref="T39:V39" si="68">IF(S39&gt;0,T$4,0)</f>
        <v>1</v>
      </c>
      <c r="U39" s="28">
        <f t="shared" si="66"/>
        <v>2.02</v>
      </c>
      <c r="V39" s="27">
        <f t="shared" si="68"/>
        <v>1</v>
      </c>
      <c r="W39" s="40">
        <f t="shared" si="8"/>
        <v>0.02</v>
      </c>
      <c r="X39" s="42">
        <f t="shared" si="41"/>
        <v>-12.809999999999999</v>
      </c>
      <c r="Y39" s="117"/>
      <c r="Z39" s="27"/>
      <c r="AA39" s="33"/>
      <c r="AB39" s="27"/>
      <c r="AC39" s="27"/>
      <c r="AD39" s="27"/>
      <c r="AE39" s="118"/>
      <c r="AF39" s="117"/>
      <c r="AG39" s="27"/>
      <c r="AH39" s="33"/>
      <c r="AI39" s="27"/>
      <c r="AJ39" s="27"/>
      <c r="AK39" s="118"/>
      <c r="AL39" s="64"/>
    </row>
    <row r="40" spans="1:38" outlineLevel="1" x14ac:dyDescent="0.2">
      <c r="A40" s="72"/>
      <c r="B40" s="34">
        <f t="shared" si="36"/>
        <v>35</v>
      </c>
      <c r="C40" s="2" t="s">
        <v>159</v>
      </c>
      <c r="D40" s="55">
        <v>44075</v>
      </c>
      <c r="E40" s="2" t="s">
        <v>11</v>
      </c>
      <c r="F40" s="47" t="s">
        <v>10</v>
      </c>
      <c r="G40" s="47" t="s">
        <v>67</v>
      </c>
      <c r="H40" s="47">
        <v>1100</v>
      </c>
      <c r="I40" s="47" t="s">
        <v>132</v>
      </c>
      <c r="J40" s="47" t="s">
        <v>120</v>
      </c>
      <c r="K40" s="121" t="s">
        <v>772</v>
      </c>
      <c r="L40" s="33" t="s">
        <v>9</v>
      </c>
      <c r="M40" s="10">
        <v>8.3699999999999992</v>
      </c>
      <c r="N40" s="27">
        <v>1.35855735397607</v>
      </c>
      <c r="O40" s="28">
        <v>2.64</v>
      </c>
      <c r="P40" s="27">
        <v>0.82428571428571429</v>
      </c>
      <c r="Q40" s="40">
        <f t="shared" ref="Q40:Q105" si="69">ROUND(IF(OR($L40="1st",$L40="WON"),($M40*$N40)+($O40*$P40),IF(OR($L40="2nd",$L40="3rd"),IF($O40="NTD",0,($O40*$P40))))-($N40+$P40),1)</f>
        <v>11.4</v>
      </c>
      <c r="R40" s="42">
        <f t="shared" ref="R40" si="70">Q40+R39</f>
        <v>14.159999999999998</v>
      </c>
      <c r="S40" s="10">
        <f t="shared" si="64"/>
        <v>8.3699999999999992</v>
      </c>
      <c r="T40" s="27">
        <f t="shared" ref="T40:V40" si="71">IF(S40&gt;0,T$4,0)</f>
        <v>1</v>
      </c>
      <c r="U40" s="28">
        <f t="shared" si="66"/>
        <v>2.64</v>
      </c>
      <c r="V40" s="27">
        <f t="shared" si="71"/>
        <v>1</v>
      </c>
      <c r="W40" s="40">
        <f t="shared" si="8"/>
        <v>9.01</v>
      </c>
      <c r="X40" s="42">
        <f t="shared" si="41"/>
        <v>-3.7999999999999989</v>
      </c>
      <c r="Y40" s="117"/>
      <c r="Z40" s="27"/>
      <c r="AA40" s="33"/>
      <c r="AB40" s="27"/>
      <c r="AC40" s="27"/>
      <c r="AD40" s="27"/>
      <c r="AE40" s="118"/>
      <c r="AF40" s="117"/>
      <c r="AG40" s="27"/>
      <c r="AH40" s="33"/>
      <c r="AI40" s="27"/>
      <c r="AJ40" s="27"/>
      <c r="AK40" s="118"/>
      <c r="AL40" s="64"/>
    </row>
    <row r="41" spans="1:38" outlineLevel="1" x14ac:dyDescent="0.2">
      <c r="A41" s="72"/>
      <c r="B41" s="34">
        <f t="shared" si="36"/>
        <v>36</v>
      </c>
      <c r="C41" s="2" t="s">
        <v>160</v>
      </c>
      <c r="D41" s="55">
        <v>44076</v>
      </c>
      <c r="E41" s="2" t="s">
        <v>40</v>
      </c>
      <c r="F41" s="47" t="s">
        <v>25</v>
      </c>
      <c r="G41" s="47" t="s">
        <v>67</v>
      </c>
      <c r="H41" s="47">
        <v>1300</v>
      </c>
      <c r="I41" s="47" t="s">
        <v>132</v>
      </c>
      <c r="J41" s="47" t="s">
        <v>120</v>
      </c>
      <c r="K41" s="121" t="s">
        <v>772</v>
      </c>
      <c r="L41" s="33" t="s">
        <v>66</v>
      </c>
      <c r="M41" s="10">
        <v>7.32</v>
      </c>
      <c r="N41" s="27">
        <v>1.59</v>
      </c>
      <c r="O41" s="28">
        <v>2.68</v>
      </c>
      <c r="P41" s="27">
        <v>0.93090909090909091</v>
      </c>
      <c r="Q41" s="40">
        <f t="shared" si="69"/>
        <v>-2.5</v>
      </c>
      <c r="R41" s="42">
        <f t="shared" ref="R41" si="72">Q41+R40</f>
        <v>11.659999999999998</v>
      </c>
      <c r="S41" s="10">
        <f t="shared" si="64"/>
        <v>7.32</v>
      </c>
      <c r="T41" s="27">
        <f t="shared" ref="T41:V41" si="73">IF(S41&gt;0,T$4,0)</f>
        <v>1</v>
      </c>
      <c r="U41" s="28">
        <f t="shared" si="66"/>
        <v>2.68</v>
      </c>
      <c r="V41" s="27">
        <f t="shared" si="73"/>
        <v>1</v>
      </c>
      <c r="W41" s="40">
        <f t="shared" si="8"/>
        <v>-2</v>
      </c>
      <c r="X41" s="42">
        <f t="shared" si="41"/>
        <v>-5.7999999999999989</v>
      </c>
      <c r="Y41" s="117"/>
      <c r="Z41" s="27"/>
      <c r="AA41" s="33"/>
      <c r="AB41" s="27"/>
      <c r="AC41" s="27"/>
      <c r="AD41" s="27"/>
      <c r="AE41" s="118"/>
      <c r="AF41" s="117"/>
      <c r="AG41" s="27"/>
      <c r="AH41" s="33"/>
      <c r="AI41" s="27"/>
      <c r="AJ41" s="27"/>
      <c r="AK41" s="118"/>
      <c r="AL41" s="64"/>
    </row>
    <row r="42" spans="1:38" outlineLevel="1" x14ac:dyDescent="0.2">
      <c r="A42" s="72"/>
      <c r="B42" s="34">
        <f t="shared" si="36"/>
        <v>37</v>
      </c>
      <c r="C42" s="2" t="s">
        <v>161</v>
      </c>
      <c r="D42" s="55">
        <v>44076</v>
      </c>
      <c r="E42" s="2" t="s">
        <v>40</v>
      </c>
      <c r="F42" s="47" t="s">
        <v>25</v>
      </c>
      <c r="G42" s="47" t="s">
        <v>67</v>
      </c>
      <c r="H42" s="47">
        <v>1300</v>
      </c>
      <c r="I42" s="47" t="s">
        <v>132</v>
      </c>
      <c r="J42" s="47" t="s">
        <v>120</v>
      </c>
      <c r="K42" s="121" t="s">
        <v>772</v>
      </c>
      <c r="L42" s="33" t="s">
        <v>8</v>
      </c>
      <c r="M42" s="10">
        <v>6.91</v>
      </c>
      <c r="N42" s="27">
        <v>1.6972340425531915</v>
      </c>
      <c r="O42" s="28">
        <v>2.4700000000000002</v>
      </c>
      <c r="P42" s="27">
        <v>1.1733333333333333</v>
      </c>
      <c r="Q42" s="40">
        <f t="shared" si="69"/>
        <v>0</v>
      </c>
      <c r="R42" s="42">
        <f t="shared" ref="R42" si="74">Q42+R41</f>
        <v>11.659999999999998</v>
      </c>
      <c r="S42" s="10">
        <f t="shared" si="64"/>
        <v>6.91</v>
      </c>
      <c r="T42" s="27">
        <f t="shared" ref="T42:V42" si="75">IF(S42&gt;0,T$4,0)</f>
        <v>1</v>
      </c>
      <c r="U42" s="28">
        <f t="shared" si="66"/>
        <v>2.4700000000000002</v>
      </c>
      <c r="V42" s="27">
        <f t="shared" si="75"/>
        <v>1</v>
      </c>
      <c r="W42" s="40">
        <f t="shared" si="8"/>
        <v>0.47</v>
      </c>
      <c r="X42" s="42">
        <f t="shared" si="41"/>
        <v>-5.3299999999999992</v>
      </c>
      <c r="Y42" s="117"/>
      <c r="Z42" s="27"/>
      <c r="AA42" s="33"/>
      <c r="AB42" s="27"/>
      <c r="AC42" s="27"/>
      <c r="AD42" s="27"/>
      <c r="AE42" s="118"/>
      <c r="AF42" s="117"/>
      <c r="AG42" s="27"/>
      <c r="AH42" s="33"/>
      <c r="AI42" s="27"/>
      <c r="AJ42" s="27"/>
      <c r="AK42" s="118"/>
      <c r="AL42" s="64"/>
    </row>
    <row r="43" spans="1:38" outlineLevel="1" x14ac:dyDescent="0.2">
      <c r="A43" s="72"/>
      <c r="B43" s="34">
        <f t="shared" si="36"/>
        <v>38</v>
      </c>
      <c r="C43" s="2" t="s">
        <v>162</v>
      </c>
      <c r="D43" s="55">
        <v>44076</v>
      </c>
      <c r="E43" s="2" t="s">
        <v>40</v>
      </c>
      <c r="F43" s="47" t="s">
        <v>13</v>
      </c>
      <c r="G43" s="47" t="s">
        <v>69</v>
      </c>
      <c r="H43" s="47">
        <v>1300</v>
      </c>
      <c r="I43" s="47" t="s">
        <v>132</v>
      </c>
      <c r="J43" s="47" t="s">
        <v>120</v>
      </c>
      <c r="K43" s="121" t="s">
        <v>772</v>
      </c>
      <c r="L43" s="33" t="s">
        <v>62</v>
      </c>
      <c r="M43" s="10">
        <v>3</v>
      </c>
      <c r="N43" s="27">
        <v>4.9899999999999993</v>
      </c>
      <c r="O43" s="28">
        <v>1.35</v>
      </c>
      <c r="P43" s="27">
        <v>0</v>
      </c>
      <c r="Q43" s="40">
        <f t="shared" si="69"/>
        <v>-5</v>
      </c>
      <c r="R43" s="42">
        <f t="shared" ref="R43" si="76">Q43+R42</f>
        <v>6.6599999999999984</v>
      </c>
      <c r="S43" s="10">
        <f t="shared" si="64"/>
        <v>3</v>
      </c>
      <c r="T43" s="27">
        <f t="shared" ref="T43:V43" si="77">IF(S43&gt;0,T$4,0)</f>
        <v>1</v>
      </c>
      <c r="U43" s="28">
        <f t="shared" si="66"/>
        <v>1.35</v>
      </c>
      <c r="V43" s="27">
        <f t="shared" si="77"/>
        <v>1</v>
      </c>
      <c r="W43" s="40">
        <f t="shared" si="8"/>
        <v>-2</v>
      </c>
      <c r="X43" s="42">
        <f t="shared" si="41"/>
        <v>-7.3299999999999992</v>
      </c>
      <c r="Y43" s="117"/>
      <c r="Z43" s="27"/>
      <c r="AA43" s="33"/>
      <c r="AB43" s="27"/>
      <c r="AC43" s="27"/>
      <c r="AD43" s="27"/>
      <c r="AE43" s="118"/>
      <c r="AF43" s="117"/>
      <c r="AG43" s="27"/>
      <c r="AH43" s="33"/>
      <c r="AI43" s="27"/>
      <c r="AJ43" s="27"/>
      <c r="AK43" s="118"/>
      <c r="AL43" s="64"/>
    </row>
    <row r="44" spans="1:38" outlineLevel="1" x14ac:dyDescent="0.2">
      <c r="A44" s="72"/>
      <c r="B44" s="34">
        <f t="shared" si="36"/>
        <v>39</v>
      </c>
      <c r="C44" s="2" t="s">
        <v>163</v>
      </c>
      <c r="D44" s="55">
        <v>44077</v>
      </c>
      <c r="E44" s="2" t="s">
        <v>32</v>
      </c>
      <c r="F44" s="47" t="s">
        <v>25</v>
      </c>
      <c r="G44" s="47" t="s">
        <v>67</v>
      </c>
      <c r="H44" s="47">
        <v>1000</v>
      </c>
      <c r="I44" s="47" t="s">
        <v>128</v>
      </c>
      <c r="J44" s="47" t="s">
        <v>120</v>
      </c>
      <c r="K44" s="121" t="s">
        <v>772</v>
      </c>
      <c r="L44" s="33" t="s">
        <v>56</v>
      </c>
      <c r="M44" s="10">
        <v>4.2</v>
      </c>
      <c r="N44" s="27">
        <v>3.1123076923076924</v>
      </c>
      <c r="O44" s="28">
        <v>1.32</v>
      </c>
      <c r="P44" s="27">
        <v>0</v>
      </c>
      <c r="Q44" s="40">
        <f t="shared" si="69"/>
        <v>-3.1</v>
      </c>
      <c r="R44" s="42">
        <f t="shared" ref="R44" si="78">Q44+R43</f>
        <v>3.5599999999999983</v>
      </c>
      <c r="S44" s="10">
        <f t="shared" si="64"/>
        <v>4.2</v>
      </c>
      <c r="T44" s="27">
        <f t="shared" ref="T44:V44" si="79">IF(S44&gt;0,T$4,0)</f>
        <v>1</v>
      </c>
      <c r="U44" s="28">
        <f t="shared" si="66"/>
        <v>1.32</v>
      </c>
      <c r="V44" s="27">
        <f t="shared" si="79"/>
        <v>1</v>
      </c>
      <c r="W44" s="40">
        <f t="shared" si="8"/>
        <v>-2</v>
      </c>
      <c r="X44" s="42">
        <f t="shared" si="41"/>
        <v>-9.3299999999999983</v>
      </c>
      <c r="Y44" s="117"/>
      <c r="Z44" s="27"/>
      <c r="AA44" s="33"/>
      <c r="AB44" s="27"/>
      <c r="AC44" s="27"/>
      <c r="AD44" s="27"/>
      <c r="AE44" s="118"/>
      <c r="AF44" s="117"/>
      <c r="AG44" s="27"/>
      <c r="AH44" s="33"/>
      <c r="AI44" s="27"/>
      <c r="AJ44" s="27"/>
      <c r="AK44" s="118"/>
      <c r="AL44" s="64"/>
    </row>
    <row r="45" spans="1:38" outlineLevel="1" x14ac:dyDescent="0.2">
      <c r="A45" s="72"/>
      <c r="B45" s="34">
        <f t="shared" si="36"/>
        <v>40</v>
      </c>
      <c r="C45" s="2" t="s">
        <v>164</v>
      </c>
      <c r="D45" s="55">
        <v>44078</v>
      </c>
      <c r="E45" s="2" t="s">
        <v>53</v>
      </c>
      <c r="F45" s="47" t="s">
        <v>36</v>
      </c>
      <c r="G45" s="47" t="s">
        <v>67</v>
      </c>
      <c r="H45" s="47">
        <v>1000</v>
      </c>
      <c r="I45" s="47" t="s">
        <v>132</v>
      </c>
      <c r="J45" s="47" t="s">
        <v>120</v>
      </c>
      <c r="K45" s="121" t="s">
        <v>772</v>
      </c>
      <c r="L45" s="33" t="s">
        <v>9</v>
      </c>
      <c r="M45" s="10">
        <v>17</v>
      </c>
      <c r="N45" s="27">
        <v>0.62250000000000005</v>
      </c>
      <c r="O45" s="28">
        <v>4.2</v>
      </c>
      <c r="P45" s="27">
        <v>0.20666666666666669</v>
      </c>
      <c r="Q45" s="40">
        <f t="shared" si="69"/>
        <v>10.6</v>
      </c>
      <c r="R45" s="42">
        <f t="shared" ref="R45" si="80">Q45+R44</f>
        <v>14.159999999999998</v>
      </c>
      <c r="S45" s="10">
        <f t="shared" si="64"/>
        <v>17</v>
      </c>
      <c r="T45" s="27">
        <f t="shared" ref="T45:V45" si="81">IF(S45&gt;0,T$4,0)</f>
        <v>1</v>
      </c>
      <c r="U45" s="28">
        <f t="shared" si="66"/>
        <v>4.2</v>
      </c>
      <c r="V45" s="27">
        <f t="shared" si="81"/>
        <v>1</v>
      </c>
      <c r="W45" s="40">
        <f t="shared" si="8"/>
        <v>19.2</v>
      </c>
      <c r="X45" s="42">
        <f t="shared" si="41"/>
        <v>9.870000000000001</v>
      </c>
      <c r="Y45" s="117"/>
      <c r="Z45" s="27"/>
      <c r="AA45" s="33"/>
      <c r="AB45" s="27"/>
      <c r="AC45" s="27"/>
      <c r="AD45" s="27"/>
      <c r="AE45" s="118"/>
      <c r="AF45" s="117"/>
      <c r="AG45" s="27"/>
      <c r="AH45" s="33"/>
      <c r="AI45" s="27"/>
      <c r="AJ45" s="27"/>
      <c r="AK45" s="118"/>
      <c r="AL45" s="64"/>
    </row>
    <row r="46" spans="1:38" outlineLevel="1" x14ac:dyDescent="0.2">
      <c r="A46" s="72"/>
      <c r="B46" s="34">
        <f t="shared" si="36"/>
        <v>41</v>
      </c>
      <c r="C46" s="2" t="s">
        <v>165</v>
      </c>
      <c r="D46" s="55">
        <v>44079</v>
      </c>
      <c r="E46" s="2" t="s">
        <v>88</v>
      </c>
      <c r="F46" s="47" t="s">
        <v>25</v>
      </c>
      <c r="G46" s="47" t="s">
        <v>67</v>
      </c>
      <c r="H46" s="47">
        <v>1100</v>
      </c>
      <c r="I46" s="47" t="s">
        <v>131</v>
      </c>
      <c r="J46" s="47" t="s">
        <v>120</v>
      </c>
      <c r="K46" s="121" t="s">
        <v>772</v>
      </c>
      <c r="L46" s="33" t="s">
        <v>12</v>
      </c>
      <c r="M46" s="10">
        <v>2.91</v>
      </c>
      <c r="N46" s="27">
        <v>5.2411347517730498</v>
      </c>
      <c r="O46" s="28">
        <v>1.23</v>
      </c>
      <c r="P46" s="27">
        <v>0</v>
      </c>
      <c r="Q46" s="40">
        <f t="shared" si="69"/>
        <v>-5.2</v>
      </c>
      <c r="R46" s="42">
        <f t="shared" ref="R46" si="82">Q46+R45</f>
        <v>8.9599999999999973</v>
      </c>
      <c r="S46" s="10">
        <f t="shared" si="64"/>
        <v>2.91</v>
      </c>
      <c r="T46" s="27">
        <f t="shared" ref="T46:V46" si="83">IF(S46&gt;0,T$4,0)</f>
        <v>1</v>
      </c>
      <c r="U46" s="28">
        <f t="shared" si="66"/>
        <v>1.23</v>
      </c>
      <c r="V46" s="27">
        <f t="shared" si="83"/>
        <v>1</v>
      </c>
      <c r="W46" s="40">
        <f t="shared" si="8"/>
        <v>-0.77</v>
      </c>
      <c r="X46" s="42">
        <f t="shared" si="41"/>
        <v>9.1000000000000014</v>
      </c>
      <c r="Y46" s="117"/>
      <c r="Z46" s="27"/>
      <c r="AA46" s="33"/>
      <c r="AB46" s="27"/>
      <c r="AC46" s="27"/>
      <c r="AD46" s="27"/>
      <c r="AE46" s="118"/>
      <c r="AF46" s="117"/>
      <c r="AG46" s="27"/>
      <c r="AH46" s="33"/>
      <c r="AI46" s="27"/>
      <c r="AJ46" s="27"/>
      <c r="AK46" s="118"/>
      <c r="AL46" s="64"/>
    </row>
    <row r="47" spans="1:38" outlineLevel="1" x14ac:dyDescent="0.2">
      <c r="A47" s="72"/>
      <c r="B47" s="34">
        <f t="shared" si="36"/>
        <v>42</v>
      </c>
      <c r="C47" s="2" t="s">
        <v>166</v>
      </c>
      <c r="D47" s="55">
        <v>44080</v>
      </c>
      <c r="E47" s="2" t="s">
        <v>51</v>
      </c>
      <c r="F47" s="47" t="s">
        <v>25</v>
      </c>
      <c r="G47" s="47" t="s">
        <v>67</v>
      </c>
      <c r="H47" s="47">
        <v>1500</v>
      </c>
      <c r="I47" s="47" t="s">
        <v>132</v>
      </c>
      <c r="J47" s="47" t="s">
        <v>120</v>
      </c>
      <c r="K47" s="121" t="s">
        <v>772</v>
      </c>
      <c r="L47" s="33" t="s">
        <v>66</v>
      </c>
      <c r="M47" s="10">
        <v>10.5</v>
      </c>
      <c r="N47" s="27">
        <v>1.0573684210526315</v>
      </c>
      <c r="O47" s="28">
        <v>3.38</v>
      </c>
      <c r="P47" s="27">
        <v>0.4299999999999996</v>
      </c>
      <c r="Q47" s="40">
        <f t="shared" si="69"/>
        <v>-1.5</v>
      </c>
      <c r="R47" s="42">
        <f t="shared" ref="R47" si="84">Q47+R46</f>
        <v>7.4599999999999973</v>
      </c>
      <c r="S47" s="10">
        <f t="shared" si="64"/>
        <v>10.5</v>
      </c>
      <c r="T47" s="27">
        <f t="shared" ref="T47:V47" si="85">IF(S47&gt;0,T$4,0)</f>
        <v>1</v>
      </c>
      <c r="U47" s="28">
        <f t="shared" si="66"/>
        <v>3.38</v>
      </c>
      <c r="V47" s="27">
        <f t="shared" si="85"/>
        <v>1</v>
      </c>
      <c r="W47" s="40">
        <f t="shared" si="8"/>
        <v>-2</v>
      </c>
      <c r="X47" s="42">
        <f t="shared" si="41"/>
        <v>7.1000000000000014</v>
      </c>
      <c r="Y47" s="117"/>
      <c r="Z47" s="27"/>
      <c r="AA47" s="33"/>
      <c r="AB47" s="27"/>
      <c r="AC47" s="27"/>
      <c r="AD47" s="27"/>
      <c r="AE47" s="118"/>
      <c r="AF47" s="117"/>
      <c r="AG47" s="27"/>
      <c r="AH47" s="33"/>
      <c r="AI47" s="27"/>
      <c r="AJ47" s="27"/>
      <c r="AK47" s="118"/>
      <c r="AL47" s="64"/>
    </row>
    <row r="48" spans="1:38" outlineLevel="1" x14ac:dyDescent="0.2">
      <c r="A48" s="72"/>
      <c r="B48" s="34">
        <f t="shared" si="36"/>
        <v>43</v>
      </c>
      <c r="C48" s="2" t="s">
        <v>167</v>
      </c>
      <c r="D48" s="55">
        <v>44080</v>
      </c>
      <c r="E48" s="2" t="s">
        <v>51</v>
      </c>
      <c r="F48" s="47" t="s">
        <v>10</v>
      </c>
      <c r="G48" s="47" t="s">
        <v>67</v>
      </c>
      <c r="H48" s="47">
        <v>1200</v>
      </c>
      <c r="I48" s="47" t="s">
        <v>132</v>
      </c>
      <c r="J48" s="47" t="s">
        <v>120</v>
      </c>
      <c r="K48" s="121" t="s">
        <v>772</v>
      </c>
      <c r="L48" s="33" t="s">
        <v>66</v>
      </c>
      <c r="M48" s="10">
        <v>4.08</v>
      </c>
      <c r="N48" s="27">
        <v>3.2485714285714287</v>
      </c>
      <c r="O48" s="28">
        <v>1.81</v>
      </c>
      <c r="P48" s="27">
        <v>3.9753846153846153</v>
      </c>
      <c r="Q48" s="40">
        <f t="shared" si="69"/>
        <v>-7.2</v>
      </c>
      <c r="R48" s="42">
        <f t="shared" ref="R48" si="86">Q48+R47</f>
        <v>0.25999999999999712</v>
      </c>
      <c r="S48" s="10">
        <f t="shared" si="64"/>
        <v>4.08</v>
      </c>
      <c r="T48" s="27">
        <f t="shared" ref="T48:V48" si="87">IF(S48&gt;0,T$4,0)</f>
        <v>1</v>
      </c>
      <c r="U48" s="28">
        <f t="shared" si="66"/>
        <v>1.81</v>
      </c>
      <c r="V48" s="27">
        <f t="shared" si="87"/>
        <v>1</v>
      </c>
      <c r="W48" s="40">
        <f t="shared" si="8"/>
        <v>-2</v>
      </c>
      <c r="X48" s="42">
        <f t="shared" si="41"/>
        <v>5.1000000000000014</v>
      </c>
      <c r="Y48" s="117"/>
      <c r="Z48" s="27"/>
      <c r="AA48" s="33"/>
      <c r="AB48" s="27"/>
      <c r="AC48" s="27"/>
      <c r="AD48" s="27"/>
      <c r="AE48" s="118"/>
      <c r="AF48" s="117"/>
      <c r="AG48" s="27"/>
      <c r="AH48" s="33"/>
      <c r="AI48" s="27"/>
      <c r="AJ48" s="27"/>
      <c r="AK48" s="118"/>
      <c r="AL48" s="64"/>
    </row>
    <row r="49" spans="1:38" outlineLevel="1" x14ac:dyDescent="0.2">
      <c r="A49" s="72"/>
      <c r="B49" s="34">
        <f t="shared" si="36"/>
        <v>44</v>
      </c>
      <c r="C49" s="2" t="s">
        <v>168</v>
      </c>
      <c r="D49" s="55">
        <v>44080</v>
      </c>
      <c r="E49" s="2" t="s">
        <v>51</v>
      </c>
      <c r="F49" s="47" t="s">
        <v>10</v>
      </c>
      <c r="G49" s="47" t="s">
        <v>67</v>
      </c>
      <c r="H49" s="47">
        <v>1200</v>
      </c>
      <c r="I49" s="47" t="s">
        <v>132</v>
      </c>
      <c r="J49" s="47" t="s">
        <v>120</v>
      </c>
      <c r="K49" s="121" t="s">
        <v>772</v>
      </c>
      <c r="L49" s="33" t="s">
        <v>74</v>
      </c>
      <c r="M49" s="10">
        <v>9.9499999999999993</v>
      </c>
      <c r="N49" s="27">
        <v>1.1214285714285712</v>
      </c>
      <c r="O49" s="28">
        <v>2.88</v>
      </c>
      <c r="P49" s="27">
        <v>0.61142857142857088</v>
      </c>
      <c r="Q49" s="40">
        <f t="shared" si="69"/>
        <v>-1.7</v>
      </c>
      <c r="R49" s="42">
        <f t="shared" ref="R49" si="88">Q49+R48</f>
        <v>-1.4400000000000028</v>
      </c>
      <c r="S49" s="10">
        <f t="shared" si="64"/>
        <v>9.9499999999999993</v>
      </c>
      <c r="T49" s="27">
        <f t="shared" ref="T49:V49" si="89">IF(S49&gt;0,T$4,0)</f>
        <v>1</v>
      </c>
      <c r="U49" s="28">
        <f t="shared" si="66"/>
        <v>2.88</v>
      </c>
      <c r="V49" s="27">
        <f t="shared" si="89"/>
        <v>1</v>
      </c>
      <c r="W49" s="40">
        <f t="shared" si="8"/>
        <v>-2</v>
      </c>
      <c r="X49" s="42">
        <f t="shared" si="41"/>
        <v>3.1000000000000014</v>
      </c>
      <c r="Y49" s="117"/>
      <c r="Z49" s="27"/>
      <c r="AA49" s="33"/>
      <c r="AB49" s="27"/>
      <c r="AC49" s="27"/>
      <c r="AD49" s="27"/>
      <c r="AE49" s="118"/>
      <c r="AF49" s="117"/>
      <c r="AG49" s="27"/>
      <c r="AH49" s="33"/>
      <c r="AI49" s="27"/>
      <c r="AJ49" s="27"/>
      <c r="AK49" s="118"/>
      <c r="AL49" s="64"/>
    </row>
    <row r="50" spans="1:38" outlineLevel="1" x14ac:dyDescent="0.2">
      <c r="A50" s="72"/>
      <c r="B50" s="34">
        <f t="shared" si="36"/>
        <v>45</v>
      </c>
      <c r="C50" s="2" t="s">
        <v>139</v>
      </c>
      <c r="D50" s="55">
        <v>44080</v>
      </c>
      <c r="E50" s="2" t="s">
        <v>51</v>
      </c>
      <c r="F50" s="47" t="s">
        <v>29</v>
      </c>
      <c r="G50" s="47" t="s">
        <v>69</v>
      </c>
      <c r="H50" s="47">
        <v>1200</v>
      </c>
      <c r="I50" s="47" t="s">
        <v>132</v>
      </c>
      <c r="J50" s="47" t="s">
        <v>120</v>
      </c>
      <c r="K50" s="121" t="s">
        <v>772</v>
      </c>
      <c r="L50" s="33" t="s">
        <v>9</v>
      </c>
      <c r="M50" s="10">
        <v>1.49</v>
      </c>
      <c r="N50" s="27">
        <v>20.364651162790697</v>
      </c>
      <c r="O50" s="28">
        <v>1.1299999999999999</v>
      </c>
      <c r="P50" s="27">
        <v>0</v>
      </c>
      <c r="Q50" s="40">
        <f t="shared" si="69"/>
        <v>10</v>
      </c>
      <c r="R50" s="42">
        <f t="shared" ref="R50" si="90">Q50+R49</f>
        <v>8.5599999999999969</v>
      </c>
      <c r="S50" s="10">
        <f t="shared" ref="S50:S113" si="91">M50</f>
        <v>1.49</v>
      </c>
      <c r="T50" s="27">
        <f t="shared" ref="T50:V50" si="92">IF(S50&gt;0,T$4,0)</f>
        <v>1</v>
      </c>
      <c r="U50" s="28">
        <f t="shared" ref="U50:U113" si="93">O50</f>
        <v>1.1299999999999999</v>
      </c>
      <c r="V50" s="27">
        <f t="shared" si="92"/>
        <v>1</v>
      </c>
      <c r="W50" s="40">
        <f t="shared" si="8"/>
        <v>0.62</v>
      </c>
      <c r="X50" s="42">
        <f t="shared" si="41"/>
        <v>3.7200000000000015</v>
      </c>
      <c r="Y50" s="117"/>
      <c r="Z50" s="27"/>
      <c r="AA50" s="33"/>
      <c r="AB50" s="27"/>
      <c r="AC50" s="27"/>
      <c r="AD50" s="27"/>
      <c r="AE50" s="118"/>
      <c r="AF50" s="117"/>
      <c r="AG50" s="27"/>
      <c r="AH50" s="33"/>
      <c r="AI50" s="27"/>
      <c r="AJ50" s="27"/>
      <c r="AK50" s="118"/>
      <c r="AL50" s="64"/>
    </row>
    <row r="51" spans="1:38" outlineLevel="1" collapsed="1" x14ac:dyDescent="0.2">
      <c r="A51" s="72"/>
      <c r="B51" s="34">
        <f t="shared" si="36"/>
        <v>46</v>
      </c>
      <c r="C51" s="2" t="s">
        <v>169</v>
      </c>
      <c r="D51" s="55">
        <v>44081</v>
      </c>
      <c r="E51" s="2" t="s">
        <v>37</v>
      </c>
      <c r="F51" s="47" t="s">
        <v>36</v>
      </c>
      <c r="G51" s="47" t="s">
        <v>67</v>
      </c>
      <c r="H51" s="47">
        <v>1100</v>
      </c>
      <c r="I51" s="47" t="s">
        <v>132</v>
      </c>
      <c r="J51" s="47" t="s">
        <v>120</v>
      </c>
      <c r="K51" s="121" t="s">
        <v>772</v>
      </c>
      <c r="L51" s="33" t="s">
        <v>86</v>
      </c>
      <c r="M51" s="10">
        <v>13.63</v>
      </c>
      <c r="N51" s="27">
        <v>0.78843137254901952</v>
      </c>
      <c r="O51" s="28">
        <v>3.53</v>
      </c>
      <c r="P51" s="27">
        <v>0.30933333333333313</v>
      </c>
      <c r="Q51" s="40">
        <f t="shared" si="69"/>
        <v>-1.1000000000000001</v>
      </c>
      <c r="R51" s="42">
        <f t="shared" ref="R51" si="94">Q51+R50</f>
        <v>7.4599999999999973</v>
      </c>
      <c r="S51" s="10">
        <f t="shared" si="91"/>
        <v>13.63</v>
      </c>
      <c r="T51" s="27">
        <f t="shared" ref="T51:V51" si="95">IF(S51&gt;0,T$4,0)</f>
        <v>1</v>
      </c>
      <c r="U51" s="28">
        <f t="shared" si="93"/>
        <v>3.53</v>
      </c>
      <c r="V51" s="27">
        <f t="shared" si="95"/>
        <v>1</v>
      </c>
      <c r="W51" s="40">
        <f t="shared" si="8"/>
        <v>-2</v>
      </c>
      <c r="X51" s="42">
        <f t="shared" si="41"/>
        <v>1.7200000000000015</v>
      </c>
      <c r="Y51" s="117"/>
      <c r="Z51" s="27"/>
      <c r="AA51" s="33"/>
      <c r="AB51" s="27"/>
      <c r="AC51" s="27"/>
      <c r="AD51" s="27"/>
      <c r="AE51" s="118"/>
      <c r="AF51" s="117"/>
      <c r="AG51" s="27"/>
      <c r="AH51" s="33"/>
      <c r="AI51" s="27"/>
      <c r="AJ51" s="27"/>
      <c r="AK51" s="118"/>
      <c r="AL51" s="64"/>
    </row>
    <row r="52" spans="1:38" outlineLevel="1" x14ac:dyDescent="0.2">
      <c r="A52" s="72"/>
      <c r="B52" s="34">
        <f t="shared" si="36"/>
        <v>47</v>
      </c>
      <c r="C52" s="2" t="s">
        <v>170</v>
      </c>
      <c r="D52" s="55">
        <v>44081</v>
      </c>
      <c r="E52" s="2" t="s">
        <v>37</v>
      </c>
      <c r="F52" s="47" t="s">
        <v>36</v>
      </c>
      <c r="G52" s="47" t="s">
        <v>67</v>
      </c>
      <c r="H52" s="47">
        <v>1100</v>
      </c>
      <c r="I52" s="47" t="s">
        <v>132</v>
      </c>
      <c r="J52" s="47" t="s">
        <v>120</v>
      </c>
      <c r="K52" s="121" t="s">
        <v>772</v>
      </c>
      <c r="L52" s="33" t="s">
        <v>8</v>
      </c>
      <c r="M52" s="10">
        <v>4.09</v>
      </c>
      <c r="N52" s="27">
        <v>3.2485714285714287</v>
      </c>
      <c r="O52" s="28">
        <v>1.74</v>
      </c>
      <c r="P52" s="27">
        <v>4.4340740740740738</v>
      </c>
      <c r="Q52" s="40">
        <f t="shared" si="69"/>
        <v>0</v>
      </c>
      <c r="R52" s="42">
        <f t="shared" ref="R52" si="96">Q52+R51</f>
        <v>7.4599999999999973</v>
      </c>
      <c r="S52" s="10">
        <f t="shared" si="91"/>
        <v>4.09</v>
      </c>
      <c r="T52" s="27">
        <f t="shared" ref="T52:V52" si="97">IF(S52&gt;0,T$4,0)</f>
        <v>1</v>
      </c>
      <c r="U52" s="28">
        <f t="shared" si="93"/>
        <v>1.74</v>
      </c>
      <c r="V52" s="27">
        <f t="shared" si="97"/>
        <v>1</v>
      </c>
      <c r="W52" s="40">
        <f t="shared" si="8"/>
        <v>-0.26</v>
      </c>
      <c r="X52" s="42">
        <f t="shared" si="41"/>
        <v>1.4600000000000015</v>
      </c>
      <c r="Y52" s="117"/>
      <c r="Z52" s="27"/>
      <c r="AA52" s="33"/>
      <c r="AB52" s="27"/>
      <c r="AC52" s="27"/>
      <c r="AD52" s="27"/>
      <c r="AE52" s="118"/>
      <c r="AF52" s="117"/>
      <c r="AG52" s="27"/>
      <c r="AH52" s="33"/>
      <c r="AI52" s="27"/>
      <c r="AJ52" s="27"/>
      <c r="AK52" s="118"/>
      <c r="AL52" s="64"/>
    </row>
    <row r="53" spans="1:38" outlineLevel="1" x14ac:dyDescent="0.2">
      <c r="A53" s="72"/>
      <c r="B53" s="34">
        <f t="shared" si="36"/>
        <v>48</v>
      </c>
      <c r="C53" s="2" t="s">
        <v>171</v>
      </c>
      <c r="D53" s="55">
        <v>44082</v>
      </c>
      <c r="E53" s="2" t="s">
        <v>14</v>
      </c>
      <c r="F53" s="47" t="s">
        <v>25</v>
      </c>
      <c r="G53" s="47" t="s">
        <v>67</v>
      </c>
      <c r="H53" s="47">
        <v>1000</v>
      </c>
      <c r="I53" s="47" t="s">
        <v>131</v>
      </c>
      <c r="J53" s="47" t="s">
        <v>120</v>
      </c>
      <c r="K53" s="121" t="s">
        <v>772</v>
      </c>
      <c r="L53" s="33" t="s">
        <v>86</v>
      </c>
      <c r="M53" s="10">
        <v>3.14</v>
      </c>
      <c r="N53" s="27">
        <v>4.6674057740887749</v>
      </c>
      <c r="O53" s="28">
        <v>1.59</v>
      </c>
      <c r="P53" s="27">
        <v>0</v>
      </c>
      <c r="Q53" s="40">
        <f t="shared" si="69"/>
        <v>-4.7</v>
      </c>
      <c r="R53" s="42">
        <f t="shared" ref="R53" si="98">Q53+R52</f>
        <v>2.7599999999999971</v>
      </c>
      <c r="S53" s="10">
        <f t="shared" si="91"/>
        <v>3.14</v>
      </c>
      <c r="T53" s="27">
        <f t="shared" ref="T53:V53" si="99">IF(S53&gt;0,T$4,0)</f>
        <v>1</v>
      </c>
      <c r="U53" s="28">
        <f t="shared" si="93"/>
        <v>1.59</v>
      </c>
      <c r="V53" s="27">
        <f t="shared" si="99"/>
        <v>1</v>
      </c>
      <c r="W53" s="40">
        <f t="shared" si="8"/>
        <v>-2</v>
      </c>
      <c r="X53" s="42">
        <f t="shared" si="41"/>
        <v>-0.53999999999999848</v>
      </c>
      <c r="Y53" s="117"/>
      <c r="Z53" s="27"/>
      <c r="AA53" s="33"/>
      <c r="AB53" s="27"/>
      <c r="AC53" s="27"/>
      <c r="AD53" s="27"/>
      <c r="AE53" s="118"/>
      <c r="AF53" s="117"/>
      <c r="AG53" s="27"/>
      <c r="AH53" s="33"/>
      <c r="AI53" s="27"/>
      <c r="AJ53" s="27"/>
      <c r="AK53" s="118"/>
      <c r="AL53" s="64"/>
    </row>
    <row r="54" spans="1:38" outlineLevel="1" x14ac:dyDescent="0.2">
      <c r="A54" s="72"/>
      <c r="B54" s="34">
        <f t="shared" si="36"/>
        <v>49</v>
      </c>
      <c r="C54" s="2" t="s">
        <v>172</v>
      </c>
      <c r="D54" s="55">
        <v>44082</v>
      </c>
      <c r="E54" s="2" t="s">
        <v>14</v>
      </c>
      <c r="F54" s="47" t="s">
        <v>25</v>
      </c>
      <c r="G54" s="47" t="s">
        <v>67</v>
      </c>
      <c r="H54" s="47">
        <v>1000</v>
      </c>
      <c r="I54" s="47" t="s">
        <v>131</v>
      </c>
      <c r="J54" s="47" t="s">
        <v>120</v>
      </c>
      <c r="K54" s="121" t="s">
        <v>772</v>
      </c>
      <c r="L54" s="33" t="s">
        <v>66</v>
      </c>
      <c r="M54" s="10">
        <v>3.44</v>
      </c>
      <c r="N54" s="27">
        <v>4.1117948717948716</v>
      </c>
      <c r="O54" s="28">
        <v>1.56</v>
      </c>
      <c r="P54" s="27">
        <v>0</v>
      </c>
      <c r="Q54" s="40">
        <f t="shared" si="69"/>
        <v>-4.0999999999999996</v>
      </c>
      <c r="R54" s="42">
        <f t="shared" ref="R54" si="100">Q54+R53</f>
        <v>-1.3400000000000025</v>
      </c>
      <c r="S54" s="10">
        <f t="shared" si="91"/>
        <v>3.44</v>
      </c>
      <c r="T54" s="27">
        <f t="shared" ref="T54:V54" si="101">IF(S54&gt;0,T$4,0)</f>
        <v>1</v>
      </c>
      <c r="U54" s="28">
        <f t="shared" si="93"/>
        <v>1.56</v>
      </c>
      <c r="V54" s="27">
        <f t="shared" si="101"/>
        <v>1</v>
      </c>
      <c r="W54" s="40">
        <f t="shared" si="8"/>
        <v>-2</v>
      </c>
      <c r="X54" s="42">
        <f t="shared" si="41"/>
        <v>-2.5399999999999983</v>
      </c>
      <c r="Y54" s="117"/>
      <c r="Z54" s="27"/>
      <c r="AA54" s="33"/>
      <c r="AB54" s="27"/>
      <c r="AC54" s="27"/>
      <c r="AD54" s="27"/>
      <c r="AE54" s="118"/>
      <c r="AF54" s="117"/>
      <c r="AG54" s="27"/>
      <c r="AH54" s="33"/>
      <c r="AI54" s="27"/>
      <c r="AJ54" s="27"/>
      <c r="AK54" s="118"/>
      <c r="AL54" s="64"/>
    </row>
    <row r="55" spans="1:38" outlineLevel="1" x14ac:dyDescent="0.2">
      <c r="A55" s="72"/>
      <c r="B55" s="34">
        <f t="shared" si="36"/>
        <v>50</v>
      </c>
      <c r="C55" s="2" t="s">
        <v>173</v>
      </c>
      <c r="D55" s="55">
        <v>44082</v>
      </c>
      <c r="E55" s="2" t="s">
        <v>14</v>
      </c>
      <c r="F55" s="47" t="s">
        <v>36</v>
      </c>
      <c r="G55" s="47" t="s">
        <v>67</v>
      </c>
      <c r="H55" s="47">
        <v>1000</v>
      </c>
      <c r="I55" s="47" t="s">
        <v>131</v>
      </c>
      <c r="J55" s="47" t="s">
        <v>120</v>
      </c>
      <c r="K55" s="121" t="s">
        <v>772</v>
      </c>
      <c r="L55" s="33" t="s">
        <v>66</v>
      </c>
      <c r="M55" s="10">
        <v>3.55</v>
      </c>
      <c r="N55" s="27">
        <v>3.9175609756097565</v>
      </c>
      <c r="O55" s="28">
        <v>1.7</v>
      </c>
      <c r="P55" s="27">
        <v>0</v>
      </c>
      <c r="Q55" s="40">
        <f t="shared" si="69"/>
        <v>-3.9</v>
      </c>
      <c r="R55" s="42">
        <f t="shared" ref="R55" si="102">Q55+R54</f>
        <v>-5.240000000000002</v>
      </c>
      <c r="S55" s="10">
        <f t="shared" si="91"/>
        <v>3.55</v>
      </c>
      <c r="T55" s="27">
        <f t="shared" ref="T55:V55" si="103">IF(S55&gt;0,T$4,0)</f>
        <v>1</v>
      </c>
      <c r="U55" s="28">
        <f t="shared" si="93"/>
        <v>1.7</v>
      </c>
      <c r="V55" s="27">
        <f t="shared" si="103"/>
        <v>1</v>
      </c>
      <c r="W55" s="40">
        <f t="shared" si="8"/>
        <v>-2</v>
      </c>
      <c r="X55" s="42">
        <f t="shared" si="41"/>
        <v>-4.5399999999999983</v>
      </c>
      <c r="Y55" s="117"/>
      <c r="Z55" s="27"/>
      <c r="AA55" s="33"/>
      <c r="AB55" s="27"/>
      <c r="AC55" s="27"/>
      <c r="AD55" s="27"/>
      <c r="AE55" s="118"/>
      <c r="AF55" s="117"/>
      <c r="AG55" s="27"/>
      <c r="AH55" s="33"/>
      <c r="AI55" s="27"/>
      <c r="AJ55" s="27"/>
      <c r="AK55" s="118"/>
      <c r="AL55" s="64"/>
    </row>
    <row r="56" spans="1:38" outlineLevel="1" x14ac:dyDescent="0.2">
      <c r="A56" s="72"/>
      <c r="B56" s="34">
        <f t="shared" si="36"/>
        <v>51</v>
      </c>
      <c r="C56" s="2" t="s">
        <v>174</v>
      </c>
      <c r="D56" s="55">
        <v>44084</v>
      </c>
      <c r="E56" s="2" t="s">
        <v>39</v>
      </c>
      <c r="F56" s="47" t="s">
        <v>36</v>
      </c>
      <c r="G56" s="47" t="s">
        <v>67</v>
      </c>
      <c r="H56" s="47">
        <v>1200</v>
      </c>
      <c r="I56" s="47" t="s">
        <v>132</v>
      </c>
      <c r="J56" s="47" t="s">
        <v>120</v>
      </c>
      <c r="K56" s="121" t="s">
        <v>772</v>
      </c>
      <c r="L56" s="33" t="s">
        <v>9</v>
      </c>
      <c r="M56" s="10">
        <v>8.4</v>
      </c>
      <c r="N56" s="27">
        <v>1.3502898550724636</v>
      </c>
      <c r="O56" s="28">
        <v>2.4500000000000002</v>
      </c>
      <c r="P56" s="27">
        <v>0.90999999999999992</v>
      </c>
      <c r="Q56" s="40">
        <f t="shared" si="69"/>
        <v>11.3</v>
      </c>
      <c r="R56" s="42">
        <f t="shared" ref="R56" si="104">Q56+R55</f>
        <v>6.0599999999999987</v>
      </c>
      <c r="S56" s="10">
        <f t="shared" si="91"/>
        <v>8.4</v>
      </c>
      <c r="T56" s="27">
        <f t="shared" ref="T56:V56" si="105">IF(S56&gt;0,T$4,0)</f>
        <v>1</v>
      </c>
      <c r="U56" s="28">
        <f t="shared" si="93"/>
        <v>2.4500000000000002</v>
      </c>
      <c r="V56" s="27">
        <f t="shared" si="105"/>
        <v>1</v>
      </c>
      <c r="W56" s="40">
        <f t="shared" si="8"/>
        <v>8.85</v>
      </c>
      <c r="X56" s="42">
        <f t="shared" si="41"/>
        <v>4.3100000000000014</v>
      </c>
      <c r="Y56" s="117"/>
      <c r="Z56" s="27"/>
      <c r="AA56" s="33"/>
      <c r="AB56" s="27"/>
      <c r="AC56" s="27"/>
      <c r="AD56" s="27"/>
      <c r="AE56" s="118"/>
      <c r="AF56" s="117"/>
      <c r="AG56" s="27"/>
      <c r="AH56" s="33"/>
      <c r="AI56" s="27"/>
      <c r="AJ56" s="27"/>
      <c r="AK56" s="118"/>
      <c r="AL56" s="64"/>
    </row>
    <row r="57" spans="1:38" outlineLevel="1" x14ac:dyDescent="0.2">
      <c r="A57" s="72"/>
      <c r="B57" s="34">
        <f t="shared" si="36"/>
        <v>52</v>
      </c>
      <c r="C57" s="2" t="s">
        <v>175</v>
      </c>
      <c r="D57" s="55">
        <v>44084</v>
      </c>
      <c r="E57" s="2" t="s">
        <v>39</v>
      </c>
      <c r="F57" s="47" t="s">
        <v>10</v>
      </c>
      <c r="G57" s="47" t="s">
        <v>67</v>
      </c>
      <c r="H57" s="47">
        <v>1200</v>
      </c>
      <c r="I57" s="47" t="s">
        <v>132</v>
      </c>
      <c r="J57" s="47" t="s">
        <v>120</v>
      </c>
      <c r="K57" s="121" t="s">
        <v>772</v>
      </c>
      <c r="L57" s="33" t="s">
        <v>8</v>
      </c>
      <c r="M57" s="10">
        <v>2.2799999999999998</v>
      </c>
      <c r="N57" s="27">
        <v>7.8351219512195129</v>
      </c>
      <c r="O57" s="28">
        <v>1.37</v>
      </c>
      <c r="P57" s="27">
        <v>0</v>
      </c>
      <c r="Q57" s="40">
        <f t="shared" si="69"/>
        <v>-7.8</v>
      </c>
      <c r="R57" s="42">
        <f t="shared" ref="R57" si="106">Q57+R56</f>
        <v>-1.7400000000000011</v>
      </c>
      <c r="S57" s="10">
        <f t="shared" si="91"/>
        <v>2.2799999999999998</v>
      </c>
      <c r="T57" s="27">
        <f t="shared" ref="T57:V57" si="107">IF(S57&gt;0,T$4,0)</f>
        <v>1</v>
      </c>
      <c r="U57" s="28">
        <f t="shared" si="93"/>
        <v>1.37</v>
      </c>
      <c r="V57" s="27">
        <f t="shared" si="107"/>
        <v>1</v>
      </c>
      <c r="W57" s="40">
        <f t="shared" si="8"/>
        <v>-0.63</v>
      </c>
      <c r="X57" s="42">
        <f t="shared" si="41"/>
        <v>3.6800000000000015</v>
      </c>
      <c r="Y57" s="117"/>
      <c r="Z57" s="27"/>
      <c r="AA57" s="33"/>
      <c r="AB57" s="27"/>
      <c r="AC57" s="27"/>
      <c r="AD57" s="27"/>
      <c r="AE57" s="118"/>
      <c r="AF57" s="117"/>
      <c r="AG57" s="27"/>
      <c r="AH57" s="33"/>
      <c r="AI57" s="27"/>
      <c r="AJ57" s="27"/>
      <c r="AK57" s="118"/>
      <c r="AL57" s="64"/>
    </row>
    <row r="58" spans="1:38" outlineLevel="1" x14ac:dyDescent="0.2">
      <c r="A58" s="72"/>
      <c r="B58" s="34">
        <f t="shared" si="36"/>
        <v>53</v>
      </c>
      <c r="C58" s="2" t="s">
        <v>176</v>
      </c>
      <c r="D58" s="55">
        <v>44085</v>
      </c>
      <c r="E58" s="2" t="s">
        <v>33</v>
      </c>
      <c r="F58" s="47" t="s">
        <v>36</v>
      </c>
      <c r="G58" s="47" t="s">
        <v>67</v>
      </c>
      <c r="H58" s="47">
        <v>975</v>
      </c>
      <c r="I58" s="47" t="s">
        <v>132</v>
      </c>
      <c r="J58" s="47" t="s">
        <v>120</v>
      </c>
      <c r="K58" s="121" t="s">
        <v>772</v>
      </c>
      <c r="L58" s="33" t="s">
        <v>9</v>
      </c>
      <c r="M58" s="10">
        <v>2.37</v>
      </c>
      <c r="N58" s="27">
        <v>7.2763636363636355</v>
      </c>
      <c r="O58" s="28">
        <v>1.32</v>
      </c>
      <c r="P58" s="27">
        <v>0</v>
      </c>
      <c r="Q58" s="40">
        <f t="shared" si="69"/>
        <v>10</v>
      </c>
      <c r="R58" s="42">
        <f t="shared" ref="R58" si="108">Q58+R57</f>
        <v>8.259999999999998</v>
      </c>
      <c r="S58" s="10">
        <f t="shared" si="91"/>
        <v>2.37</v>
      </c>
      <c r="T58" s="27">
        <f t="shared" ref="T58:V58" si="109">IF(S58&gt;0,T$4,0)</f>
        <v>1</v>
      </c>
      <c r="U58" s="28">
        <f t="shared" si="93"/>
        <v>1.32</v>
      </c>
      <c r="V58" s="27">
        <f t="shared" si="109"/>
        <v>1</v>
      </c>
      <c r="W58" s="40">
        <f t="shared" si="8"/>
        <v>1.69</v>
      </c>
      <c r="X58" s="42">
        <f t="shared" si="41"/>
        <v>5.370000000000001</v>
      </c>
      <c r="Y58" s="117"/>
      <c r="Z58" s="27"/>
      <c r="AA58" s="33"/>
      <c r="AB58" s="27"/>
      <c r="AC58" s="27"/>
      <c r="AD58" s="27"/>
      <c r="AE58" s="118"/>
      <c r="AF58" s="117"/>
      <c r="AG58" s="27"/>
      <c r="AH58" s="33"/>
      <c r="AI58" s="27"/>
      <c r="AJ58" s="27"/>
      <c r="AK58" s="118"/>
      <c r="AL58" s="64"/>
    </row>
    <row r="59" spans="1:38" outlineLevel="1" x14ac:dyDescent="0.2">
      <c r="A59" s="72"/>
      <c r="B59" s="34">
        <f t="shared" si="36"/>
        <v>54</v>
      </c>
      <c r="C59" s="2" t="s">
        <v>98</v>
      </c>
      <c r="D59" s="55">
        <v>44086</v>
      </c>
      <c r="E59" s="2" t="s">
        <v>31</v>
      </c>
      <c r="F59" s="47" t="s">
        <v>29</v>
      </c>
      <c r="G59" s="47" t="s">
        <v>177</v>
      </c>
      <c r="H59" s="47">
        <v>1100</v>
      </c>
      <c r="I59" s="47" t="s">
        <v>131</v>
      </c>
      <c r="J59" s="47" t="s">
        <v>120</v>
      </c>
      <c r="K59" s="121" t="s">
        <v>772</v>
      </c>
      <c r="L59" s="33" t="s">
        <v>12</v>
      </c>
      <c r="M59" s="10">
        <v>6.78</v>
      </c>
      <c r="N59" s="27">
        <v>1.7360869565217396</v>
      </c>
      <c r="O59" s="28">
        <v>3</v>
      </c>
      <c r="P59" s="27">
        <v>0.88</v>
      </c>
      <c r="Q59" s="40">
        <f t="shared" si="69"/>
        <v>0</v>
      </c>
      <c r="R59" s="42">
        <f t="shared" ref="R59" si="110">Q59+R58</f>
        <v>8.259999999999998</v>
      </c>
      <c r="S59" s="10">
        <f t="shared" si="91"/>
        <v>6.78</v>
      </c>
      <c r="T59" s="27">
        <f t="shared" ref="T59:V59" si="111">IF(S59&gt;0,T$4,0)</f>
        <v>1</v>
      </c>
      <c r="U59" s="28">
        <f t="shared" si="93"/>
        <v>3</v>
      </c>
      <c r="V59" s="27">
        <f t="shared" si="111"/>
        <v>1</v>
      </c>
      <c r="W59" s="40">
        <f t="shared" si="8"/>
        <v>1</v>
      </c>
      <c r="X59" s="42">
        <f t="shared" si="41"/>
        <v>6.370000000000001</v>
      </c>
      <c r="Y59" s="117"/>
      <c r="Z59" s="27"/>
      <c r="AA59" s="33"/>
      <c r="AB59" s="27"/>
      <c r="AC59" s="27"/>
      <c r="AD59" s="27"/>
      <c r="AE59" s="118"/>
      <c r="AF59" s="117"/>
      <c r="AG59" s="27"/>
      <c r="AH59" s="33"/>
      <c r="AI59" s="27"/>
      <c r="AJ59" s="27"/>
      <c r="AK59" s="118"/>
      <c r="AL59" s="64"/>
    </row>
    <row r="60" spans="1:38" outlineLevel="1" x14ac:dyDescent="0.2">
      <c r="A60" s="72"/>
      <c r="B60" s="34">
        <f t="shared" si="36"/>
        <v>55</v>
      </c>
      <c r="C60" s="2" t="s">
        <v>90</v>
      </c>
      <c r="D60" s="55">
        <v>44087</v>
      </c>
      <c r="E60" s="2" t="s">
        <v>15</v>
      </c>
      <c r="F60" s="47" t="s">
        <v>36</v>
      </c>
      <c r="G60" s="47" t="s">
        <v>67</v>
      </c>
      <c r="H60" s="47">
        <v>1200</v>
      </c>
      <c r="I60" s="47" t="s">
        <v>131</v>
      </c>
      <c r="J60" s="47" t="s">
        <v>120</v>
      </c>
      <c r="K60" s="121" t="s">
        <v>772</v>
      </c>
      <c r="L60" s="33" t="s">
        <v>9</v>
      </c>
      <c r="M60" s="10">
        <v>2.3199999999999998</v>
      </c>
      <c r="N60" s="27">
        <v>7.6067074663402687</v>
      </c>
      <c r="O60" s="28">
        <v>1.17</v>
      </c>
      <c r="P60" s="27">
        <v>0</v>
      </c>
      <c r="Q60" s="40">
        <f t="shared" si="69"/>
        <v>10</v>
      </c>
      <c r="R60" s="42">
        <f t="shared" ref="R60" si="112">Q60+R59</f>
        <v>18.259999999999998</v>
      </c>
      <c r="S60" s="10">
        <f t="shared" si="91"/>
        <v>2.3199999999999998</v>
      </c>
      <c r="T60" s="27">
        <f t="shared" ref="T60:V60" si="113">IF(S60&gt;0,T$4,0)</f>
        <v>1</v>
      </c>
      <c r="U60" s="28">
        <f t="shared" si="93"/>
        <v>1.17</v>
      </c>
      <c r="V60" s="27">
        <f t="shared" si="113"/>
        <v>1</v>
      </c>
      <c r="W60" s="40">
        <f t="shared" si="8"/>
        <v>1.49</v>
      </c>
      <c r="X60" s="42">
        <f t="shared" si="41"/>
        <v>7.8600000000000012</v>
      </c>
      <c r="Y60" s="117"/>
      <c r="Z60" s="27"/>
      <c r="AA60" s="33"/>
      <c r="AB60" s="27"/>
      <c r="AC60" s="27"/>
      <c r="AD60" s="27"/>
      <c r="AE60" s="118"/>
      <c r="AF60" s="117"/>
      <c r="AG60" s="27"/>
      <c r="AH60" s="33"/>
      <c r="AI60" s="27"/>
      <c r="AJ60" s="27"/>
      <c r="AK60" s="118"/>
      <c r="AL60" s="64"/>
    </row>
    <row r="61" spans="1:38" outlineLevel="1" x14ac:dyDescent="0.2">
      <c r="A61" s="72"/>
      <c r="B61" s="34">
        <f t="shared" si="36"/>
        <v>56</v>
      </c>
      <c r="C61" s="2" t="s">
        <v>179</v>
      </c>
      <c r="D61" s="55">
        <v>44088</v>
      </c>
      <c r="E61" s="2" t="s">
        <v>50</v>
      </c>
      <c r="F61" s="47" t="s">
        <v>10</v>
      </c>
      <c r="G61" s="47" t="s">
        <v>67</v>
      </c>
      <c r="H61" s="47">
        <v>1400</v>
      </c>
      <c r="I61" s="47" t="s">
        <v>133</v>
      </c>
      <c r="J61" s="47" t="s">
        <v>120</v>
      </c>
      <c r="K61" s="121" t="s">
        <v>772</v>
      </c>
      <c r="L61" s="33" t="s">
        <v>65</v>
      </c>
      <c r="M61" s="10">
        <v>11.71</v>
      </c>
      <c r="N61" s="27">
        <v>0.9333683639042929</v>
      </c>
      <c r="O61" s="28">
        <v>3.47</v>
      </c>
      <c r="P61" s="27">
        <v>0.37938775510204081</v>
      </c>
      <c r="Q61" s="40">
        <f t="shared" si="69"/>
        <v>-1.3</v>
      </c>
      <c r="R61" s="42">
        <f t="shared" ref="R61" si="114">Q61+R60</f>
        <v>16.959999999999997</v>
      </c>
      <c r="S61" s="10">
        <f t="shared" si="91"/>
        <v>11.71</v>
      </c>
      <c r="T61" s="27">
        <f t="shared" ref="T61:V61" si="115">IF(S61&gt;0,T$4,0)</f>
        <v>1</v>
      </c>
      <c r="U61" s="28">
        <f t="shared" si="93"/>
        <v>3.47</v>
      </c>
      <c r="V61" s="27">
        <f t="shared" si="115"/>
        <v>1</v>
      </c>
      <c r="W61" s="40">
        <f t="shared" si="8"/>
        <v>-2</v>
      </c>
      <c r="X61" s="42">
        <f t="shared" si="41"/>
        <v>5.8600000000000012</v>
      </c>
      <c r="Y61" s="117"/>
      <c r="Z61" s="27"/>
      <c r="AA61" s="33"/>
      <c r="AB61" s="27"/>
      <c r="AC61" s="27"/>
      <c r="AD61" s="27"/>
      <c r="AE61" s="118"/>
      <c r="AF61" s="117"/>
      <c r="AG61" s="27"/>
      <c r="AH61" s="33"/>
      <c r="AI61" s="27"/>
      <c r="AJ61" s="27"/>
      <c r="AK61" s="118"/>
      <c r="AL61" s="64"/>
    </row>
    <row r="62" spans="1:38" outlineLevel="1" x14ac:dyDescent="0.2">
      <c r="A62" s="72"/>
      <c r="B62" s="34">
        <f t="shared" si="36"/>
        <v>57</v>
      </c>
      <c r="C62" s="2" t="s">
        <v>180</v>
      </c>
      <c r="D62" s="55">
        <v>44090</v>
      </c>
      <c r="E62" s="2" t="s">
        <v>40</v>
      </c>
      <c r="F62" s="47" t="s">
        <v>48</v>
      </c>
      <c r="G62" s="47" t="s">
        <v>71</v>
      </c>
      <c r="H62" s="47">
        <v>1100</v>
      </c>
      <c r="I62" s="47" t="s">
        <v>132</v>
      </c>
      <c r="J62" s="47" t="s">
        <v>120</v>
      </c>
      <c r="K62" s="121" t="s">
        <v>772</v>
      </c>
      <c r="L62" s="33" t="s">
        <v>86</v>
      </c>
      <c r="M62" s="10">
        <v>6.2</v>
      </c>
      <c r="N62" s="27">
        <v>1.9234615384615386</v>
      </c>
      <c r="O62" s="28">
        <v>2.02</v>
      </c>
      <c r="P62" s="27">
        <v>1.8857415952537906</v>
      </c>
      <c r="Q62" s="40">
        <f t="shared" si="69"/>
        <v>-3.8</v>
      </c>
      <c r="R62" s="42">
        <f t="shared" ref="R62" si="116">Q62+R61</f>
        <v>13.159999999999997</v>
      </c>
      <c r="S62" s="10">
        <f t="shared" si="91"/>
        <v>6.2</v>
      </c>
      <c r="T62" s="27">
        <f t="shared" ref="T62:V62" si="117">IF(S62&gt;0,T$4,0)</f>
        <v>1</v>
      </c>
      <c r="U62" s="28">
        <f t="shared" si="93"/>
        <v>2.02</v>
      </c>
      <c r="V62" s="27">
        <f t="shared" si="117"/>
        <v>1</v>
      </c>
      <c r="W62" s="40">
        <f t="shared" si="8"/>
        <v>-2</v>
      </c>
      <c r="X62" s="42">
        <f t="shared" si="41"/>
        <v>3.8600000000000012</v>
      </c>
      <c r="Y62" s="117"/>
      <c r="Z62" s="27"/>
      <c r="AA62" s="33"/>
      <c r="AB62" s="27"/>
      <c r="AC62" s="27"/>
      <c r="AD62" s="27"/>
      <c r="AE62" s="118"/>
      <c r="AF62" s="117"/>
      <c r="AG62" s="27"/>
      <c r="AH62" s="33"/>
      <c r="AI62" s="27"/>
      <c r="AJ62" s="27"/>
      <c r="AK62" s="118"/>
      <c r="AL62" s="64"/>
    </row>
    <row r="63" spans="1:38" outlineLevel="1" x14ac:dyDescent="0.2">
      <c r="A63" s="72"/>
      <c r="B63" s="34">
        <f t="shared" si="36"/>
        <v>58</v>
      </c>
      <c r="C63" s="2" t="s">
        <v>165</v>
      </c>
      <c r="D63" s="55">
        <v>44092</v>
      </c>
      <c r="E63" s="2" t="s">
        <v>51</v>
      </c>
      <c r="F63" s="47" t="s">
        <v>25</v>
      </c>
      <c r="G63" s="47" t="s">
        <v>67</v>
      </c>
      <c r="H63" s="47">
        <v>1200</v>
      </c>
      <c r="I63" s="47" t="s">
        <v>131</v>
      </c>
      <c r="J63" s="47" t="s">
        <v>120</v>
      </c>
      <c r="K63" s="121" t="s">
        <v>772</v>
      </c>
      <c r="L63" s="33" t="s">
        <v>9</v>
      </c>
      <c r="M63" s="10">
        <v>1.72</v>
      </c>
      <c r="N63" s="27">
        <v>13.890043383947935</v>
      </c>
      <c r="O63" s="28">
        <v>1.1200000000000001</v>
      </c>
      <c r="P63" s="27">
        <v>0</v>
      </c>
      <c r="Q63" s="40">
        <f t="shared" si="69"/>
        <v>10</v>
      </c>
      <c r="R63" s="42">
        <f t="shared" ref="R63" si="118">Q63+R62</f>
        <v>23.159999999999997</v>
      </c>
      <c r="S63" s="10">
        <f t="shared" si="91"/>
        <v>1.72</v>
      </c>
      <c r="T63" s="27">
        <f t="shared" ref="T63:V63" si="119">IF(S63&gt;0,T$4,0)</f>
        <v>1</v>
      </c>
      <c r="U63" s="28">
        <f t="shared" si="93"/>
        <v>1.1200000000000001</v>
      </c>
      <c r="V63" s="27">
        <f t="shared" si="119"/>
        <v>1</v>
      </c>
      <c r="W63" s="40">
        <f t="shared" si="8"/>
        <v>0.84</v>
      </c>
      <c r="X63" s="42">
        <f t="shared" si="41"/>
        <v>4.7000000000000011</v>
      </c>
      <c r="Y63" s="117"/>
      <c r="Z63" s="27"/>
      <c r="AA63" s="33"/>
      <c r="AB63" s="27"/>
      <c r="AC63" s="27"/>
      <c r="AD63" s="27"/>
      <c r="AE63" s="118"/>
      <c r="AF63" s="117"/>
      <c r="AG63" s="27"/>
      <c r="AH63" s="33"/>
      <c r="AI63" s="27"/>
      <c r="AJ63" s="27"/>
      <c r="AK63" s="118"/>
      <c r="AL63" s="64"/>
    </row>
    <row r="64" spans="1:38" outlineLevel="1" x14ac:dyDescent="0.2">
      <c r="A64" s="72"/>
      <c r="B64" s="34">
        <f t="shared" si="36"/>
        <v>59</v>
      </c>
      <c r="C64" s="2" t="s">
        <v>161</v>
      </c>
      <c r="D64" s="55">
        <v>44092</v>
      </c>
      <c r="E64" s="2" t="s">
        <v>51</v>
      </c>
      <c r="F64" s="47" t="s">
        <v>36</v>
      </c>
      <c r="G64" s="47" t="s">
        <v>67</v>
      </c>
      <c r="H64" s="47">
        <v>1300</v>
      </c>
      <c r="I64" s="47" t="s">
        <v>131</v>
      </c>
      <c r="J64" s="47" t="s">
        <v>120</v>
      </c>
      <c r="K64" s="121" t="s">
        <v>772</v>
      </c>
      <c r="L64" s="33" t="s">
        <v>66</v>
      </c>
      <c r="M64" s="10">
        <v>2.81</v>
      </c>
      <c r="N64" s="27">
        <v>5.5254143646408842</v>
      </c>
      <c r="O64" s="28">
        <v>1.46</v>
      </c>
      <c r="P64" s="27">
        <v>0</v>
      </c>
      <c r="Q64" s="40">
        <f t="shared" si="69"/>
        <v>-5.5</v>
      </c>
      <c r="R64" s="42">
        <f t="shared" ref="R64" si="120">Q64+R63</f>
        <v>17.659999999999997</v>
      </c>
      <c r="S64" s="10">
        <f t="shared" si="91"/>
        <v>2.81</v>
      </c>
      <c r="T64" s="27">
        <f t="shared" ref="T64:V64" si="121">IF(S64&gt;0,T$4,0)</f>
        <v>1</v>
      </c>
      <c r="U64" s="28">
        <f t="shared" si="93"/>
        <v>1.46</v>
      </c>
      <c r="V64" s="27">
        <f t="shared" si="121"/>
        <v>1</v>
      </c>
      <c r="W64" s="40">
        <f t="shared" si="8"/>
        <v>-2</v>
      </c>
      <c r="X64" s="42">
        <f t="shared" si="41"/>
        <v>2.7000000000000011</v>
      </c>
      <c r="Y64" s="117"/>
      <c r="Z64" s="27"/>
      <c r="AA64" s="33"/>
      <c r="AB64" s="27"/>
      <c r="AC64" s="27"/>
      <c r="AD64" s="27"/>
      <c r="AE64" s="118"/>
      <c r="AF64" s="117"/>
      <c r="AG64" s="27"/>
      <c r="AH64" s="33"/>
      <c r="AI64" s="27"/>
      <c r="AJ64" s="27"/>
      <c r="AK64" s="118"/>
      <c r="AL64" s="64"/>
    </row>
    <row r="65" spans="1:38" outlineLevel="1" x14ac:dyDescent="0.2">
      <c r="A65" s="72"/>
      <c r="B65" s="34">
        <f t="shared" si="36"/>
        <v>60</v>
      </c>
      <c r="C65" s="2" t="s">
        <v>154</v>
      </c>
      <c r="D65" s="55">
        <v>44092</v>
      </c>
      <c r="E65" s="2" t="s">
        <v>51</v>
      </c>
      <c r="F65" s="47" t="s">
        <v>10</v>
      </c>
      <c r="G65" s="47" t="s">
        <v>67</v>
      </c>
      <c r="H65" s="47">
        <v>1700</v>
      </c>
      <c r="I65" s="47" t="s">
        <v>131</v>
      </c>
      <c r="J65" s="47" t="s">
        <v>120</v>
      </c>
      <c r="K65" s="121" t="s">
        <v>772</v>
      </c>
      <c r="L65" s="33" t="s">
        <v>9</v>
      </c>
      <c r="M65" s="10">
        <v>20.079999999999998</v>
      </c>
      <c r="N65" s="27">
        <v>0.52417450867422055</v>
      </c>
      <c r="O65" s="28">
        <v>4.62</v>
      </c>
      <c r="P65" s="27">
        <v>0.14611111111111111</v>
      </c>
      <c r="Q65" s="40">
        <f t="shared" si="69"/>
        <v>10.5</v>
      </c>
      <c r="R65" s="42">
        <f t="shared" ref="R65" si="122">Q65+R64</f>
        <v>28.159999999999997</v>
      </c>
      <c r="S65" s="10">
        <f t="shared" si="91"/>
        <v>20.079999999999998</v>
      </c>
      <c r="T65" s="27">
        <f t="shared" ref="T65:V65" si="123">IF(S65&gt;0,T$4,0)</f>
        <v>1</v>
      </c>
      <c r="U65" s="28">
        <f t="shared" si="93"/>
        <v>4.62</v>
      </c>
      <c r="V65" s="27">
        <f t="shared" si="123"/>
        <v>1</v>
      </c>
      <c r="W65" s="40">
        <f t="shared" si="8"/>
        <v>22.7</v>
      </c>
      <c r="X65" s="42">
        <f t="shared" si="41"/>
        <v>25.4</v>
      </c>
      <c r="Y65" s="117"/>
      <c r="Z65" s="27"/>
      <c r="AA65" s="33"/>
      <c r="AB65" s="27"/>
      <c r="AC65" s="27"/>
      <c r="AD65" s="27"/>
      <c r="AE65" s="118"/>
      <c r="AF65" s="117"/>
      <c r="AG65" s="27"/>
      <c r="AH65" s="33"/>
      <c r="AI65" s="27"/>
      <c r="AJ65" s="27"/>
      <c r="AK65" s="118"/>
      <c r="AL65" s="64"/>
    </row>
    <row r="66" spans="1:38" outlineLevel="1" x14ac:dyDescent="0.2">
      <c r="A66" s="72"/>
      <c r="B66" s="34">
        <f t="shared" si="36"/>
        <v>61</v>
      </c>
      <c r="C66" s="2" t="s">
        <v>181</v>
      </c>
      <c r="D66" s="55">
        <v>44092</v>
      </c>
      <c r="E66" s="2" t="s">
        <v>51</v>
      </c>
      <c r="F66" s="47" t="s">
        <v>34</v>
      </c>
      <c r="G66" s="47" t="s">
        <v>67</v>
      </c>
      <c r="H66" s="47">
        <v>1100</v>
      </c>
      <c r="I66" s="47" t="s">
        <v>131</v>
      </c>
      <c r="J66" s="47" t="s">
        <v>120</v>
      </c>
      <c r="K66" s="121" t="s">
        <v>772</v>
      </c>
      <c r="L66" s="33" t="s">
        <v>8</v>
      </c>
      <c r="M66" s="10">
        <v>11.12</v>
      </c>
      <c r="N66" s="27">
        <v>0.98852204585537939</v>
      </c>
      <c r="O66" s="28">
        <v>3</v>
      </c>
      <c r="P66" s="27">
        <v>0.495</v>
      </c>
      <c r="Q66" s="40">
        <f t="shared" si="69"/>
        <v>0</v>
      </c>
      <c r="R66" s="42">
        <f t="shared" ref="R66" si="124">Q66+R65</f>
        <v>28.159999999999997</v>
      </c>
      <c r="S66" s="10">
        <f t="shared" si="91"/>
        <v>11.12</v>
      </c>
      <c r="T66" s="27">
        <f t="shared" ref="T66:V66" si="125">IF(S66&gt;0,T$4,0)</f>
        <v>1</v>
      </c>
      <c r="U66" s="28">
        <f t="shared" si="93"/>
        <v>3</v>
      </c>
      <c r="V66" s="27">
        <f t="shared" si="125"/>
        <v>1</v>
      </c>
      <c r="W66" s="40">
        <f t="shared" si="8"/>
        <v>1</v>
      </c>
      <c r="X66" s="42">
        <f t="shared" si="41"/>
        <v>26.4</v>
      </c>
      <c r="Y66" s="117"/>
      <c r="Z66" s="27"/>
      <c r="AA66" s="33"/>
      <c r="AB66" s="27"/>
      <c r="AC66" s="27"/>
      <c r="AD66" s="27"/>
      <c r="AE66" s="118"/>
      <c r="AF66" s="117"/>
      <c r="AG66" s="27"/>
      <c r="AH66" s="33"/>
      <c r="AI66" s="27"/>
      <c r="AJ66" s="27"/>
      <c r="AK66" s="118"/>
      <c r="AL66" s="64"/>
    </row>
    <row r="67" spans="1:38" outlineLevel="1" x14ac:dyDescent="0.2">
      <c r="A67" s="72"/>
      <c r="B67" s="34">
        <f t="shared" si="36"/>
        <v>62</v>
      </c>
      <c r="C67" s="2" t="s">
        <v>182</v>
      </c>
      <c r="D67" s="55">
        <v>44093</v>
      </c>
      <c r="E67" s="2" t="s">
        <v>80</v>
      </c>
      <c r="F67" s="47" t="s">
        <v>25</v>
      </c>
      <c r="G67" s="47" t="s">
        <v>67</v>
      </c>
      <c r="H67" s="47">
        <v>1100</v>
      </c>
      <c r="I67" s="47" t="s">
        <v>132</v>
      </c>
      <c r="J67" s="47" t="s">
        <v>120</v>
      </c>
      <c r="K67" s="121" t="s">
        <v>772</v>
      </c>
      <c r="L67" s="33" t="s">
        <v>62</v>
      </c>
      <c r="M67" s="10">
        <v>2.52</v>
      </c>
      <c r="N67" s="27">
        <v>6.5799588477366262</v>
      </c>
      <c r="O67" s="28">
        <v>1.87</v>
      </c>
      <c r="P67" s="27">
        <v>0</v>
      </c>
      <c r="Q67" s="40">
        <f t="shared" si="69"/>
        <v>-6.6</v>
      </c>
      <c r="R67" s="42">
        <f t="shared" ref="R67" si="126">Q67+R66</f>
        <v>21.559999999999995</v>
      </c>
      <c r="S67" s="10">
        <f t="shared" si="91"/>
        <v>2.52</v>
      </c>
      <c r="T67" s="27">
        <f t="shared" ref="T67:V67" si="127">IF(S67&gt;0,T$4,0)</f>
        <v>1</v>
      </c>
      <c r="U67" s="28">
        <f t="shared" si="93"/>
        <v>1.87</v>
      </c>
      <c r="V67" s="27">
        <f t="shared" si="127"/>
        <v>1</v>
      </c>
      <c r="W67" s="40">
        <f t="shared" si="8"/>
        <v>-2</v>
      </c>
      <c r="X67" s="42">
        <f t="shared" si="41"/>
        <v>24.4</v>
      </c>
      <c r="Y67" s="117"/>
      <c r="Z67" s="27"/>
      <c r="AA67" s="33"/>
      <c r="AB67" s="27"/>
      <c r="AC67" s="27"/>
      <c r="AD67" s="27"/>
      <c r="AE67" s="118"/>
      <c r="AF67" s="117"/>
      <c r="AG67" s="27"/>
      <c r="AH67" s="33"/>
      <c r="AI67" s="27"/>
      <c r="AJ67" s="27"/>
      <c r="AK67" s="118"/>
      <c r="AL67" s="10"/>
    </row>
    <row r="68" spans="1:38" outlineLevel="1" collapsed="1" x14ac:dyDescent="0.2">
      <c r="A68" s="72"/>
      <c r="B68" s="34">
        <f t="shared" si="36"/>
        <v>63</v>
      </c>
      <c r="C68" s="2" t="s">
        <v>84</v>
      </c>
      <c r="D68" s="55">
        <v>44094</v>
      </c>
      <c r="E68" s="2" t="s">
        <v>32</v>
      </c>
      <c r="F68" s="47" t="s">
        <v>36</v>
      </c>
      <c r="G68" s="47" t="s">
        <v>67</v>
      </c>
      <c r="H68" s="47">
        <v>1200</v>
      </c>
      <c r="I68" s="47" t="s">
        <v>132</v>
      </c>
      <c r="J68" s="47" t="s">
        <v>120</v>
      </c>
      <c r="K68" s="121" t="s">
        <v>772</v>
      </c>
      <c r="L68" s="33" t="s">
        <v>65</v>
      </c>
      <c r="M68" s="10">
        <v>5.8</v>
      </c>
      <c r="N68" s="27">
        <v>2.0936842105263156</v>
      </c>
      <c r="O68" s="28">
        <v>2.4300000000000002</v>
      </c>
      <c r="P68" s="27">
        <v>1.44</v>
      </c>
      <c r="Q68" s="40">
        <f t="shared" si="69"/>
        <v>-3.5</v>
      </c>
      <c r="R68" s="42">
        <f t="shared" ref="R68" si="128">Q68+R67</f>
        <v>18.059999999999995</v>
      </c>
      <c r="S68" s="10">
        <f t="shared" si="91"/>
        <v>5.8</v>
      </c>
      <c r="T68" s="27">
        <f t="shared" ref="T68:V68" si="129">IF(S68&gt;0,T$4,0)</f>
        <v>1</v>
      </c>
      <c r="U68" s="28">
        <f t="shared" si="93"/>
        <v>2.4300000000000002</v>
      </c>
      <c r="V68" s="27">
        <f t="shared" si="129"/>
        <v>1</v>
      </c>
      <c r="W68" s="40">
        <f t="shared" si="8"/>
        <v>-2</v>
      </c>
      <c r="X68" s="42">
        <f t="shared" si="41"/>
        <v>22.4</v>
      </c>
      <c r="Y68" s="117"/>
      <c r="Z68" s="27"/>
      <c r="AA68" s="33"/>
      <c r="AB68" s="27"/>
      <c r="AC68" s="27"/>
      <c r="AD68" s="27"/>
      <c r="AE68" s="118"/>
      <c r="AF68" s="117"/>
      <c r="AG68" s="27"/>
      <c r="AH68" s="33"/>
      <c r="AI68" s="27"/>
      <c r="AJ68" s="27"/>
      <c r="AK68" s="118"/>
      <c r="AL68" s="10"/>
    </row>
    <row r="69" spans="1:38" outlineLevel="1" x14ac:dyDescent="0.2">
      <c r="A69" s="72"/>
      <c r="B69" s="34">
        <f t="shared" si="36"/>
        <v>64</v>
      </c>
      <c r="C69" s="2" t="s">
        <v>167</v>
      </c>
      <c r="D69" s="55">
        <v>44094</v>
      </c>
      <c r="E69" s="2" t="s">
        <v>32</v>
      </c>
      <c r="F69" s="47" t="s">
        <v>10</v>
      </c>
      <c r="G69" s="47" t="s">
        <v>67</v>
      </c>
      <c r="H69" s="47">
        <v>1400</v>
      </c>
      <c r="I69" s="47" t="s">
        <v>132</v>
      </c>
      <c r="J69" s="47" t="s">
        <v>120</v>
      </c>
      <c r="K69" s="121" t="s">
        <v>772</v>
      </c>
      <c r="L69" s="33" t="s">
        <v>8</v>
      </c>
      <c r="M69" s="10">
        <v>10.210000000000001</v>
      </c>
      <c r="N69" s="27">
        <v>1.0880864197530864</v>
      </c>
      <c r="O69" s="28">
        <v>2.83</v>
      </c>
      <c r="P69" s="27">
        <v>0.61142857142857088</v>
      </c>
      <c r="Q69" s="40">
        <f t="shared" si="69"/>
        <v>0</v>
      </c>
      <c r="R69" s="42">
        <f t="shared" ref="R69" si="130">Q69+R68</f>
        <v>18.059999999999995</v>
      </c>
      <c r="S69" s="10">
        <f t="shared" si="91"/>
        <v>10.210000000000001</v>
      </c>
      <c r="T69" s="27">
        <f t="shared" ref="T69:V69" si="131">IF(S69&gt;0,T$4,0)</f>
        <v>1</v>
      </c>
      <c r="U69" s="28">
        <f t="shared" si="93"/>
        <v>2.83</v>
      </c>
      <c r="V69" s="27">
        <f t="shared" si="131"/>
        <v>1</v>
      </c>
      <c r="W69" s="40">
        <f t="shared" si="8"/>
        <v>0.83</v>
      </c>
      <c r="X69" s="42">
        <f t="shared" si="41"/>
        <v>23.229999999999997</v>
      </c>
      <c r="Y69" s="117"/>
      <c r="Z69" s="27"/>
      <c r="AA69" s="33"/>
      <c r="AB69" s="27"/>
      <c r="AC69" s="27"/>
      <c r="AD69" s="27"/>
      <c r="AE69" s="118"/>
      <c r="AF69" s="117"/>
      <c r="AG69" s="27"/>
      <c r="AH69" s="33"/>
      <c r="AI69" s="27"/>
      <c r="AJ69" s="27"/>
      <c r="AK69" s="118"/>
      <c r="AL69" s="64"/>
    </row>
    <row r="70" spans="1:38" outlineLevel="1" x14ac:dyDescent="0.2">
      <c r="A70" s="72"/>
      <c r="B70" s="34">
        <f t="shared" si="36"/>
        <v>65</v>
      </c>
      <c r="C70" s="2" t="s">
        <v>184</v>
      </c>
      <c r="D70" s="55">
        <v>44096</v>
      </c>
      <c r="E70" s="2" t="s">
        <v>35</v>
      </c>
      <c r="F70" s="47" t="s">
        <v>36</v>
      </c>
      <c r="G70" s="47" t="s">
        <v>67</v>
      </c>
      <c r="H70" s="47">
        <v>1100</v>
      </c>
      <c r="I70" s="47" t="s">
        <v>131</v>
      </c>
      <c r="J70" s="47" t="s">
        <v>120</v>
      </c>
      <c r="K70" s="121" t="s">
        <v>772</v>
      </c>
      <c r="L70" s="33" t="s">
        <v>66</v>
      </c>
      <c r="M70" s="10">
        <v>12.34</v>
      </c>
      <c r="N70" s="27">
        <v>0.88439613526570049</v>
      </c>
      <c r="O70" s="28">
        <v>2.3199999999999998</v>
      </c>
      <c r="P70" s="27">
        <v>0.68000000000000016</v>
      </c>
      <c r="Q70" s="40">
        <f t="shared" si="69"/>
        <v>-1.6</v>
      </c>
      <c r="R70" s="42">
        <f t="shared" ref="R70" si="132">Q70+R69</f>
        <v>16.459999999999994</v>
      </c>
      <c r="S70" s="10">
        <f t="shared" si="91"/>
        <v>12.34</v>
      </c>
      <c r="T70" s="27">
        <f t="shared" ref="T70:V70" si="133">IF(S70&gt;0,T$4,0)</f>
        <v>1</v>
      </c>
      <c r="U70" s="28">
        <f t="shared" si="93"/>
        <v>2.3199999999999998</v>
      </c>
      <c r="V70" s="27">
        <f t="shared" si="133"/>
        <v>1</v>
      </c>
      <c r="W70" s="40">
        <f t="shared" si="8"/>
        <v>-2</v>
      </c>
      <c r="X70" s="42">
        <f t="shared" si="41"/>
        <v>21.229999999999997</v>
      </c>
      <c r="Y70" s="117"/>
      <c r="Z70" s="27"/>
      <c r="AA70" s="33"/>
      <c r="AB70" s="27"/>
      <c r="AC70" s="27"/>
      <c r="AD70" s="27"/>
      <c r="AE70" s="118"/>
      <c r="AF70" s="117"/>
      <c r="AG70" s="27"/>
      <c r="AH70" s="33"/>
      <c r="AI70" s="27"/>
      <c r="AJ70" s="27"/>
      <c r="AK70" s="118"/>
      <c r="AL70" s="64"/>
    </row>
    <row r="71" spans="1:38" outlineLevel="1" x14ac:dyDescent="0.2">
      <c r="A71" s="72"/>
      <c r="B71" s="34">
        <f t="shared" si="36"/>
        <v>66</v>
      </c>
      <c r="C71" s="2" t="s">
        <v>172</v>
      </c>
      <c r="D71" s="55">
        <v>44096</v>
      </c>
      <c r="E71" s="2" t="s">
        <v>35</v>
      </c>
      <c r="F71" s="47" t="s">
        <v>36</v>
      </c>
      <c r="G71" s="47" t="s">
        <v>67</v>
      </c>
      <c r="H71" s="47">
        <v>1100</v>
      </c>
      <c r="I71" s="47" t="s">
        <v>131</v>
      </c>
      <c r="J71" s="47" t="s">
        <v>120</v>
      </c>
      <c r="K71" s="121" t="s">
        <v>772</v>
      </c>
      <c r="L71" s="33" t="s">
        <v>12</v>
      </c>
      <c r="M71" s="10">
        <v>2.59</v>
      </c>
      <c r="N71" s="27">
        <v>6.2909803921568628</v>
      </c>
      <c r="O71" s="28">
        <v>1.19</v>
      </c>
      <c r="P71" s="27">
        <v>0</v>
      </c>
      <c r="Q71" s="40">
        <f t="shared" si="69"/>
        <v>-6.3</v>
      </c>
      <c r="R71" s="42">
        <f t="shared" ref="R71:R81" si="134">Q71+R70</f>
        <v>10.159999999999993</v>
      </c>
      <c r="S71" s="10">
        <f t="shared" si="91"/>
        <v>2.59</v>
      </c>
      <c r="T71" s="27">
        <f t="shared" ref="T71:V71" si="135">IF(S71&gt;0,T$4,0)</f>
        <v>1</v>
      </c>
      <c r="U71" s="28">
        <f t="shared" si="93"/>
        <v>1.19</v>
      </c>
      <c r="V71" s="27">
        <f t="shared" si="135"/>
        <v>1</v>
      </c>
      <c r="W71" s="40">
        <f t="shared" si="8"/>
        <v>-0.81</v>
      </c>
      <c r="X71" s="42">
        <f t="shared" si="41"/>
        <v>20.419999999999998</v>
      </c>
      <c r="Y71" s="117"/>
      <c r="Z71" s="27"/>
      <c r="AA71" s="33"/>
      <c r="AB71" s="27"/>
      <c r="AC71" s="27"/>
      <c r="AD71" s="27"/>
      <c r="AE71" s="118"/>
      <c r="AF71" s="117"/>
      <c r="AG71" s="27"/>
      <c r="AH71" s="33"/>
      <c r="AI71" s="27"/>
      <c r="AJ71" s="27"/>
      <c r="AK71" s="118"/>
      <c r="AL71" s="64"/>
    </row>
    <row r="72" spans="1:38" outlineLevel="1" x14ac:dyDescent="0.2">
      <c r="A72" s="72"/>
      <c r="B72" s="34">
        <f t="shared" si="36"/>
        <v>67</v>
      </c>
      <c r="C72" s="2" t="s">
        <v>158</v>
      </c>
      <c r="D72" s="55">
        <v>44098</v>
      </c>
      <c r="E72" s="2" t="s">
        <v>26</v>
      </c>
      <c r="F72" s="47" t="s">
        <v>25</v>
      </c>
      <c r="G72" s="47" t="s">
        <v>67</v>
      </c>
      <c r="H72" s="47">
        <v>1200</v>
      </c>
      <c r="I72" s="47" t="s">
        <v>132</v>
      </c>
      <c r="J72" s="47" t="s">
        <v>120</v>
      </c>
      <c r="K72" s="121" t="s">
        <v>772</v>
      </c>
      <c r="L72" s="33" t="s">
        <v>12</v>
      </c>
      <c r="M72" s="10">
        <v>3.82</v>
      </c>
      <c r="N72" s="27">
        <v>3.5533333333333341</v>
      </c>
      <c r="O72" s="28">
        <v>1.63</v>
      </c>
      <c r="P72" s="27">
        <v>0</v>
      </c>
      <c r="Q72" s="40">
        <f t="shared" si="69"/>
        <v>-3.6</v>
      </c>
      <c r="R72" s="42">
        <f t="shared" si="134"/>
        <v>6.5599999999999934</v>
      </c>
      <c r="S72" s="10">
        <f t="shared" si="91"/>
        <v>3.82</v>
      </c>
      <c r="T72" s="27">
        <f t="shared" ref="T72:V72" si="136">IF(S72&gt;0,T$4,0)</f>
        <v>1</v>
      </c>
      <c r="U72" s="28">
        <f t="shared" si="93"/>
        <v>1.63</v>
      </c>
      <c r="V72" s="27">
        <f t="shared" si="136"/>
        <v>1</v>
      </c>
      <c r="W72" s="40">
        <f t="shared" ref="W72:W135" si="137">ROUND(IF(OR($L72="1st",$L72="WON"),($S72*$T72)+($U72*$V72),IF(OR($L72="2nd",$L72="3rd"),IF($U72="NTD",0,($U72*$V72))))-($T72+$V72),2)</f>
        <v>-0.37</v>
      </c>
      <c r="X72" s="42">
        <f t="shared" si="41"/>
        <v>20.049999999999997</v>
      </c>
      <c r="Y72" s="117"/>
      <c r="Z72" s="27"/>
      <c r="AA72" s="33"/>
      <c r="AB72" s="27"/>
      <c r="AC72" s="27"/>
      <c r="AD72" s="27"/>
      <c r="AE72" s="118"/>
      <c r="AF72" s="117"/>
      <c r="AG72" s="27"/>
      <c r="AH72" s="33"/>
      <c r="AI72" s="27"/>
      <c r="AJ72" s="27"/>
      <c r="AK72" s="118"/>
      <c r="AL72" s="64"/>
    </row>
    <row r="73" spans="1:38" outlineLevel="1" x14ac:dyDescent="0.2">
      <c r="A73" s="72"/>
      <c r="B73" s="34">
        <f t="shared" si="36"/>
        <v>68</v>
      </c>
      <c r="C73" s="2" t="s">
        <v>185</v>
      </c>
      <c r="D73" s="55">
        <v>44098</v>
      </c>
      <c r="E73" s="2" t="s">
        <v>26</v>
      </c>
      <c r="F73" s="47" t="s">
        <v>25</v>
      </c>
      <c r="G73" s="47" t="s">
        <v>67</v>
      </c>
      <c r="H73" s="47">
        <v>1200</v>
      </c>
      <c r="I73" s="47" t="s">
        <v>132</v>
      </c>
      <c r="J73" s="47" t="s">
        <v>120</v>
      </c>
      <c r="K73" s="121" t="s">
        <v>772</v>
      </c>
      <c r="L73" s="33" t="s">
        <v>66</v>
      </c>
      <c r="M73" s="10">
        <v>5.09</v>
      </c>
      <c r="N73" s="27">
        <v>2.4381818181818184</v>
      </c>
      <c r="O73" s="28">
        <v>1.91</v>
      </c>
      <c r="P73" s="27">
        <v>2.6742857142857148</v>
      </c>
      <c r="Q73" s="40">
        <f t="shared" si="69"/>
        <v>-5.0999999999999996</v>
      </c>
      <c r="R73" s="42">
        <f t="shared" si="134"/>
        <v>1.4599999999999937</v>
      </c>
      <c r="S73" s="10">
        <f t="shared" si="91"/>
        <v>5.09</v>
      </c>
      <c r="T73" s="27">
        <f t="shared" ref="T73:V73" si="138">IF(S73&gt;0,T$4,0)</f>
        <v>1</v>
      </c>
      <c r="U73" s="28">
        <f t="shared" si="93"/>
        <v>1.91</v>
      </c>
      <c r="V73" s="27">
        <f t="shared" si="138"/>
        <v>1</v>
      </c>
      <c r="W73" s="40">
        <f t="shared" si="137"/>
        <v>-2</v>
      </c>
      <c r="X73" s="42">
        <f t="shared" si="41"/>
        <v>18.049999999999997</v>
      </c>
      <c r="Y73" s="117"/>
      <c r="Z73" s="27"/>
      <c r="AA73" s="33"/>
      <c r="AB73" s="27"/>
      <c r="AC73" s="27"/>
      <c r="AD73" s="27"/>
      <c r="AE73" s="118"/>
      <c r="AF73" s="117"/>
      <c r="AG73" s="27"/>
      <c r="AH73" s="33"/>
      <c r="AI73" s="27"/>
      <c r="AJ73" s="27"/>
      <c r="AK73" s="118"/>
      <c r="AL73" s="64"/>
    </row>
    <row r="74" spans="1:38" outlineLevel="1" x14ac:dyDescent="0.2">
      <c r="A74" s="72"/>
      <c r="B74" s="34">
        <f t="shared" si="36"/>
        <v>69</v>
      </c>
      <c r="C74" s="2" t="s">
        <v>186</v>
      </c>
      <c r="D74" s="55">
        <v>44098</v>
      </c>
      <c r="E74" s="2" t="s">
        <v>26</v>
      </c>
      <c r="F74" s="47" t="s">
        <v>36</v>
      </c>
      <c r="G74" s="47" t="s">
        <v>67</v>
      </c>
      <c r="H74" s="47">
        <v>1000</v>
      </c>
      <c r="I74" s="47" t="s">
        <v>132</v>
      </c>
      <c r="J74" s="47" t="s">
        <v>120</v>
      </c>
      <c r="K74" s="121" t="s">
        <v>772</v>
      </c>
      <c r="L74" s="33" t="s">
        <v>9</v>
      </c>
      <c r="M74" s="10">
        <v>3.45</v>
      </c>
      <c r="N74" s="27">
        <v>4.0813793103448273</v>
      </c>
      <c r="O74" s="28">
        <v>1.43</v>
      </c>
      <c r="P74" s="27">
        <v>0</v>
      </c>
      <c r="Q74" s="40">
        <f t="shared" si="69"/>
        <v>10</v>
      </c>
      <c r="R74" s="42">
        <f t="shared" si="134"/>
        <v>11.459999999999994</v>
      </c>
      <c r="S74" s="10">
        <f t="shared" si="91"/>
        <v>3.45</v>
      </c>
      <c r="T74" s="27">
        <f t="shared" ref="T74:V74" si="139">IF(S74&gt;0,T$4,0)</f>
        <v>1</v>
      </c>
      <c r="U74" s="28">
        <f t="shared" si="93"/>
        <v>1.43</v>
      </c>
      <c r="V74" s="27">
        <f t="shared" si="139"/>
        <v>1</v>
      </c>
      <c r="W74" s="40">
        <f t="shared" si="137"/>
        <v>2.88</v>
      </c>
      <c r="X74" s="42">
        <f t="shared" si="41"/>
        <v>20.929999999999996</v>
      </c>
      <c r="Y74" s="117"/>
      <c r="Z74" s="27"/>
      <c r="AA74" s="33"/>
      <c r="AB74" s="27"/>
      <c r="AC74" s="27"/>
      <c r="AD74" s="27"/>
      <c r="AE74" s="118"/>
      <c r="AF74" s="117"/>
      <c r="AG74" s="27"/>
      <c r="AH74" s="33"/>
      <c r="AI74" s="27"/>
      <c r="AJ74" s="27"/>
      <c r="AK74" s="118"/>
      <c r="AL74" s="64"/>
    </row>
    <row r="75" spans="1:38" outlineLevel="1" collapsed="1" x14ac:dyDescent="0.2">
      <c r="A75" s="72"/>
      <c r="B75" s="34">
        <f t="shared" si="36"/>
        <v>70</v>
      </c>
      <c r="C75" s="2" t="s">
        <v>187</v>
      </c>
      <c r="D75" s="55">
        <v>44098</v>
      </c>
      <c r="E75" s="2" t="s">
        <v>26</v>
      </c>
      <c r="F75" s="47" t="s">
        <v>36</v>
      </c>
      <c r="G75" s="47" t="s">
        <v>67</v>
      </c>
      <c r="H75" s="47">
        <v>1000</v>
      </c>
      <c r="I75" s="47" t="s">
        <v>132</v>
      </c>
      <c r="J75" s="47" t="s">
        <v>120</v>
      </c>
      <c r="K75" s="121" t="s">
        <v>772</v>
      </c>
      <c r="L75" s="33" t="s">
        <v>12</v>
      </c>
      <c r="M75" s="10">
        <v>3.67</v>
      </c>
      <c r="N75" s="27">
        <v>3.7269767441860466</v>
      </c>
      <c r="O75" s="28">
        <v>1.73</v>
      </c>
      <c r="P75" s="27">
        <v>5.0991304347826079</v>
      </c>
      <c r="Q75" s="40">
        <f t="shared" si="69"/>
        <v>0</v>
      </c>
      <c r="R75" s="42">
        <f t="shared" si="134"/>
        <v>11.459999999999994</v>
      </c>
      <c r="S75" s="10">
        <f t="shared" si="91"/>
        <v>3.67</v>
      </c>
      <c r="T75" s="27">
        <f t="shared" ref="T75:V75" si="140">IF(S75&gt;0,T$4,0)</f>
        <v>1</v>
      </c>
      <c r="U75" s="28">
        <f t="shared" si="93"/>
        <v>1.73</v>
      </c>
      <c r="V75" s="27">
        <f t="shared" si="140"/>
        <v>1</v>
      </c>
      <c r="W75" s="40">
        <f t="shared" si="137"/>
        <v>-0.27</v>
      </c>
      <c r="X75" s="42">
        <f t="shared" si="41"/>
        <v>20.659999999999997</v>
      </c>
      <c r="Y75" s="117"/>
      <c r="Z75" s="27"/>
      <c r="AA75" s="33"/>
      <c r="AB75" s="27"/>
      <c r="AC75" s="27"/>
      <c r="AD75" s="27"/>
      <c r="AE75" s="118"/>
      <c r="AF75" s="117"/>
      <c r="AG75" s="27"/>
      <c r="AH75" s="33"/>
      <c r="AI75" s="27"/>
      <c r="AJ75" s="27"/>
      <c r="AK75" s="118"/>
      <c r="AL75" s="64"/>
    </row>
    <row r="76" spans="1:38" outlineLevel="1" x14ac:dyDescent="0.2">
      <c r="A76" s="72"/>
      <c r="B76" s="34">
        <f t="shared" si="36"/>
        <v>71</v>
      </c>
      <c r="C76" s="2" t="s">
        <v>190</v>
      </c>
      <c r="D76" s="55">
        <v>44099</v>
      </c>
      <c r="E76" s="2" t="s">
        <v>11</v>
      </c>
      <c r="F76" s="47" t="s">
        <v>36</v>
      </c>
      <c r="G76" s="47" t="s">
        <v>67</v>
      </c>
      <c r="H76" s="47">
        <v>1200</v>
      </c>
      <c r="I76" s="47" t="s">
        <v>131</v>
      </c>
      <c r="J76" s="47" t="s">
        <v>120</v>
      </c>
      <c r="K76" s="121" t="s">
        <v>772</v>
      </c>
      <c r="L76" s="33" t="s">
        <v>65</v>
      </c>
      <c r="M76" s="10">
        <v>11.42</v>
      </c>
      <c r="N76" s="27">
        <v>0.95761904761904748</v>
      </c>
      <c r="O76" s="28">
        <v>3.3</v>
      </c>
      <c r="P76" s="27">
        <v>0.41500000000000015</v>
      </c>
      <c r="Q76" s="40">
        <f t="shared" si="69"/>
        <v>-1.4</v>
      </c>
      <c r="R76" s="42">
        <f t="shared" si="134"/>
        <v>10.059999999999993</v>
      </c>
      <c r="S76" s="10">
        <f t="shared" si="91"/>
        <v>11.42</v>
      </c>
      <c r="T76" s="27">
        <f t="shared" ref="T76:V76" si="141">IF(S76&gt;0,T$4,0)</f>
        <v>1</v>
      </c>
      <c r="U76" s="28">
        <f t="shared" si="93"/>
        <v>3.3</v>
      </c>
      <c r="V76" s="27">
        <f t="shared" si="141"/>
        <v>1</v>
      </c>
      <c r="W76" s="40">
        <f t="shared" si="137"/>
        <v>-2</v>
      </c>
      <c r="X76" s="42">
        <f t="shared" si="41"/>
        <v>18.659999999999997</v>
      </c>
      <c r="Y76" s="117"/>
      <c r="Z76" s="27"/>
      <c r="AA76" s="33"/>
      <c r="AB76" s="27"/>
      <c r="AC76" s="27"/>
      <c r="AD76" s="27"/>
      <c r="AE76" s="118"/>
      <c r="AF76" s="117"/>
      <c r="AG76" s="27"/>
      <c r="AH76" s="33"/>
      <c r="AI76" s="27"/>
      <c r="AJ76" s="27"/>
      <c r="AK76" s="118"/>
      <c r="AL76" s="64"/>
    </row>
    <row r="77" spans="1:38" outlineLevel="1" x14ac:dyDescent="0.2">
      <c r="A77" s="72"/>
      <c r="B77" s="34">
        <f t="shared" si="36"/>
        <v>72</v>
      </c>
      <c r="C77" s="2" t="s">
        <v>188</v>
      </c>
      <c r="D77" s="55">
        <v>44099</v>
      </c>
      <c r="E77" s="2" t="s">
        <v>27</v>
      </c>
      <c r="F77" s="47" t="s">
        <v>10</v>
      </c>
      <c r="G77" s="47" t="s">
        <v>189</v>
      </c>
      <c r="H77" s="47">
        <v>955</v>
      </c>
      <c r="I77" s="47" t="s">
        <v>132</v>
      </c>
      <c r="J77" s="47" t="s">
        <v>120</v>
      </c>
      <c r="K77" s="121" t="s">
        <v>772</v>
      </c>
      <c r="L77" s="33" t="s">
        <v>9</v>
      </c>
      <c r="M77" s="10">
        <v>2.21</v>
      </c>
      <c r="N77" s="27">
        <v>8.2235897435897432</v>
      </c>
      <c r="O77" s="28">
        <v>1.26</v>
      </c>
      <c r="P77" s="27">
        <v>0</v>
      </c>
      <c r="Q77" s="40">
        <f t="shared" si="69"/>
        <v>10</v>
      </c>
      <c r="R77" s="42">
        <f t="shared" si="134"/>
        <v>20.059999999999995</v>
      </c>
      <c r="S77" s="10">
        <f t="shared" si="91"/>
        <v>2.21</v>
      </c>
      <c r="T77" s="27">
        <f t="shared" ref="T77:V77" si="142">IF(S77&gt;0,T$4,0)</f>
        <v>1</v>
      </c>
      <c r="U77" s="28">
        <f t="shared" si="93"/>
        <v>1.26</v>
      </c>
      <c r="V77" s="27">
        <f t="shared" si="142"/>
        <v>1</v>
      </c>
      <c r="W77" s="40">
        <f t="shared" si="137"/>
        <v>1.47</v>
      </c>
      <c r="X77" s="42">
        <f t="shared" si="41"/>
        <v>20.129999999999995</v>
      </c>
      <c r="Y77" s="117"/>
      <c r="Z77" s="27"/>
      <c r="AA77" s="33"/>
      <c r="AB77" s="27"/>
      <c r="AC77" s="27"/>
      <c r="AD77" s="27"/>
      <c r="AE77" s="118"/>
      <c r="AF77" s="117"/>
      <c r="AG77" s="27"/>
      <c r="AH77" s="33"/>
      <c r="AI77" s="27"/>
      <c r="AJ77" s="27"/>
      <c r="AK77" s="118"/>
      <c r="AL77" s="64"/>
    </row>
    <row r="78" spans="1:38" outlineLevel="1" x14ac:dyDescent="0.2">
      <c r="A78" s="72"/>
      <c r="B78" s="34">
        <f t="shared" si="36"/>
        <v>73</v>
      </c>
      <c r="C78" s="2" t="s">
        <v>98</v>
      </c>
      <c r="D78" s="55">
        <v>44099</v>
      </c>
      <c r="E78" s="2" t="s">
        <v>27</v>
      </c>
      <c r="F78" s="47" t="s">
        <v>41</v>
      </c>
      <c r="G78" s="47" t="s">
        <v>191</v>
      </c>
      <c r="H78" s="47">
        <v>1200</v>
      </c>
      <c r="I78" s="47" t="s">
        <v>131</v>
      </c>
      <c r="J78" s="47" t="s">
        <v>120</v>
      </c>
      <c r="K78" s="121" t="s">
        <v>772</v>
      </c>
      <c r="L78" s="33" t="s">
        <v>9</v>
      </c>
      <c r="M78" s="10">
        <v>3.65</v>
      </c>
      <c r="N78" s="27">
        <v>3.7819047619047619</v>
      </c>
      <c r="O78" s="28">
        <v>1.52</v>
      </c>
      <c r="P78" s="27">
        <v>0</v>
      </c>
      <c r="Q78" s="40">
        <f t="shared" si="69"/>
        <v>10</v>
      </c>
      <c r="R78" s="42">
        <f t="shared" si="134"/>
        <v>30.059999999999995</v>
      </c>
      <c r="S78" s="10">
        <f t="shared" si="91"/>
        <v>3.65</v>
      </c>
      <c r="T78" s="27">
        <f t="shared" ref="T78:V78" si="143">IF(S78&gt;0,T$4,0)</f>
        <v>1</v>
      </c>
      <c r="U78" s="28">
        <f t="shared" si="93"/>
        <v>1.52</v>
      </c>
      <c r="V78" s="27">
        <f t="shared" si="143"/>
        <v>1</v>
      </c>
      <c r="W78" s="40">
        <f t="shared" si="137"/>
        <v>3.17</v>
      </c>
      <c r="X78" s="42">
        <f t="shared" si="41"/>
        <v>23.299999999999997</v>
      </c>
      <c r="Y78" s="117"/>
      <c r="Z78" s="27"/>
      <c r="AA78" s="33"/>
      <c r="AB78" s="27"/>
      <c r="AC78" s="27"/>
      <c r="AD78" s="27"/>
      <c r="AE78" s="118"/>
      <c r="AF78" s="117"/>
      <c r="AG78" s="27"/>
      <c r="AH78" s="33"/>
      <c r="AI78" s="27"/>
      <c r="AJ78" s="27"/>
      <c r="AK78" s="118"/>
      <c r="AL78" s="64"/>
    </row>
    <row r="79" spans="1:38" outlineLevel="1" x14ac:dyDescent="0.2">
      <c r="A79" s="72"/>
      <c r="B79" s="48">
        <f t="shared" si="36"/>
        <v>74</v>
      </c>
      <c r="C79" s="9" t="s">
        <v>90</v>
      </c>
      <c r="D79" s="39">
        <v>44100</v>
      </c>
      <c r="E79" s="9" t="s">
        <v>49</v>
      </c>
      <c r="F79" s="50" t="s">
        <v>46</v>
      </c>
      <c r="G79" s="50" t="s">
        <v>191</v>
      </c>
      <c r="H79" s="50">
        <v>1400</v>
      </c>
      <c r="I79" s="50" t="s">
        <v>131</v>
      </c>
      <c r="J79" s="50" t="s">
        <v>120</v>
      </c>
      <c r="K79" s="122" t="s">
        <v>772</v>
      </c>
      <c r="L79" s="35" t="s">
        <v>62</v>
      </c>
      <c r="M79" s="36">
        <v>6.57</v>
      </c>
      <c r="N79" s="37">
        <v>1.8009090909090912</v>
      </c>
      <c r="O79" s="38">
        <v>2.02</v>
      </c>
      <c r="P79" s="37">
        <v>1.7799999999999996</v>
      </c>
      <c r="Q79" s="41">
        <f t="shared" si="69"/>
        <v>-3.6</v>
      </c>
      <c r="R79" s="45">
        <f t="shared" si="134"/>
        <v>26.459999999999994</v>
      </c>
      <c r="S79" s="36">
        <f t="shared" si="91"/>
        <v>6.57</v>
      </c>
      <c r="T79" s="37">
        <f t="shared" ref="T79:V79" si="144">IF(S79&gt;0,T$4,0)</f>
        <v>1</v>
      </c>
      <c r="U79" s="38">
        <f t="shared" si="93"/>
        <v>2.02</v>
      </c>
      <c r="V79" s="37">
        <f t="shared" si="144"/>
        <v>1</v>
      </c>
      <c r="W79" s="41">
        <f t="shared" si="137"/>
        <v>-2</v>
      </c>
      <c r="X79" s="45">
        <f t="shared" si="41"/>
        <v>21.299999999999997</v>
      </c>
      <c r="Y79" s="119"/>
      <c r="Z79" s="37"/>
      <c r="AA79" s="35"/>
      <c r="AB79" s="37"/>
      <c r="AC79" s="37"/>
      <c r="AD79" s="37"/>
      <c r="AE79" s="120"/>
      <c r="AF79" s="119"/>
      <c r="AG79" s="37"/>
      <c r="AH79" s="35"/>
      <c r="AI79" s="37"/>
      <c r="AJ79" s="37"/>
      <c r="AK79" s="120"/>
      <c r="AL79" s="64"/>
    </row>
    <row r="80" spans="1:38" outlineLevel="1" x14ac:dyDescent="0.2">
      <c r="A80" s="72"/>
      <c r="B80" s="34">
        <f t="shared" si="36"/>
        <v>75</v>
      </c>
      <c r="C80" s="2" t="s">
        <v>193</v>
      </c>
      <c r="D80" s="55">
        <v>44106</v>
      </c>
      <c r="E80" s="2" t="s">
        <v>80</v>
      </c>
      <c r="F80" s="47" t="s">
        <v>36</v>
      </c>
      <c r="G80" s="47" t="s">
        <v>67</v>
      </c>
      <c r="H80" s="47">
        <v>1000</v>
      </c>
      <c r="I80" s="47" t="s">
        <v>132</v>
      </c>
      <c r="J80" s="47" t="s">
        <v>120</v>
      </c>
      <c r="K80" s="121" t="s">
        <v>772</v>
      </c>
      <c r="L80" s="33" t="s">
        <v>12</v>
      </c>
      <c r="M80" s="10">
        <v>5.99</v>
      </c>
      <c r="N80" s="27">
        <v>2</v>
      </c>
      <c r="O80" s="28">
        <v>1.92</v>
      </c>
      <c r="P80" s="27">
        <v>2.1459340659340658</v>
      </c>
      <c r="Q80" s="40">
        <f t="shared" si="69"/>
        <v>0</v>
      </c>
      <c r="R80" s="42">
        <f t="shared" si="134"/>
        <v>26.459999999999994</v>
      </c>
      <c r="S80" s="10">
        <f t="shared" si="91"/>
        <v>5.99</v>
      </c>
      <c r="T80" s="27">
        <f t="shared" ref="T80:V80" si="145">IF(S80&gt;0,T$4,0)</f>
        <v>1</v>
      </c>
      <c r="U80" s="28">
        <f t="shared" si="93"/>
        <v>1.92</v>
      </c>
      <c r="V80" s="27">
        <f t="shared" si="145"/>
        <v>1</v>
      </c>
      <c r="W80" s="40">
        <f t="shared" si="137"/>
        <v>-0.08</v>
      </c>
      <c r="X80" s="42">
        <f t="shared" si="41"/>
        <v>21.22</v>
      </c>
      <c r="Y80" s="117"/>
      <c r="Z80" s="27"/>
      <c r="AA80" s="33"/>
      <c r="AB80" s="27"/>
      <c r="AC80" s="27"/>
      <c r="AD80" s="27"/>
      <c r="AE80" s="118"/>
      <c r="AF80" s="117"/>
      <c r="AG80" s="27"/>
      <c r="AH80" s="33"/>
      <c r="AI80" s="27"/>
      <c r="AJ80" s="27"/>
      <c r="AK80" s="118"/>
      <c r="AL80" s="64"/>
    </row>
    <row r="81" spans="1:59" outlineLevel="1" x14ac:dyDescent="0.2">
      <c r="A81" s="72"/>
      <c r="B81" s="34">
        <f t="shared" si="36"/>
        <v>76</v>
      </c>
      <c r="C81" s="2" t="s">
        <v>194</v>
      </c>
      <c r="D81" s="55">
        <v>44106</v>
      </c>
      <c r="E81" s="2" t="s">
        <v>80</v>
      </c>
      <c r="F81" s="47" t="s">
        <v>36</v>
      </c>
      <c r="G81" s="47" t="s">
        <v>67</v>
      </c>
      <c r="H81" s="47">
        <v>1000</v>
      </c>
      <c r="I81" s="47" t="s">
        <v>132</v>
      </c>
      <c r="J81" s="47" t="s">
        <v>120</v>
      </c>
      <c r="K81" s="121" t="s">
        <v>772</v>
      </c>
      <c r="L81" s="33" t="s">
        <v>66</v>
      </c>
      <c r="M81" s="10">
        <v>5</v>
      </c>
      <c r="N81" s="27">
        <v>2.4949999999999997</v>
      </c>
      <c r="O81" s="28">
        <v>1.71</v>
      </c>
      <c r="P81" s="27">
        <v>0</v>
      </c>
      <c r="Q81" s="40">
        <f t="shared" si="69"/>
        <v>-2.5</v>
      </c>
      <c r="R81" s="42">
        <f t="shared" si="134"/>
        <v>23.959999999999994</v>
      </c>
      <c r="S81" s="10">
        <f t="shared" si="91"/>
        <v>5</v>
      </c>
      <c r="T81" s="27">
        <f t="shared" ref="T81:V81" si="146">IF(S81&gt;0,T$4,0)</f>
        <v>1</v>
      </c>
      <c r="U81" s="28">
        <f t="shared" si="93"/>
        <v>1.71</v>
      </c>
      <c r="V81" s="27">
        <f t="shared" si="146"/>
        <v>1</v>
      </c>
      <c r="W81" s="40">
        <f t="shared" si="137"/>
        <v>-2</v>
      </c>
      <c r="X81" s="42">
        <f t="shared" si="41"/>
        <v>19.22</v>
      </c>
      <c r="Y81" s="117"/>
      <c r="Z81" s="27"/>
      <c r="AA81" s="33"/>
      <c r="AB81" s="27"/>
      <c r="AC81" s="27"/>
      <c r="AD81" s="27"/>
      <c r="AE81" s="118"/>
      <c r="AF81" s="117"/>
      <c r="AG81" s="27"/>
      <c r="AH81" s="33"/>
      <c r="AI81" s="27"/>
      <c r="AJ81" s="27"/>
      <c r="AK81" s="118"/>
      <c r="AL81" s="64"/>
    </row>
    <row r="82" spans="1:59" outlineLevel="1" collapsed="1" x14ac:dyDescent="0.2">
      <c r="A82" s="72"/>
      <c r="B82" s="34">
        <f t="shared" si="36"/>
        <v>77</v>
      </c>
      <c r="C82" s="2" t="s">
        <v>167</v>
      </c>
      <c r="D82" s="55">
        <v>44107</v>
      </c>
      <c r="E82" s="2" t="s">
        <v>31</v>
      </c>
      <c r="F82" s="47" t="s">
        <v>29</v>
      </c>
      <c r="G82" s="47" t="s">
        <v>177</v>
      </c>
      <c r="H82" s="47">
        <v>1800</v>
      </c>
      <c r="I82" s="47" t="s">
        <v>132</v>
      </c>
      <c r="J82" s="47" t="s">
        <v>120</v>
      </c>
      <c r="K82" s="121" t="s">
        <v>772</v>
      </c>
      <c r="L82" s="33" t="s">
        <v>197</v>
      </c>
      <c r="M82" s="10">
        <v>26.56</v>
      </c>
      <c r="N82" s="27">
        <v>0.39235294117647057</v>
      </c>
      <c r="O82" s="28">
        <v>5.56</v>
      </c>
      <c r="P82" s="27">
        <v>7.999999999999996E-2</v>
      </c>
      <c r="Q82" s="40">
        <f t="shared" si="69"/>
        <v>-0.5</v>
      </c>
      <c r="R82" s="42">
        <f t="shared" ref="R82" si="147">Q82+R81</f>
        <v>23.459999999999994</v>
      </c>
      <c r="S82" s="10">
        <f t="shared" si="91"/>
        <v>26.56</v>
      </c>
      <c r="T82" s="27">
        <f t="shared" ref="T82:V82" si="148">IF(S82&gt;0,T$4,0)</f>
        <v>1</v>
      </c>
      <c r="U82" s="28">
        <f t="shared" si="93"/>
        <v>5.56</v>
      </c>
      <c r="V82" s="27">
        <f t="shared" si="148"/>
        <v>1</v>
      </c>
      <c r="W82" s="40">
        <f t="shared" si="137"/>
        <v>-2</v>
      </c>
      <c r="X82" s="42">
        <f t="shared" si="41"/>
        <v>17.22</v>
      </c>
      <c r="Y82" s="117"/>
      <c r="Z82" s="27"/>
      <c r="AA82" s="33"/>
      <c r="AB82" s="27"/>
      <c r="AC82" s="27"/>
      <c r="AD82" s="27"/>
      <c r="AE82" s="118"/>
      <c r="AF82" s="117"/>
      <c r="AG82" s="27"/>
      <c r="AH82" s="33"/>
      <c r="AI82" s="27"/>
      <c r="AJ82" s="27"/>
      <c r="AK82" s="118"/>
      <c r="AL82" s="64"/>
    </row>
    <row r="83" spans="1:59" outlineLevel="1" x14ac:dyDescent="0.2">
      <c r="A83" s="72"/>
      <c r="B83" s="34">
        <f t="shared" si="36"/>
        <v>78</v>
      </c>
      <c r="C83" s="2" t="s">
        <v>195</v>
      </c>
      <c r="D83" s="55">
        <v>44107</v>
      </c>
      <c r="E83" s="2" t="s">
        <v>47</v>
      </c>
      <c r="F83" s="47" t="s">
        <v>36</v>
      </c>
      <c r="G83" s="47" t="s">
        <v>67</v>
      </c>
      <c r="H83" s="47">
        <v>1000</v>
      </c>
      <c r="I83" s="47" t="s">
        <v>132</v>
      </c>
      <c r="J83" s="47" t="s">
        <v>178</v>
      </c>
      <c r="K83" s="121" t="s">
        <v>772</v>
      </c>
      <c r="L83" s="33" t="s">
        <v>9</v>
      </c>
      <c r="M83" s="10">
        <v>3.78</v>
      </c>
      <c r="N83" s="27">
        <v>3.5888888888888886</v>
      </c>
      <c r="O83" s="28">
        <v>1.62</v>
      </c>
      <c r="P83" s="27">
        <v>0</v>
      </c>
      <c r="Q83" s="40">
        <f t="shared" si="69"/>
        <v>10</v>
      </c>
      <c r="R83" s="42">
        <f t="shared" ref="R83:R87" si="149">Q83+R82</f>
        <v>33.459999999999994</v>
      </c>
      <c r="S83" s="10">
        <f t="shared" si="91"/>
        <v>3.78</v>
      </c>
      <c r="T83" s="27">
        <f t="shared" ref="T83:V83" si="150">IF(S83&gt;0,T$4,0)</f>
        <v>1</v>
      </c>
      <c r="U83" s="28">
        <f t="shared" si="93"/>
        <v>1.62</v>
      </c>
      <c r="V83" s="27">
        <f t="shared" si="150"/>
        <v>1</v>
      </c>
      <c r="W83" s="40">
        <f t="shared" si="137"/>
        <v>3.4</v>
      </c>
      <c r="X83" s="42">
        <f t="shared" si="41"/>
        <v>20.619999999999997</v>
      </c>
      <c r="Y83" s="117"/>
      <c r="Z83" s="27"/>
      <c r="AA83" s="33"/>
      <c r="AB83" s="27"/>
      <c r="AC83" s="27"/>
      <c r="AD83" s="27"/>
      <c r="AE83" s="118"/>
      <c r="AF83" s="117"/>
      <c r="AG83" s="27"/>
      <c r="AH83" s="33"/>
      <c r="AI83" s="27"/>
      <c r="AJ83" s="27"/>
      <c r="AK83" s="118"/>
      <c r="AL83" s="64"/>
    </row>
    <row r="84" spans="1:59" outlineLevel="1" x14ac:dyDescent="0.2">
      <c r="A84" s="72"/>
      <c r="B84" s="34">
        <f t="shared" si="36"/>
        <v>79</v>
      </c>
      <c r="C84" s="2" t="s">
        <v>196</v>
      </c>
      <c r="D84" s="55">
        <v>44108</v>
      </c>
      <c r="E84" s="2" t="s">
        <v>30</v>
      </c>
      <c r="F84" s="47" t="s">
        <v>36</v>
      </c>
      <c r="G84" s="47" t="s">
        <v>67</v>
      </c>
      <c r="H84" s="47">
        <v>1600</v>
      </c>
      <c r="I84" s="47" t="s">
        <v>131</v>
      </c>
      <c r="J84" s="47" t="s">
        <v>120</v>
      </c>
      <c r="K84" s="121" t="s">
        <v>772</v>
      </c>
      <c r="L84" s="33" t="s">
        <v>110</v>
      </c>
      <c r="M84" s="10">
        <v>15.76</v>
      </c>
      <c r="N84" s="27">
        <v>0.67679245283018885</v>
      </c>
      <c r="O84" s="28">
        <v>4.5</v>
      </c>
      <c r="P84" s="27">
        <v>0.19000000000000003</v>
      </c>
      <c r="Q84" s="40">
        <f t="shared" si="69"/>
        <v>-0.9</v>
      </c>
      <c r="R84" s="42">
        <f t="shared" si="149"/>
        <v>32.559999999999995</v>
      </c>
      <c r="S84" s="10">
        <f t="shared" si="91"/>
        <v>15.76</v>
      </c>
      <c r="T84" s="27">
        <f t="shared" ref="T84:V84" si="151">IF(S84&gt;0,T$4,0)</f>
        <v>1</v>
      </c>
      <c r="U84" s="28">
        <f t="shared" si="93"/>
        <v>4.5</v>
      </c>
      <c r="V84" s="27">
        <f t="shared" si="151"/>
        <v>1</v>
      </c>
      <c r="W84" s="40">
        <f t="shared" si="137"/>
        <v>-2</v>
      </c>
      <c r="X84" s="42">
        <f t="shared" si="41"/>
        <v>18.619999999999997</v>
      </c>
      <c r="Y84" s="117"/>
      <c r="Z84" s="27"/>
      <c r="AA84" s="33"/>
      <c r="AB84" s="27"/>
      <c r="AC84" s="27"/>
      <c r="AD84" s="27"/>
      <c r="AE84" s="118"/>
      <c r="AF84" s="117"/>
      <c r="AG84" s="27"/>
      <c r="AH84" s="33"/>
      <c r="AI84" s="27"/>
      <c r="AJ84" s="27"/>
      <c r="AK84" s="118"/>
      <c r="AL84" s="64"/>
    </row>
    <row r="85" spans="1:59" outlineLevel="1" x14ac:dyDescent="0.2">
      <c r="A85" s="72"/>
      <c r="B85" s="34">
        <f t="shared" si="36"/>
        <v>80</v>
      </c>
      <c r="C85" s="2" t="s">
        <v>82</v>
      </c>
      <c r="D85" s="55">
        <v>44108</v>
      </c>
      <c r="E85" s="2" t="s">
        <v>35</v>
      </c>
      <c r="F85" s="47" t="s">
        <v>10</v>
      </c>
      <c r="G85" s="47" t="s">
        <v>67</v>
      </c>
      <c r="H85" s="47">
        <v>1200</v>
      </c>
      <c r="I85" s="47" t="s">
        <v>131</v>
      </c>
      <c r="J85" s="47" t="s">
        <v>120</v>
      </c>
      <c r="K85" s="121" t="s">
        <v>772</v>
      </c>
      <c r="L85" s="33" t="s">
        <v>9</v>
      </c>
      <c r="M85" s="10">
        <v>3.12</v>
      </c>
      <c r="N85" s="27">
        <v>4.7223529411764709</v>
      </c>
      <c r="O85" s="28">
        <v>1.41</v>
      </c>
      <c r="P85" s="27">
        <v>0</v>
      </c>
      <c r="Q85" s="40">
        <f t="shared" si="69"/>
        <v>10</v>
      </c>
      <c r="R85" s="42">
        <f t="shared" si="149"/>
        <v>42.559999999999995</v>
      </c>
      <c r="S85" s="10">
        <f t="shared" si="91"/>
        <v>3.12</v>
      </c>
      <c r="T85" s="27">
        <f t="shared" ref="T85:V85" si="152">IF(S85&gt;0,T$4,0)</f>
        <v>1</v>
      </c>
      <c r="U85" s="28">
        <f t="shared" si="93"/>
        <v>1.41</v>
      </c>
      <c r="V85" s="27">
        <f t="shared" si="152"/>
        <v>1</v>
      </c>
      <c r="W85" s="40">
        <f t="shared" si="137"/>
        <v>2.5299999999999998</v>
      </c>
      <c r="X85" s="42">
        <f t="shared" si="41"/>
        <v>21.15</v>
      </c>
      <c r="Y85" s="117"/>
      <c r="Z85" s="27"/>
      <c r="AA85" s="33"/>
      <c r="AB85" s="27"/>
      <c r="AC85" s="27"/>
      <c r="AD85" s="27"/>
      <c r="AE85" s="118"/>
      <c r="AF85" s="117"/>
      <c r="AG85" s="27"/>
      <c r="AH85" s="33"/>
      <c r="AI85" s="27"/>
      <c r="AJ85" s="27"/>
      <c r="AK85" s="118"/>
      <c r="AL85" s="64"/>
    </row>
    <row r="86" spans="1:59" outlineLevel="1" x14ac:dyDescent="0.2">
      <c r="A86" s="72"/>
      <c r="B86" s="34">
        <f t="shared" si="36"/>
        <v>81</v>
      </c>
      <c r="C86" s="2" t="s">
        <v>159</v>
      </c>
      <c r="D86" s="55">
        <v>44108</v>
      </c>
      <c r="E86" s="2" t="s">
        <v>35</v>
      </c>
      <c r="F86" s="47" t="s">
        <v>48</v>
      </c>
      <c r="G86" s="47" t="s">
        <v>69</v>
      </c>
      <c r="H86" s="47">
        <v>1200</v>
      </c>
      <c r="I86" s="47" t="s">
        <v>131</v>
      </c>
      <c r="J86" s="47" t="s">
        <v>120</v>
      </c>
      <c r="K86" s="121" t="s">
        <v>772</v>
      </c>
      <c r="L86" s="33" t="s">
        <v>9</v>
      </c>
      <c r="M86" s="10">
        <v>2.04</v>
      </c>
      <c r="N86" s="27">
        <v>9.6557575757575744</v>
      </c>
      <c r="O86" s="28">
        <v>1.19</v>
      </c>
      <c r="P86" s="27">
        <v>0</v>
      </c>
      <c r="Q86" s="40">
        <f t="shared" si="69"/>
        <v>10</v>
      </c>
      <c r="R86" s="42">
        <f t="shared" si="149"/>
        <v>52.559999999999995</v>
      </c>
      <c r="S86" s="10">
        <f t="shared" si="91"/>
        <v>2.04</v>
      </c>
      <c r="T86" s="27">
        <f t="shared" ref="T86:V86" si="153">IF(S86&gt;0,T$4,0)</f>
        <v>1</v>
      </c>
      <c r="U86" s="28">
        <f t="shared" si="93"/>
        <v>1.19</v>
      </c>
      <c r="V86" s="27">
        <f t="shared" si="153"/>
        <v>1</v>
      </c>
      <c r="W86" s="40">
        <f t="shared" si="137"/>
        <v>1.23</v>
      </c>
      <c r="X86" s="42">
        <f t="shared" si="41"/>
        <v>22.38</v>
      </c>
      <c r="Y86" s="117"/>
      <c r="Z86" s="27"/>
      <c r="AA86" s="33"/>
      <c r="AB86" s="27"/>
      <c r="AC86" s="27"/>
      <c r="AD86" s="27"/>
      <c r="AE86" s="118"/>
      <c r="AF86" s="117"/>
      <c r="AG86" s="27"/>
      <c r="AH86" s="33"/>
      <c r="AI86" s="27"/>
      <c r="AJ86" s="27"/>
      <c r="AK86" s="118"/>
      <c r="AL86" s="64"/>
    </row>
    <row r="87" spans="1:59" outlineLevel="1" x14ac:dyDescent="0.2">
      <c r="A87" s="72"/>
      <c r="B87" s="34">
        <f t="shared" si="36"/>
        <v>82</v>
      </c>
      <c r="C87" s="2" t="s">
        <v>181</v>
      </c>
      <c r="D87" s="55">
        <v>44109</v>
      </c>
      <c r="E87" s="2" t="s">
        <v>28</v>
      </c>
      <c r="F87" s="47" t="s">
        <v>36</v>
      </c>
      <c r="G87" s="47" t="s">
        <v>67</v>
      </c>
      <c r="H87" s="47">
        <v>1200</v>
      </c>
      <c r="I87" s="47" t="s">
        <v>132</v>
      </c>
      <c r="J87" s="47" t="s">
        <v>120</v>
      </c>
      <c r="K87" s="121" t="s">
        <v>772</v>
      </c>
      <c r="L87" s="33" t="s">
        <v>12</v>
      </c>
      <c r="M87" s="10">
        <v>1.96</v>
      </c>
      <c r="N87" s="27">
        <v>10.430733137829911</v>
      </c>
      <c r="O87" s="28">
        <v>1.1599999999999999</v>
      </c>
      <c r="P87" s="27">
        <v>0</v>
      </c>
      <c r="Q87" s="40">
        <f t="shared" si="69"/>
        <v>-10.4</v>
      </c>
      <c r="R87" s="42">
        <f t="shared" si="149"/>
        <v>42.16</v>
      </c>
      <c r="S87" s="10">
        <f t="shared" si="91"/>
        <v>1.96</v>
      </c>
      <c r="T87" s="27">
        <f t="shared" ref="T87:V87" si="154">IF(S87&gt;0,T$4,0)</f>
        <v>1</v>
      </c>
      <c r="U87" s="28">
        <f t="shared" si="93"/>
        <v>1.1599999999999999</v>
      </c>
      <c r="V87" s="27">
        <f t="shared" si="154"/>
        <v>1</v>
      </c>
      <c r="W87" s="40">
        <f t="shared" si="137"/>
        <v>-0.84</v>
      </c>
      <c r="X87" s="42">
        <f t="shared" si="41"/>
        <v>21.54</v>
      </c>
      <c r="Y87" s="117"/>
      <c r="Z87" s="27"/>
      <c r="AA87" s="33"/>
      <c r="AB87" s="27"/>
      <c r="AC87" s="27"/>
      <c r="AD87" s="27"/>
      <c r="AE87" s="118"/>
      <c r="AF87" s="117"/>
      <c r="AG87" s="27"/>
      <c r="AH87" s="33"/>
      <c r="AI87" s="27"/>
      <c r="AJ87" s="27"/>
      <c r="AK87" s="118"/>
      <c r="AL87" s="64"/>
    </row>
    <row r="88" spans="1:59" outlineLevel="1" x14ac:dyDescent="0.2">
      <c r="A88" s="72"/>
      <c r="B88" s="34">
        <f t="shared" si="36"/>
        <v>83</v>
      </c>
      <c r="C88" s="2" t="s">
        <v>187</v>
      </c>
      <c r="D88" s="55">
        <v>44110</v>
      </c>
      <c r="E88" s="2" t="s">
        <v>53</v>
      </c>
      <c r="F88" s="47" t="s">
        <v>34</v>
      </c>
      <c r="G88" s="47" t="s">
        <v>67</v>
      </c>
      <c r="H88" s="47">
        <v>1000</v>
      </c>
      <c r="I88" s="47" t="s">
        <v>132</v>
      </c>
      <c r="J88" s="47" t="s">
        <v>120</v>
      </c>
      <c r="K88" s="121" t="s">
        <v>772</v>
      </c>
      <c r="L88" s="33" t="s">
        <v>74</v>
      </c>
      <c r="M88" s="10">
        <v>3.08</v>
      </c>
      <c r="N88" s="27">
        <v>4.8278787878787872</v>
      </c>
      <c r="O88" s="28">
        <v>1.39</v>
      </c>
      <c r="P88" s="27">
        <v>0</v>
      </c>
      <c r="Q88" s="40">
        <f t="shared" si="69"/>
        <v>-4.8</v>
      </c>
      <c r="R88" s="42">
        <f t="shared" ref="R88" si="155">Q88+R87</f>
        <v>37.36</v>
      </c>
      <c r="S88" s="10">
        <f t="shared" si="91"/>
        <v>3.08</v>
      </c>
      <c r="T88" s="27">
        <f t="shared" ref="T88:V88" si="156">IF(S88&gt;0,T$4,0)</f>
        <v>1</v>
      </c>
      <c r="U88" s="28">
        <f t="shared" si="93"/>
        <v>1.39</v>
      </c>
      <c r="V88" s="27">
        <f t="shared" si="156"/>
        <v>1</v>
      </c>
      <c r="W88" s="40">
        <f t="shared" si="137"/>
        <v>-2</v>
      </c>
      <c r="X88" s="42">
        <f t="shared" si="41"/>
        <v>19.54</v>
      </c>
      <c r="Y88" s="117"/>
      <c r="Z88" s="27"/>
      <c r="AA88" s="33"/>
      <c r="AB88" s="27"/>
      <c r="AC88" s="27"/>
      <c r="AD88" s="27"/>
      <c r="AE88" s="118"/>
      <c r="AF88" s="117"/>
      <c r="AG88" s="27"/>
      <c r="AH88" s="33"/>
      <c r="AI88" s="27"/>
      <c r="AJ88" s="27"/>
      <c r="AK88" s="118"/>
      <c r="AL88" s="64"/>
    </row>
    <row r="89" spans="1:59" outlineLevel="1" x14ac:dyDescent="0.2">
      <c r="A89" s="72"/>
      <c r="B89" s="34">
        <f t="shared" si="36"/>
        <v>84</v>
      </c>
      <c r="C89" s="2" t="s">
        <v>199</v>
      </c>
      <c r="D89" s="55">
        <v>44111</v>
      </c>
      <c r="E89" s="2" t="s">
        <v>40</v>
      </c>
      <c r="F89" s="47" t="s">
        <v>25</v>
      </c>
      <c r="G89" s="47" t="s">
        <v>67</v>
      </c>
      <c r="H89" s="47">
        <v>1000</v>
      </c>
      <c r="I89" s="47" t="s">
        <v>132</v>
      </c>
      <c r="J89" s="47" t="s">
        <v>120</v>
      </c>
      <c r="K89" s="121" t="s">
        <v>772</v>
      </c>
      <c r="L89" s="33" t="s">
        <v>9</v>
      </c>
      <c r="M89" s="10">
        <v>3.2</v>
      </c>
      <c r="N89" s="27">
        <v>4.5326007326007325</v>
      </c>
      <c r="O89" s="28">
        <v>1.55</v>
      </c>
      <c r="P89" s="27">
        <v>0</v>
      </c>
      <c r="Q89" s="40">
        <f>ROUND(IF(OR($L89="1st",$L89="WON"),($M89*$N89)+($O89*$P89),IF(OR($L89="2nd",$L89="3rd"),IF($O89="NTD",0,($O89*$P89))))-($N89+$P89),1)</f>
        <v>10</v>
      </c>
      <c r="R89" s="42">
        <f t="shared" ref="R89" si="157">Q89+R88</f>
        <v>47.36</v>
      </c>
      <c r="S89" s="10">
        <f t="shared" si="91"/>
        <v>3.2</v>
      </c>
      <c r="T89" s="27">
        <f t="shared" ref="T89:V89" si="158">IF(S89&gt;0,T$4,0)</f>
        <v>1</v>
      </c>
      <c r="U89" s="28">
        <f t="shared" si="93"/>
        <v>1.55</v>
      </c>
      <c r="V89" s="27">
        <f t="shared" si="158"/>
        <v>1</v>
      </c>
      <c r="W89" s="40">
        <f t="shared" si="137"/>
        <v>2.75</v>
      </c>
      <c r="X89" s="42">
        <f t="shared" ref="X89:X92" si="159">W89+X88</f>
        <v>22.29</v>
      </c>
      <c r="Y89" s="117"/>
      <c r="Z89" s="27"/>
      <c r="AA89" s="33"/>
      <c r="AB89" s="27"/>
      <c r="AC89" s="27"/>
      <c r="AD89" s="27"/>
      <c r="AE89" s="118"/>
      <c r="AF89" s="117"/>
      <c r="AG89" s="27"/>
      <c r="AH89" s="33"/>
      <c r="AI89" s="27"/>
      <c r="AJ89" s="27"/>
      <c r="AK89" s="118"/>
      <c r="AL89" s="64"/>
    </row>
    <row r="90" spans="1:59" outlineLevel="1" x14ac:dyDescent="0.2">
      <c r="A90" s="72"/>
      <c r="B90" s="34">
        <f t="shared" si="36"/>
        <v>85</v>
      </c>
      <c r="C90" s="2" t="s">
        <v>200</v>
      </c>
      <c r="D90" s="55">
        <v>44113</v>
      </c>
      <c r="E90" s="2" t="s">
        <v>32</v>
      </c>
      <c r="F90" s="47" t="s">
        <v>25</v>
      </c>
      <c r="G90" s="47" t="s">
        <v>67</v>
      </c>
      <c r="H90" s="47">
        <v>1000</v>
      </c>
      <c r="I90" s="47" t="s">
        <v>128</v>
      </c>
      <c r="J90" s="47" t="s">
        <v>120</v>
      </c>
      <c r="K90" s="121" t="s">
        <v>772</v>
      </c>
      <c r="L90" s="33" t="s">
        <v>8</v>
      </c>
      <c r="M90" s="10">
        <v>1.76</v>
      </c>
      <c r="N90" s="27" t="s">
        <v>38</v>
      </c>
      <c r="O90" s="28">
        <v>1.3</v>
      </c>
      <c r="P90" s="27" t="s">
        <v>38</v>
      </c>
      <c r="Q90" s="40">
        <v>0</v>
      </c>
      <c r="R90" s="42">
        <f t="shared" ref="R90" si="160">Q90+R89</f>
        <v>47.36</v>
      </c>
      <c r="S90" s="10">
        <f t="shared" si="91"/>
        <v>1.76</v>
      </c>
      <c r="T90" s="27">
        <f t="shared" ref="T90:V90" si="161">IF(S90&gt;0,T$4,0)</f>
        <v>1</v>
      </c>
      <c r="U90" s="28">
        <f t="shared" si="93"/>
        <v>1.3</v>
      </c>
      <c r="V90" s="27">
        <f t="shared" si="161"/>
        <v>1</v>
      </c>
      <c r="W90" s="40">
        <f t="shared" si="137"/>
        <v>-0.7</v>
      </c>
      <c r="X90" s="42">
        <f t="shared" si="159"/>
        <v>21.59</v>
      </c>
      <c r="Y90" s="117"/>
      <c r="Z90" s="27"/>
      <c r="AA90" s="33"/>
      <c r="AB90" s="27"/>
      <c r="AC90" s="27"/>
      <c r="AD90" s="27"/>
      <c r="AE90" s="118"/>
      <c r="AF90" s="117"/>
      <c r="AG90" s="27"/>
      <c r="AH90" s="33"/>
      <c r="AI90" s="27"/>
      <c r="AJ90" s="27"/>
      <c r="AK90" s="118"/>
      <c r="AL90" s="64"/>
    </row>
    <row r="91" spans="1:59" s="63" customFormat="1" outlineLevel="1" x14ac:dyDescent="0.2">
      <c r="A91" s="74"/>
      <c r="B91" s="34">
        <f t="shared" si="36"/>
        <v>86</v>
      </c>
      <c r="C91" s="2" t="s">
        <v>104</v>
      </c>
      <c r="D91" s="55">
        <v>44113</v>
      </c>
      <c r="E91" s="2" t="s">
        <v>32</v>
      </c>
      <c r="F91" s="47" t="s">
        <v>25</v>
      </c>
      <c r="G91" s="47" t="s">
        <v>67</v>
      </c>
      <c r="H91" s="47">
        <v>1000</v>
      </c>
      <c r="I91" s="47" t="s">
        <v>128</v>
      </c>
      <c r="J91" s="47" t="s">
        <v>120</v>
      </c>
      <c r="K91" s="121" t="s">
        <v>772</v>
      </c>
      <c r="L91" s="33" t="s">
        <v>9</v>
      </c>
      <c r="M91" s="10">
        <v>5.33</v>
      </c>
      <c r="N91" s="27">
        <v>2.3147058823529414</v>
      </c>
      <c r="O91" s="28">
        <v>2.12</v>
      </c>
      <c r="P91" s="27">
        <v>2.0355555555555558</v>
      </c>
      <c r="Q91" s="40">
        <f>ROUND(IF(OR($L91="1st",$L91="WON"),($M91*$N91)+($O91*$P91),IF(OR($L91="2nd",$L91="3rd"),IF($O91="NTD",0,($O91*$P91))))-($N91+$P91),1)</f>
        <v>12.3</v>
      </c>
      <c r="R91" s="42">
        <f t="shared" ref="R91" si="162">Q91+R90</f>
        <v>59.66</v>
      </c>
      <c r="S91" s="10">
        <f t="shared" si="91"/>
        <v>5.33</v>
      </c>
      <c r="T91" s="27">
        <f t="shared" ref="T91:V91" si="163">IF(S91&gt;0,T$4,0)</f>
        <v>1</v>
      </c>
      <c r="U91" s="28">
        <f t="shared" si="93"/>
        <v>2.12</v>
      </c>
      <c r="V91" s="27">
        <f t="shared" si="163"/>
        <v>1</v>
      </c>
      <c r="W91" s="40">
        <f t="shared" si="137"/>
        <v>5.45</v>
      </c>
      <c r="X91" s="42">
        <f t="shared" si="159"/>
        <v>27.04</v>
      </c>
      <c r="Y91" s="117"/>
      <c r="Z91" s="27"/>
      <c r="AA91" s="33"/>
      <c r="AB91" s="27"/>
      <c r="AC91" s="27"/>
      <c r="AD91" s="27"/>
      <c r="AE91" s="118"/>
      <c r="AF91" s="117"/>
      <c r="AG91" s="27"/>
      <c r="AH91" s="33"/>
      <c r="AI91" s="27"/>
      <c r="AJ91" s="27"/>
      <c r="AK91" s="118"/>
      <c r="AL91" s="65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59" s="63" customFormat="1" outlineLevel="1" x14ac:dyDescent="0.2">
      <c r="A92" s="74"/>
      <c r="B92" s="34">
        <f t="shared" si="36"/>
        <v>87</v>
      </c>
      <c r="C92" s="2" t="s">
        <v>193</v>
      </c>
      <c r="D92" s="55">
        <v>44120</v>
      </c>
      <c r="E92" s="2" t="s">
        <v>14</v>
      </c>
      <c r="F92" s="47" t="s">
        <v>36</v>
      </c>
      <c r="G92" s="47" t="s">
        <v>67</v>
      </c>
      <c r="H92" s="47">
        <v>1100</v>
      </c>
      <c r="I92" s="47" t="s">
        <v>131</v>
      </c>
      <c r="J92" s="47" t="s">
        <v>120</v>
      </c>
      <c r="K92" s="121" t="s">
        <v>772</v>
      </c>
      <c r="L92" s="33" t="s">
        <v>86</v>
      </c>
      <c r="M92" s="10">
        <v>9.82</v>
      </c>
      <c r="N92" s="27">
        <v>1.1325308641975309</v>
      </c>
      <c r="O92" s="28">
        <v>3.35</v>
      </c>
      <c r="P92" s="27">
        <v>0.48444444444444401</v>
      </c>
      <c r="Q92" s="40">
        <f t="shared" si="69"/>
        <v>-1.6</v>
      </c>
      <c r="R92" s="42">
        <f t="shared" ref="R92" si="164">Q92+R91</f>
        <v>58.059999999999995</v>
      </c>
      <c r="S92" s="10">
        <f t="shared" si="91"/>
        <v>9.82</v>
      </c>
      <c r="T92" s="27">
        <f t="shared" ref="T92:V92" si="165">IF(S92&gt;0,T$4,0)</f>
        <v>1</v>
      </c>
      <c r="U92" s="28">
        <f t="shared" si="93"/>
        <v>3.35</v>
      </c>
      <c r="V92" s="27">
        <f t="shared" si="165"/>
        <v>1</v>
      </c>
      <c r="W92" s="40">
        <f t="shared" si="137"/>
        <v>-2</v>
      </c>
      <c r="X92" s="42">
        <f t="shared" si="159"/>
        <v>25.04</v>
      </c>
      <c r="Y92" s="117"/>
      <c r="Z92" s="27"/>
      <c r="AA92" s="33"/>
      <c r="AB92" s="27"/>
      <c r="AC92" s="27"/>
      <c r="AD92" s="27"/>
      <c r="AE92" s="118"/>
      <c r="AF92" s="117"/>
      <c r="AG92" s="27"/>
      <c r="AH92" s="33"/>
      <c r="AI92" s="27"/>
      <c r="AJ92" s="27"/>
      <c r="AK92" s="118"/>
      <c r="AL92" s="65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59" s="63" customFormat="1" outlineLevel="1" x14ac:dyDescent="0.2">
      <c r="A93" s="74"/>
      <c r="B93" s="34">
        <f t="shared" si="36"/>
        <v>88</v>
      </c>
      <c r="C93" s="2" t="s">
        <v>100</v>
      </c>
      <c r="D93" s="55">
        <v>44120</v>
      </c>
      <c r="E93" s="2" t="s">
        <v>44</v>
      </c>
      <c r="F93" s="47" t="s">
        <v>25</v>
      </c>
      <c r="G93" s="47" t="s">
        <v>67</v>
      </c>
      <c r="H93" s="47">
        <v>1000</v>
      </c>
      <c r="I93" s="47" t="s">
        <v>131</v>
      </c>
      <c r="J93" s="47" t="s">
        <v>120</v>
      </c>
      <c r="K93" s="121" t="s">
        <v>772</v>
      </c>
      <c r="L93" s="33" t="s">
        <v>8</v>
      </c>
      <c r="M93" s="10">
        <v>5.04</v>
      </c>
      <c r="N93" s="27">
        <v>2.4705681818181815</v>
      </c>
      <c r="O93" s="28">
        <v>1.97</v>
      </c>
      <c r="P93" s="27">
        <v>2.5276190476190479</v>
      </c>
      <c r="Q93" s="40">
        <f t="shared" si="69"/>
        <v>0</v>
      </c>
      <c r="R93" s="42">
        <f>Q93+R92</f>
        <v>58.059999999999995</v>
      </c>
      <c r="S93" s="10">
        <f t="shared" si="91"/>
        <v>5.04</v>
      </c>
      <c r="T93" s="27">
        <f t="shared" ref="T93:V93" si="166">IF(S93&gt;0,T$4,0)</f>
        <v>1</v>
      </c>
      <c r="U93" s="28">
        <f t="shared" si="93"/>
        <v>1.97</v>
      </c>
      <c r="V93" s="27">
        <f t="shared" si="166"/>
        <v>1</v>
      </c>
      <c r="W93" s="40">
        <f t="shared" si="137"/>
        <v>-0.03</v>
      </c>
      <c r="X93" s="42">
        <f>W93+X92</f>
        <v>25.009999999999998</v>
      </c>
      <c r="Y93" s="117"/>
      <c r="Z93" s="27"/>
      <c r="AA93" s="33"/>
      <c r="AB93" s="27"/>
      <c r="AC93" s="27"/>
      <c r="AD93" s="27"/>
      <c r="AE93" s="118"/>
      <c r="AF93" s="117"/>
      <c r="AG93" s="27"/>
      <c r="AH93" s="33"/>
      <c r="AI93" s="27"/>
      <c r="AJ93" s="27"/>
      <c r="AK93" s="118"/>
      <c r="AL93" s="65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59" outlineLevel="1" x14ac:dyDescent="0.2">
      <c r="A94" s="72"/>
      <c r="B94" s="34">
        <f t="shared" si="36"/>
        <v>89</v>
      </c>
      <c r="C94" s="2" t="s">
        <v>158</v>
      </c>
      <c r="D94" s="55">
        <v>44120</v>
      </c>
      <c r="E94" s="2" t="s">
        <v>44</v>
      </c>
      <c r="F94" s="47" t="s">
        <v>36</v>
      </c>
      <c r="G94" s="47" t="s">
        <v>67</v>
      </c>
      <c r="H94" s="47">
        <v>1200</v>
      </c>
      <c r="I94" s="47" t="s">
        <v>131</v>
      </c>
      <c r="J94" s="47" t="s">
        <v>120</v>
      </c>
      <c r="K94" s="121" t="s">
        <v>772</v>
      </c>
      <c r="L94" s="33" t="s">
        <v>74</v>
      </c>
      <c r="M94" s="10">
        <v>4.4000000000000004</v>
      </c>
      <c r="N94" s="27">
        <v>2.9316701607267643</v>
      </c>
      <c r="O94" s="28">
        <v>1.77</v>
      </c>
      <c r="P94" s="27">
        <v>0</v>
      </c>
      <c r="Q94" s="40">
        <f t="shared" si="69"/>
        <v>-2.9</v>
      </c>
      <c r="R94" s="42">
        <f t="shared" ref="R94" si="167">Q94+R93</f>
        <v>55.16</v>
      </c>
      <c r="S94" s="10">
        <f t="shared" si="91"/>
        <v>4.4000000000000004</v>
      </c>
      <c r="T94" s="27">
        <f t="shared" ref="T94:V94" si="168">IF(S94&gt;0,T$4,0)</f>
        <v>1</v>
      </c>
      <c r="U94" s="28">
        <f t="shared" si="93"/>
        <v>1.77</v>
      </c>
      <c r="V94" s="27">
        <f t="shared" si="168"/>
        <v>1</v>
      </c>
      <c r="W94" s="40">
        <f t="shared" si="137"/>
        <v>-2</v>
      </c>
      <c r="X94" s="42">
        <f t="shared" ref="X94:X157" si="169">W94+X93</f>
        <v>23.009999999999998</v>
      </c>
      <c r="Y94" s="117"/>
      <c r="Z94" s="27"/>
      <c r="AA94" s="33"/>
      <c r="AB94" s="27"/>
      <c r="AC94" s="27"/>
      <c r="AD94" s="27"/>
      <c r="AE94" s="118"/>
      <c r="AF94" s="117"/>
      <c r="AG94" s="27"/>
      <c r="AH94" s="33"/>
      <c r="AI94" s="27"/>
      <c r="AJ94" s="27"/>
      <c r="AK94" s="118"/>
      <c r="AL94" s="64"/>
    </row>
    <row r="95" spans="1:59" outlineLevel="1" x14ac:dyDescent="0.2">
      <c r="A95" s="72"/>
      <c r="B95" s="34">
        <f t="shared" si="36"/>
        <v>90</v>
      </c>
      <c r="C95" s="2" t="s">
        <v>202</v>
      </c>
      <c r="D95" s="55">
        <v>44121</v>
      </c>
      <c r="E95" s="2" t="s">
        <v>91</v>
      </c>
      <c r="F95" s="47" t="s">
        <v>25</v>
      </c>
      <c r="G95" s="47" t="s">
        <v>67</v>
      </c>
      <c r="H95" s="47">
        <v>1200</v>
      </c>
      <c r="I95" s="47" t="s">
        <v>131</v>
      </c>
      <c r="J95" s="47" t="s">
        <v>120</v>
      </c>
      <c r="K95" s="121" t="s">
        <v>772</v>
      </c>
      <c r="L95" s="33" t="s">
        <v>9</v>
      </c>
      <c r="M95" s="10">
        <v>2.2799999999999998</v>
      </c>
      <c r="N95" s="27">
        <v>7.8351219512195129</v>
      </c>
      <c r="O95" s="28">
        <v>1.26</v>
      </c>
      <c r="P95" s="27">
        <v>0</v>
      </c>
      <c r="Q95" s="40">
        <f t="shared" si="69"/>
        <v>10</v>
      </c>
      <c r="R95" s="42">
        <f t="shared" ref="R95" si="170">Q95+R94</f>
        <v>65.16</v>
      </c>
      <c r="S95" s="10">
        <f t="shared" si="91"/>
        <v>2.2799999999999998</v>
      </c>
      <c r="T95" s="27">
        <f t="shared" ref="T95:V95" si="171">IF(S95&gt;0,T$4,0)</f>
        <v>1</v>
      </c>
      <c r="U95" s="28">
        <f t="shared" si="93"/>
        <v>1.26</v>
      </c>
      <c r="V95" s="27">
        <f t="shared" si="171"/>
        <v>1</v>
      </c>
      <c r="W95" s="40">
        <f t="shared" si="137"/>
        <v>1.54</v>
      </c>
      <c r="X95" s="42">
        <f t="shared" si="169"/>
        <v>24.549999999999997</v>
      </c>
      <c r="Y95" s="117"/>
      <c r="Z95" s="27"/>
      <c r="AA95" s="33"/>
      <c r="AB95" s="27"/>
      <c r="AC95" s="27"/>
      <c r="AD95" s="27"/>
      <c r="AE95" s="118"/>
      <c r="AF95" s="117"/>
      <c r="AG95" s="27"/>
      <c r="AH95" s="33"/>
      <c r="AI95" s="27"/>
      <c r="AJ95" s="27"/>
      <c r="AK95" s="118"/>
      <c r="AL95" s="64"/>
    </row>
    <row r="96" spans="1:59" outlineLevel="1" x14ac:dyDescent="0.2">
      <c r="A96" s="72"/>
      <c r="B96" s="34">
        <f t="shared" si="36"/>
        <v>91</v>
      </c>
      <c r="C96" s="2" t="s">
        <v>205</v>
      </c>
      <c r="D96" s="55">
        <v>44123</v>
      </c>
      <c r="E96" s="2" t="s">
        <v>39</v>
      </c>
      <c r="F96" s="47" t="s">
        <v>10</v>
      </c>
      <c r="G96" s="47" t="s">
        <v>67</v>
      </c>
      <c r="H96" s="47">
        <v>1200</v>
      </c>
      <c r="I96" s="47" t="s">
        <v>131</v>
      </c>
      <c r="J96" s="47" t="s">
        <v>120</v>
      </c>
      <c r="K96" s="121" t="s">
        <v>772</v>
      </c>
      <c r="L96" s="33" t="s">
        <v>9</v>
      </c>
      <c r="M96" s="10">
        <v>1.66</v>
      </c>
      <c r="N96" s="27">
        <v>15.213414932680537</v>
      </c>
      <c r="O96" s="28">
        <v>1.1200000000000001</v>
      </c>
      <c r="P96" s="27">
        <v>0</v>
      </c>
      <c r="Q96" s="40">
        <f t="shared" si="69"/>
        <v>10</v>
      </c>
      <c r="R96" s="42">
        <f t="shared" ref="R96" si="172">Q96+R95</f>
        <v>75.16</v>
      </c>
      <c r="S96" s="10">
        <f t="shared" si="91"/>
        <v>1.66</v>
      </c>
      <c r="T96" s="27">
        <f t="shared" ref="T96:V96" si="173">IF(S96&gt;0,T$4,0)</f>
        <v>1</v>
      </c>
      <c r="U96" s="28">
        <f t="shared" si="93"/>
        <v>1.1200000000000001</v>
      </c>
      <c r="V96" s="27">
        <f t="shared" si="173"/>
        <v>1</v>
      </c>
      <c r="W96" s="40">
        <f t="shared" si="137"/>
        <v>0.78</v>
      </c>
      <c r="X96" s="42">
        <f t="shared" si="169"/>
        <v>25.33</v>
      </c>
      <c r="Y96" s="117"/>
      <c r="Z96" s="27"/>
      <c r="AA96" s="33"/>
      <c r="AB96" s="27"/>
      <c r="AC96" s="27"/>
      <c r="AD96" s="27"/>
      <c r="AE96" s="118"/>
      <c r="AF96" s="117"/>
      <c r="AG96" s="27"/>
      <c r="AH96" s="33"/>
      <c r="AI96" s="27"/>
      <c r="AJ96" s="27"/>
      <c r="AK96" s="118"/>
      <c r="AL96" s="64"/>
    </row>
    <row r="97" spans="1:38" outlineLevel="1" x14ac:dyDescent="0.2">
      <c r="A97" s="72"/>
      <c r="B97" s="34">
        <f t="shared" si="36"/>
        <v>92</v>
      </c>
      <c r="C97" s="2" t="s">
        <v>206</v>
      </c>
      <c r="D97" s="55">
        <v>44124</v>
      </c>
      <c r="E97" s="2" t="s">
        <v>55</v>
      </c>
      <c r="F97" s="47" t="s">
        <v>25</v>
      </c>
      <c r="G97" s="47" t="s">
        <v>67</v>
      </c>
      <c r="H97" s="47">
        <v>1200</v>
      </c>
      <c r="I97" s="47" t="s">
        <v>131</v>
      </c>
      <c r="J97" s="47" t="s">
        <v>120</v>
      </c>
      <c r="K97" s="121" t="s">
        <v>772</v>
      </c>
      <c r="L97" s="33" t="s">
        <v>8</v>
      </c>
      <c r="M97" s="10">
        <v>2.7</v>
      </c>
      <c r="N97" s="27">
        <v>5.8633403214535287</v>
      </c>
      <c r="O97" s="28">
        <v>1.43</v>
      </c>
      <c r="P97" s="27">
        <v>0</v>
      </c>
      <c r="Q97" s="40">
        <f t="shared" si="69"/>
        <v>-5.9</v>
      </c>
      <c r="R97" s="42">
        <f t="shared" ref="R97" si="174">Q97+R96</f>
        <v>69.259999999999991</v>
      </c>
      <c r="S97" s="10">
        <f t="shared" si="91"/>
        <v>2.7</v>
      </c>
      <c r="T97" s="27">
        <f t="shared" ref="T97:V97" si="175">IF(S97&gt;0,T$4,0)</f>
        <v>1</v>
      </c>
      <c r="U97" s="28">
        <f t="shared" si="93"/>
        <v>1.43</v>
      </c>
      <c r="V97" s="27">
        <f t="shared" si="175"/>
        <v>1</v>
      </c>
      <c r="W97" s="40">
        <f t="shared" si="137"/>
        <v>-0.56999999999999995</v>
      </c>
      <c r="X97" s="42">
        <f t="shared" si="169"/>
        <v>24.759999999999998</v>
      </c>
      <c r="Y97" s="117"/>
      <c r="Z97" s="27"/>
      <c r="AA97" s="33"/>
      <c r="AB97" s="27"/>
      <c r="AC97" s="27"/>
      <c r="AD97" s="27"/>
      <c r="AE97" s="118"/>
      <c r="AF97" s="117"/>
      <c r="AG97" s="27"/>
      <c r="AH97" s="33"/>
      <c r="AI97" s="27"/>
      <c r="AJ97" s="27"/>
      <c r="AK97" s="118"/>
      <c r="AL97" s="64"/>
    </row>
    <row r="98" spans="1:38" outlineLevel="1" x14ac:dyDescent="0.2">
      <c r="A98" s="72"/>
      <c r="B98" s="34">
        <f t="shared" si="36"/>
        <v>93</v>
      </c>
      <c r="C98" s="2" t="s">
        <v>207</v>
      </c>
      <c r="D98" s="55">
        <v>44126</v>
      </c>
      <c r="E98" s="2" t="s">
        <v>32</v>
      </c>
      <c r="F98" s="47" t="s">
        <v>10</v>
      </c>
      <c r="G98" s="47" t="s">
        <v>67</v>
      </c>
      <c r="H98" s="47">
        <v>1200</v>
      </c>
      <c r="I98" s="47" t="s">
        <v>132</v>
      </c>
      <c r="J98" s="47" t="s">
        <v>120</v>
      </c>
      <c r="K98" s="121" t="s">
        <v>772</v>
      </c>
      <c r="L98" s="33" t="s">
        <v>8</v>
      </c>
      <c r="M98" s="10">
        <v>3.05</v>
      </c>
      <c r="N98" s="27">
        <v>4.8763636363636369</v>
      </c>
      <c r="O98" s="28">
        <v>1.46</v>
      </c>
      <c r="P98" s="27">
        <v>0</v>
      </c>
      <c r="Q98" s="40">
        <f t="shared" si="69"/>
        <v>-4.9000000000000004</v>
      </c>
      <c r="R98" s="42">
        <f t="shared" ref="R98" si="176">Q98+R97</f>
        <v>64.359999999999985</v>
      </c>
      <c r="S98" s="10">
        <f t="shared" si="91"/>
        <v>3.05</v>
      </c>
      <c r="T98" s="27">
        <f t="shared" ref="T98:V98" si="177">IF(S98&gt;0,T$4,0)</f>
        <v>1</v>
      </c>
      <c r="U98" s="28">
        <f t="shared" si="93"/>
        <v>1.46</v>
      </c>
      <c r="V98" s="27">
        <f t="shared" si="177"/>
        <v>1</v>
      </c>
      <c r="W98" s="40">
        <f t="shared" si="137"/>
        <v>-0.54</v>
      </c>
      <c r="X98" s="42">
        <f t="shared" si="169"/>
        <v>24.22</v>
      </c>
      <c r="Y98" s="117"/>
      <c r="Z98" s="27"/>
      <c r="AA98" s="33"/>
      <c r="AB98" s="27"/>
      <c r="AC98" s="27"/>
      <c r="AD98" s="27"/>
      <c r="AE98" s="118"/>
      <c r="AF98" s="117"/>
      <c r="AG98" s="27"/>
      <c r="AH98" s="33"/>
      <c r="AI98" s="27"/>
      <c r="AJ98" s="27"/>
      <c r="AK98" s="118"/>
      <c r="AL98" s="64"/>
    </row>
    <row r="99" spans="1:38" outlineLevel="1" x14ac:dyDescent="0.2">
      <c r="A99" s="72"/>
      <c r="B99" s="34">
        <f t="shared" si="36"/>
        <v>94</v>
      </c>
      <c r="C99" s="2" t="s">
        <v>52</v>
      </c>
      <c r="D99" s="55">
        <v>44126</v>
      </c>
      <c r="E99" s="2" t="s">
        <v>32</v>
      </c>
      <c r="F99" s="47" t="s">
        <v>13</v>
      </c>
      <c r="G99" s="47" t="s">
        <v>69</v>
      </c>
      <c r="H99" s="47">
        <v>1200</v>
      </c>
      <c r="I99" s="47" t="s">
        <v>132</v>
      </c>
      <c r="J99" s="47" t="s">
        <v>120</v>
      </c>
      <c r="K99" s="121" t="s">
        <v>772</v>
      </c>
      <c r="L99" s="33" t="s">
        <v>62</v>
      </c>
      <c r="M99" s="10">
        <v>15</v>
      </c>
      <c r="N99" s="27">
        <v>0.71714285714285708</v>
      </c>
      <c r="O99" s="28">
        <v>3.13</v>
      </c>
      <c r="P99" s="27">
        <v>0.32800000000000001</v>
      </c>
      <c r="Q99" s="40">
        <f t="shared" si="69"/>
        <v>-1</v>
      </c>
      <c r="R99" s="42">
        <f t="shared" ref="R99" si="178">Q99+R98</f>
        <v>63.359999999999985</v>
      </c>
      <c r="S99" s="10">
        <f t="shared" si="91"/>
        <v>15</v>
      </c>
      <c r="T99" s="27">
        <f t="shared" ref="T99:V99" si="179">IF(S99&gt;0,T$4,0)</f>
        <v>1</v>
      </c>
      <c r="U99" s="28">
        <f t="shared" si="93"/>
        <v>3.13</v>
      </c>
      <c r="V99" s="27">
        <f t="shared" si="179"/>
        <v>1</v>
      </c>
      <c r="W99" s="40">
        <f t="shared" si="137"/>
        <v>-2</v>
      </c>
      <c r="X99" s="42">
        <f t="shared" si="169"/>
        <v>22.22</v>
      </c>
      <c r="Y99" s="117"/>
      <c r="Z99" s="27"/>
      <c r="AA99" s="33"/>
      <c r="AB99" s="27"/>
      <c r="AC99" s="27"/>
      <c r="AD99" s="27"/>
      <c r="AE99" s="118"/>
      <c r="AF99" s="117"/>
      <c r="AG99" s="27"/>
      <c r="AH99" s="33"/>
      <c r="AI99" s="27"/>
      <c r="AJ99" s="27"/>
      <c r="AK99" s="118"/>
      <c r="AL99" s="64"/>
    </row>
    <row r="100" spans="1:38" outlineLevel="1" x14ac:dyDescent="0.2">
      <c r="A100" s="72"/>
      <c r="B100" s="34">
        <f t="shared" si="36"/>
        <v>95</v>
      </c>
      <c r="C100" s="2" t="s">
        <v>208</v>
      </c>
      <c r="D100" s="55">
        <v>44127</v>
      </c>
      <c r="E100" s="2" t="s">
        <v>11</v>
      </c>
      <c r="F100" s="47" t="s">
        <v>25</v>
      </c>
      <c r="G100" s="47" t="s">
        <v>67</v>
      </c>
      <c r="H100" s="47">
        <v>1200</v>
      </c>
      <c r="I100" s="47" t="s">
        <v>132</v>
      </c>
      <c r="J100" s="47" t="s">
        <v>120</v>
      </c>
      <c r="K100" s="121" t="s">
        <v>772</v>
      </c>
      <c r="L100" s="33" t="s">
        <v>8</v>
      </c>
      <c r="M100" s="10">
        <v>6.37</v>
      </c>
      <c r="N100" s="27">
        <v>1.8634883720930233</v>
      </c>
      <c r="O100" s="28">
        <v>2.12</v>
      </c>
      <c r="P100" s="27">
        <v>0</v>
      </c>
      <c r="Q100" s="40">
        <f t="shared" si="69"/>
        <v>-1.9</v>
      </c>
      <c r="R100" s="42">
        <f t="shared" ref="R100" si="180">Q100+R99</f>
        <v>61.459999999999987</v>
      </c>
      <c r="S100" s="10">
        <f t="shared" si="91"/>
        <v>6.37</v>
      </c>
      <c r="T100" s="27">
        <f t="shared" ref="T100:V100" si="181">IF(S100&gt;0,T$4,0)</f>
        <v>1</v>
      </c>
      <c r="U100" s="28">
        <f t="shared" si="93"/>
        <v>2.12</v>
      </c>
      <c r="V100" s="27">
        <f t="shared" si="181"/>
        <v>1</v>
      </c>
      <c r="W100" s="40">
        <f t="shared" si="137"/>
        <v>0.12</v>
      </c>
      <c r="X100" s="42">
        <f t="shared" si="169"/>
        <v>22.34</v>
      </c>
      <c r="Y100" s="117"/>
      <c r="Z100" s="27"/>
      <c r="AA100" s="33"/>
      <c r="AB100" s="27"/>
      <c r="AC100" s="27"/>
      <c r="AD100" s="27"/>
      <c r="AE100" s="118"/>
      <c r="AF100" s="117"/>
      <c r="AG100" s="27"/>
      <c r="AH100" s="33"/>
      <c r="AI100" s="27"/>
      <c r="AJ100" s="27"/>
      <c r="AK100" s="118"/>
      <c r="AL100" s="64"/>
    </row>
    <row r="101" spans="1:38" outlineLevel="1" x14ac:dyDescent="0.2">
      <c r="A101" s="72"/>
      <c r="B101" s="34">
        <f t="shared" si="36"/>
        <v>96</v>
      </c>
      <c r="C101" s="2" t="s">
        <v>210</v>
      </c>
      <c r="D101" s="55">
        <v>44127</v>
      </c>
      <c r="E101" s="2" t="s">
        <v>11</v>
      </c>
      <c r="F101" s="47" t="s">
        <v>25</v>
      </c>
      <c r="G101" s="47" t="s">
        <v>67</v>
      </c>
      <c r="H101" s="47">
        <v>1200</v>
      </c>
      <c r="I101" s="47" t="s">
        <v>132</v>
      </c>
      <c r="J101" s="47" t="s">
        <v>120</v>
      </c>
      <c r="K101" s="121" t="s">
        <v>772</v>
      </c>
      <c r="L101" s="33" t="s">
        <v>9</v>
      </c>
      <c r="M101" s="10">
        <v>3</v>
      </c>
      <c r="N101" s="27">
        <v>4.9899999999999993</v>
      </c>
      <c r="O101" s="28">
        <v>1.43</v>
      </c>
      <c r="P101" s="27">
        <v>0</v>
      </c>
      <c r="Q101" s="40">
        <f t="shared" si="69"/>
        <v>10</v>
      </c>
      <c r="R101" s="42">
        <f t="shared" ref="R101" si="182">Q101+R100</f>
        <v>71.45999999999998</v>
      </c>
      <c r="S101" s="10">
        <f t="shared" si="91"/>
        <v>3</v>
      </c>
      <c r="T101" s="27">
        <f t="shared" ref="T101:V101" si="183">IF(S101&gt;0,T$4,0)</f>
        <v>1</v>
      </c>
      <c r="U101" s="28">
        <f t="shared" si="93"/>
        <v>1.43</v>
      </c>
      <c r="V101" s="27">
        <f t="shared" si="183"/>
        <v>1</v>
      </c>
      <c r="W101" s="40">
        <f t="shared" si="137"/>
        <v>2.4300000000000002</v>
      </c>
      <c r="X101" s="42">
        <f t="shared" si="169"/>
        <v>24.77</v>
      </c>
      <c r="Y101" s="117"/>
      <c r="Z101" s="27"/>
      <c r="AA101" s="33"/>
      <c r="AB101" s="27"/>
      <c r="AC101" s="27"/>
      <c r="AD101" s="27"/>
      <c r="AE101" s="118"/>
      <c r="AF101" s="117"/>
      <c r="AG101" s="27"/>
      <c r="AH101" s="33"/>
      <c r="AI101" s="27"/>
      <c r="AJ101" s="27"/>
      <c r="AK101" s="118"/>
      <c r="AL101" s="64"/>
    </row>
    <row r="102" spans="1:38" outlineLevel="1" x14ac:dyDescent="0.2">
      <c r="A102" s="72"/>
      <c r="B102" s="34">
        <f t="shared" si="36"/>
        <v>97</v>
      </c>
      <c r="C102" s="2" t="s">
        <v>209</v>
      </c>
      <c r="D102" s="55">
        <v>44127</v>
      </c>
      <c r="E102" s="2" t="s">
        <v>11</v>
      </c>
      <c r="F102" s="47" t="s">
        <v>25</v>
      </c>
      <c r="G102" s="47" t="s">
        <v>67</v>
      </c>
      <c r="H102" s="47">
        <v>1200</v>
      </c>
      <c r="I102" s="47" t="s">
        <v>132</v>
      </c>
      <c r="J102" s="47" t="s">
        <v>120</v>
      </c>
      <c r="K102" s="121" t="s">
        <v>772</v>
      </c>
      <c r="L102" s="33" t="s">
        <v>12</v>
      </c>
      <c r="M102" s="10">
        <v>7.33</v>
      </c>
      <c r="N102" s="27">
        <v>1.5727450980392157</v>
      </c>
      <c r="O102" s="28">
        <v>2.12</v>
      </c>
      <c r="P102" s="27">
        <v>0</v>
      </c>
      <c r="Q102" s="40">
        <f t="shared" si="69"/>
        <v>-1.6</v>
      </c>
      <c r="R102" s="42">
        <f t="shared" ref="R102" si="184">Q102+R101</f>
        <v>69.859999999999985</v>
      </c>
      <c r="S102" s="10">
        <f t="shared" si="91"/>
        <v>7.33</v>
      </c>
      <c r="T102" s="27">
        <f t="shared" ref="T102:V102" si="185">IF(S102&gt;0,T$4,0)</f>
        <v>1</v>
      </c>
      <c r="U102" s="28">
        <f t="shared" si="93"/>
        <v>2.12</v>
      </c>
      <c r="V102" s="27">
        <f t="shared" si="185"/>
        <v>1</v>
      </c>
      <c r="W102" s="40">
        <f t="shared" si="137"/>
        <v>0.12</v>
      </c>
      <c r="X102" s="42">
        <f t="shared" si="169"/>
        <v>24.89</v>
      </c>
      <c r="Y102" s="117"/>
      <c r="Z102" s="27"/>
      <c r="AA102" s="33"/>
      <c r="AB102" s="27"/>
      <c r="AC102" s="27"/>
      <c r="AD102" s="27"/>
      <c r="AE102" s="118"/>
      <c r="AF102" s="117"/>
      <c r="AG102" s="27"/>
      <c r="AH102" s="33"/>
      <c r="AI102" s="27"/>
      <c r="AJ102" s="27"/>
      <c r="AK102" s="118"/>
      <c r="AL102" s="64"/>
    </row>
    <row r="103" spans="1:38" outlineLevel="1" x14ac:dyDescent="0.2">
      <c r="A103" s="72"/>
      <c r="B103" s="34">
        <f t="shared" si="36"/>
        <v>98</v>
      </c>
      <c r="C103" s="2" t="s">
        <v>201</v>
      </c>
      <c r="D103" s="55">
        <v>44127</v>
      </c>
      <c r="E103" s="2" t="s">
        <v>11</v>
      </c>
      <c r="F103" s="47" t="s">
        <v>36</v>
      </c>
      <c r="G103" s="47" t="s">
        <v>67</v>
      </c>
      <c r="H103" s="47">
        <v>1200</v>
      </c>
      <c r="I103" s="47" t="s">
        <v>132</v>
      </c>
      <c r="J103" s="47" t="s">
        <v>120</v>
      </c>
      <c r="K103" s="121" t="s">
        <v>772</v>
      </c>
      <c r="L103" s="33" t="s">
        <v>9</v>
      </c>
      <c r="M103" s="10">
        <v>3.23</v>
      </c>
      <c r="N103" s="27">
        <v>4.4869172932330823</v>
      </c>
      <c r="O103" s="28">
        <v>1.39</v>
      </c>
      <c r="P103" s="27">
        <v>0</v>
      </c>
      <c r="Q103" s="40">
        <f t="shared" si="69"/>
        <v>10</v>
      </c>
      <c r="R103" s="42">
        <f t="shared" ref="R103" si="186">Q103+R102</f>
        <v>79.859999999999985</v>
      </c>
      <c r="S103" s="10">
        <f t="shared" si="91"/>
        <v>3.23</v>
      </c>
      <c r="T103" s="27">
        <f t="shared" ref="T103:V103" si="187">IF(S103&gt;0,T$4,0)</f>
        <v>1</v>
      </c>
      <c r="U103" s="28">
        <f t="shared" si="93"/>
        <v>1.39</v>
      </c>
      <c r="V103" s="27">
        <f t="shared" si="187"/>
        <v>1</v>
      </c>
      <c r="W103" s="40">
        <f t="shared" si="137"/>
        <v>2.62</v>
      </c>
      <c r="X103" s="42">
        <f t="shared" si="169"/>
        <v>27.51</v>
      </c>
      <c r="Y103" s="117"/>
      <c r="Z103" s="27"/>
      <c r="AA103" s="33"/>
      <c r="AB103" s="27"/>
      <c r="AC103" s="27"/>
      <c r="AD103" s="27"/>
      <c r="AE103" s="118"/>
      <c r="AF103" s="117"/>
      <c r="AG103" s="27"/>
      <c r="AH103" s="33"/>
      <c r="AI103" s="27"/>
      <c r="AJ103" s="27"/>
      <c r="AK103" s="118"/>
      <c r="AL103" s="64"/>
    </row>
    <row r="104" spans="1:38" outlineLevel="1" x14ac:dyDescent="0.2">
      <c r="A104" s="72"/>
      <c r="B104" s="34">
        <f t="shared" si="36"/>
        <v>99</v>
      </c>
      <c r="C104" s="2" t="s">
        <v>211</v>
      </c>
      <c r="D104" s="55">
        <v>44128</v>
      </c>
      <c r="E104" s="2" t="s">
        <v>78</v>
      </c>
      <c r="F104" s="47" t="s">
        <v>36</v>
      </c>
      <c r="G104" s="47" t="s">
        <v>67</v>
      </c>
      <c r="H104" s="47">
        <v>1000</v>
      </c>
      <c r="I104" s="47" t="s">
        <v>131</v>
      </c>
      <c r="J104" s="47" t="s">
        <v>120</v>
      </c>
      <c r="K104" s="121" t="s">
        <v>772</v>
      </c>
      <c r="L104" s="33" t="s">
        <v>12</v>
      </c>
      <c r="M104" s="10">
        <v>3.21</v>
      </c>
      <c r="N104" s="27">
        <v>4.5301234567901236</v>
      </c>
      <c r="O104" s="28">
        <v>1.42</v>
      </c>
      <c r="P104" s="27">
        <v>0</v>
      </c>
      <c r="Q104" s="40">
        <f t="shared" si="69"/>
        <v>-4.5</v>
      </c>
      <c r="R104" s="42">
        <f t="shared" ref="R104" si="188">Q104+R103</f>
        <v>75.359999999999985</v>
      </c>
      <c r="S104" s="10">
        <f t="shared" si="91"/>
        <v>3.21</v>
      </c>
      <c r="T104" s="27">
        <f t="shared" ref="T104:V104" si="189">IF(S104&gt;0,T$4,0)</f>
        <v>1</v>
      </c>
      <c r="U104" s="28">
        <f t="shared" si="93"/>
        <v>1.42</v>
      </c>
      <c r="V104" s="27">
        <f t="shared" si="189"/>
        <v>1</v>
      </c>
      <c r="W104" s="40">
        <f t="shared" si="137"/>
        <v>-0.57999999999999996</v>
      </c>
      <c r="X104" s="42">
        <f t="shared" si="169"/>
        <v>26.930000000000003</v>
      </c>
      <c r="Y104" s="117"/>
      <c r="Z104" s="27"/>
      <c r="AA104" s="33"/>
      <c r="AB104" s="27"/>
      <c r="AC104" s="27"/>
      <c r="AD104" s="27"/>
      <c r="AE104" s="118"/>
      <c r="AF104" s="117"/>
      <c r="AG104" s="27"/>
      <c r="AH104" s="33"/>
      <c r="AI104" s="27"/>
      <c r="AJ104" s="27"/>
      <c r="AK104" s="118"/>
      <c r="AL104" s="64"/>
    </row>
    <row r="105" spans="1:38" outlineLevel="1" x14ac:dyDescent="0.2">
      <c r="A105" s="72"/>
      <c r="B105" s="34">
        <f t="shared" si="36"/>
        <v>100</v>
      </c>
      <c r="C105" s="2" t="s">
        <v>212</v>
      </c>
      <c r="D105" s="55">
        <v>44129</v>
      </c>
      <c r="E105" s="2" t="s">
        <v>26</v>
      </c>
      <c r="F105" s="47" t="s">
        <v>25</v>
      </c>
      <c r="G105" s="47" t="s">
        <v>67</v>
      </c>
      <c r="H105" s="47">
        <v>1400</v>
      </c>
      <c r="I105" s="47" t="s">
        <v>133</v>
      </c>
      <c r="J105" s="47" t="s">
        <v>120</v>
      </c>
      <c r="K105" s="121" t="s">
        <v>772</v>
      </c>
      <c r="L105" s="33" t="s">
        <v>9</v>
      </c>
      <c r="M105" s="10">
        <v>1.87</v>
      </c>
      <c r="N105" s="27">
        <v>11.496352201257862</v>
      </c>
      <c r="O105" s="28">
        <v>1.1499999999999999</v>
      </c>
      <c r="P105" s="27">
        <v>0</v>
      </c>
      <c r="Q105" s="40">
        <f t="shared" si="69"/>
        <v>10</v>
      </c>
      <c r="R105" s="42">
        <f t="shared" ref="R105" si="190">Q105+R104</f>
        <v>85.359999999999985</v>
      </c>
      <c r="S105" s="10">
        <f t="shared" si="91"/>
        <v>1.87</v>
      </c>
      <c r="T105" s="27">
        <f t="shared" ref="T105:V105" si="191">IF(S105&gt;0,T$4,0)</f>
        <v>1</v>
      </c>
      <c r="U105" s="28">
        <f t="shared" si="93"/>
        <v>1.1499999999999999</v>
      </c>
      <c r="V105" s="27">
        <f t="shared" si="191"/>
        <v>1</v>
      </c>
      <c r="W105" s="40">
        <f t="shared" si="137"/>
        <v>1.02</v>
      </c>
      <c r="X105" s="42">
        <f t="shared" si="169"/>
        <v>27.950000000000003</v>
      </c>
      <c r="Y105" s="117"/>
      <c r="Z105" s="27"/>
      <c r="AA105" s="33"/>
      <c r="AB105" s="27"/>
      <c r="AC105" s="27"/>
      <c r="AD105" s="27"/>
      <c r="AE105" s="118"/>
      <c r="AF105" s="117"/>
      <c r="AG105" s="27"/>
      <c r="AH105" s="33"/>
      <c r="AI105" s="27"/>
      <c r="AJ105" s="27"/>
      <c r="AK105" s="118"/>
      <c r="AL105" s="64"/>
    </row>
    <row r="106" spans="1:38" outlineLevel="1" x14ac:dyDescent="0.2">
      <c r="A106" s="72"/>
      <c r="B106" s="34">
        <f t="shared" si="36"/>
        <v>101</v>
      </c>
      <c r="C106" s="2" t="s">
        <v>79</v>
      </c>
      <c r="D106" s="55">
        <v>44130</v>
      </c>
      <c r="E106" s="2" t="s">
        <v>28</v>
      </c>
      <c r="F106" s="47" t="s">
        <v>46</v>
      </c>
      <c r="G106" s="47" t="s">
        <v>70</v>
      </c>
      <c r="H106" s="47">
        <v>1200</v>
      </c>
      <c r="I106" s="47" t="s">
        <v>131</v>
      </c>
      <c r="J106" s="47" t="s">
        <v>120</v>
      </c>
      <c r="K106" s="121" t="s">
        <v>772</v>
      </c>
      <c r="L106" s="33" t="s">
        <v>8</v>
      </c>
      <c r="M106" s="10">
        <v>9.5500000000000007</v>
      </c>
      <c r="N106" s="27">
        <v>1.1688235294117648</v>
      </c>
      <c r="O106" s="28">
        <v>2.62</v>
      </c>
      <c r="P106" s="27">
        <v>0.7088888888888889</v>
      </c>
      <c r="Q106" s="40">
        <f t="shared" ref="Q106:Q361" si="192">ROUND(IF(OR($L106="1st",$L106="WON"),($M106*$N106)+($O106*$P106),IF(OR($L106="2nd",$L106="3rd"),IF($O106="NTD",0,($O106*$P106))))-($N106+$P106),1)</f>
        <v>0</v>
      </c>
      <c r="R106" s="42">
        <f t="shared" ref="R106" si="193">Q106+R105</f>
        <v>85.359999999999985</v>
      </c>
      <c r="S106" s="10">
        <f t="shared" si="91"/>
        <v>9.5500000000000007</v>
      </c>
      <c r="T106" s="27">
        <f t="shared" ref="T106:V106" si="194">IF(S106&gt;0,T$4,0)</f>
        <v>1</v>
      </c>
      <c r="U106" s="28">
        <f t="shared" si="93"/>
        <v>2.62</v>
      </c>
      <c r="V106" s="27">
        <f t="shared" si="194"/>
        <v>1</v>
      </c>
      <c r="W106" s="40">
        <f t="shared" si="137"/>
        <v>0.62</v>
      </c>
      <c r="X106" s="42">
        <f t="shared" si="169"/>
        <v>28.570000000000004</v>
      </c>
      <c r="Y106" s="117"/>
      <c r="Z106" s="27"/>
      <c r="AA106" s="33"/>
      <c r="AB106" s="27"/>
      <c r="AC106" s="27"/>
      <c r="AD106" s="27"/>
      <c r="AE106" s="118"/>
      <c r="AF106" s="117"/>
      <c r="AG106" s="27"/>
      <c r="AH106" s="33"/>
      <c r="AI106" s="27"/>
      <c r="AJ106" s="27"/>
      <c r="AK106" s="118"/>
      <c r="AL106" s="64"/>
    </row>
    <row r="107" spans="1:38" outlineLevel="1" x14ac:dyDescent="0.2">
      <c r="A107" s="72"/>
      <c r="B107" s="34">
        <f t="shared" si="36"/>
        <v>102</v>
      </c>
      <c r="C107" s="2" t="s">
        <v>214</v>
      </c>
      <c r="D107" s="55">
        <v>44130</v>
      </c>
      <c r="E107" s="2" t="s">
        <v>28</v>
      </c>
      <c r="F107" s="47" t="s">
        <v>48</v>
      </c>
      <c r="G107" s="47" t="s">
        <v>70</v>
      </c>
      <c r="H107" s="47">
        <v>1000</v>
      </c>
      <c r="I107" s="47" t="s">
        <v>131</v>
      </c>
      <c r="J107" s="47" t="s">
        <v>120</v>
      </c>
      <c r="K107" s="121" t="s">
        <v>772</v>
      </c>
      <c r="L107" s="33" t="s">
        <v>12</v>
      </c>
      <c r="M107" s="10">
        <v>3.96</v>
      </c>
      <c r="N107" s="27">
        <v>3.3944680851063831</v>
      </c>
      <c r="O107" s="28">
        <v>1.72</v>
      </c>
      <c r="P107" s="27">
        <v>4.7555555555555573</v>
      </c>
      <c r="Q107" s="40">
        <f t="shared" si="192"/>
        <v>0</v>
      </c>
      <c r="R107" s="42">
        <f t="shared" ref="R107" si="195">Q107+R106</f>
        <v>85.359999999999985</v>
      </c>
      <c r="S107" s="10">
        <f t="shared" si="91"/>
        <v>3.96</v>
      </c>
      <c r="T107" s="27">
        <f t="shared" ref="T107:V107" si="196">IF(S107&gt;0,T$4,0)</f>
        <v>1</v>
      </c>
      <c r="U107" s="28">
        <f t="shared" si="93"/>
        <v>1.72</v>
      </c>
      <c r="V107" s="27">
        <f t="shared" si="196"/>
        <v>1</v>
      </c>
      <c r="W107" s="40">
        <f t="shared" si="137"/>
        <v>-0.28000000000000003</v>
      </c>
      <c r="X107" s="42">
        <f t="shared" si="169"/>
        <v>28.290000000000003</v>
      </c>
      <c r="Y107" s="117"/>
      <c r="Z107" s="27"/>
      <c r="AA107" s="33"/>
      <c r="AB107" s="27"/>
      <c r="AC107" s="27"/>
      <c r="AD107" s="27"/>
      <c r="AE107" s="118"/>
      <c r="AF107" s="117"/>
      <c r="AG107" s="27"/>
      <c r="AH107" s="33"/>
      <c r="AI107" s="27"/>
      <c r="AJ107" s="27"/>
      <c r="AK107" s="118"/>
      <c r="AL107" s="64"/>
    </row>
    <row r="108" spans="1:38" outlineLevel="1" x14ac:dyDescent="0.2">
      <c r="A108" s="72"/>
      <c r="B108" s="34">
        <f t="shared" si="36"/>
        <v>103</v>
      </c>
      <c r="C108" s="2" t="s">
        <v>215</v>
      </c>
      <c r="D108" s="55">
        <v>44131</v>
      </c>
      <c r="E108" s="2" t="s">
        <v>33</v>
      </c>
      <c r="F108" s="47" t="s">
        <v>46</v>
      </c>
      <c r="G108" s="47" t="s">
        <v>70</v>
      </c>
      <c r="H108" s="47">
        <v>975</v>
      </c>
      <c r="I108" s="47" t="s">
        <v>132</v>
      </c>
      <c r="J108" s="47" t="s">
        <v>120</v>
      </c>
      <c r="K108" s="121" t="s">
        <v>772</v>
      </c>
      <c r="L108" s="33" t="s">
        <v>66</v>
      </c>
      <c r="M108" s="10">
        <v>9.4</v>
      </c>
      <c r="N108" s="27">
        <v>1.1926546003016592</v>
      </c>
      <c r="O108" s="28">
        <v>2.2400000000000002</v>
      </c>
      <c r="P108" s="27">
        <v>0.96799999999999997</v>
      </c>
      <c r="Q108" s="40">
        <f t="shared" si="192"/>
        <v>-2.2000000000000002</v>
      </c>
      <c r="R108" s="42">
        <f t="shared" ref="R108" si="197">Q108+R107</f>
        <v>83.159999999999982</v>
      </c>
      <c r="S108" s="10">
        <f t="shared" si="91"/>
        <v>9.4</v>
      </c>
      <c r="T108" s="27">
        <f t="shared" ref="T108:V108" si="198">IF(S108&gt;0,T$4,0)</f>
        <v>1</v>
      </c>
      <c r="U108" s="28">
        <f t="shared" si="93"/>
        <v>2.2400000000000002</v>
      </c>
      <c r="V108" s="27">
        <f t="shared" si="198"/>
        <v>1</v>
      </c>
      <c r="W108" s="40">
        <f t="shared" si="137"/>
        <v>-2</v>
      </c>
      <c r="X108" s="42">
        <f t="shared" si="169"/>
        <v>26.290000000000003</v>
      </c>
      <c r="Y108" s="117"/>
      <c r="Z108" s="27"/>
      <c r="AA108" s="33"/>
      <c r="AB108" s="27"/>
      <c r="AC108" s="27"/>
      <c r="AD108" s="27"/>
      <c r="AE108" s="118"/>
      <c r="AF108" s="117"/>
      <c r="AG108" s="27"/>
      <c r="AH108" s="33"/>
      <c r="AI108" s="27"/>
      <c r="AJ108" s="27"/>
      <c r="AK108" s="118"/>
      <c r="AL108" s="64"/>
    </row>
    <row r="109" spans="1:38" outlineLevel="1" x14ac:dyDescent="0.2">
      <c r="A109" s="72"/>
      <c r="B109" s="34">
        <f t="shared" si="36"/>
        <v>104</v>
      </c>
      <c r="C109" s="2" t="s">
        <v>216</v>
      </c>
      <c r="D109" s="55">
        <v>44132</v>
      </c>
      <c r="E109" s="2" t="s">
        <v>40</v>
      </c>
      <c r="F109" s="47" t="s">
        <v>36</v>
      </c>
      <c r="G109" s="47" t="s">
        <v>67</v>
      </c>
      <c r="H109" s="47">
        <v>1100</v>
      </c>
      <c r="I109" s="47" t="s">
        <v>132</v>
      </c>
      <c r="J109" s="47" t="s">
        <v>120</v>
      </c>
      <c r="K109" s="121" t="s">
        <v>772</v>
      </c>
      <c r="L109" s="33" t="s">
        <v>9</v>
      </c>
      <c r="M109" s="10">
        <v>3.64</v>
      </c>
      <c r="N109" s="27">
        <v>3.8033537331701344</v>
      </c>
      <c r="O109" s="28">
        <v>1.64</v>
      </c>
      <c r="P109" s="27">
        <v>0</v>
      </c>
      <c r="Q109" s="40">
        <f t="shared" si="192"/>
        <v>10</v>
      </c>
      <c r="R109" s="42">
        <f t="shared" ref="R109" si="199">Q109+R108</f>
        <v>93.159999999999982</v>
      </c>
      <c r="S109" s="10">
        <f t="shared" si="91"/>
        <v>3.64</v>
      </c>
      <c r="T109" s="27">
        <f t="shared" ref="T109:V109" si="200">IF(S109&gt;0,T$4,0)</f>
        <v>1</v>
      </c>
      <c r="U109" s="28">
        <f t="shared" si="93"/>
        <v>1.64</v>
      </c>
      <c r="V109" s="27">
        <f t="shared" si="200"/>
        <v>1</v>
      </c>
      <c r="W109" s="40">
        <f t="shared" si="137"/>
        <v>3.28</v>
      </c>
      <c r="X109" s="42">
        <f t="shared" si="169"/>
        <v>29.570000000000004</v>
      </c>
      <c r="Y109" s="117"/>
      <c r="Z109" s="27"/>
      <c r="AA109" s="33"/>
      <c r="AB109" s="27"/>
      <c r="AC109" s="27"/>
      <c r="AD109" s="27"/>
      <c r="AE109" s="118"/>
      <c r="AF109" s="117"/>
      <c r="AG109" s="27"/>
      <c r="AH109" s="33"/>
      <c r="AI109" s="27"/>
      <c r="AJ109" s="27"/>
      <c r="AK109" s="118"/>
      <c r="AL109" s="64"/>
    </row>
    <row r="110" spans="1:38" outlineLevel="1" x14ac:dyDescent="0.2">
      <c r="A110" s="72"/>
      <c r="B110" s="34">
        <f t="shared" si="36"/>
        <v>105</v>
      </c>
      <c r="C110" s="2" t="s">
        <v>105</v>
      </c>
      <c r="D110" s="55">
        <v>44132</v>
      </c>
      <c r="E110" s="2" t="s">
        <v>40</v>
      </c>
      <c r="F110" s="47" t="s">
        <v>36</v>
      </c>
      <c r="G110" s="47" t="s">
        <v>67</v>
      </c>
      <c r="H110" s="47">
        <v>1100</v>
      </c>
      <c r="I110" s="47" t="s">
        <v>132</v>
      </c>
      <c r="J110" s="47" t="s">
        <v>120</v>
      </c>
      <c r="K110" s="121" t="s">
        <v>772</v>
      </c>
      <c r="L110" s="33" t="s">
        <v>12</v>
      </c>
      <c r="M110" s="10">
        <v>4.8600000000000003</v>
      </c>
      <c r="N110" s="27">
        <v>2.5812903225806449</v>
      </c>
      <c r="O110" s="28">
        <v>1.83</v>
      </c>
      <c r="P110" s="27">
        <v>3.0685714285714285</v>
      </c>
      <c r="Q110" s="40">
        <f t="shared" si="192"/>
        <v>0</v>
      </c>
      <c r="R110" s="42">
        <f t="shared" ref="R110" si="201">Q110+R109</f>
        <v>93.159999999999982</v>
      </c>
      <c r="S110" s="10">
        <f t="shared" si="91"/>
        <v>4.8600000000000003</v>
      </c>
      <c r="T110" s="27">
        <f t="shared" ref="T110:V110" si="202">IF(S110&gt;0,T$4,0)</f>
        <v>1</v>
      </c>
      <c r="U110" s="28">
        <f t="shared" si="93"/>
        <v>1.83</v>
      </c>
      <c r="V110" s="27">
        <f t="shared" si="202"/>
        <v>1</v>
      </c>
      <c r="W110" s="40">
        <f t="shared" si="137"/>
        <v>-0.17</v>
      </c>
      <c r="X110" s="42">
        <f t="shared" si="169"/>
        <v>29.400000000000002</v>
      </c>
      <c r="Y110" s="117"/>
      <c r="Z110" s="27"/>
      <c r="AA110" s="33"/>
      <c r="AB110" s="27"/>
      <c r="AC110" s="27"/>
      <c r="AD110" s="27"/>
      <c r="AE110" s="118"/>
      <c r="AF110" s="117"/>
      <c r="AG110" s="27"/>
      <c r="AH110" s="33"/>
      <c r="AI110" s="27"/>
      <c r="AJ110" s="27"/>
      <c r="AK110" s="118"/>
      <c r="AL110" s="64"/>
    </row>
    <row r="111" spans="1:38" outlineLevel="1" x14ac:dyDescent="0.2">
      <c r="A111" s="72"/>
      <c r="B111" s="34">
        <f t="shared" si="36"/>
        <v>106</v>
      </c>
      <c r="C111" s="2" t="s">
        <v>217</v>
      </c>
      <c r="D111" s="55">
        <v>44132</v>
      </c>
      <c r="E111" s="2" t="s">
        <v>40</v>
      </c>
      <c r="F111" s="47" t="s">
        <v>36</v>
      </c>
      <c r="G111" s="47" t="s">
        <v>67</v>
      </c>
      <c r="H111" s="47">
        <v>1100</v>
      </c>
      <c r="I111" s="47" t="s">
        <v>132</v>
      </c>
      <c r="J111" s="47" t="s">
        <v>120</v>
      </c>
      <c r="K111" s="121" t="s">
        <v>772</v>
      </c>
      <c r="L111" s="33" t="s">
        <v>74</v>
      </c>
      <c r="M111" s="10">
        <v>8</v>
      </c>
      <c r="N111" s="27">
        <v>1.4242857142857144</v>
      </c>
      <c r="O111" s="28">
        <v>2.6</v>
      </c>
      <c r="P111" s="27">
        <v>0.88</v>
      </c>
      <c r="Q111" s="40">
        <f t="shared" si="192"/>
        <v>-2.2999999999999998</v>
      </c>
      <c r="R111" s="42">
        <f t="shared" ref="R111" si="203">Q111+R110</f>
        <v>90.859999999999985</v>
      </c>
      <c r="S111" s="10">
        <f t="shared" si="91"/>
        <v>8</v>
      </c>
      <c r="T111" s="27">
        <f t="shared" ref="T111:V111" si="204">IF(S111&gt;0,T$4,0)</f>
        <v>1</v>
      </c>
      <c r="U111" s="28">
        <f t="shared" si="93"/>
        <v>2.6</v>
      </c>
      <c r="V111" s="27">
        <f t="shared" si="204"/>
        <v>1</v>
      </c>
      <c r="W111" s="40">
        <f t="shared" si="137"/>
        <v>-2</v>
      </c>
      <c r="X111" s="42">
        <f t="shared" si="169"/>
        <v>27.400000000000002</v>
      </c>
      <c r="Y111" s="117"/>
      <c r="Z111" s="27"/>
      <c r="AA111" s="33"/>
      <c r="AB111" s="27"/>
      <c r="AC111" s="27"/>
      <c r="AD111" s="27"/>
      <c r="AE111" s="118"/>
      <c r="AF111" s="117"/>
      <c r="AG111" s="27"/>
      <c r="AH111" s="33"/>
      <c r="AI111" s="27"/>
      <c r="AJ111" s="27"/>
      <c r="AK111" s="118"/>
      <c r="AL111" s="64"/>
    </row>
    <row r="112" spans="1:38" outlineLevel="1" x14ac:dyDescent="0.2">
      <c r="A112" s="72"/>
      <c r="B112" s="34">
        <f t="shared" si="36"/>
        <v>107</v>
      </c>
      <c r="C112" s="2" t="s">
        <v>199</v>
      </c>
      <c r="D112" s="55">
        <v>44132</v>
      </c>
      <c r="E112" s="2" t="s">
        <v>40</v>
      </c>
      <c r="F112" s="47" t="s">
        <v>41</v>
      </c>
      <c r="G112" s="47" t="s">
        <v>69</v>
      </c>
      <c r="H112" s="47">
        <v>1300</v>
      </c>
      <c r="I112" s="47" t="s">
        <v>132</v>
      </c>
      <c r="J112" s="47" t="s">
        <v>120</v>
      </c>
      <c r="K112" s="121" t="s">
        <v>772</v>
      </c>
      <c r="L112" s="33" t="s">
        <v>66</v>
      </c>
      <c r="M112" s="10">
        <v>5.22</v>
      </c>
      <c r="N112" s="27">
        <v>2.3611764705882354</v>
      </c>
      <c r="O112" s="28">
        <v>2.0499999999999998</v>
      </c>
      <c r="P112" s="27">
        <v>2.2300000000000009</v>
      </c>
      <c r="Q112" s="40">
        <f t="shared" si="192"/>
        <v>-4.5999999999999996</v>
      </c>
      <c r="R112" s="42">
        <f t="shared" ref="R112" si="205">Q112+R111</f>
        <v>86.259999999999991</v>
      </c>
      <c r="S112" s="10">
        <f t="shared" si="91"/>
        <v>5.22</v>
      </c>
      <c r="T112" s="27">
        <f t="shared" ref="T112:V112" si="206">IF(S112&gt;0,T$4,0)</f>
        <v>1</v>
      </c>
      <c r="U112" s="28">
        <f t="shared" si="93"/>
        <v>2.0499999999999998</v>
      </c>
      <c r="V112" s="27">
        <f t="shared" si="206"/>
        <v>1</v>
      </c>
      <c r="W112" s="40">
        <f t="shared" si="137"/>
        <v>-2</v>
      </c>
      <c r="X112" s="42">
        <f t="shared" si="169"/>
        <v>25.400000000000002</v>
      </c>
      <c r="Y112" s="117"/>
      <c r="Z112" s="27"/>
      <c r="AA112" s="33"/>
      <c r="AB112" s="27"/>
      <c r="AC112" s="27"/>
      <c r="AD112" s="27"/>
      <c r="AE112" s="118"/>
      <c r="AF112" s="117"/>
      <c r="AG112" s="27"/>
      <c r="AH112" s="33"/>
      <c r="AI112" s="27"/>
      <c r="AJ112" s="27"/>
      <c r="AK112" s="118"/>
      <c r="AL112" s="64"/>
    </row>
    <row r="113" spans="1:38" outlineLevel="1" x14ac:dyDescent="0.2">
      <c r="A113" s="72"/>
      <c r="B113" s="34">
        <f t="shared" si="36"/>
        <v>108</v>
      </c>
      <c r="C113" s="2" t="s">
        <v>218</v>
      </c>
      <c r="D113" s="55">
        <v>44132</v>
      </c>
      <c r="E113" s="2" t="s">
        <v>40</v>
      </c>
      <c r="F113" s="47" t="s">
        <v>29</v>
      </c>
      <c r="G113" s="47" t="s">
        <v>72</v>
      </c>
      <c r="H113" s="47">
        <v>1400</v>
      </c>
      <c r="I113" s="47" t="s">
        <v>132</v>
      </c>
      <c r="J113" s="47" t="s">
        <v>120</v>
      </c>
      <c r="K113" s="121" t="s">
        <v>772</v>
      </c>
      <c r="L113" s="33" t="s">
        <v>65</v>
      </c>
      <c r="M113" s="10">
        <v>104.47</v>
      </c>
      <c r="N113" s="27">
        <v>9.7096774193548369E-2</v>
      </c>
      <c r="O113" s="28">
        <v>13.87</v>
      </c>
      <c r="P113" s="27">
        <v>0.01</v>
      </c>
      <c r="Q113" s="40">
        <f t="shared" si="192"/>
        <v>-0.1</v>
      </c>
      <c r="R113" s="42">
        <f t="shared" ref="R113" si="207">Q113+R112</f>
        <v>86.16</v>
      </c>
      <c r="S113" s="10">
        <f t="shared" si="91"/>
        <v>104.47</v>
      </c>
      <c r="T113" s="27">
        <f t="shared" ref="T113:V113" si="208">IF(S113&gt;0,T$4,0)</f>
        <v>1</v>
      </c>
      <c r="U113" s="28">
        <f t="shared" si="93"/>
        <v>13.87</v>
      </c>
      <c r="V113" s="27">
        <f t="shared" si="208"/>
        <v>1</v>
      </c>
      <c r="W113" s="40">
        <f t="shared" si="137"/>
        <v>-2</v>
      </c>
      <c r="X113" s="42">
        <f t="shared" si="169"/>
        <v>23.400000000000002</v>
      </c>
      <c r="Y113" s="117"/>
      <c r="Z113" s="27"/>
      <c r="AA113" s="33"/>
      <c r="AB113" s="27"/>
      <c r="AC113" s="27"/>
      <c r="AD113" s="27"/>
      <c r="AE113" s="118"/>
      <c r="AF113" s="117"/>
      <c r="AG113" s="27"/>
      <c r="AH113" s="33"/>
      <c r="AI113" s="27"/>
      <c r="AJ113" s="27"/>
      <c r="AK113" s="118"/>
      <c r="AL113" s="64"/>
    </row>
    <row r="114" spans="1:38" outlineLevel="1" x14ac:dyDescent="0.2">
      <c r="A114" s="72"/>
      <c r="B114" s="34">
        <f t="shared" si="36"/>
        <v>109</v>
      </c>
      <c r="C114" s="2" t="s">
        <v>219</v>
      </c>
      <c r="D114" s="55">
        <v>44134</v>
      </c>
      <c r="E114" s="2" t="s">
        <v>88</v>
      </c>
      <c r="F114" s="47" t="s">
        <v>41</v>
      </c>
      <c r="G114" s="47" t="s">
        <v>70</v>
      </c>
      <c r="H114" s="47">
        <v>1450</v>
      </c>
      <c r="I114" s="47" t="s">
        <v>132</v>
      </c>
      <c r="J114" s="47" t="s">
        <v>120</v>
      </c>
      <c r="K114" s="121" t="s">
        <v>772</v>
      </c>
      <c r="L114" s="33" t="s">
        <v>9</v>
      </c>
      <c r="M114" s="10">
        <v>4.8</v>
      </c>
      <c r="N114" s="27">
        <v>2.6205673758865249</v>
      </c>
      <c r="O114" s="28">
        <v>2.2799999999999998</v>
      </c>
      <c r="P114" s="27">
        <v>2.08</v>
      </c>
      <c r="Q114" s="40">
        <f t="shared" si="192"/>
        <v>12.6</v>
      </c>
      <c r="R114" s="42">
        <f t="shared" ref="R114" si="209">Q114+R113</f>
        <v>98.759999999999991</v>
      </c>
      <c r="S114" s="10">
        <f t="shared" ref="S114:S177" si="210">M114</f>
        <v>4.8</v>
      </c>
      <c r="T114" s="27">
        <f t="shared" ref="T114:V114" si="211">IF(S114&gt;0,T$4,0)</f>
        <v>1</v>
      </c>
      <c r="U114" s="28">
        <f t="shared" ref="U114:U177" si="212">O114</f>
        <v>2.2799999999999998</v>
      </c>
      <c r="V114" s="27">
        <f t="shared" si="211"/>
        <v>1</v>
      </c>
      <c r="W114" s="40">
        <f t="shared" si="137"/>
        <v>5.08</v>
      </c>
      <c r="X114" s="42">
        <f t="shared" si="169"/>
        <v>28.480000000000004</v>
      </c>
      <c r="Y114" s="117"/>
      <c r="Z114" s="27"/>
      <c r="AA114" s="33"/>
      <c r="AB114" s="27"/>
      <c r="AC114" s="27"/>
      <c r="AD114" s="27"/>
      <c r="AE114" s="118"/>
      <c r="AF114" s="117"/>
      <c r="AG114" s="27"/>
      <c r="AH114" s="33"/>
      <c r="AI114" s="27"/>
      <c r="AJ114" s="27"/>
      <c r="AK114" s="118"/>
      <c r="AL114" s="64"/>
    </row>
    <row r="115" spans="1:38" outlineLevel="1" x14ac:dyDescent="0.2">
      <c r="A115" s="72"/>
      <c r="B115" s="34">
        <f t="shared" si="36"/>
        <v>110</v>
      </c>
      <c r="C115" s="2" t="s">
        <v>107</v>
      </c>
      <c r="D115" s="55">
        <v>44134</v>
      </c>
      <c r="E115" s="2" t="s">
        <v>27</v>
      </c>
      <c r="F115" s="47" t="s">
        <v>10</v>
      </c>
      <c r="G115" s="47" t="s">
        <v>69</v>
      </c>
      <c r="H115" s="47">
        <v>1200</v>
      </c>
      <c r="I115" s="47" t="s">
        <v>132</v>
      </c>
      <c r="J115" s="47" t="s">
        <v>120</v>
      </c>
      <c r="K115" s="121" t="s">
        <v>772</v>
      </c>
      <c r="L115" s="33" t="s">
        <v>8</v>
      </c>
      <c r="M115" s="10">
        <v>6.56</v>
      </c>
      <c r="N115" s="27">
        <v>1.7944444444444443</v>
      </c>
      <c r="O115" s="28">
        <v>2.88</v>
      </c>
      <c r="P115" s="27">
        <v>0.95948051948051938</v>
      </c>
      <c r="Q115" s="40">
        <f t="shared" si="192"/>
        <v>0</v>
      </c>
      <c r="R115" s="42">
        <f t="shared" ref="R115" si="213">Q115+R114</f>
        <v>98.759999999999991</v>
      </c>
      <c r="S115" s="10">
        <f t="shared" si="210"/>
        <v>6.56</v>
      </c>
      <c r="T115" s="27">
        <f t="shared" ref="T115:V115" si="214">IF(S115&gt;0,T$4,0)</f>
        <v>1</v>
      </c>
      <c r="U115" s="28">
        <f t="shared" si="212"/>
        <v>2.88</v>
      </c>
      <c r="V115" s="27">
        <f t="shared" si="214"/>
        <v>1</v>
      </c>
      <c r="W115" s="40">
        <f t="shared" si="137"/>
        <v>0.88</v>
      </c>
      <c r="X115" s="42">
        <f t="shared" si="169"/>
        <v>29.360000000000003</v>
      </c>
      <c r="Y115" s="117"/>
      <c r="Z115" s="27"/>
      <c r="AA115" s="33"/>
      <c r="AB115" s="27"/>
      <c r="AC115" s="27"/>
      <c r="AD115" s="27"/>
      <c r="AE115" s="118"/>
      <c r="AF115" s="117"/>
      <c r="AG115" s="27"/>
      <c r="AH115" s="33"/>
      <c r="AI115" s="27"/>
      <c r="AJ115" s="27"/>
      <c r="AK115" s="118"/>
      <c r="AL115" s="64"/>
    </row>
    <row r="116" spans="1:38" outlineLevel="1" x14ac:dyDescent="0.2">
      <c r="A116" s="72"/>
      <c r="B116" s="34">
        <f t="shared" si="36"/>
        <v>111</v>
      </c>
      <c r="C116" s="2" t="s">
        <v>220</v>
      </c>
      <c r="D116" s="55">
        <v>44135</v>
      </c>
      <c r="E116" s="2" t="s">
        <v>58</v>
      </c>
      <c r="F116" s="47" t="s">
        <v>25</v>
      </c>
      <c r="G116" s="47" t="s">
        <v>67</v>
      </c>
      <c r="H116" s="47">
        <v>1100</v>
      </c>
      <c r="I116" s="47" t="s">
        <v>131</v>
      </c>
      <c r="J116" s="47" t="s">
        <v>120</v>
      </c>
      <c r="K116" s="121" t="s">
        <v>772</v>
      </c>
      <c r="L116" s="33" t="s">
        <v>8</v>
      </c>
      <c r="M116" s="10">
        <v>1.69</v>
      </c>
      <c r="N116" s="27">
        <v>14.552727272727271</v>
      </c>
      <c r="O116" s="28">
        <v>1.1299999999999999</v>
      </c>
      <c r="P116" s="27">
        <v>0</v>
      </c>
      <c r="Q116" s="40">
        <f t="shared" si="192"/>
        <v>-14.6</v>
      </c>
      <c r="R116" s="42">
        <f t="shared" ref="R116" si="215">Q116+R115</f>
        <v>84.16</v>
      </c>
      <c r="S116" s="10">
        <f t="shared" si="210"/>
        <v>1.69</v>
      </c>
      <c r="T116" s="27">
        <f t="shared" ref="T116:V116" si="216">IF(S116&gt;0,T$4,0)</f>
        <v>1</v>
      </c>
      <c r="U116" s="28">
        <f t="shared" si="212"/>
        <v>1.1299999999999999</v>
      </c>
      <c r="V116" s="27">
        <f t="shared" si="216"/>
        <v>1</v>
      </c>
      <c r="W116" s="40">
        <f t="shared" si="137"/>
        <v>-0.87</v>
      </c>
      <c r="X116" s="42">
        <f t="shared" si="169"/>
        <v>28.490000000000002</v>
      </c>
      <c r="Y116" s="117"/>
      <c r="Z116" s="27"/>
      <c r="AA116" s="33"/>
      <c r="AB116" s="27"/>
      <c r="AC116" s="27"/>
      <c r="AD116" s="27"/>
      <c r="AE116" s="118"/>
      <c r="AF116" s="117"/>
      <c r="AG116" s="27"/>
      <c r="AH116" s="33"/>
      <c r="AI116" s="27"/>
      <c r="AJ116" s="27"/>
      <c r="AK116" s="118"/>
      <c r="AL116" s="64"/>
    </row>
    <row r="117" spans="1:38" outlineLevel="1" x14ac:dyDescent="0.2">
      <c r="A117" s="72"/>
      <c r="B117" s="48">
        <f t="shared" si="36"/>
        <v>112</v>
      </c>
      <c r="C117" s="9" t="s">
        <v>221</v>
      </c>
      <c r="D117" s="39">
        <v>44135</v>
      </c>
      <c r="E117" s="9" t="s">
        <v>58</v>
      </c>
      <c r="F117" s="50" t="s">
        <v>10</v>
      </c>
      <c r="G117" s="50" t="s">
        <v>67</v>
      </c>
      <c r="H117" s="50">
        <v>1400</v>
      </c>
      <c r="I117" s="50" t="s">
        <v>131</v>
      </c>
      <c r="J117" s="50" t="s">
        <v>120</v>
      </c>
      <c r="K117" s="122" t="s">
        <v>772</v>
      </c>
      <c r="L117" s="35" t="s">
        <v>12</v>
      </c>
      <c r="M117" s="36">
        <v>2.86</v>
      </c>
      <c r="N117" s="37">
        <v>5.4011594202898543</v>
      </c>
      <c r="O117" s="38">
        <v>1.48</v>
      </c>
      <c r="P117" s="37">
        <v>0</v>
      </c>
      <c r="Q117" s="41">
        <f t="shared" si="192"/>
        <v>-5.4</v>
      </c>
      <c r="R117" s="45">
        <f t="shared" ref="R117:R118" si="217">Q117+R116</f>
        <v>78.759999999999991</v>
      </c>
      <c r="S117" s="36">
        <f t="shared" si="210"/>
        <v>2.86</v>
      </c>
      <c r="T117" s="37">
        <f t="shared" ref="T117:V117" si="218">IF(S117&gt;0,T$4,0)</f>
        <v>1</v>
      </c>
      <c r="U117" s="38">
        <f t="shared" si="212"/>
        <v>1.48</v>
      </c>
      <c r="V117" s="37">
        <f t="shared" si="218"/>
        <v>1</v>
      </c>
      <c r="W117" s="41">
        <f t="shared" si="137"/>
        <v>-0.52</v>
      </c>
      <c r="X117" s="45">
        <f t="shared" si="169"/>
        <v>27.970000000000002</v>
      </c>
      <c r="Y117" s="119"/>
      <c r="Z117" s="37"/>
      <c r="AA117" s="35"/>
      <c r="AB117" s="37"/>
      <c r="AC117" s="37"/>
      <c r="AD117" s="37"/>
      <c r="AE117" s="120"/>
      <c r="AF117" s="119"/>
      <c r="AG117" s="37"/>
      <c r="AH117" s="35"/>
      <c r="AI117" s="37"/>
      <c r="AJ117" s="37"/>
      <c r="AK117" s="120"/>
      <c r="AL117" s="64"/>
    </row>
    <row r="118" spans="1:38" outlineLevel="1" x14ac:dyDescent="0.2">
      <c r="A118" s="72"/>
      <c r="B118" s="34">
        <f t="shared" si="36"/>
        <v>113</v>
      </c>
      <c r="C118" s="2" t="s">
        <v>93</v>
      </c>
      <c r="D118" s="55">
        <v>44136</v>
      </c>
      <c r="E118" s="2" t="s">
        <v>39</v>
      </c>
      <c r="F118" s="47" t="s">
        <v>29</v>
      </c>
      <c r="G118" s="47" t="s">
        <v>71</v>
      </c>
      <c r="H118" s="47">
        <v>1200</v>
      </c>
      <c r="I118" s="47" t="s">
        <v>132</v>
      </c>
      <c r="J118" s="47" t="s">
        <v>120</v>
      </c>
      <c r="K118" s="121" t="s">
        <v>772</v>
      </c>
      <c r="L118" s="33" t="s">
        <v>12</v>
      </c>
      <c r="M118" s="10">
        <v>3.61</v>
      </c>
      <c r="N118" s="27">
        <v>3.82</v>
      </c>
      <c r="O118" s="28">
        <v>1.69</v>
      </c>
      <c r="P118" s="27">
        <v>0</v>
      </c>
      <c r="Q118" s="40">
        <f t="shared" si="192"/>
        <v>-3.8</v>
      </c>
      <c r="R118" s="42">
        <f t="shared" si="217"/>
        <v>74.959999999999994</v>
      </c>
      <c r="S118" s="10">
        <f t="shared" si="210"/>
        <v>3.61</v>
      </c>
      <c r="T118" s="27">
        <f t="shared" ref="T118:V118" si="219">IF(S118&gt;0,T$4,0)</f>
        <v>1</v>
      </c>
      <c r="U118" s="28">
        <f t="shared" si="212"/>
        <v>1.69</v>
      </c>
      <c r="V118" s="27">
        <f t="shared" si="219"/>
        <v>1</v>
      </c>
      <c r="W118" s="40">
        <f t="shared" si="137"/>
        <v>-0.31</v>
      </c>
      <c r="X118" s="42">
        <f t="shared" si="169"/>
        <v>27.660000000000004</v>
      </c>
      <c r="Y118" s="117"/>
      <c r="Z118" s="27"/>
      <c r="AA118" s="33"/>
      <c r="AB118" s="27"/>
      <c r="AC118" s="27"/>
      <c r="AD118" s="27"/>
      <c r="AE118" s="118"/>
      <c r="AF118" s="117"/>
      <c r="AG118" s="27"/>
      <c r="AH118" s="33"/>
      <c r="AI118" s="27"/>
      <c r="AJ118" s="27"/>
      <c r="AK118" s="118"/>
      <c r="AL118" s="64"/>
    </row>
    <row r="119" spans="1:38" outlineLevel="1" collapsed="1" x14ac:dyDescent="0.2">
      <c r="A119" s="72"/>
      <c r="B119" s="34">
        <f t="shared" si="36"/>
        <v>114</v>
      </c>
      <c r="C119" s="2" t="s">
        <v>222</v>
      </c>
      <c r="D119" s="55">
        <v>44137</v>
      </c>
      <c r="E119" s="2" t="s">
        <v>32</v>
      </c>
      <c r="F119" s="47" t="s">
        <v>25</v>
      </c>
      <c r="G119" s="47" t="s">
        <v>67</v>
      </c>
      <c r="H119" s="47">
        <v>1200</v>
      </c>
      <c r="I119" s="47" t="s">
        <v>132</v>
      </c>
      <c r="J119" s="47" t="s">
        <v>120</v>
      </c>
      <c r="K119" s="121" t="s">
        <v>772</v>
      </c>
      <c r="L119" s="33" t="s">
        <v>8</v>
      </c>
      <c r="M119" s="10">
        <v>2.48</v>
      </c>
      <c r="N119" s="27">
        <v>6.7889361702127662</v>
      </c>
      <c r="O119" s="28">
        <v>1.4</v>
      </c>
      <c r="P119" s="27">
        <v>0</v>
      </c>
      <c r="Q119" s="40">
        <f t="shared" si="192"/>
        <v>-6.8</v>
      </c>
      <c r="R119" s="42">
        <f t="shared" ref="R119" si="220">Q119+R118</f>
        <v>68.16</v>
      </c>
      <c r="S119" s="10">
        <f t="shared" si="210"/>
        <v>2.48</v>
      </c>
      <c r="T119" s="27">
        <f t="shared" ref="T119:V119" si="221">IF(S119&gt;0,T$4,0)</f>
        <v>1</v>
      </c>
      <c r="U119" s="28">
        <f t="shared" si="212"/>
        <v>1.4</v>
      </c>
      <c r="V119" s="27">
        <f t="shared" si="221"/>
        <v>1</v>
      </c>
      <c r="W119" s="40">
        <f t="shared" si="137"/>
        <v>-0.6</v>
      </c>
      <c r="X119" s="42">
        <f t="shared" si="169"/>
        <v>27.060000000000002</v>
      </c>
      <c r="Y119" s="117"/>
      <c r="Z119" s="27"/>
      <c r="AA119" s="33"/>
      <c r="AB119" s="27"/>
      <c r="AC119" s="27"/>
      <c r="AD119" s="27"/>
      <c r="AE119" s="118"/>
      <c r="AF119" s="117"/>
      <c r="AG119" s="27"/>
      <c r="AH119" s="33"/>
      <c r="AI119" s="27"/>
      <c r="AJ119" s="27"/>
      <c r="AK119" s="118"/>
      <c r="AL119" s="64"/>
    </row>
    <row r="120" spans="1:38" outlineLevel="1" x14ac:dyDescent="0.2">
      <c r="A120" s="72"/>
      <c r="B120" s="34">
        <f t="shared" si="36"/>
        <v>115</v>
      </c>
      <c r="C120" s="2" t="s">
        <v>223</v>
      </c>
      <c r="D120" s="55">
        <v>44137</v>
      </c>
      <c r="E120" s="2" t="s">
        <v>32</v>
      </c>
      <c r="F120" s="47" t="s">
        <v>36</v>
      </c>
      <c r="G120" s="47" t="s">
        <v>67</v>
      </c>
      <c r="H120" s="47">
        <v>1200</v>
      </c>
      <c r="I120" s="47" t="s">
        <v>132</v>
      </c>
      <c r="J120" s="47" t="s">
        <v>120</v>
      </c>
      <c r="K120" s="121" t="s">
        <v>772</v>
      </c>
      <c r="L120" s="33" t="s">
        <v>12</v>
      </c>
      <c r="M120" s="10">
        <v>3.5</v>
      </c>
      <c r="N120" s="27">
        <v>3.9800000000000004</v>
      </c>
      <c r="O120" s="28">
        <v>1.38</v>
      </c>
      <c r="P120" s="27">
        <v>0</v>
      </c>
      <c r="Q120" s="40">
        <f t="shared" si="192"/>
        <v>-4</v>
      </c>
      <c r="R120" s="42">
        <f t="shared" ref="R120" si="222">Q120+R119</f>
        <v>64.16</v>
      </c>
      <c r="S120" s="10">
        <f t="shared" si="210"/>
        <v>3.5</v>
      </c>
      <c r="T120" s="27">
        <f t="shared" ref="T120:V120" si="223">IF(S120&gt;0,T$4,0)</f>
        <v>1</v>
      </c>
      <c r="U120" s="28">
        <f t="shared" si="212"/>
        <v>1.38</v>
      </c>
      <c r="V120" s="27">
        <f t="shared" si="223"/>
        <v>1</v>
      </c>
      <c r="W120" s="40">
        <f t="shared" si="137"/>
        <v>-0.62</v>
      </c>
      <c r="X120" s="42">
        <f t="shared" si="169"/>
        <v>26.44</v>
      </c>
      <c r="Y120" s="117"/>
      <c r="Z120" s="27"/>
      <c r="AA120" s="33"/>
      <c r="AB120" s="27"/>
      <c r="AC120" s="27"/>
      <c r="AD120" s="27"/>
      <c r="AE120" s="118"/>
      <c r="AF120" s="117"/>
      <c r="AG120" s="27"/>
      <c r="AH120" s="33"/>
      <c r="AI120" s="27"/>
      <c r="AJ120" s="27"/>
      <c r="AK120" s="118"/>
      <c r="AL120" s="64"/>
    </row>
    <row r="121" spans="1:38" outlineLevel="1" x14ac:dyDescent="0.2">
      <c r="A121" s="72"/>
      <c r="B121" s="34">
        <f t="shared" si="36"/>
        <v>116</v>
      </c>
      <c r="C121" s="2" t="s">
        <v>224</v>
      </c>
      <c r="D121" s="55">
        <v>44138</v>
      </c>
      <c r="E121" s="2" t="s">
        <v>28</v>
      </c>
      <c r="F121" s="47" t="s">
        <v>25</v>
      </c>
      <c r="G121" s="47" t="s">
        <v>67</v>
      </c>
      <c r="H121" s="47">
        <v>1000</v>
      </c>
      <c r="I121" s="47" t="s">
        <v>132</v>
      </c>
      <c r="J121" s="47" t="s">
        <v>120</v>
      </c>
      <c r="K121" s="121" t="s">
        <v>772</v>
      </c>
      <c r="L121" s="33" t="s">
        <v>9</v>
      </c>
      <c r="M121" s="10">
        <v>3.5</v>
      </c>
      <c r="N121" s="27">
        <v>3.9800000000000004</v>
      </c>
      <c r="O121" s="28">
        <v>1.8</v>
      </c>
      <c r="P121" s="27">
        <v>4.9323076923076918</v>
      </c>
      <c r="Q121" s="40">
        <f t="shared" si="192"/>
        <v>13.9</v>
      </c>
      <c r="R121" s="42">
        <f t="shared" ref="R121" si="224">Q121+R120</f>
        <v>78.06</v>
      </c>
      <c r="S121" s="10">
        <f t="shared" si="210"/>
        <v>3.5</v>
      </c>
      <c r="T121" s="27">
        <f t="shared" ref="T121:V121" si="225">IF(S121&gt;0,T$4,0)</f>
        <v>1</v>
      </c>
      <c r="U121" s="28">
        <f t="shared" si="212"/>
        <v>1.8</v>
      </c>
      <c r="V121" s="27">
        <f t="shared" si="225"/>
        <v>1</v>
      </c>
      <c r="W121" s="40">
        <f t="shared" si="137"/>
        <v>3.3</v>
      </c>
      <c r="X121" s="42">
        <f t="shared" si="169"/>
        <v>29.740000000000002</v>
      </c>
      <c r="Y121" s="117"/>
      <c r="Z121" s="27"/>
      <c r="AA121" s="33"/>
      <c r="AB121" s="27"/>
      <c r="AC121" s="27"/>
      <c r="AD121" s="27"/>
      <c r="AE121" s="118"/>
      <c r="AF121" s="117"/>
      <c r="AG121" s="27"/>
      <c r="AH121" s="33"/>
      <c r="AI121" s="27"/>
      <c r="AJ121" s="27"/>
      <c r="AK121" s="118"/>
      <c r="AL121" s="64"/>
    </row>
    <row r="122" spans="1:38" outlineLevel="1" x14ac:dyDescent="0.2">
      <c r="A122" s="72"/>
      <c r="B122" s="34">
        <f t="shared" si="36"/>
        <v>117</v>
      </c>
      <c r="C122" s="2" t="s">
        <v>226</v>
      </c>
      <c r="D122" s="55">
        <v>44138</v>
      </c>
      <c r="E122" s="2" t="s">
        <v>28</v>
      </c>
      <c r="F122" s="47" t="s">
        <v>36</v>
      </c>
      <c r="G122" s="47" t="s">
        <v>67</v>
      </c>
      <c r="H122" s="47">
        <v>1200</v>
      </c>
      <c r="I122" s="47" t="s">
        <v>132</v>
      </c>
      <c r="J122" s="47" t="s">
        <v>120</v>
      </c>
      <c r="K122" s="121" t="s">
        <v>772</v>
      </c>
      <c r="L122" s="33" t="s">
        <v>12</v>
      </c>
      <c r="M122" s="10">
        <v>3.26</v>
      </c>
      <c r="N122" s="27">
        <v>4.4399999999999995</v>
      </c>
      <c r="O122" s="28">
        <v>1.36</v>
      </c>
      <c r="P122" s="27">
        <v>0</v>
      </c>
      <c r="Q122" s="40">
        <f t="shared" si="192"/>
        <v>-4.4000000000000004</v>
      </c>
      <c r="R122" s="42">
        <f t="shared" ref="R122" si="226">Q122+R121</f>
        <v>73.66</v>
      </c>
      <c r="S122" s="10">
        <f t="shared" si="210"/>
        <v>3.26</v>
      </c>
      <c r="T122" s="27">
        <f t="shared" ref="T122:V122" si="227">IF(S122&gt;0,T$4,0)</f>
        <v>1</v>
      </c>
      <c r="U122" s="28">
        <f t="shared" si="212"/>
        <v>1.36</v>
      </c>
      <c r="V122" s="27">
        <f t="shared" si="227"/>
        <v>1</v>
      </c>
      <c r="W122" s="40">
        <f t="shared" si="137"/>
        <v>-0.64</v>
      </c>
      <c r="X122" s="42">
        <f t="shared" si="169"/>
        <v>29.1</v>
      </c>
      <c r="Y122" s="117"/>
      <c r="Z122" s="27"/>
      <c r="AA122" s="33"/>
      <c r="AB122" s="27"/>
      <c r="AC122" s="27"/>
      <c r="AD122" s="27"/>
      <c r="AE122" s="118"/>
      <c r="AF122" s="117"/>
      <c r="AG122" s="27"/>
      <c r="AH122" s="33"/>
      <c r="AI122" s="27"/>
      <c r="AJ122" s="27"/>
      <c r="AK122" s="118"/>
      <c r="AL122" s="64"/>
    </row>
    <row r="123" spans="1:38" outlineLevel="1" x14ac:dyDescent="0.2">
      <c r="A123" s="72"/>
      <c r="B123" s="34">
        <f t="shared" si="36"/>
        <v>118</v>
      </c>
      <c r="C123" s="2" t="s">
        <v>228</v>
      </c>
      <c r="D123" s="55">
        <v>44139</v>
      </c>
      <c r="E123" s="2" t="s">
        <v>35</v>
      </c>
      <c r="F123" s="47" t="s">
        <v>36</v>
      </c>
      <c r="G123" s="47" t="s">
        <v>67</v>
      </c>
      <c r="H123" s="47">
        <v>1200</v>
      </c>
      <c r="I123" s="47" t="s">
        <v>132</v>
      </c>
      <c r="J123" s="47" t="s">
        <v>120</v>
      </c>
      <c r="K123" s="121" t="s">
        <v>772</v>
      </c>
      <c r="L123" s="33" t="s">
        <v>56</v>
      </c>
      <c r="M123" s="10">
        <v>6.2</v>
      </c>
      <c r="N123" s="27">
        <v>1.93</v>
      </c>
      <c r="O123" s="28">
        <v>2.34</v>
      </c>
      <c r="P123" s="27">
        <v>1.4488888888888884</v>
      </c>
      <c r="Q123" s="40">
        <f t="shared" si="192"/>
        <v>-3.4</v>
      </c>
      <c r="R123" s="42">
        <f t="shared" ref="R123" si="228">Q123+R122</f>
        <v>70.259999999999991</v>
      </c>
      <c r="S123" s="10">
        <f t="shared" si="210"/>
        <v>6.2</v>
      </c>
      <c r="T123" s="27">
        <f t="shared" ref="T123:V123" si="229">IF(S123&gt;0,T$4,0)</f>
        <v>1</v>
      </c>
      <c r="U123" s="28">
        <f t="shared" si="212"/>
        <v>2.34</v>
      </c>
      <c r="V123" s="27">
        <f t="shared" si="229"/>
        <v>1</v>
      </c>
      <c r="W123" s="40">
        <f t="shared" si="137"/>
        <v>-2</v>
      </c>
      <c r="X123" s="42">
        <f t="shared" si="169"/>
        <v>27.1</v>
      </c>
      <c r="Y123" s="117"/>
      <c r="Z123" s="27"/>
      <c r="AA123" s="33"/>
      <c r="AB123" s="27"/>
      <c r="AC123" s="27"/>
      <c r="AD123" s="27"/>
      <c r="AE123" s="118"/>
      <c r="AF123" s="117"/>
      <c r="AG123" s="27"/>
      <c r="AH123" s="33"/>
      <c r="AI123" s="27"/>
      <c r="AJ123" s="27"/>
      <c r="AK123" s="118"/>
      <c r="AL123" s="64"/>
    </row>
    <row r="124" spans="1:38" outlineLevel="1" x14ac:dyDescent="0.2">
      <c r="A124" s="72"/>
      <c r="B124" s="34">
        <f t="shared" si="36"/>
        <v>119</v>
      </c>
      <c r="C124" s="2" t="s">
        <v>229</v>
      </c>
      <c r="D124" s="55">
        <v>44139</v>
      </c>
      <c r="E124" s="2" t="s">
        <v>35</v>
      </c>
      <c r="F124" s="47" t="s">
        <v>10</v>
      </c>
      <c r="G124" s="47" t="s">
        <v>67</v>
      </c>
      <c r="H124" s="47">
        <v>1100</v>
      </c>
      <c r="I124" s="47" t="s">
        <v>132</v>
      </c>
      <c r="J124" s="47" t="s">
        <v>120</v>
      </c>
      <c r="K124" s="121" t="s">
        <v>772</v>
      </c>
      <c r="L124" s="33" t="s">
        <v>9</v>
      </c>
      <c r="M124" s="10">
        <v>3.12</v>
      </c>
      <c r="N124" s="27">
        <v>4.7223529411764709</v>
      </c>
      <c r="O124" s="28">
        <v>1.4</v>
      </c>
      <c r="P124" s="27">
        <v>0</v>
      </c>
      <c r="Q124" s="40">
        <f t="shared" si="192"/>
        <v>10</v>
      </c>
      <c r="R124" s="42">
        <f t="shared" ref="R124" si="230">Q124+R123</f>
        <v>80.259999999999991</v>
      </c>
      <c r="S124" s="10">
        <f t="shared" si="210"/>
        <v>3.12</v>
      </c>
      <c r="T124" s="27">
        <f t="shared" ref="T124:V124" si="231">IF(S124&gt;0,T$4,0)</f>
        <v>1</v>
      </c>
      <c r="U124" s="28">
        <f t="shared" si="212"/>
        <v>1.4</v>
      </c>
      <c r="V124" s="27">
        <f t="shared" si="231"/>
        <v>1</v>
      </c>
      <c r="W124" s="40">
        <f t="shared" si="137"/>
        <v>2.52</v>
      </c>
      <c r="X124" s="42">
        <f t="shared" si="169"/>
        <v>29.62</v>
      </c>
      <c r="Y124" s="117"/>
      <c r="Z124" s="27"/>
      <c r="AA124" s="33"/>
      <c r="AB124" s="27"/>
      <c r="AC124" s="27"/>
      <c r="AD124" s="27"/>
      <c r="AE124" s="118"/>
      <c r="AF124" s="117"/>
      <c r="AG124" s="27"/>
      <c r="AH124" s="33"/>
      <c r="AI124" s="27"/>
      <c r="AJ124" s="27"/>
      <c r="AK124" s="118"/>
      <c r="AL124" s="64"/>
    </row>
    <row r="125" spans="1:38" outlineLevel="1" x14ac:dyDescent="0.2">
      <c r="A125" s="72"/>
      <c r="B125" s="34">
        <f t="shared" si="36"/>
        <v>120</v>
      </c>
      <c r="C125" s="2" t="s">
        <v>225</v>
      </c>
      <c r="D125" s="55">
        <v>44139</v>
      </c>
      <c r="E125" s="2" t="s">
        <v>35</v>
      </c>
      <c r="F125" s="47" t="s">
        <v>10</v>
      </c>
      <c r="G125" s="47" t="s">
        <v>67</v>
      </c>
      <c r="H125" s="47">
        <v>1100</v>
      </c>
      <c r="I125" s="47" t="s">
        <v>132</v>
      </c>
      <c r="J125" s="47" t="s">
        <v>120</v>
      </c>
      <c r="K125" s="121" t="s">
        <v>772</v>
      </c>
      <c r="L125" s="33" t="s">
        <v>86</v>
      </c>
      <c r="M125" s="10">
        <v>85</v>
      </c>
      <c r="N125" s="27">
        <v>0.11952380952380953</v>
      </c>
      <c r="O125" s="28">
        <v>11.03</v>
      </c>
      <c r="P125" s="27">
        <v>0.01</v>
      </c>
      <c r="Q125" s="40">
        <f t="shared" si="192"/>
        <v>-0.1</v>
      </c>
      <c r="R125" s="42">
        <f t="shared" ref="R125" si="232">Q125+R124</f>
        <v>80.16</v>
      </c>
      <c r="S125" s="10">
        <f t="shared" si="210"/>
        <v>85</v>
      </c>
      <c r="T125" s="27">
        <f t="shared" ref="T125:V125" si="233">IF(S125&gt;0,T$4,0)</f>
        <v>1</v>
      </c>
      <c r="U125" s="28">
        <f t="shared" si="212"/>
        <v>11.03</v>
      </c>
      <c r="V125" s="27">
        <f t="shared" si="233"/>
        <v>1</v>
      </c>
      <c r="W125" s="40">
        <f t="shared" si="137"/>
        <v>-2</v>
      </c>
      <c r="X125" s="42">
        <f t="shared" si="169"/>
        <v>27.62</v>
      </c>
      <c r="Y125" s="117"/>
      <c r="Z125" s="27"/>
      <c r="AA125" s="33"/>
      <c r="AB125" s="27"/>
      <c r="AC125" s="27"/>
      <c r="AD125" s="27"/>
      <c r="AE125" s="118"/>
      <c r="AF125" s="117"/>
      <c r="AG125" s="27"/>
      <c r="AH125" s="33"/>
      <c r="AI125" s="27"/>
      <c r="AJ125" s="27"/>
      <c r="AK125" s="118"/>
      <c r="AL125" s="64"/>
    </row>
    <row r="126" spans="1:38" outlineLevel="1" x14ac:dyDescent="0.2">
      <c r="A126" s="72"/>
      <c r="B126" s="34">
        <f t="shared" si="36"/>
        <v>121</v>
      </c>
      <c r="C126" s="2" t="s">
        <v>230</v>
      </c>
      <c r="D126" s="55">
        <v>44141</v>
      </c>
      <c r="E126" s="2" t="s">
        <v>42</v>
      </c>
      <c r="F126" s="47" t="s">
        <v>25</v>
      </c>
      <c r="G126" s="47" t="s">
        <v>67</v>
      </c>
      <c r="H126" s="47">
        <v>1100</v>
      </c>
      <c r="I126" s="47" t="s">
        <v>132</v>
      </c>
      <c r="J126" s="47" t="s">
        <v>120</v>
      </c>
      <c r="K126" s="121" t="s">
        <v>772</v>
      </c>
      <c r="L126" s="33" t="s">
        <v>9</v>
      </c>
      <c r="M126" s="10">
        <v>6.29</v>
      </c>
      <c r="N126" s="27">
        <v>1.8909523809523809</v>
      </c>
      <c r="O126" s="28">
        <v>1.85</v>
      </c>
      <c r="P126" s="27">
        <v>2.2628571428571429</v>
      </c>
      <c r="Q126" s="40">
        <f t="shared" si="192"/>
        <v>11.9</v>
      </c>
      <c r="R126" s="42">
        <f t="shared" ref="R126" si="234">Q126+R125</f>
        <v>92.06</v>
      </c>
      <c r="S126" s="10">
        <f t="shared" si="210"/>
        <v>6.29</v>
      </c>
      <c r="T126" s="27">
        <f t="shared" ref="T126:V126" si="235">IF(S126&gt;0,T$4,0)</f>
        <v>1</v>
      </c>
      <c r="U126" s="28">
        <f t="shared" si="212"/>
        <v>1.85</v>
      </c>
      <c r="V126" s="27">
        <f t="shared" si="235"/>
        <v>1</v>
      </c>
      <c r="W126" s="40">
        <f t="shared" si="137"/>
        <v>6.14</v>
      </c>
      <c r="X126" s="42">
        <f t="shared" si="169"/>
        <v>33.76</v>
      </c>
      <c r="Y126" s="117"/>
      <c r="Z126" s="27"/>
      <c r="AA126" s="33"/>
      <c r="AB126" s="27"/>
      <c r="AC126" s="27"/>
      <c r="AD126" s="27"/>
      <c r="AE126" s="118"/>
      <c r="AF126" s="117"/>
      <c r="AG126" s="27"/>
      <c r="AH126" s="33"/>
      <c r="AI126" s="27"/>
      <c r="AJ126" s="27"/>
      <c r="AK126" s="118"/>
      <c r="AL126" s="64"/>
    </row>
    <row r="127" spans="1:38" outlineLevel="1" x14ac:dyDescent="0.2">
      <c r="A127" s="72"/>
      <c r="B127" s="34">
        <f t="shared" si="36"/>
        <v>122</v>
      </c>
      <c r="C127" s="2" t="s">
        <v>99</v>
      </c>
      <c r="D127" s="55">
        <v>44141</v>
      </c>
      <c r="E127" s="2" t="s">
        <v>42</v>
      </c>
      <c r="F127" s="47" t="s">
        <v>25</v>
      </c>
      <c r="G127" s="47" t="s">
        <v>67</v>
      </c>
      <c r="H127" s="47">
        <v>1100</v>
      </c>
      <c r="I127" s="47" t="s">
        <v>132</v>
      </c>
      <c r="J127" s="47" t="s">
        <v>120</v>
      </c>
      <c r="K127" s="121" t="s">
        <v>772</v>
      </c>
      <c r="L127" s="33" t="s">
        <v>8</v>
      </c>
      <c r="M127" s="10">
        <v>1.63</v>
      </c>
      <c r="N127" s="27">
        <v>15.920000000000002</v>
      </c>
      <c r="O127" s="28">
        <v>1.1000000000000001</v>
      </c>
      <c r="P127" s="27">
        <v>0</v>
      </c>
      <c r="Q127" s="40">
        <f t="shared" si="192"/>
        <v>-15.9</v>
      </c>
      <c r="R127" s="42">
        <f t="shared" ref="R127" si="236">Q127+R126</f>
        <v>76.16</v>
      </c>
      <c r="S127" s="10">
        <f t="shared" si="210"/>
        <v>1.63</v>
      </c>
      <c r="T127" s="27">
        <f t="shared" ref="T127:V127" si="237">IF(S127&gt;0,T$4,0)</f>
        <v>1</v>
      </c>
      <c r="U127" s="28">
        <f t="shared" si="212"/>
        <v>1.1000000000000001</v>
      </c>
      <c r="V127" s="27">
        <f t="shared" si="237"/>
        <v>1</v>
      </c>
      <c r="W127" s="40">
        <f t="shared" si="137"/>
        <v>-0.9</v>
      </c>
      <c r="X127" s="42">
        <f t="shared" si="169"/>
        <v>32.86</v>
      </c>
      <c r="Y127" s="117"/>
      <c r="Z127" s="27"/>
      <c r="AA127" s="33"/>
      <c r="AB127" s="27"/>
      <c r="AC127" s="27"/>
      <c r="AD127" s="27"/>
      <c r="AE127" s="118"/>
      <c r="AF127" s="117"/>
      <c r="AG127" s="27"/>
      <c r="AH127" s="33"/>
      <c r="AI127" s="27"/>
      <c r="AJ127" s="27"/>
      <c r="AK127" s="118"/>
      <c r="AL127" s="64"/>
    </row>
    <row r="128" spans="1:38" outlineLevel="1" x14ac:dyDescent="0.2">
      <c r="A128" s="72"/>
      <c r="B128" s="34">
        <f t="shared" si="36"/>
        <v>123</v>
      </c>
      <c r="C128" s="2" t="s">
        <v>234</v>
      </c>
      <c r="D128" s="55">
        <v>44142</v>
      </c>
      <c r="E128" s="2" t="s">
        <v>51</v>
      </c>
      <c r="F128" s="47" t="s">
        <v>36</v>
      </c>
      <c r="G128" s="47" t="s">
        <v>67</v>
      </c>
      <c r="H128" s="47">
        <v>1100</v>
      </c>
      <c r="I128" s="47" t="s">
        <v>132</v>
      </c>
      <c r="J128" s="47" t="s">
        <v>120</v>
      </c>
      <c r="K128" s="121" t="s">
        <v>772</v>
      </c>
      <c r="L128" s="33" t="s">
        <v>8</v>
      </c>
      <c r="M128" s="10">
        <v>7.4</v>
      </c>
      <c r="N128" s="27">
        <v>1.5561538461538462</v>
      </c>
      <c r="O128" s="28">
        <v>2.2400000000000002</v>
      </c>
      <c r="P128" s="27">
        <v>1.27</v>
      </c>
      <c r="Q128" s="40">
        <f t="shared" si="192"/>
        <v>0</v>
      </c>
      <c r="R128" s="42">
        <f t="shared" ref="R128" si="238">Q128+R127</f>
        <v>76.16</v>
      </c>
      <c r="S128" s="10">
        <f t="shared" si="210"/>
        <v>7.4</v>
      </c>
      <c r="T128" s="27">
        <f t="shared" ref="T128:V128" si="239">IF(S128&gt;0,T$4,0)</f>
        <v>1</v>
      </c>
      <c r="U128" s="28">
        <f t="shared" si="212"/>
        <v>2.2400000000000002</v>
      </c>
      <c r="V128" s="27">
        <f t="shared" si="239"/>
        <v>1</v>
      </c>
      <c r="W128" s="40">
        <f t="shared" si="137"/>
        <v>0.24</v>
      </c>
      <c r="X128" s="42">
        <f t="shared" si="169"/>
        <v>33.1</v>
      </c>
      <c r="Y128" s="117"/>
      <c r="Z128" s="27"/>
      <c r="AA128" s="33"/>
      <c r="AB128" s="27"/>
      <c r="AC128" s="27"/>
      <c r="AD128" s="27"/>
      <c r="AE128" s="118"/>
      <c r="AF128" s="117"/>
      <c r="AG128" s="27"/>
      <c r="AH128" s="33"/>
      <c r="AI128" s="27"/>
      <c r="AJ128" s="27"/>
      <c r="AK128" s="118"/>
      <c r="AL128" s="64"/>
    </row>
    <row r="129" spans="1:40" outlineLevel="1" x14ac:dyDescent="0.2">
      <c r="A129" s="72"/>
      <c r="B129" s="34">
        <f t="shared" si="36"/>
        <v>124</v>
      </c>
      <c r="C129" s="2" t="s">
        <v>232</v>
      </c>
      <c r="D129" s="55">
        <v>44142</v>
      </c>
      <c r="E129" s="2" t="s">
        <v>51</v>
      </c>
      <c r="F129" s="47" t="s">
        <v>10</v>
      </c>
      <c r="G129" s="47" t="s">
        <v>67</v>
      </c>
      <c r="H129" s="47">
        <v>1200</v>
      </c>
      <c r="I129" s="47" t="s">
        <v>132</v>
      </c>
      <c r="J129" s="47" t="s">
        <v>120</v>
      </c>
      <c r="K129" s="121" t="s">
        <v>772</v>
      </c>
      <c r="L129" s="33" t="s">
        <v>8</v>
      </c>
      <c r="M129" s="10">
        <v>31.23</v>
      </c>
      <c r="N129" s="27">
        <v>0.32967213114754101</v>
      </c>
      <c r="O129" s="28">
        <v>4.8</v>
      </c>
      <c r="P129" s="27">
        <v>9.3333333333333351E-2</v>
      </c>
      <c r="Q129" s="40">
        <f t="shared" si="192"/>
        <v>0</v>
      </c>
      <c r="R129" s="42">
        <f t="shared" ref="R129" si="240">Q129+R128</f>
        <v>76.16</v>
      </c>
      <c r="S129" s="10">
        <f t="shared" si="210"/>
        <v>31.23</v>
      </c>
      <c r="T129" s="27">
        <f t="shared" ref="T129:V129" si="241">IF(S129&gt;0,T$4,0)</f>
        <v>1</v>
      </c>
      <c r="U129" s="28">
        <f t="shared" si="212"/>
        <v>4.8</v>
      </c>
      <c r="V129" s="27">
        <f t="shared" si="241"/>
        <v>1</v>
      </c>
      <c r="W129" s="40">
        <f t="shared" si="137"/>
        <v>2.8</v>
      </c>
      <c r="X129" s="42">
        <f t="shared" si="169"/>
        <v>35.9</v>
      </c>
      <c r="Y129" s="117"/>
      <c r="Z129" s="27"/>
      <c r="AA129" s="33"/>
      <c r="AB129" s="27"/>
      <c r="AC129" s="27"/>
      <c r="AD129" s="27"/>
      <c r="AE129" s="118"/>
      <c r="AF129" s="117"/>
      <c r="AG129" s="27"/>
      <c r="AH129" s="33"/>
      <c r="AI129" s="27"/>
      <c r="AJ129" s="27"/>
      <c r="AK129" s="118"/>
      <c r="AL129" s="64"/>
    </row>
    <row r="130" spans="1:40" outlineLevel="1" x14ac:dyDescent="0.2">
      <c r="A130" s="72"/>
      <c r="B130" s="34">
        <f t="shared" si="36"/>
        <v>125</v>
      </c>
      <c r="C130" s="2" t="s">
        <v>231</v>
      </c>
      <c r="D130" s="55">
        <v>44142</v>
      </c>
      <c r="E130" s="2" t="s">
        <v>51</v>
      </c>
      <c r="F130" s="47" t="s">
        <v>10</v>
      </c>
      <c r="G130" s="47" t="s">
        <v>67</v>
      </c>
      <c r="H130" s="47">
        <v>1200</v>
      </c>
      <c r="I130" s="47" t="s">
        <v>132</v>
      </c>
      <c r="J130" s="47" t="s">
        <v>120</v>
      </c>
      <c r="K130" s="121" t="s">
        <v>772</v>
      </c>
      <c r="L130" s="33" t="s">
        <v>9</v>
      </c>
      <c r="M130" s="10">
        <v>3.6</v>
      </c>
      <c r="N130" s="27">
        <v>3.86</v>
      </c>
      <c r="O130" s="28">
        <v>1.44</v>
      </c>
      <c r="P130" s="27">
        <v>0</v>
      </c>
      <c r="Q130" s="40">
        <f t="shared" si="192"/>
        <v>10</v>
      </c>
      <c r="R130" s="42">
        <f t="shared" ref="R130" si="242">Q130+R129</f>
        <v>86.16</v>
      </c>
      <c r="S130" s="10">
        <f t="shared" si="210"/>
        <v>3.6</v>
      </c>
      <c r="T130" s="27">
        <f t="shared" ref="T130:V130" si="243">IF(S130&gt;0,T$4,0)</f>
        <v>1</v>
      </c>
      <c r="U130" s="28">
        <f t="shared" si="212"/>
        <v>1.44</v>
      </c>
      <c r="V130" s="27">
        <f t="shared" si="243"/>
        <v>1</v>
      </c>
      <c r="W130" s="40">
        <f t="shared" si="137"/>
        <v>3.04</v>
      </c>
      <c r="X130" s="42">
        <f t="shared" si="169"/>
        <v>38.94</v>
      </c>
      <c r="Y130" s="117"/>
      <c r="Z130" s="27"/>
      <c r="AA130" s="33"/>
      <c r="AB130" s="27"/>
      <c r="AC130" s="27"/>
      <c r="AD130" s="27"/>
      <c r="AE130" s="118"/>
      <c r="AF130" s="117"/>
      <c r="AG130" s="27"/>
      <c r="AH130" s="33"/>
      <c r="AI130" s="27"/>
      <c r="AJ130" s="27"/>
      <c r="AK130" s="118"/>
      <c r="AL130" s="64"/>
    </row>
    <row r="131" spans="1:40" outlineLevel="1" x14ac:dyDescent="0.2">
      <c r="A131" s="72"/>
      <c r="B131" s="34">
        <f t="shared" si="36"/>
        <v>126</v>
      </c>
      <c r="C131" s="2" t="s">
        <v>206</v>
      </c>
      <c r="D131" s="55">
        <v>44142</v>
      </c>
      <c r="E131" s="2" t="s">
        <v>51</v>
      </c>
      <c r="F131" s="47" t="s">
        <v>10</v>
      </c>
      <c r="G131" s="47" t="s">
        <v>67</v>
      </c>
      <c r="H131" s="47">
        <v>1200</v>
      </c>
      <c r="I131" s="47" t="s">
        <v>132</v>
      </c>
      <c r="J131" s="47" t="s">
        <v>120</v>
      </c>
      <c r="K131" s="121" t="s">
        <v>772</v>
      </c>
      <c r="L131" s="33" t="s">
        <v>12</v>
      </c>
      <c r="M131" s="10">
        <v>9.92</v>
      </c>
      <c r="N131" s="27">
        <v>1.1217293233082706</v>
      </c>
      <c r="O131" s="28">
        <v>2.04</v>
      </c>
      <c r="P131" s="27">
        <v>1.0799999999999992</v>
      </c>
      <c r="Q131" s="40">
        <f t="shared" si="192"/>
        <v>0</v>
      </c>
      <c r="R131" s="42">
        <f t="shared" ref="R131" si="244">Q131+R130</f>
        <v>86.16</v>
      </c>
      <c r="S131" s="10">
        <f t="shared" si="210"/>
        <v>9.92</v>
      </c>
      <c r="T131" s="27">
        <f t="shared" ref="T131:V131" si="245">IF(S131&gt;0,T$4,0)</f>
        <v>1</v>
      </c>
      <c r="U131" s="28">
        <f t="shared" si="212"/>
        <v>2.04</v>
      </c>
      <c r="V131" s="27">
        <f t="shared" si="245"/>
        <v>1</v>
      </c>
      <c r="W131" s="40">
        <f t="shared" si="137"/>
        <v>0.04</v>
      </c>
      <c r="X131" s="42">
        <f t="shared" si="169"/>
        <v>38.979999999999997</v>
      </c>
      <c r="Y131" s="117"/>
      <c r="Z131" s="27"/>
      <c r="AA131" s="33"/>
      <c r="AB131" s="27"/>
      <c r="AC131" s="27"/>
      <c r="AD131" s="27"/>
      <c r="AE131" s="118"/>
      <c r="AF131" s="117"/>
      <c r="AG131" s="27"/>
      <c r="AH131" s="33"/>
      <c r="AI131" s="27"/>
      <c r="AJ131" s="27"/>
      <c r="AK131" s="118"/>
      <c r="AL131" s="64"/>
    </row>
    <row r="132" spans="1:40" outlineLevel="1" x14ac:dyDescent="0.2">
      <c r="A132" s="72"/>
      <c r="B132" s="34">
        <f t="shared" si="36"/>
        <v>127</v>
      </c>
      <c r="C132" s="2" t="s">
        <v>233</v>
      </c>
      <c r="D132" s="55">
        <v>44143</v>
      </c>
      <c r="E132" s="2" t="s">
        <v>60</v>
      </c>
      <c r="F132" s="47" t="s">
        <v>25</v>
      </c>
      <c r="G132" s="47" t="s">
        <v>67</v>
      </c>
      <c r="H132" s="47">
        <v>1100</v>
      </c>
      <c r="I132" s="47" t="s">
        <v>132</v>
      </c>
      <c r="J132" s="47" t="s">
        <v>120</v>
      </c>
      <c r="K132" s="121" t="s">
        <v>772</v>
      </c>
      <c r="L132" s="33" t="s">
        <v>56</v>
      </c>
      <c r="M132" s="10">
        <v>1.46</v>
      </c>
      <c r="N132" s="27">
        <v>21.736917663617167</v>
      </c>
      <c r="O132" s="28">
        <v>1.21</v>
      </c>
      <c r="P132" s="27"/>
      <c r="Q132" s="40">
        <f t="shared" si="192"/>
        <v>-21.7</v>
      </c>
      <c r="R132" s="42">
        <f t="shared" ref="R132" si="246">Q132+R131</f>
        <v>64.459999999999994</v>
      </c>
      <c r="S132" s="10">
        <f t="shared" si="210"/>
        <v>1.46</v>
      </c>
      <c r="T132" s="27">
        <f t="shared" ref="T132:V132" si="247">IF(S132&gt;0,T$4,0)</f>
        <v>1</v>
      </c>
      <c r="U132" s="28">
        <f t="shared" si="212"/>
        <v>1.21</v>
      </c>
      <c r="V132" s="27">
        <f t="shared" si="247"/>
        <v>1</v>
      </c>
      <c r="W132" s="40">
        <f t="shared" si="137"/>
        <v>-2</v>
      </c>
      <c r="X132" s="42">
        <f t="shared" si="169"/>
        <v>36.979999999999997</v>
      </c>
      <c r="Y132" s="117"/>
      <c r="Z132" s="27"/>
      <c r="AA132" s="33"/>
      <c r="AB132" s="27"/>
      <c r="AC132" s="27"/>
      <c r="AD132" s="27"/>
      <c r="AE132" s="118"/>
      <c r="AF132" s="117"/>
      <c r="AG132" s="27"/>
      <c r="AH132" s="33"/>
      <c r="AI132" s="27"/>
      <c r="AJ132" s="27"/>
      <c r="AK132" s="118"/>
      <c r="AL132" s="64"/>
    </row>
    <row r="133" spans="1:40" outlineLevel="1" x14ac:dyDescent="0.2">
      <c r="A133" s="72"/>
      <c r="B133" s="34">
        <f t="shared" si="36"/>
        <v>128</v>
      </c>
      <c r="C133" s="2" t="s">
        <v>209</v>
      </c>
      <c r="D133" s="55">
        <v>44144</v>
      </c>
      <c r="E133" s="2" t="s">
        <v>14</v>
      </c>
      <c r="F133" s="47" t="s">
        <v>25</v>
      </c>
      <c r="G133" s="47" t="s">
        <v>67</v>
      </c>
      <c r="H133" s="47">
        <v>1200</v>
      </c>
      <c r="I133" s="47" t="s">
        <v>132</v>
      </c>
      <c r="J133" s="47" t="s">
        <v>120</v>
      </c>
      <c r="K133" s="121" t="s">
        <v>772</v>
      </c>
      <c r="L133" s="33" t="s">
        <v>9</v>
      </c>
      <c r="M133" s="10">
        <v>1.43</v>
      </c>
      <c r="N133" s="27">
        <v>23.25028571428571</v>
      </c>
      <c r="O133" s="28">
        <v>1.1100000000000001</v>
      </c>
      <c r="P133" s="27">
        <v>0</v>
      </c>
      <c r="Q133" s="40">
        <f t="shared" si="192"/>
        <v>10</v>
      </c>
      <c r="R133" s="42">
        <f t="shared" ref="R133" si="248">Q133+R132</f>
        <v>74.459999999999994</v>
      </c>
      <c r="S133" s="10">
        <f t="shared" si="210"/>
        <v>1.43</v>
      </c>
      <c r="T133" s="27">
        <f t="shared" ref="T133:V133" si="249">IF(S133&gt;0,T$4,0)</f>
        <v>1</v>
      </c>
      <c r="U133" s="28">
        <f t="shared" si="212"/>
        <v>1.1100000000000001</v>
      </c>
      <c r="V133" s="27">
        <f t="shared" si="249"/>
        <v>1</v>
      </c>
      <c r="W133" s="40">
        <f t="shared" si="137"/>
        <v>0.54</v>
      </c>
      <c r="X133" s="42">
        <f t="shared" si="169"/>
        <v>37.519999999999996</v>
      </c>
      <c r="Y133" s="117"/>
      <c r="Z133" s="27"/>
      <c r="AA133" s="33"/>
      <c r="AB133" s="27"/>
      <c r="AC133" s="27"/>
      <c r="AD133" s="27"/>
      <c r="AE133" s="118"/>
      <c r="AF133" s="117"/>
      <c r="AG133" s="27"/>
      <c r="AH133" s="33"/>
      <c r="AI133" s="27"/>
      <c r="AJ133" s="27"/>
      <c r="AK133" s="118"/>
      <c r="AL133" s="64"/>
    </row>
    <row r="134" spans="1:40" outlineLevel="1" x14ac:dyDescent="0.2">
      <c r="A134" s="72"/>
      <c r="B134" s="34">
        <f t="shared" si="36"/>
        <v>129</v>
      </c>
      <c r="C134" s="2" t="s">
        <v>235</v>
      </c>
      <c r="D134" s="55">
        <v>44144</v>
      </c>
      <c r="E134" s="2" t="s">
        <v>14</v>
      </c>
      <c r="F134" s="47" t="s">
        <v>36</v>
      </c>
      <c r="G134" s="47" t="s">
        <v>67</v>
      </c>
      <c r="H134" s="47">
        <v>1200</v>
      </c>
      <c r="I134" s="47" t="s">
        <v>132</v>
      </c>
      <c r="J134" s="47" t="s">
        <v>120</v>
      </c>
      <c r="K134" s="121" t="s">
        <v>772</v>
      </c>
      <c r="L134" s="33" t="s">
        <v>66</v>
      </c>
      <c r="M134" s="10">
        <v>5.25</v>
      </c>
      <c r="N134" s="27">
        <v>2.3611764705882354</v>
      </c>
      <c r="O134" s="28">
        <v>2.1</v>
      </c>
      <c r="P134" s="27">
        <v>2.1311111111111121</v>
      </c>
      <c r="Q134" s="40">
        <f t="shared" si="192"/>
        <v>-4.5</v>
      </c>
      <c r="R134" s="42">
        <f t="shared" ref="R134" si="250">Q134+R133</f>
        <v>69.959999999999994</v>
      </c>
      <c r="S134" s="10">
        <f t="shared" si="210"/>
        <v>5.25</v>
      </c>
      <c r="T134" s="27">
        <f t="shared" ref="T134:V134" si="251">IF(S134&gt;0,T$4,0)</f>
        <v>1</v>
      </c>
      <c r="U134" s="28">
        <f t="shared" si="212"/>
        <v>2.1</v>
      </c>
      <c r="V134" s="27">
        <f t="shared" si="251"/>
        <v>1</v>
      </c>
      <c r="W134" s="40">
        <f t="shared" si="137"/>
        <v>-2</v>
      </c>
      <c r="X134" s="42">
        <f t="shared" si="169"/>
        <v>35.519999999999996</v>
      </c>
      <c r="Y134" s="117"/>
      <c r="Z134" s="27"/>
      <c r="AA134" s="33"/>
      <c r="AB134" s="27"/>
      <c r="AC134" s="27"/>
      <c r="AD134" s="27"/>
      <c r="AE134" s="118"/>
      <c r="AF134" s="117"/>
      <c r="AG134" s="27"/>
      <c r="AH134" s="33"/>
      <c r="AI134" s="27"/>
      <c r="AJ134" s="27"/>
      <c r="AK134" s="118"/>
      <c r="AL134" s="64"/>
      <c r="AN134" s="1"/>
    </row>
    <row r="135" spans="1:40" outlineLevel="1" x14ac:dyDescent="0.2">
      <c r="A135" s="72"/>
      <c r="B135" s="34">
        <f t="shared" si="36"/>
        <v>130</v>
      </c>
      <c r="C135" s="2" t="s">
        <v>236</v>
      </c>
      <c r="D135" s="55">
        <v>44144</v>
      </c>
      <c r="E135" s="2" t="s">
        <v>14</v>
      </c>
      <c r="F135" s="47" t="s">
        <v>10</v>
      </c>
      <c r="G135" s="47" t="s">
        <v>67</v>
      </c>
      <c r="H135" s="47">
        <v>1000</v>
      </c>
      <c r="I135" s="47" t="s">
        <v>132</v>
      </c>
      <c r="J135" s="47" t="s">
        <v>120</v>
      </c>
      <c r="K135" s="121" t="s">
        <v>772</v>
      </c>
      <c r="L135" s="33" t="s">
        <v>8</v>
      </c>
      <c r="M135" s="10">
        <v>6.89</v>
      </c>
      <c r="N135" s="27">
        <v>1.6972340425531915</v>
      </c>
      <c r="O135" s="28">
        <v>2.08</v>
      </c>
      <c r="P135" s="27">
        <v>1.6059259259259258</v>
      </c>
      <c r="Q135" s="40">
        <f t="shared" si="192"/>
        <v>0</v>
      </c>
      <c r="R135" s="42">
        <f t="shared" ref="R135" si="252">Q135+R134</f>
        <v>69.959999999999994</v>
      </c>
      <c r="S135" s="10">
        <f t="shared" si="210"/>
        <v>6.89</v>
      </c>
      <c r="T135" s="27">
        <f t="shared" ref="T135:V135" si="253">IF(S135&gt;0,T$4,0)</f>
        <v>1</v>
      </c>
      <c r="U135" s="28">
        <f t="shared" si="212"/>
        <v>2.08</v>
      </c>
      <c r="V135" s="27">
        <f t="shared" si="253"/>
        <v>1</v>
      </c>
      <c r="W135" s="40">
        <f t="shared" si="137"/>
        <v>0.08</v>
      </c>
      <c r="X135" s="42">
        <f t="shared" si="169"/>
        <v>35.599999999999994</v>
      </c>
      <c r="Y135" s="117"/>
      <c r="Z135" s="27"/>
      <c r="AA135" s="33"/>
      <c r="AB135" s="27"/>
      <c r="AC135" s="27"/>
      <c r="AD135" s="27"/>
      <c r="AE135" s="118"/>
      <c r="AF135" s="117"/>
      <c r="AG135" s="27"/>
      <c r="AH135" s="33"/>
      <c r="AI135" s="27"/>
      <c r="AJ135" s="27"/>
      <c r="AK135" s="118"/>
      <c r="AL135" s="64"/>
    </row>
    <row r="136" spans="1:40" outlineLevel="1" x14ac:dyDescent="0.2">
      <c r="A136" s="72"/>
      <c r="B136" s="34">
        <f t="shared" si="36"/>
        <v>131</v>
      </c>
      <c r="C136" s="2" t="s">
        <v>238</v>
      </c>
      <c r="D136" s="55">
        <v>44146</v>
      </c>
      <c r="E136" s="2" t="s">
        <v>40</v>
      </c>
      <c r="F136" s="47" t="s">
        <v>36</v>
      </c>
      <c r="G136" s="47" t="s">
        <v>67</v>
      </c>
      <c r="H136" s="47">
        <v>1400</v>
      </c>
      <c r="I136" s="47" t="s">
        <v>132</v>
      </c>
      <c r="J136" s="47" t="s">
        <v>120</v>
      </c>
      <c r="K136" s="121" t="s">
        <v>772</v>
      </c>
      <c r="L136" s="33" t="s">
        <v>9</v>
      </c>
      <c r="M136" s="10">
        <v>9.11</v>
      </c>
      <c r="N136" s="27">
        <v>1.2315077605321509</v>
      </c>
      <c r="O136" s="28">
        <v>2.59</v>
      </c>
      <c r="P136" s="27">
        <v>0.75692307692307692</v>
      </c>
      <c r="Q136" s="40">
        <f t="shared" si="192"/>
        <v>11.2</v>
      </c>
      <c r="R136" s="42">
        <f t="shared" ref="R136" si="254">Q136+R135</f>
        <v>81.16</v>
      </c>
      <c r="S136" s="10">
        <f t="shared" si="210"/>
        <v>9.11</v>
      </c>
      <c r="T136" s="27">
        <f t="shared" ref="T136:V136" si="255">IF(S136&gt;0,T$4,0)</f>
        <v>1</v>
      </c>
      <c r="U136" s="28">
        <f t="shared" si="212"/>
        <v>2.59</v>
      </c>
      <c r="V136" s="27">
        <f t="shared" si="255"/>
        <v>1</v>
      </c>
      <c r="W136" s="40">
        <f t="shared" ref="W136:W199" si="256">ROUND(IF(OR($L136="1st",$L136="WON"),($S136*$T136)+($U136*$V136),IF(OR($L136="2nd",$L136="3rd"),IF($U136="NTD",0,($U136*$V136))))-($T136+$V136),2)</f>
        <v>9.6999999999999993</v>
      </c>
      <c r="X136" s="42">
        <f t="shared" si="169"/>
        <v>45.3</v>
      </c>
      <c r="Y136" s="117"/>
      <c r="Z136" s="27"/>
      <c r="AA136" s="33"/>
      <c r="AB136" s="27"/>
      <c r="AC136" s="27"/>
      <c r="AD136" s="27"/>
      <c r="AE136" s="118"/>
      <c r="AF136" s="117"/>
      <c r="AG136" s="27"/>
      <c r="AH136" s="33"/>
      <c r="AI136" s="27"/>
      <c r="AJ136" s="27"/>
      <c r="AK136" s="118"/>
      <c r="AL136" s="64"/>
    </row>
    <row r="137" spans="1:40" outlineLevel="1" x14ac:dyDescent="0.2">
      <c r="A137" s="72"/>
      <c r="B137" s="34">
        <f t="shared" si="36"/>
        <v>132</v>
      </c>
      <c r="C137" s="2" t="s">
        <v>105</v>
      </c>
      <c r="D137" s="55">
        <v>44147</v>
      </c>
      <c r="E137" s="2" t="s">
        <v>37</v>
      </c>
      <c r="F137" s="47" t="s">
        <v>36</v>
      </c>
      <c r="G137" s="47" t="s">
        <v>67</v>
      </c>
      <c r="H137" s="47">
        <v>1170</v>
      </c>
      <c r="I137" s="47" t="s">
        <v>132</v>
      </c>
      <c r="J137" s="47" t="s">
        <v>120</v>
      </c>
      <c r="K137" s="121" t="s">
        <v>772</v>
      </c>
      <c r="L137" s="33" t="s">
        <v>9</v>
      </c>
      <c r="M137" s="10">
        <v>1.69</v>
      </c>
      <c r="N137" s="27">
        <v>14.552727272727271</v>
      </c>
      <c r="O137" s="28">
        <v>1.1299999999999999</v>
      </c>
      <c r="P137" s="27">
        <v>0</v>
      </c>
      <c r="Q137" s="40">
        <f t="shared" si="192"/>
        <v>10</v>
      </c>
      <c r="R137" s="42">
        <f t="shared" ref="R137" si="257">Q137+R136</f>
        <v>91.16</v>
      </c>
      <c r="S137" s="10">
        <f t="shared" si="210"/>
        <v>1.69</v>
      </c>
      <c r="T137" s="27">
        <f t="shared" ref="T137:V137" si="258">IF(S137&gt;0,T$4,0)</f>
        <v>1</v>
      </c>
      <c r="U137" s="28">
        <f t="shared" si="212"/>
        <v>1.1299999999999999</v>
      </c>
      <c r="V137" s="27">
        <f t="shared" si="258"/>
        <v>1</v>
      </c>
      <c r="W137" s="40">
        <f t="shared" si="256"/>
        <v>0.82</v>
      </c>
      <c r="X137" s="42">
        <f t="shared" si="169"/>
        <v>46.12</v>
      </c>
      <c r="Y137" s="117"/>
      <c r="Z137" s="27"/>
      <c r="AA137" s="33"/>
      <c r="AB137" s="27"/>
      <c r="AC137" s="27"/>
      <c r="AD137" s="27"/>
      <c r="AE137" s="118"/>
      <c r="AF137" s="117"/>
      <c r="AG137" s="27"/>
      <c r="AH137" s="33"/>
      <c r="AI137" s="27"/>
      <c r="AJ137" s="27"/>
      <c r="AK137" s="118"/>
      <c r="AL137" s="64"/>
    </row>
    <row r="138" spans="1:40" outlineLevel="1" x14ac:dyDescent="0.2">
      <c r="A138" s="72"/>
      <c r="B138" s="34">
        <f t="shared" si="36"/>
        <v>133</v>
      </c>
      <c r="C138" s="2" t="s">
        <v>237</v>
      </c>
      <c r="D138" s="55">
        <v>44147</v>
      </c>
      <c r="E138" s="2" t="s">
        <v>44</v>
      </c>
      <c r="F138" s="47" t="s">
        <v>36</v>
      </c>
      <c r="G138" s="47" t="s">
        <v>67</v>
      </c>
      <c r="H138" s="47">
        <v>1200</v>
      </c>
      <c r="I138" s="47" t="s">
        <v>131</v>
      </c>
      <c r="J138" s="47" t="s">
        <v>120</v>
      </c>
      <c r="K138" s="121" t="s">
        <v>772</v>
      </c>
      <c r="L138" s="33" t="s">
        <v>56</v>
      </c>
      <c r="M138" s="10">
        <v>2.64</v>
      </c>
      <c r="N138" s="27">
        <v>6.1039070442992003</v>
      </c>
      <c r="O138" s="28">
        <v>1.37</v>
      </c>
      <c r="P138" s="27">
        <v>0</v>
      </c>
      <c r="Q138" s="40">
        <f t="shared" si="192"/>
        <v>-6.1</v>
      </c>
      <c r="R138" s="42">
        <f t="shared" ref="R138" si="259">Q138+R137</f>
        <v>85.06</v>
      </c>
      <c r="S138" s="10">
        <f t="shared" si="210"/>
        <v>2.64</v>
      </c>
      <c r="T138" s="27">
        <f t="shared" ref="T138:V138" si="260">IF(S138&gt;0,T$4,0)</f>
        <v>1</v>
      </c>
      <c r="U138" s="28">
        <f t="shared" si="212"/>
        <v>1.37</v>
      </c>
      <c r="V138" s="27">
        <f t="shared" si="260"/>
        <v>1</v>
      </c>
      <c r="W138" s="40">
        <f t="shared" si="256"/>
        <v>-2</v>
      </c>
      <c r="X138" s="42">
        <f t="shared" si="169"/>
        <v>44.12</v>
      </c>
      <c r="Y138" s="117"/>
      <c r="Z138" s="27"/>
      <c r="AA138" s="33"/>
      <c r="AB138" s="27"/>
      <c r="AC138" s="27"/>
      <c r="AD138" s="27"/>
      <c r="AE138" s="118"/>
      <c r="AF138" s="117"/>
      <c r="AG138" s="27"/>
      <c r="AH138" s="33"/>
      <c r="AI138" s="27"/>
      <c r="AJ138" s="27"/>
      <c r="AK138" s="118"/>
      <c r="AL138" s="64"/>
    </row>
    <row r="139" spans="1:40" outlineLevel="1" x14ac:dyDescent="0.2">
      <c r="A139" s="72"/>
      <c r="B139" s="34">
        <f t="shared" si="36"/>
        <v>134</v>
      </c>
      <c r="C139" s="2" t="s">
        <v>214</v>
      </c>
      <c r="D139" s="55">
        <v>44148</v>
      </c>
      <c r="E139" s="2" t="s">
        <v>35</v>
      </c>
      <c r="F139" s="47" t="s">
        <v>48</v>
      </c>
      <c r="G139" s="47" t="s">
        <v>67</v>
      </c>
      <c r="H139" s="47">
        <v>1100</v>
      </c>
      <c r="I139" s="47" t="s">
        <v>131</v>
      </c>
      <c r="J139" s="47" t="s">
        <v>120</v>
      </c>
      <c r="K139" s="121" t="s">
        <v>772</v>
      </c>
      <c r="L139" s="33" t="s">
        <v>92</v>
      </c>
      <c r="M139" s="10">
        <v>15</v>
      </c>
      <c r="N139" s="27">
        <v>0.71714285714285708</v>
      </c>
      <c r="O139" s="28">
        <v>3.93</v>
      </c>
      <c r="P139" s="27">
        <v>0.24571428571428572</v>
      </c>
      <c r="Q139" s="40">
        <f t="shared" si="192"/>
        <v>-1</v>
      </c>
      <c r="R139" s="42">
        <f t="shared" ref="R139" si="261">Q139+R138</f>
        <v>84.06</v>
      </c>
      <c r="S139" s="10">
        <f t="shared" si="210"/>
        <v>15</v>
      </c>
      <c r="T139" s="27">
        <f t="shared" ref="T139:V139" si="262">IF(S139&gt;0,T$4,0)</f>
        <v>1</v>
      </c>
      <c r="U139" s="28">
        <f t="shared" si="212"/>
        <v>3.93</v>
      </c>
      <c r="V139" s="27">
        <f t="shared" si="262"/>
        <v>1</v>
      </c>
      <c r="W139" s="40">
        <f t="shared" si="256"/>
        <v>-2</v>
      </c>
      <c r="X139" s="42">
        <f t="shared" si="169"/>
        <v>42.12</v>
      </c>
      <c r="Y139" s="117"/>
      <c r="Z139" s="27"/>
      <c r="AA139" s="33"/>
      <c r="AB139" s="27"/>
      <c r="AC139" s="27"/>
      <c r="AD139" s="27"/>
      <c r="AE139" s="118"/>
      <c r="AF139" s="117"/>
      <c r="AG139" s="27"/>
      <c r="AH139" s="33"/>
      <c r="AI139" s="27"/>
      <c r="AJ139" s="27"/>
      <c r="AK139" s="118"/>
      <c r="AL139" s="64"/>
    </row>
    <row r="140" spans="1:40" outlineLevel="1" x14ac:dyDescent="0.2">
      <c r="A140" s="72"/>
      <c r="B140" s="34">
        <f t="shared" si="36"/>
        <v>135</v>
      </c>
      <c r="C140" s="2" t="s">
        <v>239</v>
      </c>
      <c r="D140" s="55">
        <v>44148</v>
      </c>
      <c r="E140" s="2" t="s">
        <v>27</v>
      </c>
      <c r="F140" s="47" t="s">
        <v>41</v>
      </c>
      <c r="G140" s="47" t="s">
        <v>71</v>
      </c>
      <c r="H140" s="47">
        <v>955</v>
      </c>
      <c r="I140" s="47" t="s">
        <v>132</v>
      </c>
      <c r="J140" s="47" t="s">
        <v>120</v>
      </c>
      <c r="K140" s="121" t="s">
        <v>772</v>
      </c>
      <c r="L140" s="33" t="s">
        <v>62</v>
      </c>
      <c r="M140" s="10">
        <v>8.23</v>
      </c>
      <c r="N140" s="27">
        <v>1.3858620689655172</v>
      </c>
      <c r="O140" s="28">
        <v>2.54</v>
      </c>
      <c r="P140" s="27">
        <v>0.90666666666666651</v>
      </c>
      <c r="Q140" s="40">
        <f t="shared" si="192"/>
        <v>-2.2999999999999998</v>
      </c>
      <c r="R140" s="42">
        <f t="shared" ref="R140" si="263">Q140+R139</f>
        <v>81.760000000000005</v>
      </c>
      <c r="S140" s="10">
        <f t="shared" si="210"/>
        <v>8.23</v>
      </c>
      <c r="T140" s="27">
        <f t="shared" ref="T140:V140" si="264">IF(S140&gt;0,T$4,0)</f>
        <v>1</v>
      </c>
      <c r="U140" s="28">
        <f t="shared" si="212"/>
        <v>2.54</v>
      </c>
      <c r="V140" s="27">
        <f t="shared" si="264"/>
        <v>1</v>
      </c>
      <c r="W140" s="40">
        <f t="shared" si="256"/>
        <v>-2</v>
      </c>
      <c r="X140" s="42">
        <f t="shared" si="169"/>
        <v>40.119999999999997</v>
      </c>
      <c r="Y140" s="117"/>
      <c r="Z140" s="27"/>
      <c r="AA140" s="33"/>
      <c r="AB140" s="27"/>
      <c r="AC140" s="27"/>
      <c r="AD140" s="27"/>
      <c r="AE140" s="118"/>
      <c r="AF140" s="117"/>
      <c r="AG140" s="27"/>
      <c r="AH140" s="33"/>
      <c r="AI140" s="27"/>
      <c r="AJ140" s="27"/>
      <c r="AK140" s="118"/>
      <c r="AL140" s="64"/>
    </row>
    <row r="141" spans="1:40" outlineLevel="1" x14ac:dyDescent="0.2">
      <c r="A141" s="72"/>
      <c r="B141" s="34">
        <f t="shared" si="36"/>
        <v>136</v>
      </c>
      <c r="C141" s="2" t="s">
        <v>241</v>
      </c>
      <c r="D141" s="55">
        <v>44149</v>
      </c>
      <c r="E141" s="2" t="s">
        <v>244</v>
      </c>
      <c r="F141" s="47" t="s">
        <v>25</v>
      </c>
      <c r="G141" s="47" t="s">
        <v>67</v>
      </c>
      <c r="H141" s="47">
        <v>1000</v>
      </c>
      <c r="I141" s="47" t="s">
        <v>131</v>
      </c>
      <c r="J141" s="47" t="s">
        <v>120</v>
      </c>
      <c r="K141" s="121" t="s">
        <v>772</v>
      </c>
      <c r="L141" s="33" t="s">
        <v>8</v>
      </c>
      <c r="M141" s="10">
        <v>3.06</v>
      </c>
      <c r="N141" s="27">
        <v>4.877575757575757</v>
      </c>
      <c r="O141" s="28">
        <v>1.44</v>
      </c>
      <c r="P141" s="27">
        <v>0</v>
      </c>
      <c r="Q141" s="40">
        <f t="shared" si="192"/>
        <v>-4.9000000000000004</v>
      </c>
      <c r="R141" s="42">
        <f t="shared" ref="R141" si="265">Q141+R140</f>
        <v>76.86</v>
      </c>
      <c r="S141" s="10">
        <f t="shared" si="210"/>
        <v>3.06</v>
      </c>
      <c r="T141" s="27">
        <f t="shared" ref="T141:V141" si="266">IF(S141&gt;0,T$4,0)</f>
        <v>1</v>
      </c>
      <c r="U141" s="28">
        <f t="shared" si="212"/>
        <v>1.44</v>
      </c>
      <c r="V141" s="27">
        <f t="shared" si="266"/>
        <v>1</v>
      </c>
      <c r="W141" s="40">
        <f t="shared" si="256"/>
        <v>-0.56000000000000005</v>
      </c>
      <c r="X141" s="42">
        <f t="shared" si="169"/>
        <v>39.559999999999995</v>
      </c>
      <c r="Y141" s="117"/>
      <c r="Z141" s="27"/>
      <c r="AA141" s="33"/>
      <c r="AB141" s="27"/>
      <c r="AC141" s="27"/>
      <c r="AD141" s="27"/>
      <c r="AE141" s="118"/>
      <c r="AF141" s="117"/>
      <c r="AG141" s="27"/>
      <c r="AH141" s="33"/>
      <c r="AI141" s="27"/>
      <c r="AJ141" s="27"/>
      <c r="AK141" s="118"/>
      <c r="AL141" s="64"/>
    </row>
    <row r="142" spans="1:40" outlineLevel="1" x14ac:dyDescent="0.2">
      <c r="A142" s="72"/>
      <c r="B142" s="34">
        <f t="shared" si="36"/>
        <v>137</v>
      </c>
      <c r="C142" s="2" t="s">
        <v>242</v>
      </c>
      <c r="D142" s="55">
        <v>44149</v>
      </c>
      <c r="E142" s="2" t="s">
        <v>244</v>
      </c>
      <c r="F142" s="47" t="s">
        <v>36</v>
      </c>
      <c r="G142" s="47" t="s">
        <v>67</v>
      </c>
      <c r="H142" s="47">
        <v>1000</v>
      </c>
      <c r="I142" s="47" t="s">
        <v>131</v>
      </c>
      <c r="J142" s="47" t="s">
        <v>120</v>
      </c>
      <c r="K142" s="121" t="s">
        <v>772</v>
      </c>
      <c r="L142" s="33" t="s">
        <v>9</v>
      </c>
      <c r="M142" s="10">
        <v>6.94</v>
      </c>
      <c r="N142" s="27">
        <v>1.6766666666666667</v>
      </c>
      <c r="O142" s="28">
        <v>2.44</v>
      </c>
      <c r="P142" s="27">
        <v>1.1533333333333335</v>
      </c>
      <c r="Q142" s="40">
        <f t="shared" si="192"/>
        <v>11.6</v>
      </c>
      <c r="R142" s="42">
        <f t="shared" ref="R142" si="267">Q142+R141</f>
        <v>88.46</v>
      </c>
      <c r="S142" s="10">
        <f t="shared" si="210"/>
        <v>6.94</v>
      </c>
      <c r="T142" s="27">
        <f t="shared" ref="T142:V142" si="268">IF(S142&gt;0,T$4,0)</f>
        <v>1</v>
      </c>
      <c r="U142" s="28">
        <f t="shared" si="212"/>
        <v>2.44</v>
      </c>
      <c r="V142" s="27">
        <f t="shared" si="268"/>
        <v>1</v>
      </c>
      <c r="W142" s="40">
        <f t="shared" si="256"/>
        <v>7.38</v>
      </c>
      <c r="X142" s="42">
        <f t="shared" si="169"/>
        <v>46.94</v>
      </c>
      <c r="Y142" s="117"/>
      <c r="Z142" s="27"/>
      <c r="AA142" s="33"/>
      <c r="AB142" s="27"/>
      <c r="AC142" s="27"/>
      <c r="AD142" s="27"/>
      <c r="AE142" s="118"/>
      <c r="AF142" s="117"/>
      <c r="AG142" s="27"/>
      <c r="AH142" s="33"/>
      <c r="AI142" s="27"/>
      <c r="AJ142" s="27"/>
      <c r="AK142" s="118"/>
      <c r="AL142" s="64"/>
    </row>
    <row r="143" spans="1:40" outlineLevel="1" x14ac:dyDescent="0.2">
      <c r="A143" s="72"/>
      <c r="B143" s="34">
        <f t="shared" si="36"/>
        <v>138</v>
      </c>
      <c r="C143" s="2" t="s">
        <v>243</v>
      </c>
      <c r="D143" s="55">
        <v>44149</v>
      </c>
      <c r="E143" s="2" t="s">
        <v>244</v>
      </c>
      <c r="F143" s="47" t="s">
        <v>13</v>
      </c>
      <c r="G143" s="47" t="s">
        <v>69</v>
      </c>
      <c r="H143" s="47">
        <v>1000</v>
      </c>
      <c r="I143" s="47" t="s">
        <v>131</v>
      </c>
      <c r="J143" s="47" t="s">
        <v>120</v>
      </c>
      <c r="K143" s="121" t="s">
        <v>772</v>
      </c>
      <c r="L143" s="33" t="s">
        <v>9</v>
      </c>
      <c r="M143" s="10">
        <v>4.78</v>
      </c>
      <c r="N143" s="27">
        <v>2.6334767025089598</v>
      </c>
      <c r="O143" s="28">
        <v>1.84</v>
      </c>
      <c r="P143" s="27">
        <v>3.1233136094674556</v>
      </c>
      <c r="Q143" s="40">
        <f t="shared" si="192"/>
        <v>12.6</v>
      </c>
      <c r="R143" s="42">
        <f t="shared" ref="R143" si="269">Q143+R142</f>
        <v>101.05999999999999</v>
      </c>
      <c r="S143" s="10">
        <f t="shared" si="210"/>
        <v>4.78</v>
      </c>
      <c r="T143" s="27">
        <f t="shared" ref="T143:V143" si="270">IF(S143&gt;0,T$4,0)</f>
        <v>1</v>
      </c>
      <c r="U143" s="28">
        <f t="shared" si="212"/>
        <v>1.84</v>
      </c>
      <c r="V143" s="27">
        <f t="shared" si="270"/>
        <v>1</v>
      </c>
      <c r="W143" s="40">
        <f t="shared" si="256"/>
        <v>4.62</v>
      </c>
      <c r="X143" s="42">
        <f t="shared" si="169"/>
        <v>51.559999999999995</v>
      </c>
      <c r="Y143" s="117"/>
      <c r="Z143" s="27"/>
      <c r="AA143" s="33"/>
      <c r="AB143" s="27"/>
      <c r="AC143" s="27"/>
      <c r="AD143" s="27"/>
      <c r="AE143" s="118"/>
      <c r="AF143" s="117"/>
      <c r="AG143" s="27"/>
      <c r="AH143" s="33"/>
      <c r="AI143" s="27"/>
      <c r="AJ143" s="27"/>
      <c r="AK143" s="118"/>
      <c r="AL143" s="64"/>
    </row>
    <row r="144" spans="1:40" outlineLevel="1" x14ac:dyDescent="0.2">
      <c r="A144" s="72"/>
      <c r="B144" s="34">
        <f t="shared" si="36"/>
        <v>139</v>
      </c>
      <c r="C144" s="2" t="s">
        <v>87</v>
      </c>
      <c r="D144" s="55">
        <v>44149</v>
      </c>
      <c r="E144" s="2" t="s">
        <v>240</v>
      </c>
      <c r="F144" s="47" t="s">
        <v>10</v>
      </c>
      <c r="G144" s="47" t="s">
        <v>67</v>
      </c>
      <c r="H144" s="47">
        <v>1000</v>
      </c>
      <c r="I144" s="47" t="s">
        <v>132</v>
      </c>
      <c r="J144" s="47" t="s">
        <v>178</v>
      </c>
      <c r="K144" s="121" t="s">
        <v>772</v>
      </c>
      <c r="L144" s="33" t="s">
        <v>9</v>
      </c>
      <c r="M144" s="10">
        <v>2.58</v>
      </c>
      <c r="N144" s="27">
        <v>6.36</v>
      </c>
      <c r="O144" s="28">
        <v>1.33</v>
      </c>
      <c r="P144" s="27">
        <v>0</v>
      </c>
      <c r="Q144" s="40">
        <f t="shared" si="192"/>
        <v>10</v>
      </c>
      <c r="R144" s="42">
        <f t="shared" ref="R144" si="271">Q144+R143</f>
        <v>111.05999999999999</v>
      </c>
      <c r="S144" s="10">
        <f t="shared" si="210"/>
        <v>2.58</v>
      </c>
      <c r="T144" s="27">
        <f t="shared" ref="T144:V144" si="272">IF(S144&gt;0,T$4,0)</f>
        <v>1</v>
      </c>
      <c r="U144" s="28">
        <f t="shared" si="212"/>
        <v>1.33</v>
      </c>
      <c r="V144" s="27">
        <f t="shared" si="272"/>
        <v>1</v>
      </c>
      <c r="W144" s="40">
        <f t="shared" si="256"/>
        <v>1.91</v>
      </c>
      <c r="X144" s="42">
        <f t="shared" si="169"/>
        <v>53.469999999999992</v>
      </c>
      <c r="Y144" s="117"/>
      <c r="Z144" s="27"/>
      <c r="AA144" s="33"/>
      <c r="AB144" s="27"/>
      <c r="AC144" s="27"/>
      <c r="AD144" s="27"/>
      <c r="AE144" s="118"/>
      <c r="AF144" s="117"/>
      <c r="AG144" s="27"/>
      <c r="AH144" s="33"/>
      <c r="AI144" s="27"/>
      <c r="AJ144" s="27"/>
      <c r="AK144" s="118"/>
      <c r="AL144" s="64"/>
    </row>
    <row r="145" spans="1:38" outlineLevel="1" x14ac:dyDescent="0.2">
      <c r="A145" s="72"/>
      <c r="B145" s="34">
        <f t="shared" si="36"/>
        <v>140</v>
      </c>
      <c r="C145" s="2" t="s">
        <v>246</v>
      </c>
      <c r="D145" s="55">
        <v>44150</v>
      </c>
      <c r="E145" s="2" t="s">
        <v>53</v>
      </c>
      <c r="F145" s="47" t="s">
        <v>36</v>
      </c>
      <c r="G145" s="47" t="s">
        <v>67</v>
      </c>
      <c r="H145" s="47">
        <v>1350</v>
      </c>
      <c r="I145" s="47" t="s">
        <v>132</v>
      </c>
      <c r="J145" s="47" t="s">
        <v>120</v>
      </c>
      <c r="K145" s="121" t="s">
        <v>772</v>
      </c>
      <c r="L145" s="33" t="s">
        <v>12</v>
      </c>
      <c r="M145" s="10">
        <v>2.35</v>
      </c>
      <c r="N145" s="27">
        <v>7.4260962566844926</v>
      </c>
      <c r="O145" s="28">
        <v>1.22</v>
      </c>
      <c r="P145" s="27">
        <v>0</v>
      </c>
      <c r="Q145" s="40">
        <f t="shared" si="192"/>
        <v>-7.4</v>
      </c>
      <c r="R145" s="42">
        <f t="shared" ref="R145" si="273">Q145+R144</f>
        <v>103.65999999999998</v>
      </c>
      <c r="S145" s="10">
        <f t="shared" si="210"/>
        <v>2.35</v>
      </c>
      <c r="T145" s="27">
        <f t="shared" ref="T145:V145" si="274">IF(S145&gt;0,T$4,0)</f>
        <v>1</v>
      </c>
      <c r="U145" s="28">
        <f t="shared" si="212"/>
        <v>1.22</v>
      </c>
      <c r="V145" s="27">
        <f t="shared" si="274"/>
        <v>1</v>
      </c>
      <c r="W145" s="40">
        <f t="shared" si="256"/>
        <v>-0.78</v>
      </c>
      <c r="X145" s="42">
        <f t="shared" si="169"/>
        <v>52.689999999999991</v>
      </c>
      <c r="Y145" s="117"/>
      <c r="Z145" s="27"/>
      <c r="AA145" s="33"/>
      <c r="AB145" s="27"/>
      <c r="AC145" s="27"/>
      <c r="AD145" s="27"/>
      <c r="AE145" s="118"/>
      <c r="AF145" s="117"/>
      <c r="AG145" s="27"/>
      <c r="AH145" s="33"/>
      <c r="AI145" s="27"/>
      <c r="AJ145" s="27"/>
      <c r="AK145" s="118"/>
      <c r="AL145" s="64"/>
    </row>
    <row r="146" spans="1:38" outlineLevel="1" x14ac:dyDescent="0.2">
      <c r="A146" s="72"/>
      <c r="B146" s="34">
        <f>B145+1</f>
        <v>141</v>
      </c>
      <c r="C146" s="2" t="s">
        <v>247</v>
      </c>
      <c r="D146" s="55">
        <v>44150</v>
      </c>
      <c r="E146" s="2" t="s">
        <v>53</v>
      </c>
      <c r="F146" s="47" t="s">
        <v>36</v>
      </c>
      <c r="G146" s="47" t="s">
        <v>67</v>
      </c>
      <c r="H146" s="47">
        <v>1350</v>
      </c>
      <c r="I146" s="47" t="s">
        <v>132</v>
      </c>
      <c r="J146" s="47" t="s">
        <v>120</v>
      </c>
      <c r="K146" s="121" t="s">
        <v>772</v>
      </c>
      <c r="L146" s="33" t="s">
        <v>56</v>
      </c>
      <c r="M146" s="10">
        <v>7.4</v>
      </c>
      <c r="N146" s="27">
        <v>1.5561538461538462</v>
      </c>
      <c r="O146" s="28">
        <v>2.1</v>
      </c>
      <c r="P146" s="27">
        <v>1.421111111111111</v>
      </c>
      <c r="Q146" s="40">
        <f t="shared" si="192"/>
        <v>-3</v>
      </c>
      <c r="R146" s="42">
        <f t="shared" ref="R146:R147" si="275">Q146+R145</f>
        <v>100.65999999999998</v>
      </c>
      <c r="S146" s="10">
        <f t="shared" si="210"/>
        <v>7.4</v>
      </c>
      <c r="T146" s="27">
        <f t="shared" ref="T146:V146" si="276">IF(S146&gt;0,T$4,0)</f>
        <v>1</v>
      </c>
      <c r="U146" s="28">
        <f t="shared" si="212"/>
        <v>2.1</v>
      </c>
      <c r="V146" s="27">
        <f t="shared" si="276"/>
        <v>1</v>
      </c>
      <c r="W146" s="40">
        <f t="shared" si="256"/>
        <v>-2</v>
      </c>
      <c r="X146" s="42">
        <f t="shared" si="169"/>
        <v>50.689999999999991</v>
      </c>
      <c r="Y146" s="117"/>
      <c r="Z146" s="27"/>
      <c r="AA146" s="33"/>
      <c r="AB146" s="27"/>
      <c r="AC146" s="27"/>
      <c r="AD146" s="27"/>
      <c r="AE146" s="118"/>
      <c r="AF146" s="117"/>
      <c r="AG146" s="27"/>
      <c r="AH146" s="33"/>
      <c r="AI146" s="27"/>
      <c r="AJ146" s="27"/>
      <c r="AK146" s="118"/>
      <c r="AL146" s="64"/>
    </row>
    <row r="147" spans="1:38" outlineLevel="1" x14ac:dyDescent="0.2">
      <c r="A147" s="72"/>
      <c r="B147" s="34">
        <f t="shared" si="36"/>
        <v>142</v>
      </c>
      <c r="C147" s="2" t="s">
        <v>248</v>
      </c>
      <c r="D147" s="55">
        <v>44152</v>
      </c>
      <c r="E147" s="2" t="s">
        <v>11</v>
      </c>
      <c r="F147" s="47" t="s">
        <v>25</v>
      </c>
      <c r="G147" s="47" t="s">
        <v>67</v>
      </c>
      <c r="H147" s="47">
        <v>1100</v>
      </c>
      <c r="I147" s="47" t="s">
        <v>132</v>
      </c>
      <c r="J147" s="47" t="s">
        <v>120</v>
      </c>
      <c r="K147" s="121" t="s">
        <v>772</v>
      </c>
      <c r="L147" s="33" t="s">
        <v>8</v>
      </c>
      <c r="M147" s="10">
        <v>4.6100000000000003</v>
      </c>
      <c r="N147" s="27">
        <v>2.7717241379310344</v>
      </c>
      <c r="O147" s="28">
        <v>1.96</v>
      </c>
      <c r="P147" s="27">
        <v>2.84</v>
      </c>
      <c r="Q147" s="40">
        <f t="shared" si="192"/>
        <v>0</v>
      </c>
      <c r="R147" s="42">
        <f t="shared" si="275"/>
        <v>100.65999999999998</v>
      </c>
      <c r="S147" s="10">
        <f t="shared" si="210"/>
        <v>4.6100000000000003</v>
      </c>
      <c r="T147" s="27">
        <f t="shared" ref="T147:V147" si="277">IF(S147&gt;0,T$4,0)</f>
        <v>1</v>
      </c>
      <c r="U147" s="28">
        <f t="shared" si="212"/>
        <v>1.96</v>
      </c>
      <c r="V147" s="27">
        <f t="shared" si="277"/>
        <v>1</v>
      </c>
      <c r="W147" s="40">
        <f t="shared" si="256"/>
        <v>-0.04</v>
      </c>
      <c r="X147" s="42">
        <f t="shared" si="169"/>
        <v>50.649999999999991</v>
      </c>
      <c r="Y147" s="117"/>
      <c r="Z147" s="27"/>
      <c r="AA147" s="33"/>
      <c r="AB147" s="27"/>
      <c r="AC147" s="27"/>
      <c r="AD147" s="27"/>
      <c r="AE147" s="118"/>
      <c r="AF147" s="117"/>
      <c r="AG147" s="27"/>
      <c r="AH147" s="33"/>
      <c r="AI147" s="27"/>
      <c r="AJ147" s="27"/>
      <c r="AK147" s="118"/>
      <c r="AL147" s="64"/>
    </row>
    <row r="148" spans="1:38" outlineLevel="1" x14ac:dyDescent="0.2">
      <c r="A148" s="72"/>
      <c r="B148" s="34">
        <f t="shared" si="36"/>
        <v>143</v>
      </c>
      <c r="C148" s="2" t="s">
        <v>208</v>
      </c>
      <c r="D148" s="55">
        <v>44152</v>
      </c>
      <c r="E148" s="2" t="s">
        <v>11</v>
      </c>
      <c r="F148" s="47" t="s">
        <v>10</v>
      </c>
      <c r="G148" s="47" t="s">
        <v>67</v>
      </c>
      <c r="H148" s="47">
        <v>1400</v>
      </c>
      <c r="I148" s="47" t="s">
        <v>132</v>
      </c>
      <c r="J148" s="47" t="s">
        <v>120</v>
      </c>
      <c r="K148" s="121" t="s">
        <v>772</v>
      </c>
      <c r="L148" s="33" t="s">
        <v>9</v>
      </c>
      <c r="M148" s="10">
        <v>3.1</v>
      </c>
      <c r="N148" s="27">
        <v>4.7706184012066366</v>
      </c>
      <c r="O148" s="28">
        <v>1.43</v>
      </c>
      <c r="P148" s="27">
        <v>0</v>
      </c>
      <c r="Q148" s="40">
        <f t="shared" si="192"/>
        <v>10</v>
      </c>
      <c r="R148" s="42">
        <f t="shared" ref="R148" si="278">Q148+R147</f>
        <v>110.65999999999998</v>
      </c>
      <c r="S148" s="10">
        <f t="shared" si="210"/>
        <v>3.1</v>
      </c>
      <c r="T148" s="27">
        <f t="shared" ref="T148:V148" si="279">IF(S148&gt;0,T$4,0)</f>
        <v>1</v>
      </c>
      <c r="U148" s="28">
        <f t="shared" si="212"/>
        <v>1.43</v>
      </c>
      <c r="V148" s="27">
        <f t="shared" si="279"/>
        <v>1</v>
      </c>
      <c r="W148" s="40">
        <f t="shared" si="256"/>
        <v>2.5299999999999998</v>
      </c>
      <c r="X148" s="42">
        <f t="shared" si="169"/>
        <v>53.179999999999993</v>
      </c>
      <c r="Y148" s="117"/>
      <c r="Z148" s="27"/>
      <c r="AA148" s="33"/>
      <c r="AB148" s="27"/>
      <c r="AC148" s="27"/>
      <c r="AD148" s="27"/>
      <c r="AE148" s="118"/>
      <c r="AF148" s="117"/>
      <c r="AG148" s="27"/>
      <c r="AH148" s="33"/>
      <c r="AI148" s="27"/>
      <c r="AJ148" s="27"/>
      <c r="AK148" s="118"/>
      <c r="AL148" s="64"/>
    </row>
    <row r="149" spans="1:38" outlineLevel="1" x14ac:dyDescent="0.2">
      <c r="A149" s="72"/>
      <c r="B149" s="34">
        <f t="shared" si="36"/>
        <v>144</v>
      </c>
      <c r="C149" s="2" t="s">
        <v>249</v>
      </c>
      <c r="D149" s="55">
        <v>44153</v>
      </c>
      <c r="E149" s="2" t="s">
        <v>39</v>
      </c>
      <c r="F149" s="47" t="s">
        <v>36</v>
      </c>
      <c r="G149" s="47" t="s">
        <v>67</v>
      </c>
      <c r="H149" s="47">
        <v>1200</v>
      </c>
      <c r="I149" s="47" t="s">
        <v>132</v>
      </c>
      <c r="J149" s="47" t="s">
        <v>120</v>
      </c>
      <c r="K149" s="121" t="s">
        <v>772</v>
      </c>
      <c r="L149" s="33" t="s">
        <v>66</v>
      </c>
      <c r="M149" s="10">
        <v>4.01</v>
      </c>
      <c r="N149" s="27">
        <v>3.3200000000000003</v>
      </c>
      <c r="O149" s="28">
        <v>1.71</v>
      </c>
      <c r="P149" s="27">
        <v>0</v>
      </c>
      <c r="Q149" s="40">
        <f t="shared" si="192"/>
        <v>-3.3</v>
      </c>
      <c r="R149" s="42">
        <f t="shared" ref="R149" si="280">Q149+R148</f>
        <v>107.35999999999999</v>
      </c>
      <c r="S149" s="10">
        <f t="shared" si="210"/>
        <v>4.01</v>
      </c>
      <c r="T149" s="27">
        <f t="shared" ref="T149:V149" si="281">IF(S149&gt;0,T$4,0)</f>
        <v>1</v>
      </c>
      <c r="U149" s="28">
        <f t="shared" si="212"/>
        <v>1.71</v>
      </c>
      <c r="V149" s="27">
        <f t="shared" si="281"/>
        <v>1</v>
      </c>
      <c r="W149" s="40">
        <f t="shared" si="256"/>
        <v>-2</v>
      </c>
      <c r="X149" s="42">
        <f t="shared" si="169"/>
        <v>51.179999999999993</v>
      </c>
      <c r="Y149" s="117"/>
      <c r="Z149" s="27"/>
      <c r="AA149" s="33"/>
      <c r="AB149" s="27"/>
      <c r="AC149" s="27"/>
      <c r="AD149" s="27"/>
      <c r="AE149" s="118"/>
      <c r="AF149" s="117"/>
      <c r="AG149" s="27"/>
      <c r="AH149" s="33"/>
      <c r="AI149" s="27"/>
      <c r="AJ149" s="27"/>
      <c r="AK149" s="118"/>
      <c r="AL149" s="64"/>
    </row>
    <row r="150" spans="1:38" outlineLevel="1" x14ac:dyDescent="0.2">
      <c r="A150" s="72"/>
      <c r="B150" s="34">
        <f t="shared" si="36"/>
        <v>145</v>
      </c>
      <c r="C150" s="2" t="s">
        <v>220</v>
      </c>
      <c r="D150" s="55">
        <v>44153</v>
      </c>
      <c r="E150" s="2" t="s">
        <v>39</v>
      </c>
      <c r="F150" s="47" t="s">
        <v>36</v>
      </c>
      <c r="G150" s="47" t="s">
        <v>67</v>
      </c>
      <c r="H150" s="47">
        <v>1200</v>
      </c>
      <c r="I150" s="47" t="s">
        <v>132</v>
      </c>
      <c r="J150" s="47" t="s">
        <v>120</v>
      </c>
      <c r="K150" s="121" t="s">
        <v>772</v>
      </c>
      <c r="L150" s="33" t="s">
        <v>9</v>
      </c>
      <c r="M150" s="10">
        <v>3.1</v>
      </c>
      <c r="N150" s="27">
        <v>4.7706184012066366</v>
      </c>
      <c r="O150" s="28">
        <v>1.35</v>
      </c>
      <c r="P150" s="27">
        <v>0</v>
      </c>
      <c r="Q150" s="40">
        <f t="shared" si="192"/>
        <v>10</v>
      </c>
      <c r="R150" s="42">
        <f t="shared" ref="R150" si="282">Q150+R149</f>
        <v>117.35999999999999</v>
      </c>
      <c r="S150" s="10">
        <f t="shared" si="210"/>
        <v>3.1</v>
      </c>
      <c r="T150" s="27">
        <f t="shared" ref="T150:V150" si="283">IF(S150&gt;0,T$4,0)</f>
        <v>1</v>
      </c>
      <c r="U150" s="28">
        <f t="shared" si="212"/>
        <v>1.35</v>
      </c>
      <c r="V150" s="27">
        <f t="shared" si="283"/>
        <v>1</v>
      </c>
      <c r="W150" s="40">
        <f t="shared" si="256"/>
        <v>2.4500000000000002</v>
      </c>
      <c r="X150" s="42">
        <f t="shared" si="169"/>
        <v>53.629999999999995</v>
      </c>
      <c r="Y150" s="117"/>
      <c r="Z150" s="27"/>
      <c r="AA150" s="33"/>
      <c r="AB150" s="27"/>
      <c r="AC150" s="27"/>
      <c r="AD150" s="27"/>
      <c r="AE150" s="118"/>
      <c r="AF150" s="117"/>
      <c r="AG150" s="27"/>
      <c r="AH150" s="33"/>
      <c r="AI150" s="27"/>
      <c r="AJ150" s="27"/>
      <c r="AK150" s="118"/>
      <c r="AL150" s="64"/>
    </row>
    <row r="151" spans="1:38" outlineLevel="1" x14ac:dyDescent="0.2">
      <c r="A151" s="72"/>
      <c r="B151" s="34">
        <f t="shared" si="36"/>
        <v>146</v>
      </c>
      <c r="C151" s="2" t="s">
        <v>250</v>
      </c>
      <c r="D151" s="55">
        <v>44154</v>
      </c>
      <c r="E151" s="2" t="s">
        <v>14</v>
      </c>
      <c r="F151" s="47" t="s">
        <v>25</v>
      </c>
      <c r="G151" s="47" t="s">
        <v>67</v>
      </c>
      <c r="H151" s="47">
        <v>1100</v>
      </c>
      <c r="I151" s="47" t="s">
        <v>132</v>
      </c>
      <c r="J151" s="47" t="s">
        <v>120</v>
      </c>
      <c r="K151" s="121" t="s">
        <v>772</v>
      </c>
      <c r="L151" s="33" t="s">
        <v>8</v>
      </c>
      <c r="M151" s="10">
        <v>3.56</v>
      </c>
      <c r="N151" s="27">
        <v>3.9175609756097565</v>
      </c>
      <c r="O151" s="28">
        <v>1.54</v>
      </c>
      <c r="P151" s="27">
        <v>0</v>
      </c>
      <c r="Q151" s="40">
        <f t="shared" si="192"/>
        <v>-3.9</v>
      </c>
      <c r="R151" s="42">
        <f t="shared" ref="R151" si="284">Q151+R150</f>
        <v>113.45999999999998</v>
      </c>
      <c r="S151" s="10">
        <f t="shared" si="210"/>
        <v>3.56</v>
      </c>
      <c r="T151" s="27">
        <f t="shared" ref="T151:V151" si="285">IF(S151&gt;0,T$4,0)</f>
        <v>1</v>
      </c>
      <c r="U151" s="28">
        <f t="shared" si="212"/>
        <v>1.54</v>
      </c>
      <c r="V151" s="27">
        <f t="shared" si="285"/>
        <v>1</v>
      </c>
      <c r="W151" s="40">
        <f t="shared" si="256"/>
        <v>-0.46</v>
      </c>
      <c r="X151" s="42">
        <f t="shared" si="169"/>
        <v>53.169999999999995</v>
      </c>
      <c r="Y151" s="117"/>
      <c r="Z151" s="27"/>
      <c r="AA151" s="33"/>
      <c r="AB151" s="27"/>
      <c r="AC151" s="27"/>
      <c r="AD151" s="27"/>
      <c r="AE151" s="118"/>
      <c r="AF151" s="117"/>
      <c r="AG151" s="27"/>
      <c r="AH151" s="33"/>
      <c r="AI151" s="27"/>
      <c r="AJ151" s="27"/>
      <c r="AK151" s="118"/>
      <c r="AL151" s="64"/>
    </row>
    <row r="152" spans="1:38" outlineLevel="1" x14ac:dyDescent="0.2">
      <c r="A152" s="72"/>
      <c r="B152" s="34">
        <f t="shared" si="36"/>
        <v>147</v>
      </c>
      <c r="C152" s="2" t="s">
        <v>207</v>
      </c>
      <c r="D152" s="55">
        <v>44154</v>
      </c>
      <c r="E152" s="2" t="s">
        <v>14</v>
      </c>
      <c r="F152" s="47" t="s">
        <v>25</v>
      </c>
      <c r="G152" s="47" t="s">
        <v>67</v>
      </c>
      <c r="H152" s="47">
        <v>1100</v>
      </c>
      <c r="I152" s="47" t="s">
        <v>132</v>
      </c>
      <c r="J152" s="47" t="s">
        <v>120</v>
      </c>
      <c r="K152" s="121" t="s">
        <v>772</v>
      </c>
      <c r="L152" s="33" t="s">
        <v>9</v>
      </c>
      <c r="M152" s="10">
        <v>3.2</v>
      </c>
      <c r="N152" s="27">
        <v>4.5326007326007325</v>
      </c>
      <c r="O152" s="28">
        <v>1.32</v>
      </c>
      <c r="P152" s="27">
        <v>0</v>
      </c>
      <c r="Q152" s="40">
        <f t="shared" si="192"/>
        <v>10</v>
      </c>
      <c r="R152" s="42">
        <f t="shared" ref="R152" si="286">Q152+R151</f>
        <v>123.45999999999998</v>
      </c>
      <c r="S152" s="10">
        <f t="shared" si="210"/>
        <v>3.2</v>
      </c>
      <c r="T152" s="27">
        <f t="shared" ref="T152:V152" si="287">IF(S152&gt;0,T$4,0)</f>
        <v>1</v>
      </c>
      <c r="U152" s="28">
        <f t="shared" si="212"/>
        <v>1.32</v>
      </c>
      <c r="V152" s="27">
        <f t="shared" si="287"/>
        <v>1</v>
      </c>
      <c r="W152" s="40">
        <f t="shared" si="256"/>
        <v>2.52</v>
      </c>
      <c r="X152" s="42">
        <f t="shared" si="169"/>
        <v>55.69</v>
      </c>
      <c r="Y152" s="117"/>
      <c r="Z152" s="27"/>
      <c r="AA152" s="33"/>
      <c r="AB152" s="27"/>
      <c r="AC152" s="27"/>
      <c r="AD152" s="27"/>
      <c r="AE152" s="118"/>
      <c r="AF152" s="117"/>
      <c r="AG152" s="27"/>
      <c r="AH152" s="33"/>
      <c r="AI152" s="27"/>
      <c r="AJ152" s="27"/>
      <c r="AK152" s="118"/>
      <c r="AL152" s="64"/>
    </row>
    <row r="153" spans="1:38" outlineLevel="1" x14ac:dyDescent="0.2">
      <c r="A153" s="72"/>
      <c r="B153" s="34">
        <f t="shared" si="36"/>
        <v>148</v>
      </c>
      <c r="C153" s="2" t="s">
        <v>251</v>
      </c>
      <c r="D153" s="55">
        <v>44154</v>
      </c>
      <c r="E153" s="2" t="s">
        <v>14</v>
      </c>
      <c r="F153" s="47" t="s">
        <v>25</v>
      </c>
      <c r="G153" s="47" t="s">
        <v>67</v>
      </c>
      <c r="H153" s="47">
        <v>1100</v>
      </c>
      <c r="I153" s="47" t="s">
        <v>132</v>
      </c>
      <c r="J153" s="47" t="s">
        <v>120</v>
      </c>
      <c r="K153" s="121" t="s">
        <v>772</v>
      </c>
      <c r="L153" s="33" t="s">
        <v>74</v>
      </c>
      <c r="M153" s="10">
        <v>4.17</v>
      </c>
      <c r="N153" s="27">
        <v>3.1454901960784314</v>
      </c>
      <c r="O153" s="28">
        <v>1.56</v>
      </c>
      <c r="P153" s="27">
        <v>0</v>
      </c>
      <c r="Q153" s="40">
        <f t="shared" si="192"/>
        <v>-3.1</v>
      </c>
      <c r="R153" s="42">
        <f t="shared" ref="R153" si="288">Q153+R152</f>
        <v>120.35999999999999</v>
      </c>
      <c r="S153" s="10">
        <f t="shared" si="210"/>
        <v>4.17</v>
      </c>
      <c r="T153" s="27">
        <f t="shared" ref="T153:V153" si="289">IF(S153&gt;0,T$4,0)</f>
        <v>1</v>
      </c>
      <c r="U153" s="28">
        <f t="shared" si="212"/>
        <v>1.56</v>
      </c>
      <c r="V153" s="27">
        <f t="shared" si="289"/>
        <v>1</v>
      </c>
      <c r="W153" s="40">
        <f t="shared" si="256"/>
        <v>-2</v>
      </c>
      <c r="X153" s="42">
        <f t="shared" si="169"/>
        <v>53.69</v>
      </c>
      <c r="Y153" s="117"/>
      <c r="Z153" s="27"/>
      <c r="AA153" s="33"/>
      <c r="AB153" s="27"/>
      <c r="AC153" s="27"/>
      <c r="AD153" s="27"/>
      <c r="AE153" s="118"/>
      <c r="AF153" s="117"/>
      <c r="AG153" s="27"/>
      <c r="AH153" s="33"/>
      <c r="AI153" s="27"/>
      <c r="AJ153" s="27"/>
      <c r="AK153" s="118"/>
      <c r="AL153" s="64"/>
    </row>
    <row r="154" spans="1:38" outlineLevel="1" x14ac:dyDescent="0.2">
      <c r="A154" s="72"/>
      <c r="B154" s="34">
        <f t="shared" si="36"/>
        <v>149</v>
      </c>
      <c r="C154" s="2" t="s">
        <v>252</v>
      </c>
      <c r="D154" s="55">
        <v>44154</v>
      </c>
      <c r="E154" s="2" t="s">
        <v>14</v>
      </c>
      <c r="F154" s="47" t="s">
        <v>10</v>
      </c>
      <c r="G154" s="47" t="s">
        <v>67</v>
      </c>
      <c r="H154" s="47">
        <v>1200</v>
      </c>
      <c r="I154" s="47" t="s">
        <v>132</v>
      </c>
      <c r="J154" s="47" t="s">
        <v>120</v>
      </c>
      <c r="K154" s="121" t="s">
        <v>772</v>
      </c>
      <c r="L154" s="33" t="s">
        <v>12</v>
      </c>
      <c r="M154" s="10">
        <v>3.2</v>
      </c>
      <c r="N154" s="27">
        <v>4.5326007326007325</v>
      </c>
      <c r="O154" s="28">
        <v>1.41</v>
      </c>
      <c r="P154" s="27">
        <v>0</v>
      </c>
      <c r="Q154" s="40">
        <f t="shared" si="192"/>
        <v>-4.5</v>
      </c>
      <c r="R154" s="42">
        <f t="shared" ref="R154" si="290">Q154+R153</f>
        <v>115.85999999999999</v>
      </c>
      <c r="S154" s="10">
        <f t="shared" si="210"/>
        <v>3.2</v>
      </c>
      <c r="T154" s="27">
        <f t="shared" ref="T154:V154" si="291">IF(S154&gt;0,T$4,0)</f>
        <v>1</v>
      </c>
      <c r="U154" s="28">
        <f t="shared" si="212"/>
        <v>1.41</v>
      </c>
      <c r="V154" s="27">
        <f t="shared" si="291"/>
        <v>1</v>
      </c>
      <c r="W154" s="40">
        <f t="shared" si="256"/>
        <v>-0.59</v>
      </c>
      <c r="X154" s="42">
        <f t="shared" si="169"/>
        <v>53.099999999999994</v>
      </c>
      <c r="Y154" s="117"/>
      <c r="Z154" s="27"/>
      <c r="AA154" s="33"/>
      <c r="AB154" s="27"/>
      <c r="AC154" s="27"/>
      <c r="AD154" s="27"/>
      <c r="AE154" s="118"/>
      <c r="AF154" s="117"/>
      <c r="AG154" s="27"/>
      <c r="AH154" s="33"/>
      <c r="AI154" s="27"/>
      <c r="AJ154" s="27"/>
      <c r="AK154" s="118"/>
      <c r="AL154" s="64"/>
    </row>
    <row r="155" spans="1:38" outlineLevel="1" x14ac:dyDescent="0.2">
      <c r="A155" s="72"/>
      <c r="B155" s="34">
        <f t="shared" si="36"/>
        <v>150</v>
      </c>
      <c r="C155" s="2" t="s">
        <v>99</v>
      </c>
      <c r="D155" s="55">
        <v>44156</v>
      </c>
      <c r="E155" s="2" t="s">
        <v>77</v>
      </c>
      <c r="F155" s="47" t="s">
        <v>10</v>
      </c>
      <c r="G155" s="47" t="s">
        <v>67</v>
      </c>
      <c r="H155" s="47">
        <v>1000</v>
      </c>
      <c r="I155" s="47" t="s">
        <v>132</v>
      </c>
      <c r="J155" s="47" t="s">
        <v>120</v>
      </c>
      <c r="K155" s="121" t="s">
        <v>772</v>
      </c>
      <c r="L155" s="33" t="s">
        <v>12</v>
      </c>
      <c r="M155" s="10">
        <v>3.32</v>
      </c>
      <c r="N155" s="27">
        <v>4.3102702702702702</v>
      </c>
      <c r="O155" s="28">
        <v>1.46</v>
      </c>
      <c r="P155" s="27">
        <v>0</v>
      </c>
      <c r="Q155" s="40">
        <f t="shared" si="192"/>
        <v>-4.3</v>
      </c>
      <c r="R155" s="42">
        <f t="shared" ref="R155" si="292">Q155+R154</f>
        <v>111.55999999999999</v>
      </c>
      <c r="S155" s="10">
        <f t="shared" si="210"/>
        <v>3.32</v>
      </c>
      <c r="T155" s="27">
        <f t="shared" ref="T155:V155" si="293">IF(S155&gt;0,T$4,0)</f>
        <v>1</v>
      </c>
      <c r="U155" s="28">
        <f t="shared" si="212"/>
        <v>1.46</v>
      </c>
      <c r="V155" s="27">
        <f t="shared" si="293"/>
        <v>1</v>
      </c>
      <c r="W155" s="40">
        <f t="shared" si="256"/>
        <v>-0.54</v>
      </c>
      <c r="X155" s="42">
        <f t="shared" si="169"/>
        <v>52.559999999999995</v>
      </c>
      <c r="Y155" s="117"/>
      <c r="Z155" s="27"/>
      <c r="AA155" s="33"/>
      <c r="AB155" s="27"/>
      <c r="AC155" s="27"/>
      <c r="AD155" s="27"/>
      <c r="AE155" s="118"/>
      <c r="AF155" s="117"/>
      <c r="AG155" s="27"/>
      <c r="AH155" s="33"/>
      <c r="AI155" s="27"/>
      <c r="AJ155" s="27"/>
      <c r="AK155" s="118"/>
      <c r="AL155" s="64"/>
    </row>
    <row r="156" spans="1:38" outlineLevel="1" x14ac:dyDescent="0.2">
      <c r="A156" s="72"/>
      <c r="B156" s="34">
        <f t="shared" si="36"/>
        <v>151</v>
      </c>
      <c r="C156" s="2" t="s">
        <v>79</v>
      </c>
      <c r="D156" s="55">
        <v>44156</v>
      </c>
      <c r="E156" s="2" t="s">
        <v>77</v>
      </c>
      <c r="F156" s="47" t="s">
        <v>46</v>
      </c>
      <c r="G156" s="47" t="s">
        <v>70</v>
      </c>
      <c r="H156" s="47">
        <v>1400</v>
      </c>
      <c r="I156" s="47" t="s">
        <v>132</v>
      </c>
      <c r="J156" s="47" t="s">
        <v>120</v>
      </c>
      <c r="K156" s="121" t="s">
        <v>772</v>
      </c>
      <c r="L156" s="33" t="s">
        <v>56</v>
      </c>
      <c r="M156" s="10">
        <v>5.16</v>
      </c>
      <c r="N156" s="27">
        <v>2.4139393939393936</v>
      </c>
      <c r="O156" s="28">
        <v>2.21</v>
      </c>
      <c r="P156" s="27">
        <v>2.0066666666666673</v>
      </c>
      <c r="Q156" s="40">
        <f t="shared" si="192"/>
        <v>-4.4000000000000004</v>
      </c>
      <c r="R156" s="42">
        <f t="shared" ref="R156" si="294">Q156+R155</f>
        <v>107.15999999999998</v>
      </c>
      <c r="S156" s="10">
        <f t="shared" si="210"/>
        <v>5.16</v>
      </c>
      <c r="T156" s="27">
        <f t="shared" ref="T156:V156" si="295">IF(S156&gt;0,T$4,0)</f>
        <v>1</v>
      </c>
      <c r="U156" s="28">
        <f t="shared" si="212"/>
        <v>2.21</v>
      </c>
      <c r="V156" s="27">
        <f t="shared" si="295"/>
        <v>1</v>
      </c>
      <c r="W156" s="40">
        <f t="shared" si="256"/>
        <v>-2</v>
      </c>
      <c r="X156" s="42">
        <f t="shared" si="169"/>
        <v>50.559999999999995</v>
      </c>
      <c r="Y156" s="117"/>
      <c r="Z156" s="27"/>
      <c r="AA156" s="33"/>
      <c r="AB156" s="27"/>
      <c r="AC156" s="27"/>
      <c r="AD156" s="27"/>
      <c r="AE156" s="118"/>
      <c r="AF156" s="117"/>
      <c r="AG156" s="27"/>
      <c r="AH156" s="33"/>
      <c r="AI156" s="27"/>
      <c r="AJ156" s="27"/>
      <c r="AK156" s="118"/>
      <c r="AL156" s="64"/>
    </row>
    <row r="157" spans="1:38" outlineLevel="1" x14ac:dyDescent="0.2">
      <c r="A157" s="72"/>
      <c r="B157" s="34">
        <f t="shared" si="36"/>
        <v>152</v>
      </c>
      <c r="C157" s="2" t="s">
        <v>254</v>
      </c>
      <c r="D157" s="55">
        <v>44156</v>
      </c>
      <c r="E157" s="2" t="s">
        <v>77</v>
      </c>
      <c r="F157" s="47" t="s">
        <v>46</v>
      </c>
      <c r="G157" s="47" t="s">
        <v>70</v>
      </c>
      <c r="H157" s="47">
        <v>1400</v>
      </c>
      <c r="I157" s="47" t="s">
        <v>132</v>
      </c>
      <c r="J157" s="47" t="s">
        <v>120</v>
      </c>
      <c r="K157" s="121" t="s">
        <v>772</v>
      </c>
      <c r="L157" s="33" t="s">
        <v>66</v>
      </c>
      <c r="M157" s="10">
        <v>9.76</v>
      </c>
      <c r="N157" s="27">
        <v>1.1442857142857141</v>
      </c>
      <c r="O157" s="28">
        <v>3.05</v>
      </c>
      <c r="P157" s="27">
        <v>0.55058823529411716</v>
      </c>
      <c r="Q157" s="40">
        <f t="shared" si="192"/>
        <v>-1.7</v>
      </c>
      <c r="R157" s="42">
        <f t="shared" ref="R157" si="296">Q157+R156</f>
        <v>105.45999999999998</v>
      </c>
      <c r="S157" s="10">
        <f t="shared" si="210"/>
        <v>9.76</v>
      </c>
      <c r="T157" s="27">
        <f t="shared" ref="T157:V157" si="297">IF(S157&gt;0,T$4,0)</f>
        <v>1</v>
      </c>
      <c r="U157" s="28">
        <f t="shared" si="212"/>
        <v>3.05</v>
      </c>
      <c r="V157" s="27">
        <f t="shared" si="297"/>
        <v>1</v>
      </c>
      <c r="W157" s="40">
        <f t="shared" si="256"/>
        <v>-2</v>
      </c>
      <c r="X157" s="42">
        <f t="shared" si="169"/>
        <v>48.559999999999995</v>
      </c>
      <c r="Y157" s="117"/>
      <c r="Z157" s="27"/>
      <c r="AA157" s="33"/>
      <c r="AB157" s="27"/>
      <c r="AC157" s="27"/>
      <c r="AD157" s="27"/>
      <c r="AE157" s="118"/>
      <c r="AF157" s="117"/>
      <c r="AG157" s="27"/>
      <c r="AH157" s="33"/>
      <c r="AI157" s="27"/>
      <c r="AJ157" s="27"/>
      <c r="AK157" s="118"/>
      <c r="AL157" s="64"/>
    </row>
    <row r="158" spans="1:38" outlineLevel="1" x14ac:dyDescent="0.2">
      <c r="A158" s="72"/>
      <c r="B158" s="34">
        <f t="shared" si="36"/>
        <v>153</v>
      </c>
      <c r="C158" s="2" t="s">
        <v>253</v>
      </c>
      <c r="D158" s="55">
        <v>44157</v>
      </c>
      <c r="E158" s="2" t="s">
        <v>88</v>
      </c>
      <c r="F158" s="47" t="s">
        <v>25</v>
      </c>
      <c r="G158" s="47" t="s">
        <v>67</v>
      </c>
      <c r="H158" s="47">
        <v>1100</v>
      </c>
      <c r="I158" s="47" t="s">
        <v>132</v>
      </c>
      <c r="J158" s="47" t="s">
        <v>120</v>
      </c>
      <c r="K158" s="121" t="s">
        <v>772</v>
      </c>
      <c r="L158" s="33" t="s">
        <v>12</v>
      </c>
      <c r="M158" s="10">
        <v>6.55</v>
      </c>
      <c r="N158" s="27">
        <v>1.7944444444444443</v>
      </c>
      <c r="O158" s="28">
        <v>1.99</v>
      </c>
      <c r="P158" s="27">
        <v>1.7799999999999996</v>
      </c>
      <c r="Q158" s="40">
        <f t="shared" si="192"/>
        <v>0</v>
      </c>
      <c r="R158" s="42">
        <f t="shared" ref="R158" si="298">Q158+R157</f>
        <v>105.45999999999998</v>
      </c>
      <c r="S158" s="10">
        <f t="shared" si="210"/>
        <v>6.55</v>
      </c>
      <c r="T158" s="27">
        <f t="shared" ref="T158:V158" si="299">IF(S158&gt;0,T$4,0)</f>
        <v>1</v>
      </c>
      <c r="U158" s="28">
        <f t="shared" si="212"/>
        <v>1.99</v>
      </c>
      <c r="V158" s="27">
        <f t="shared" si="299"/>
        <v>1</v>
      </c>
      <c r="W158" s="40">
        <f t="shared" si="256"/>
        <v>-0.01</v>
      </c>
      <c r="X158" s="42">
        <f t="shared" ref="X158:X221" si="300">W158+X157</f>
        <v>48.55</v>
      </c>
      <c r="Y158" s="117"/>
      <c r="Z158" s="27"/>
      <c r="AA158" s="33"/>
      <c r="AB158" s="27"/>
      <c r="AC158" s="27"/>
      <c r="AD158" s="27"/>
      <c r="AE158" s="118"/>
      <c r="AF158" s="117"/>
      <c r="AG158" s="27"/>
      <c r="AH158" s="33"/>
      <c r="AI158" s="27"/>
      <c r="AJ158" s="27"/>
      <c r="AK158" s="118"/>
      <c r="AL158" s="64"/>
    </row>
    <row r="159" spans="1:38" outlineLevel="1" x14ac:dyDescent="0.2">
      <c r="A159" s="72"/>
      <c r="B159" s="34">
        <f t="shared" si="36"/>
        <v>154</v>
      </c>
      <c r="C159" s="2" t="s">
        <v>255</v>
      </c>
      <c r="D159" s="55">
        <v>44157</v>
      </c>
      <c r="E159" s="2" t="s">
        <v>88</v>
      </c>
      <c r="F159" s="47" t="s">
        <v>25</v>
      </c>
      <c r="G159" s="47" t="s">
        <v>67</v>
      </c>
      <c r="H159" s="47">
        <v>1100</v>
      </c>
      <c r="I159" s="47" t="s">
        <v>132</v>
      </c>
      <c r="J159" s="47" t="s">
        <v>120</v>
      </c>
      <c r="K159" s="121" t="s">
        <v>772</v>
      </c>
      <c r="L159" s="33" t="s">
        <v>66</v>
      </c>
      <c r="M159" s="10">
        <v>3.95</v>
      </c>
      <c r="N159" s="27">
        <v>3.3944680851063831</v>
      </c>
      <c r="O159" s="28">
        <v>1.65</v>
      </c>
      <c r="P159" s="27">
        <v>0</v>
      </c>
      <c r="Q159" s="40">
        <f t="shared" si="192"/>
        <v>-3.4</v>
      </c>
      <c r="R159" s="42">
        <f t="shared" ref="R159" si="301">Q159+R158</f>
        <v>102.05999999999997</v>
      </c>
      <c r="S159" s="10">
        <f t="shared" si="210"/>
        <v>3.95</v>
      </c>
      <c r="T159" s="27">
        <f t="shared" ref="T159:V159" si="302">IF(S159&gt;0,T$4,0)</f>
        <v>1</v>
      </c>
      <c r="U159" s="28">
        <f t="shared" si="212"/>
        <v>1.65</v>
      </c>
      <c r="V159" s="27">
        <f t="shared" si="302"/>
        <v>1</v>
      </c>
      <c r="W159" s="40">
        <f t="shared" si="256"/>
        <v>-2</v>
      </c>
      <c r="X159" s="42">
        <f t="shared" si="300"/>
        <v>46.55</v>
      </c>
      <c r="Y159" s="117"/>
      <c r="Z159" s="27"/>
      <c r="AA159" s="33"/>
      <c r="AB159" s="27"/>
      <c r="AC159" s="27"/>
      <c r="AD159" s="27"/>
      <c r="AE159" s="118"/>
      <c r="AF159" s="117"/>
      <c r="AG159" s="27"/>
      <c r="AH159" s="33"/>
      <c r="AI159" s="27"/>
      <c r="AJ159" s="27"/>
      <c r="AK159" s="118"/>
      <c r="AL159" s="64"/>
    </row>
    <row r="160" spans="1:38" outlineLevel="1" collapsed="1" x14ac:dyDescent="0.2">
      <c r="A160" s="72"/>
      <c r="B160" s="34">
        <f t="shared" si="36"/>
        <v>155</v>
      </c>
      <c r="C160" s="2" t="s">
        <v>256</v>
      </c>
      <c r="D160" s="55">
        <v>44158</v>
      </c>
      <c r="E160" s="2" t="s">
        <v>51</v>
      </c>
      <c r="F160" s="47" t="s">
        <v>34</v>
      </c>
      <c r="G160" s="47" t="s">
        <v>67</v>
      </c>
      <c r="H160" s="47">
        <v>1550</v>
      </c>
      <c r="I160" s="47" t="s">
        <v>133</v>
      </c>
      <c r="J160" s="47" t="s">
        <v>120</v>
      </c>
      <c r="K160" s="121" t="s">
        <v>772</v>
      </c>
      <c r="L160" s="33" t="s">
        <v>8</v>
      </c>
      <c r="M160" s="10">
        <v>3.08</v>
      </c>
      <c r="N160" s="27">
        <v>4.8278787878787872</v>
      </c>
      <c r="O160" s="28">
        <v>1.48</v>
      </c>
      <c r="P160" s="27">
        <v>0</v>
      </c>
      <c r="Q160" s="40">
        <f t="shared" si="192"/>
        <v>-4.8</v>
      </c>
      <c r="R160" s="42">
        <f t="shared" ref="R160" si="303">Q160+R159</f>
        <v>97.259999999999977</v>
      </c>
      <c r="S160" s="10">
        <f t="shared" si="210"/>
        <v>3.08</v>
      </c>
      <c r="T160" s="27">
        <f t="shared" ref="T160:V160" si="304">IF(S160&gt;0,T$4,0)</f>
        <v>1</v>
      </c>
      <c r="U160" s="28">
        <f t="shared" si="212"/>
        <v>1.48</v>
      </c>
      <c r="V160" s="27">
        <f t="shared" si="304"/>
        <v>1</v>
      </c>
      <c r="W160" s="40">
        <f t="shared" si="256"/>
        <v>-0.52</v>
      </c>
      <c r="X160" s="42">
        <f t="shared" si="300"/>
        <v>46.029999999999994</v>
      </c>
      <c r="Y160" s="117"/>
      <c r="Z160" s="27"/>
      <c r="AA160" s="33"/>
      <c r="AB160" s="27"/>
      <c r="AC160" s="27"/>
      <c r="AD160" s="27"/>
      <c r="AE160" s="118"/>
      <c r="AF160" s="117"/>
      <c r="AG160" s="27"/>
      <c r="AH160" s="33"/>
      <c r="AI160" s="27"/>
      <c r="AJ160" s="27"/>
      <c r="AK160" s="118"/>
      <c r="AL160" s="64"/>
    </row>
    <row r="161" spans="1:38" outlineLevel="1" x14ac:dyDescent="0.2">
      <c r="A161" s="72"/>
      <c r="B161" s="34">
        <f t="shared" si="36"/>
        <v>156</v>
      </c>
      <c r="C161" s="2" t="s">
        <v>258</v>
      </c>
      <c r="D161" s="55">
        <v>44159</v>
      </c>
      <c r="E161" s="2" t="s">
        <v>35</v>
      </c>
      <c r="F161" s="47" t="s">
        <v>10</v>
      </c>
      <c r="G161" s="47" t="s">
        <v>67</v>
      </c>
      <c r="H161" s="47">
        <v>1100</v>
      </c>
      <c r="I161" s="47" t="s">
        <v>131</v>
      </c>
      <c r="J161" s="47" t="s">
        <v>120</v>
      </c>
      <c r="K161" s="121" t="s">
        <v>772</v>
      </c>
      <c r="L161" s="33" t="s">
        <v>74</v>
      </c>
      <c r="M161" s="10">
        <v>26.37</v>
      </c>
      <c r="N161" s="27">
        <v>0.39235294117647057</v>
      </c>
      <c r="O161" s="28">
        <v>3.65</v>
      </c>
      <c r="P161" s="27">
        <v>0.15999999999999992</v>
      </c>
      <c r="Q161" s="40">
        <f t="shared" si="192"/>
        <v>-0.6</v>
      </c>
      <c r="R161" s="42">
        <f t="shared" ref="R161" si="305">Q161+R160</f>
        <v>96.659999999999982</v>
      </c>
      <c r="S161" s="10">
        <f t="shared" si="210"/>
        <v>26.37</v>
      </c>
      <c r="T161" s="27">
        <f t="shared" ref="T161:V161" si="306">IF(S161&gt;0,T$4,0)</f>
        <v>1</v>
      </c>
      <c r="U161" s="28">
        <f t="shared" si="212"/>
        <v>3.65</v>
      </c>
      <c r="V161" s="27">
        <f t="shared" si="306"/>
        <v>1</v>
      </c>
      <c r="W161" s="40">
        <f t="shared" si="256"/>
        <v>-2</v>
      </c>
      <c r="X161" s="42">
        <f t="shared" si="300"/>
        <v>44.029999999999994</v>
      </c>
      <c r="Y161" s="117"/>
      <c r="Z161" s="27"/>
      <c r="AA161" s="33"/>
      <c r="AB161" s="27"/>
      <c r="AC161" s="27"/>
      <c r="AD161" s="27"/>
      <c r="AE161" s="118"/>
      <c r="AF161" s="117"/>
      <c r="AG161" s="27"/>
      <c r="AH161" s="33"/>
      <c r="AI161" s="27"/>
      <c r="AJ161" s="27"/>
      <c r="AK161" s="118"/>
      <c r="AL161" s="64"/>
    </row>
    <row r="162" spans="1:38" outlineLevel="1" x14ac:dyDescent="0.2">
      <c r="A162" s="72"/>
      <c r="B162" s="34">
        <f t="shared" si="36"/>
        <v>157</v>
      </c>
      <c r="C162" s="2" t="s">
        <v>257</v>
      </c>
      <c r="D162" s="55">
        <v>44159</v>
      </c>
      <c r="E162" s="2" t="s">
        <v>35</v>
      </c>
      <c r="F162" s="47" t="s">
        <v>10</v>
      </c>
      <c r="G162" s="47" t="s">
        <v>67</v>
      </c>
      <c r="H162" s="47">
        <v>1100</v>
      </c>
      <c r="I162" s="47" t="s">
        <v>131</v>
      </c>
      <c r="J162" s="47" t="s">
        <v>120</v>
      </c>
      <c r="K162" s="121" t="s">
        <v>772</v>
      </c>
      <c r="L162" s="33" t="s">
        <v>8</v>
      </c>
      <c r="M162" s="10">
        <v>1.57</v>
      </c>
      <c r="N162" s="27">
        <v>17.592114467408582</v>
      </c>
      <c r="O162" s="28">
        <v>1.07</v>
      </c>
      <c r="P162" s="27">
        <v>0</v>
      </c>
      <c r="Q162" s="40">
        <f t="shared" si="192"/>
        <v>-17.600000000000001</v>
      </c>
      <c r="R162" s="42">
        <f t="shared" ref="R162" si="307">Q162+R161</f>
        <v>79.059999999999974</v>
      </c>
      <c r="S162" s="10">
        <f t="shared" si="210"/>
        <v>1.57</v>
      </c>
      <c r="T162" s="27">
        <f t="shared" ref="T162:V162" si="308">IF(S162&gt;0,T$4,0)</f>
        <v>1</v>
      </c>
      <c r="U162" s="28">
        <f t="shared" si="212"/>
        <v>1.07</v>
      </c>
      <c r="V162" s="27">
        <f t="shared" si="308"/>
        <v>1</v>
      </c>
      <c r="W162" s="40">
        <f t="shared" si="256"/>
        <v>-0.93</v>
      </c>
      <c r="X162" s="42">
        <f t="shared" si="300"/>
        <v>43.099999999999994</v>
      </c>
      <c r="Y162" s="117"/>
      <c r="Z162" s="27"/>
      <c r="AA162" s="33"/>
      <c r="AB162" s="27"/>
      <c r="AC162" s="27"/>
      <c r="AD162" s="27"/>
      <c r="AE162" s="118"/>
      <c r="AF162" s="117"/>
      <c r="AG162" s="27"/>
      <c r="AH162" s="33"/>
      <c r="AI162" s="27"/>
      <c r="AJ162" s="27"/>
      <c r="AK162" s="118"/>
      <c r="AL162" s="64"/>
    </row>
    <row r="163" spans="1:38" outlineLevel="1" x14ac:dyDescent="0.2">
      <c r="A163" s="72"/>
      <c r="B163" s="34">
        <f t="shared" si="36"/>
        <v>158</v>
      </c>
      <c r="C163" s="2" t="s">
        <v>232</v>
      </c>
      <c r="D163" s="55">
        <v>44160</v>
      </c>
      <c r="E163" s="2" t="s">
        <v>43</v>
      </c>
      <c r="F163" s="47" t="s">
        <v>10</v>
      </c>
      <c r="G163" s="47" t="s">
        <v>69</v>
      </c>
      <c r="H163" s="47">
        <v>1400</v>
      </c>
      <c r="I163" s="47" t="s">
        <v>132</v>
      </c>
      <c r="J163" s="47" t="s">
        <v>120</v>
      </c>
      <c r="K163" s="121" t="s">
        <v>772</v>
      </c>
      <c r="L163" s="33" t="s">
        <v>9</v>
      </c>
      <c r="M163" s="10">
        <v>32</v>
      </c>
      <c r="N163" s="27">
        <v>0.32290322580645164</v>
      </c>
      <c r="O163" s="28">
        <v>7.28</v>
      </c>
      <c r="P163" s="27">
        <v>4.6666666666666676E-2</v>
      </c>
      <c r="Q163" s="40">
        <f t="shared" si="192"/>
        <v>10.3</v>
      </c>
      <c r="R163" s="42">
        <f t="shared" ref="R163" si="309">Q163+R162</f>
        <v>89.359999999999971</v>
      </c>
      <c r="S163" s="10">
        <f t="shared" si="210"/>
        <v>32</v>
      </c>
      <c r="T163" s="27">
        <f t="shared" ref="T163:V163" si="310">IF(S163&gt;0,T$4,0)</f>
        <v>1</v>
      </c>
      <c r="U163" s="28">
        <f t="shared" si="212"/>
        <v>7.28</v>
      </c>
      <c r="V163" s="27">
        <f t="shared" si="310"/>
        <v>1</v>
      </c>
      <c r="W163" s="40">
        <f t="shared" si="256"/>
        <v>37.28</v>
      </c>
      <c r="X163" s="42">
        <f t="shared" si="300"/>
        <v>80.38</v>
      </c>
      <c r="Y163" s="117"/>
      <c r="Z163" s="27"/>
      <c r="AA163" s="33"/>
      <c r="AB163" s="27"/>
      <c r="AC163" s="27"/>
      <c r="AD163" s="27"/>
      <c r="AE163" s="118"/>
      <c r="AF163" s="117"/>
      <c r="AG163" s="27"/>
      <c r="AH163" s="33"/>
      <c r="AI163" s="27"/>
      <c r="AJ163" s="27"/>
      <c r="AK163" s="118"/>
      <c r="AL163" s="64"/>
    </row>
    <row r="164" spans="1:38" outlineLevel="1" x14ac:dyDescent="0.2">
      <c r="A164" s="72"/>
      <c r="B164" s="34">
        <f t="shared" si="36"/>
        <v>159</v>
      </c>
      <c r="C164" s="2" t="s">
        <v>261</v>
      </c>
      <c r="D164" s="55">
        <v>44161</v>
      </c>
      <c r="E164" s="2" t="s">
        <v>40</v>
      </c>
      <c r="F164" s="47" t="s">
        <v>36</v>
      </c>
      <c r="G164" s="47" t="s">
        <v>67</v>
      </c>
      <c r="H164" s="47">
        <v>1000</v>
      </c>
      <c r="I164" s="47" t="s">
        <v>132</v>
      </c>
      <c r="J164" s="47" t="s">
        <v>120</v>
      </c>
      <c r="K164" s="121" t="s">
        <v>772</v>
      </c>
      <c r="L164" s="33" t="s">
        <v>9</v>
      </c>
      <c r="M164" s="10">
        <v>9.8000000000000007</v>
      </c>
      <c r="N164" s="27">
        <v>1.1331501831501831</v>
      </c>
      <c r="O164" s="28">
        <v>2.5</v>
      </c>
      <c r="P164" s="27">
        <v>0.74666666666666603</v>
      </c>
      <c r="Q164" s="40">
        <f t="shared" si="192"/>
        <v>11.1</v>
      </c>
      <c r="R164" s="42">
        <f t="shared" ref="R164" si="311">Q164+R163</f>
        <v>100.45999999999997</v>
      </c>
      <c r="S164" s="10">
        <f t="shared" si="210"/>
        <v>9.8000000000000007</v>
      </c>
      <c r="T164" s="27">
        <f t="shared" ref="T164:V164" si="312">IF(S164&gt;0,T$4,0)</f>
        <v>1</v>
      </c>
      <c r="U164" s="28">
        <f t="shared" si="212"/>
        <v>2.5</v>
      </c>
      <c r="V164" s="27">
        <f t="shared" si="312"/>
        <v>1</v>
      </c>
      <c r="W164" s="40">
        <f t="shared" si="256"/>
        <v>10.3</v>
      </c>
      <c r="X164" s="42">
        <f t="shared" si="300"/>
        <v>90.679999999999993</v>
      </c>
      <c r="Y164" s="117"/>
      <c r="Z164" s="27"/>
      <c r="AA164" s="33"/>
      <c r="AB164" s="27"/>
      <c r="AC164" s="27"/>
      <c r="AD164" s="27"/>
      <c r="AE164" s="118"/>
      <c r="AF164" s="117"/>
      <c r="AG164" s="27"/>
      <c r="AH164" s="33"/>
      <c r="AI164" s="27"/>
      <c r="AJ164" s="27"/>
      <c r="AK164" s="118"/>
      <c r="AL164" s="64"/>
    </row>
    <row r="165" spans="1:38" outlineLevel="1" x14ac:dyDescent="0.2">
      <c r="A165" s="72"/>
      <c r="B165" s="34">
        <f t="shared" si="36"/>
        <v>160</v>
      </c>
      <c r="C165" s="2" t="s">
        <v>262</v>
      </c>
      <c r="D165" s="55">
        <v>44161</v>
      </c>
      <c r="E165" s="2" t="s">
        <v>40</v>
      </c>
      <c r="F165" s="47" t="s">
        <v>10</v>
      </c>
      <c r="G165" s="47" t="s">
        <v>67</v>
      </c>
      <c r="H165" s="47">
        <v>1000</v>
      </c>
      <c r="I165" s="47" t="s">
        <v>132</v>
      </c>
      <c r="J165" s="47" t="s">
        <v>120</v>
      </c>
      <c r="K165" s="121" t="s">
        <v>772</v>
      </c>
      <c r="L165" s="33" t="s">
        <v>8</v>
      </c>
      <c r="M165" s="10">
        <v>1.51</v>
      </c>
      <c r="N165" s="27">
        <v>19.704124168514415</v>
      </c>
      <c r="O165" s="28">
        <v>1.06</v>
      </c>
      <c r="P165" s="27">
        <v>0</v>
      </c>
      <c r="Q165" s="40">
        <f t="shared" si="192"/>
        <v>-19.7</v>
      </c>
      <c r="R165" s="42">
        <f t="shared" ref="R165" si="313">Q165+R164</f>
        <v>80.759999999999962</v>
      </c>
      <c r="S165" s="10">
        <f t="shared" si="210"/>
        <v>1.51</v>
      </c>
      <c r="T165" s="27">
        <f t="shared" ref="T165:V165" si="314">IF(S165&gt;0,T$4,0)</f>
        <v>1</v>
      </c>
      <c r="U165" s="28">
        <f t="shared" si="212"/>
        <v>1.06</v>
      </c>
      <c r="V165" s="27">
        <f t="shared" si="314"/>
        <v>1</v>
      </c>
      <c r="W165" s="40">
        <f t="shared" si="256"/>
        <v>-0.94</v>
      </c>
      <c r="X165" s="42">
        <f t="shared" si="300"/>
        <v>89.74</v>
      </c>
      <c r="Y165" s="117"/>
      <c r="Z165" s="27"/>
      <c r="AA165" s="33"/>
      <c r="AB165" s="27"/>
      <c r="AC165" s="27"/>
      <c r="AD165" s="27"/>
      <c r="AE165" s="118"/>
      <c r="AF165" s="117"/>
      <c r="AG165" s="27"/>
      <c r="AH165" s="33"/>
      <c r="AI165" s="27"/>
      <c r="AJ165" s="27"/>
      <c r="AK165" s="118"/>
      <c r="AL165" s="64"/>
    </row>
    <row r="166" spans="1:38" outlineLevel="1" x14ac:dyDescent="0.2">
      <c r="A166" s="72"/>
      <c r="B166" s="34">
        <f t="shared" si="36"/>
        <v>161</v>
      </c>
      <c r="C166" s="2" t="s">
        <v>263</v>
      </c>
      <c r="D166" s="55">
        <v>44161</v>
      </c>
      <c r="E166" s="2" t="s">
        <v>44</v>
      </c>
      <c r="F166" s="47" t="s">
        <v>10</v>
      </c>
      <c r="G166" s="47" t="s">
        <v>67</v>
      </c>
      <c r="H166" s="47">
        <v>1400</v>
      </c>
      <c r="I166" s="47" t="s">
        <v>132</v>
      </c>
      <c r="J166" s="47" t="s">
        <v>120</v>
      </c>
      <c r="K166" s="121" t="s">
        <v>772</v>
      </c>
      <c r="L166" s="33" t="s">
        <v>9</v>
      </c>
      <c r="M166" s="10">
        <v>4</v>
      </c>
      <c r="N166" s="27">
        <v>3.3200000000000003</v>
      </c>
      <c r="O166" s="28">
        <v>1.61</v>
      </c>
      <c r="P166" s="27">
        <v>0</v>
      </c>
      <c r="Q166" s="40">
        <f t="shared" si="192"/>
        <v>10</v>
      </c>
      <c r="R166" s="42">
        <f t="shared" ref="R166:R167" si="315">Q166+R165</f>
        <v>90.759999999999962</v>
      </c>
      <c r="S166" s="10">
        <f t="shared" si="210"/>
        <v>4</v>
      </c>
      <c r="T166" s="27">
        <f t="shared" ref="T166:V166" si="316">IF(S166&gt;0,T$4,0)</f>
        <v>1</v>
      </c>
      <c r="U166" s="28">
        <f t="shared" si="212"/>
        <v>1.61</v>
      </c>
      <c r="V166" s="27">
        <f t="shared" si="316"/>
        <v>1</v>
      </c>
      <c r="W166" s="40">
        <f t="shared" si="256"/>
        <v>3.61</v>
      </c>
      <c r="X166" s="42">
        <f t="shared" si="300"/>
        <v>93.35</v>
      </c>
      <c r="Y166" s="117"/>
      <c r="Z166" s="27"/>
      <c r="AA166" s="33"/>
      <c r="AB166" s="27"/>
      <c r="AC166" s="27"/>
      <c r="AD166" s="27"/>
      <c r="AE166" s="118"/>
      <c r="AF166" s="117"/>
      <c r="AG166" s="27"/>
      <c r="AH166" s="33"/>
      <c r="AI166" s="27"/>
      <c r="AJ166" s="27"/>
      <c r="AK166" s="118"/>
      <c r="AL166" s="64"/>
    </row>
    <row r="167" spans="1:38" outlineLevel="1" x14ac:dyDescent="0.2">
      <c r="A167" s="72"/>
      <c r="B167" s="34">
        <f t="shared" si="36"/>
        <v>162</v>
      </c>
      <c r="C167" s="2" t="s">
        <v>89</v>
      </c>
      <c r="D167" s="55">
        <v>44162</v>
      </c>
      <c r="E167" s="2" t="s">
        <v>15</v>
      </c>
      <c r="F167" s="47" t="s">
        <v>10</v>
      </c>
      <c r="G167" s="47" t="s">
        <v>67</v>
      </c>
      <c r="H167" s="47">
        <v>1000</v>
      </c>
      <c r="I167" s="47" t="s">
        <v>132</v>
      </c>
      <c r="J167" s="47" t="s">
        <v>120</v>
      </c>
      <c r="K167" s="121" t="s">
        <v>772</v>
      </c>
      <c r="L167" s="33" t="s">
        <v>9</v>
      </c>
      <c r="M167" s="10">
        <v>1.59</v>
      </c>
      <c r="N167" s="27">
        <v>16.917894736842104</v>
      </c>
      <c r="O167" s="28">
        <v>1.08</v>
      </c>
      <c r="P167" s="27">
        <v>0</v>
      </c>
      <c r="Q167" s="40">
        <f t="shared" si="192"/>
        <v>10</v>
      </c>
      <c r="R167" s="42">
        <f t="shared" si="315"/>
        <v>100.75999999999996</v>
      </c>
      <c r="S167" s="10">
        <f t="shared" si="210"/>
        <v>1.59</v>
      </c>
      <c r="T167" s="27">
        <f t="shared" ref="T167:V167" si="317">IF(S167&gt;0,T$4,0)</f>
        <v>1</v>
      </c>
      <c r="U167" s="28">
        <f t="shared" si="212"/>
        <v>1.08</v>
      </c>
      <c r="V167" s="27">
        <f t="shared" si="317"/>
        <v>1</v>
      </c>
      <c r="W167" s="40">
        <f t="shared" si="256"/>
        <v>0.67</v>
      </c>
      <c r="X167" s="42">
        <f t="shared" si="300"/>
        <v>94.02</v>
      </c>
      <c r="Y167" s="117"/>
      <c r="Z167" s="27"/>
      <c r="AA167" s="33"/>
      <c r="AB167" s="27"/>
      <c r="AC167" s="27"/>
      <c r="AD167" s="27"/>
      <c r="AE167" s="118"/>
      <c r="AF167" s="117"/>
      <c r="AG167" s="27"/>
      <c r="AH167" s="33"/>
      <c r="AI167" s="27"/>
      <c r="AJ167" s="27"/>
      <c r="AK167" s="118"/>
      <c r="AL167" s="64"/>
    </row>
    <row r="168" spans="1:38" outlineLevel="1" x14ac:dyDescent="0.2">
      <c r="A168" s="72"/>
      <c r="B168" s="34">
        <f t="shared" si="36"/>
        <v>163</v>
      </c>
      <c r="C168" s="2" t="s">
        <v>264</v>
      </c>
      <c r="D168" s="55">
        <v>44162</v>
      </c>
      <c r="E168" s="2" t="s">
        <v>15</v>
      </c>
      <c r="F168" s="47" t="s">
        <v>10</v>
      </c>
      <c r="G168" s="47" t="s">
        <v>67</v>
      </c>
      <c r="H168" s="47">
        <v>1000</v>
      </c>
      <c r="I168" s="47" t="s">
        <v>132</v>
      </c>
      <c r="J168" s="47" t="s">
        <v>120</v>
      </c>
      <c r="K168" s="121" t="s">
        <v>772</v>
      </c>
      <c r="L168" s="33" t="s">
        <v>12</v>
      </c>
      <c r="M168" s="10">
        <v>10.47</v>
      </c>
      <c r="N168" s="27">
        <v>1.0573684210526315</v>
      </c>
      <c r="O168" s="28">
        <v>1.53</v>
      </c>
      <c r="P168" s="27">
        <v>0</v>
      </c>
      <c r="Q168" s="40">
        <f t="shared" si="192"/>
        <v>-1.1000000000000001</v>
      </c>
      <c r="R168" s="42">
        <f t="shared" ref="R168" si="318">Q168+R167</f>
        <v>99.659999999999968</v>
      </c>
      <c r="S168" s="10">
        <f t="shared" si="210"/>
        <v>10.47</v>
      </c>
      <c r="T168" s="27">
        <f t="shared" ref="T168:V168" si="319">IF(S168&gt;0,T$4,0)</f>
        <v>1</v>
      </c>
      <c r="U168" s="28">
        <f t="shared" si="212"/>
        <v>1.53</v>
      </c>
      <c r="V168" s="27">
        <f t="shared" si="319"/>
        <v>1</v>
      </c>
      <c r="W168" s="40">
        <f t="shared" si="256"/>
        <v>-0.47</v>
      </c>
      <c r="X168" s="42">
        <f t="shared" si="300"/>
        <v>93.55</v>
      </c>
      <c r="Y168" s="117"/>
      <c r="Z168" s="27"/>
      <c r="AA168" s="33"/>
      <c r="AB168" s="27"/>
      <c r="AC168" s="27"/>
      <c r="AD168" s="27"/>
      <c r="AE168" s="118"/>
      <c r="AF168" s="117"/>
      <c r="AG168" s="27"/>
      <c r="AH168" s="33"/>
      <c r="AI168" s="27"/>
      <c r="AJ168" s="27"/>
      <c r="AK168" s="118"/>
      <c r="AL168" s="64"/>
    </row>
    <row r="169" spans="1:38" outlineLevel="1" x14ac:dyDescent="0.2">
      <c r="A169" s="72"/>
      <c r="B169" s="34">
        <f t="shared" si="36"/>
        <v>164</v>
      </c>
      <c r="C169" s="2" t="s">
        <v>265</v>
      </c>
      <c r="D169" s="55">
        <v>44162</v>
      </c>
      <c r="E169" s="2" t="s">
        <v>15</v>
      </c>
      <c r="F169" s="47" t="s">
        <v>10</v>
      </c>
      <c r="G169" s="47" t="s">
        <v>67</v>
      </c>
      <c r="H169" s="47">
        <v>1000</v>
      </c>
      <c r="I169" s="47" t="s">
        <v>132</v>
      </c>
      <c r="J169" s="47" t="s">
        <v>120</v>
      </c>
      <c r="K169" s="121" t="s">
        <v>772</v>
      </c>
      <c r="L169" s="33" t="s">
        <v>8</v>
      </c>
      <c r="M169" s="10">
        <v>4.2</v>
      </c>
      <c r="N169" s="27">
        <v>3.1123076923076924</v>
      </c>
      <c r="O169" s="28">
        <v>1.17</v>
      </c>
      <c r="P169" s="27">
        <v>0</v>
      </c>
      <c r="Q169" s="40">
        <f t="shared" si="192"/>
        <v>-3.1</v>
      </c>
      <c r="R169" s="42">
        <f t="shared" ref="R169" si="320">Q169+R168</f>
        <v>96.559999999999974</v>
      </c>
      <c r="S169" s="10">
        <f t="shared" si="210"/>
        <v>4.2</v>
      </c>
      <c r="T169" s="27">
        <f t="shared" ref="T169:V169" si="321">IF(S169&gt;0,T$4,0)</f>
        <v>1</v>
      </c>
      <c r="U169" s="28">
        <f t="shared" si="212"/>
        <v>1.17</v>
      </c>
      <c r="V169" s="27">
        <f t="shared" si="321"/>
        <v>1</v>
      </c>
      <c r="W169" s="40">
        <f t="shared" si="256"/>
        <v>-0.83</v>
      </c>
      <c r="X169" s="42">
        <f t="shared" si="300"/>
        <v>92.72</v>
      </c>
      <c r="Y169" s="117"/>
      <c r="Z169" s="27"/>
      <c r="AA169" s="33"/>
      <c r="AB169" s="27"/>
      <c r="AC169" s="27"/>
      <c r="AD169" s="27"/>
      <c r="AE169" s="118"/>
      <c r="AF169" s="117"/>
      <c r="AG169" s="27"/>
      <c r="AH169" s="33"/>
      <c r="AI169" s="27"/>
      <c r="AJ169" s="27"/>
      <c r="AK169" s="118"/>
      <c r="AL169" s="64"/>
    </row>
    <row r="170" spans="1:38" outlineLevel="1" collapsed="1" x14ac:dyDescent="0.2">
      <c r="A170" s="72"/>
      <c r="B170" s="34">
        <f t="shared" si="36"/>
        <v>165</v>
      </c>
      <c r="C170" s="2" t="s">
        <v>267</v>
      </c>
      <c r="D170" s="55">
        <v>44163</v>
      </c>
      <c r="E170" s="2" t="s">
        <v>78</v>
      </c>
      <c r="F170" s="47" t="s">
        <v>25</v>
      </c>
      <c r="G170" s="47" t="s">
        <v>67</v>
      </c>
      <c r="H170" s="47">
        <v>1000</v>
      </c>
      <c r="I170" s="47" t="s">
        <v>132</v>
      </c>
      <c r="J170" s="47" t="s">
        <v>120</v>
      </c>
      <c r="K170" s="121" t="s">
        <v>772</v>
      </c>
      <c r="L170" s="33" t="s">
        <v>66</v>
      </c>
      <c r="M170" s="10">
        <v>7.91</v>
      </c>
      <c r="N170" s="27">
        <v>1.4531428571428568</v>
      </c>
      <c r="O170" s="28">
        <v>2.44</v>
      </c>
      <c r="P170" s="27">
        <v>0.97666666666666657</v>
      </c>
      <c r="Q170" s="40">
        <f t="shared" si="192"/>
        <v>-2.4</v>
      </c>
      <c r="R170" s="42">
        <f t="shared" ref="R170" si="322">Q170+R169</f>
        <v>94.159999999999968</v>
      </c>
      <c r="S170" s="10">
        <f t="shared" si="210"/>
        <v>7.91</v>
      </c>
      <c r="T170" s="27">
        <f t="shared" ref="T170:V170" si="323">IF(S170&gt;0,T$4,0)</f>
        <v>1</v>
      </c>
      <c r="U170" s="28">
        <f t="shared" si="212"/>
        <v>2.44</v>
      </c>
      <c r="V170" s="27">
        <f t="shared" si="323"/>
        <v>1</v>
      </c>
      <c r="W170" s="40">
        <f t="shared" si="256"/>
        <v>-2</v>
      </c>
      <c r="X170" s="42">
        <f t="shared" si="300"/>
        <v>90.72</v>
      </c>
      <c r="Y170" s="117"/>
      <c r="Z170" s="27"/>
      <c r="AA170" s="33"/>
      <c r="AB170" s="27"/>
      <c r="AC170" s="27"/>
      <c r="AD170" s="27"/>
      <c r="AE170" s="118"/>
      <c r="AF170" s="117"/>
      <c r="AG170" s="27"/>
      <c r="AH170" s="33"/>
      <c r="AI170" s="27"/>
      <c r="AJ170" s="27"/>
      <c r="AK170" s="118"/>
      <c r="AL170" s="64"/>
    </row>
    <row r="171" spans="1:38" outlineLevel="1" x14ac:dyDescent="0.2">
      <c r="A171" s="72"/>
      <c r="B171" s="34">
        <f t="shared" si="36"/>
        <v>166</v>
      </c>
      <c r="C171" s="2" t="s">
        <v>266</v>
      </c>
      <c r="D171" s="55">
        <v>44163</v>
      </c>
      <c r="E171" s="2" t="s">
        <v>78</v>
      </c>
      <c r="F171" s="47" t="s">
        <v>36</v>
      </c>
      <c r="G171" s="47" t="s">
        <v>67</v>
      </c>
      <c r="H171" s="47">
        <v>1200</v>
      </c>
      <c r="I171" s="47" t="s">
        <v>132</v>
      </c>
      <c r="J171" s="47" t="s">
        <v>120</v>
      </c>
      <c r="K171" s="121" t="s">
        <v>772</v>
      </c>
      <c r="L171" s="33" t="s">
        <v>9</v>
      </c>
      <c r="M171" s="10">
        <v>1.8</v>
      </c>
      <c r="N171" s="27">
        <v>12.44923076923077</v>
      </c>
      <c r="O171" s="28">
        <v>1.1599999999999999</v>
      </c>
      <c r="P171" s="27">
        <v>0</v>
      </c>
      <c r="Q171" s="40">
        <f t="shared" si="192"/>
        <v>10</v>
      </c>
      <c r="R171" s="42">
        <f t="shared" ref="R171" si="324">Q171+R170</f>
        <v>104.15999999999997</v>
      </c>
      <c r="S171" s="10">
        <f t="shared" si="210"/>
        <v>1.8</v>
      </c>
      <c r="T171" s="27">
        <f t="shared" ref="T171:V171" si="325">IF(S171&gt;0,T$4,0)</f>
        <v>1</v>
      </c>
      <c r="U171" s="28">
        <f t="shared" si="212"/>
        <v>1.1599999999999999</v>
      </c>
      <c r="V171" s="27">
        <f t="shared" si="325"/>
        <v>1</v>
      </c>
      <c r="W171" s="40">
        <f t="shared" si="256"/>
        <v>0.96</v>
      </c>
      <c r="X171" s="42">
        <f t="shared" si="300"/>
        <v>91.679999999999993</v>
      </c>
      <c r="Y171" s="117"/>
      <c r="Z171" s="27"/>
      <c r="AA171" s="33"/>
      <c r="AB171" s="27"/>
      <c r="AC171" s="27"/>
      <c r="AD171" s="27"/>
      <c r="AE171" s="118"/>
      <c r="AF171" s="117"/>
      <c r="AG171" s="27"/>
      <c r="AH171" s="33"/>
      <c r="AI171" s="27"/>
      <c r="AJ171" s="27"/>
      <c r="AK171" s="118"/>
      <c r="AL171" s="64"/>
    </row>
    <row r="172" spans="1:38" outlineLevel="1" x14ac:dyDescent="0.2">
      <c r="A172" s="72"/>
      <c r="B172" s="34">
        <f t="shared" si="36"/>
        <v>167</v>
      </c>
      <c r="C172" s="2" t="s">
        <v>237</v>
      </c>
      <c r="D172" s="55">
        <v>44163</v>
      </c>
      <c r="E172" s="2" t="s">
        <v>78</v>
      </c>
      <c r="F172" s="47" t="s">
        <v>10</v>
      </c>
      <c r="G172" s="47" t="s">
        <v>67</v>
      </c>
      <c r="H172" s="47">
        <v>1500</v>
      </c>
      <c r="I172" s="47" t="s">
        <v>132</v>
      </c>
      <c r="J172" s="47" t="s">
        <v>120</v>
      </c>
      <c r="K172" s="121" t="s">
        <v>772</v>
      </c>
      <c r="L172" s="33" t="s">
        <v>9</v>
      </c>
      <c r="M172" s="10">
        <v>1.64</v>
      </c>
      <c r="N172" s="27">
        <v>15.670243902439026</v>
      </c>
      <c r="O172" s="28">
        <v>1.1299999999999999</v>
      </c>
      <c r="P172" s="27">
        <v>0</v>
      </c>
      <c r="Q172" s="40">
        <f t="shared" si="192"/>
        <v>10</v>
      </c>
      <c r="R172" s="42">
        <f t="shared" ref="R172" si="326">Q172+R171</f>
        <v>114.15999999999997</v>
      </c>
      <c r="S172" s="10">
        <f t="shared" si="210"/>
        <v>1.64</v>
      </c>
      <c r="T172" s="27">
        <f t="shared" ref="T172:V172" si="327">IF(S172&gt;0,T$4,0)</f>
        <v>1</v>
      </c>
      <c r="U172" s="28">
        <f t="shared" si="212"/>
        <v>1.1299999999999999</v>
      </c>
      <c r="V172" s="27">
        <f t="shared" si="327"/>
        <v>1</v>
      </c>
      <c r="W172" s="40">
        <f t="shared" si="256"/>
        <v>0.77</v>
      </c>
      <c r="X172" s="42">
        <f t="shared" si="300"/>
        <v>92.449999999999989</v>
      </c>
      <c r="Y172" s="117"/>
      <c r="Z172" s="27"/>
      <c r="AA172" s="33"/>
      <c r="AB172" s="27"/>
      <c r="AC172" s="27"/>
      <c r="AD172" s="27"/>
      <c r="AE172" s="118"/>
      <c r="AF172" s="117"/>
      <c r="AG172" s="27"/>
      <c r="AH172" s="33"/>
      <c r="AI172" s="27"/>
      <c r="AJ172" s="27"/>
      <c r="AK172" s="118"/>
      <c r="AL172" s="64"/>
    </row>
    <row r="173" spans="1:38" outlineLevel="1" x14ac:dyDescent="0.2">
      <c r="A173" s="72"/>
      <c r="B173" s="48">
        <f t="shared" si="36"/>
        <v>168</v>
      </c>
      <c r="C173" s="9" t="s">
        <v>268</v>
      </c>
      <c r="D173" s="39">
        <v>44164</v>
      </c>
      <c r="E173" s="9" t="s">
        <v>58</v>
      </c>
      <c r="F173" s="50" t="s">
        <v>36</v>
      </c>
      <c r="G173" s="50" t="s">
        <v>67</v>
      </c>
      <c r="H173" s="50">
        <v>1100</v>
      </c>
      <c r="I173" s="50" t="s">
        <v>131</v>
      </c>
      <c r="J173" s="50" t="s">
        <v>120</v>
      </c>
      <c r="K173" s="122" t="s">
        <v>772</v>
      </c>
      <c r="L173" s="35" t="s">
        <v>9</v>
      </c>
      <c r="M173" s="36">
        <v>3.16</v>
      </c>
      <c r="N173" s="37">
        <v>4.6294117647058828</v>
      </c>
      <c r="O173" s="38">
        <v>1.43</v>
      </c>
      <c r="P173" s="37">
        <v>0</v>
      </c>
      <c r="Q173" s="41">
        <f t="shared" si="192"/>
        <v>10</v>
      </c>
      <c r="R173" s="45">
        <f t="shared" ref="R173" si="328">Q173+R172</f>
        <v>124.15999999999997</v>
      </c>
      <c r="S173" s="36">
        <f t="shared" si="210"/>
        <v>3.16</v>
      </c>
      <c r="T173" s="37">
        <f t="shared" ref="T173:V173" si="329">IF(S173&gt;0,T$4,0)</f>
        <v>1</v>
      </c>
      <c r="U173" s="38">
        <f t="shared" si="212"/>
        <v>1.43</v>
      </c>
      <c r="V173" s="37">
        <f t="shared" si="329"/>
        <v>1</v>
      </c>
      <c r="W173" s="41">
        <f t="shared" si="256"/>
        <v>2.59</v>
      </c>
      <c r="X173" s="45">
        <f t="shared" si="300"/>
        <v>95.039999999999992</v>
      </c>
      <c r="Y173" s="119"/>
      <c r="Z173" s="37"/>
      <c r="AA173" s="35"/>
      <c r="AB173" s="37"/>
      <c r="AC173" s="37"/>
      <c r="AD173" s="37"/>
      <c r="AE173" s="120"/>
      <c r="AF173" s="119"/>
      <c r="AG173" s="37"/>
      <c r="AH173" s="35"/>
      <c r="AI173" s="37"/>
      <c r="AJ173" s="37"/>
      <c r="AK173" s="120"/>
      <c r="AL173" s="64"/>
    </row>
    <row r="174" spans="1:38" outlineLevel="1" collapsed="1" x14ac:dyDescent="0.2">
      <c r="A174" s="72"/>
      <c r="B174" s="34">
        <f t="shared" si="36"/>
        <v>169</v>
      </c>
      <c r="C174" s="2" t="s">
        <v>270</v>
      </c>
      <c r="D174" s="55">
        <v>44166</v>
      </c>
      <c r="E174" s="2" t="s">
        <v>50</v>
      </c>
      <c r="F174" s="47" t="s">
        <v>36</v>
      </c>
      <c r="G174" s="47" t="s">
        <v>67</v>
      </c>
      <c r="H174" s="47">
        <v>1200</v>
      </c>
      <c r="I174" s="47" t="s">
        <v>131</v>
      </c>
      <c r="J174" s="47" t="s">
        <v>120</v>
      </c>
      <c r="K174" s="121" t="s">
        <v>772</v>
      </c>
      <c r="L174" s="33" t="s">
        <v>110</v>
      </c>
      <c r="M174" s="10">
        <v>13</v>
      </c>
      <c r="N174" s="27">
        <v>0.83499999999999996</v>
      </c>
      <c r="O174" s="28">
        <v>3.66</v>
      </c>
      <c r="P174" s="27">
        <v>0.31999999999999973</v>
      </c>
      <c r="Q174" s="40">
        <f t="shared" si="192"/>
        <v>-1.2</v>
      </c>
      <c r="R174" s="42">
        <f t="shared" ref="R174" si="330">Q174+R173</f>
        <v>122.95999999999997</v>
      </c>
      <c r="S174" s="10">
        <f t="shared" si="210"/>
        <v>13</v>
      </c>
      <c r="T174" s="27">
        <f t="shared" ref="T174:V174" si="331">IF(S174&gt;0,T$4,0)</f>
        <v>1</v>
      </c>
      <c r="U174" s="28">
        <f t="shared" si="212"/>
        <v>3.66</v>
      </c>
      <c r="V174" s="27">
        <f t="shared" si="331"/>
        <v>1</v>
      </c>
      <c r="W174" s="40">
        <f t="shared" si="256"/>
        <v>-2</v>
      </c>
      <c r="X174" s="42">
        <f t="shared" si="300"/>
        <v>93.039999999999992</v>
      </c>
      <c r="Y174" s="117"/>
      <c r="Z174" s="27"/>
      <c r="AA174" s="33"/>
      <c r="AB174" s="27"/>
      <c r="AC174" s="27"/>
      <c r="AD174" s="27"/>
      <c r="AE174" s="118"/>
      <c r="AF174" s="117"/>
      <c r="AG174" s="27"/>
      <c r="AH174" s="33"/>
      <c r="AI174" s="27"/>
      <c r="AJ174" s="27"/>
      <c r="AK174" s="118"/>
      <c r="AL174" s="64"/>
    </row>
    <row r="175" spans="1:38" outlineLevel="1" x14ac:dyDescent="0.2">
      <c r="A175" s="72"/>
      <c r="B175" s="34">
        <f t="shared" si="36"/>
        <v>170</v>
      </c>
      <c r="C175" s="2" t="s">
        <v>248</v>
      </c>
      <c r="D175" s="55">
        <v>44167</v>
      </c>
      <c r="E175" s="2" t="s">
        <v>43</v>
      </c>
      <c r="F175" s="47" t="s">
        <v>36</v>
      </c>
      <c r="G175" s="47" t="s">
        <v>67</v>
      </c>
      <c r="H175" s="47">
        <v>1300</v>
      </c>
      <c r="I175" s="47" t="s">
        <v>132</v>
      </c>
      <c r="J175" s="47" t="s">
        <v>120</v>
      </c>
      <c r="K175" s="121" t="s">
        <v>772</v>
      </c>
      <c r="L175" s="33" t="s">
        <v>56</v>
      </c>
      <c r="M175" s="10">
        <v>26</v>
      </c>
      <c r="N175" s="27">
        <v>0.39800000000000002</v>
      </c>
      <c r="O175" s="28">
        <v>5</v>
      </c>
      <c r="P175" s="27">
        <v>0.10999999999999996</v>
      </c>
      <c r="Q175" s="40">
        <f t="shared" si="192"/>
        <v>-0.5</v>
      </c>
      <c r="R175" s="42">
        <f t="shared" ref="R175" si="332">Q175+R174</f>
        <v>122.45999999999997</v>
      </c>
      <c r="S175" s="10">
        <f t="shared" si="210"/>
        <v>26</v>
      </c>
      <c r="T175" s="27">
        <f t="shared" ref="T175:V175" si="333">IF(S175&gt;0,T$4,0)</f>
        <v>1</v>
      </c>
      <c r="U175" s="28">
        <f t="shared" si="212"/>
        <v>5</v>
      </c>
      <c r="V175" s="27">
        <f t="shared" si="333"/>
        <v>1</v>
      </c>
      <c r="W175" s="40">
        <f t="shared" si="256"/>
        <v>-2</v>
      </c>
      <c r="X175" s="42">
        <f t="shared" si="300"/>
        <v>91.039999999999992</v>
      </c>
      <c r="Y175" s="117"/>
      <c r="Z175" s="27"/>
      <c r="AA175" s="33"/>
      <c r="AB175" s="27"/>
      <c r="AC175" s="27"/>
      <c r="AD175" s="27"/>
      <c r="AE175" s="118"/>
      <c r="AF175" s="117"/>
      <c r="AG175" s="27"/>
      <c r="AH175" s="33"/>
      <c r="AI175" s="27"/>
      <c r="AJ175" s="27"/>
      <c r="AK175" s="118"/>
      <c r="AL175" s="64"/>
    </row>
    <row r="176" spans="1:38" outlineLevel="1" x14ac:dyDescent="0.2">
      <c r="A176" s="72"/>
      <c r="B176" s="34">
        <f t="shared" si="36"/>
        <v>171</v>
      </c>
      <c r="C176" s="2" t="s">
        <v>269</v>
      </c>
      <c r="D176" s="55">
        <v>44167</v>
      </c>
      <c r="E176" s="2" t="s">
        <v>43</v>
      </c>
      <c r="F176" s="47" t="s">
        <v>36</v>
      </c>
      <c r="G176" s="47" t="s">
        <v>67</v>
      </c>
      <c r="H176" s="47">
        <v>1300</v>
      </c>
      <c r="I176" s="47" t="s">
        <v>132</v>
      </c>
      <c r="J176" s="47" t="s">
        <v>120</v>
      </c>
      <c r="K176" s="121" t="s">
        <v>772</v>
      </c>
      <c r="L176" s="33" t="s">
        <v>9</v>
      </c>
      <c r="M176" s="10">
        <v>5.0999999999999996</v>
      </c>
      <c r="N176" s="27">
        <v>2.4381818181818184</v>
      </c>
      <c r="O176" s="28">
        <v>2.08</v>
      </c>
      <c r="P176" s="27">
        <v>2.2599999999999998</v>
      </c>
      <c r="Q176" s="40">
        <f t="shared" si="192"/>
        <v>12.4</v>
      </c>
      <c r="R176" s="42">
        <f t="shared" ref="R176" si="334">Q176+R175</f>
        <v>134.85999999999996</v>
      </c>
      <c r="S176" s="10">
        <f t="shared" si="210"/>
        <v>5.0999999999999996</v>
      </c>
      <c r="T176" s="27">
        <f t="shared" ref="T176:V176" si="335">IF(S176&gt;0,T$4,0)</f>
        <v>1</v>
      </c>
      <c r="U176" s="28">
        <f t="shared" si="212"/>
        <v>2.08</v>
      </c>
      <c r="V176" s="27">
        <f t="shared" si="335"/>
        <v>1</v>
      </c>
      <c r="W176" s="40">
        <f t="shared" si="256"/>
        <v>5.18</v>
      </c>
      <c r="X176" s="42">
        <f t="shared" si="300"/>
        <v>96.22</v>
      </c>
      <c r="Y176" s="117"/>
      <c r="Z176" s="27"/>
      <c r="AA176" s="33"/>
      <c r="AB176" s="27"/>
      <c r="AC176" s="27"/>
      <c r="AD176" s="27"/>
      <c r="AE176" s="118"/>
      <c r="AF176" s="117"/>
      <c r="AG176" s="27"/>
      <c r="AH176" s="33"/>
      <c r="AI176" s="27"/>
      <c r="AJ176" s="27"/>
      <c r="AK176" s="118"/>
      <c r="AL176" s="64"/>
    </row>
    <row r="177" spans="1:38" outlineLevel="1" x14ac:dyDescent="0.2">
      <c r="A177" s="72"/>
      <c r="B177" s="34">
        <f t="shared" si="36"/>
        <v>172</v>
      </c>
      <c r="C177" s="2" t="s">
        <v>272</v>
      </c>
      <c r="D177" s="55">
        <v>44168</v>
      </c>
      <c r="E177" s="2" t="s">
        <v>35</v>
      </c>
      <c r="F177" s="47" t="s">
        <v>25</v>
      </c>
      <c r="G177" s="47" t="s">
        <v>67</v>
      </c>
      <c r="H177" s="47">
        <v>1100</v>
      </c>
      <c r="I177" s="47" t="s">
        <v>132</v>
      </c>
      <c r="J177" s="47" t="s">
        <v>120</v>
      </c>
      <c r="K177" s="121" t="s">
        <v>772</v>
      </c>
      <c r="L177" s="33" t="s">
        <v>8</v>
      </c>
      <c r="M177" s="10">
        <v>5.01</v>
      </c>
      <c r="N177" s="27">
        <v>2.4949999999999997</v>
      </c>
      <c r="O177" s="28">
        <v>1.84</v>
      </c>
      <c r="P177" s="27">
        <v>2.9371428571428573</v>
      </c>
      <c r="Q177" s="40">
        <f t="shared" si="192"/>
        <v>0</v>
      </c>
      <c r="R177" s="42">
        <f t="shared" ref="R177" si="336">Q177+R176</f>
        <v>134.85999999999996</v>
      </c>
      <c r="S177" s="10">
        <f t="shared" si="210"/>
        <v>5.01</v>
      </c>
      <c r="T177" s="27">
        <f t="shared" ref="T177:V177" si="337">IF(S177&gt;0,T$4,0)</f>
        <v>1</v>
      </c>
      <c r="U177" s="28">
        <f t="shared" si="212"/>
        <v>1.84</v>
      </c>
      <c r="V177" s="27">
        <f t="shared" si="337"/>
        <v>1</v>
      </c>
      <c r="W177" s="40">
        <f t="shared" si="256"/>
        <v>-0.16</v>
      </c>
      <c r="X177" s="42">
        <f t="shared" si="300"/>
        <v>96.06</v>
      </c>
      <c r="Y177" s="117"/>
      <c r="Z177" s="27"/>
      <c r="AA177" s="33"/>
      <c r="AB177" s="27"/>
      <c r="AC177" s="27"/>
      <c r="AD177" s="27"/>
      <c r="AE177" s="118"/>
      <c r="AF177" s="117"/>
      <c r="AG177" s="27"/>
      <c r="AH177" s="33"/>
      <c r="AI177" s="27"/>
      <c r="AJ177" s="27"/>
      <c r="AK177" s="118"/>
      <c r="AL177" s="64"/>
    </row>
    <row r="178" spans="1:38" outlineLevel="1" x14ac:dyDescent="0.2">
      <c r="A178" s="72"/>
      <c r="B178" s="34">
        <f t="shared" si="36"/>
        <v>173</v>
      </c>
      <c r="C178" s="2" t="s">
        <v>274</v>
      </c>
      <c r="D178" s="55">
        <v>44168</v>
      </c>
      <c r="E178" s="2" t="s">
        <v>35</v>
      </c>
      <c r="F178" s="47" t="s">
        <v>36</v>
      </c>
      <c r="G178" s="47" t="s">
        <v>67</v>
      </c>
      <c r="H178" s="47">
        <v>1200</v>
      </c>
      <c r="I178" s="47" t="s">
        <v>132</v>
      </c>
      <c r="J178" s="47" t="s">
        <v>120</v>
      </c>
      <c r="K178" s="121" t="s">
        <v>772</v>
      </c>
      <c r="L178" s="33" t="s">
        <v>9</v>
      </c>
      <c r="M178" s="10">
        <v>1.78</v>
      </c>
      <c r="N178" s="27">
        <v>12.848000000000003</v>
      </c>
      <c r="O178" s="28">
        <v>1.18</v>
      </c>
      <c r="P178" s="27">
        <v>0</v>
      </c>
      <c r="Q178" s="40">
        <f t="shared" si="192"/>
        <v>10</v>
      </c>
      <c r="R178" s="42">
        <f t="shared" ref="R178" si="338">Q178+R177</f>
        <v>144.85999999999996</v>
      </c>
      <c r="S178" s="10">
        <f t="shared" ref="S178:S241" si="339">M178</f>
        <v>1.78</v>
      </c>
      <c r="T178" s="27">
        <f t="shared" ref="T178:V178" si="340">IF(S178&gt;0,T$4,0)</f>
        <v>1</v>
      </c>
      <c r="U178" s="28">
        <f t="shared" ref="U178:U241" si="341">O178</f>
        <v>1.18</v>
      </c>
      <c r="V178" s="27">
        <f t="shared" si="340"/>
        <v>1</v>
      </c>
      <c r="W178" s="40">
        <f t="shared" si="256"/>
        <v>0.96</v>
      </c>
      <c r="X178" s="42">
        <f t="shared" si="300"/>
        <v>97.02</v>
      </c>
      <c r="Y178" s="117"/>
      <c r="Z178" s="27"/>
      <c r="AA178" s="33"/>
      <c r="AB178" s="27"/>
      <c r="AC178" s="27"/>
      <c r="AD178" s="27"/>
      <c r="AE178" s="118"/>
      <c r="AF178" s="117"/>
      <c r="AG178" s="27"/>
      <c r="AH178" s="33"/>
      <c r="AI178" s="27"/>
      <c r="AJ178" s="27"/>
      <c r="AK178" s="118"/>
      <c r="AL178" s="64"/>
    </row>
    <row r="179" spans="1:38" outlineLevel="1" x14ac:dyDescent="0.2">
      <c r="A179" s="72"/>
      <c r="B179" s="34">
        <f t="shared" si="36"/>
        <v>174</v>
      </c>
      <c r="C179" s="2" t="s">
        <v>275</v>
      </c>
      <c r="D179" s="55">
        <v>44168</v>
      </c>
      <c r="E179" s="2" t="s">
        <v>35</v>
      </c>
      <c r="F179" s="47" t="s">
        <v>10</v>
      </c>
      <c r="G179" s="47" t="s">
        <v>67</v>
      </c>
      <c r="H179" s="47">
        <v>1450</v>
      </c>
      <c r="I179" s="47" t="s">
        <v>132</v>
      </c>
      <c r="J179" s="47" t="s">
        <v>120</v>
      </c>
      <c r="K179" s="121" t="s">
        <v>772</v>
      </c>
      <c r="L179" s="33" t="s">
        <v>66</v>
      </c>
      <c r="M179" s="10">
        <v>4.5</v>
      </c>
      <c r="N179" s="27">
        <v>2.8485714285714288</v>
      </c>
      <c r="O179" s="28">
        <v>1.67</v>
      </c>
      <c r="P179" s="27">
        <v>0</v>
      </c>
      <c r="Q179" s="40">
        <f t="shared" si="192"/>
        <v>-2.8</v>
      </c>
      <c r="R179" s="42">
        <f t="shared" ref="R179" si="342">Q179+R178</f>
        <v>142.05999999999995</v>
      </c>
      <c r="S179" s="10">
        <f t="shared" si="339"/>
        <v>4.5</v>
      </c>
      <c r="T179" s="27">
        <f t="shared" ref="T179:V179" si="343">IF(S179&gt;0,T$4,0)</f>
        <v>1</v>
      </c>
      <c r="U179" s="28">
        <f t="shared" si="341"/>
        <v>1.67</v>
      </c>
      <c r="V179" s="27">
        <f t="shared" si="343"/>
        <v>1</v>
      </c>
      <c r="W179" s="40">
        <f t="shared" si="256"/>
        <v>-2</v>
      </c>
      <c r="X179" s="42">
        <f t="shared" si="300"/>
        <v>95.02</v>
      </c>
      <c r="Y179" s="117"/>
      <c r="Z179" s="27"/>
      <c r="AA179" s="33"/>
      <c r="AB179" s="27"/>
      <c r="AC179" s="27"/>
      <c r="AD179" s="27"/>
      <c r="AE179" s="118"/>
      <c r="AF179" s="117"/>
      <c r="AG179" s="27"/>
      <c r="AH179" s="33"/>
      <c r="AI179" s="27"/>
      <c r="AJ179" s="27"/>
      <c r="AK179" s="118"/>
      <c r="AL179" s="64"/>
    </row>
    <row r="180" spans="1:38" outlineLevel="1" x14ac:dyDescent="0.2">
      <c r="A180" s="72"/>
      <c r="B180" s="34">
        <f t="shared" si="36"/>
        <v>175</v>
      </c>
      <c r="C180" s="2" t="s">
        <v>276</v>
      </c>
      <c r="D180" s="55">
        <v>44169</v>
      </c>
      <c r="E180" s="2" t="s">
        <v>39</v>
      </c>
      <c r="F180" s="47" t="s">
        <v>10</v>
      </c>
      <c r="G180" s="47" t="s">
        <v>67</v>
      </c>
      <c r="H180" s="47">
        <v>1000</v>
      </c>
      <c r="I180" s="47" t="s">
        <v>132</v>
      </c>
      <c r="J180" s="47" t="s">
        <v>120</v>
      </c>
      <c r="K180" s="121" t="s">
        <v>772</v>
      </c>
      <c r="L180" s="33" t="s">
        <v>74</v>
      </c>
      <c r="M180" s="10">
        <v>3.7</v>
      </c>
      <c r="N180" s="27">
        <v>3.7130481283422463</v>
      </c>
      <c r="O180" s="28">
        <v>1.59</v>
      </c>
      <c r="P180" s="27">
        <v>0</v>
      </c>
      <c r="Q180" s="40">
        <f t="shared" si="192"/>
        <v>-3.7</v>
      </c>
      <c r="R180" s="42">
        <f t="shared" ref="R180" si="344">Q180+R179</f>
        <v>138.35999999999996</v>
      </c>
      <c r="S180" s="10">
        <f t="shared" si="339"/>
        <v>3.7</v>
      </c>
      <c r="T180" s="27">
        <f t="shared" ref="T180:V180" si="345">IF(S180&gt;0,T$4,0)</f>
        <v>1</v>
      </c>
      <c r="U180" s="28">
        <f t="shared" si="341"/>
        <v>1.59</v>
      </c>
      <c r="V180" s="27">
        <f t="shared" si="345"/>
        <v>1</v>
      </c>
      <c r="W180" s="40">
        <f t="shared" si="256"/>
        <v>-2</v>
      </c>
      <c r="X180" s="42">
        <f t="shared" si="300"/>
        <v>93.02</v>
      </c>
      <c r="Y180" s="117"/>
      <c r="Z180" s="27"/>
      <c r="AA180" s="33"/>
      <c r="AB180" s="27"/>
      <c r="AC180" s="27"/>
      <c r="AD180" s="27"/>
      <c r="AE180" s="118"/>
      <c r="AF180" s="117"/>
      <c r="AG180" s="27"/>
      <c r="AH180" s="33"/>
      <c r="AI180" s="27"/>
      <c r="AJ180" s="27"/>
      <c r="AK180" s="118"/>
      <c r="AL180" s="64"/>
    </row>
    <row r="181" spans="1:38" outlineLevel="1" x14ac:dyDescent="0.2">
      <c r="A181" s="72"/>
      <c r="B181" s="34">
        <f t="shared" si="36"/>
        <v>176</v>
      </c>
      <c r="C181" s="2" t="s">
        <v>45</v>
      </c>
      <c r="D181" s="55">
        <v>44169</v>
      </c>
      <c r="E181" s="2" t="s">
        <v>39</v>
      </c>
      <c r="F181" s="47" t="s">
        <v>48</v>
      </c>
      <c r="G181" s="47" t="s">
        <v>70</v>
      </c>
      <c r="H181" s="47">
        <v>1000</v>
      </c>
      <c r="I181" s="47" t="s">
        <v>132</v>
      </c>
      <c r="J181" s="47" t="s">
        <v>120</v>
      </c>
      <c r="K181" s="121" t="s">
        <v>772</v>
      </c>
      <c r="L181" s="33" t="s">
        <v>12</v>
      </c>
      <c r="M181" s="10">
        <v>3.13</v>
      </c>
      <c r="N181" s="27">
        <v>4.6764418938307033</v>
      </c>
      <c r="O181" s="28">
        <v>1.44</v>
      </c>
      <c r="P181" s="27">
        <v>0</v>
      </c>
      <c r="Q181" s="40">
        <f t="shared" si="192"/>
        <v>-4.7</v>
      </c>
      <c r="R181" s="42">
        <f t="shared" ref="R181" si="346">Q181+R180</f>
        <v>133.65999999999997</v>
      </c>
      <c r="S181" s="10">
        <f t="shared" si="339"/>
        <v>3.13</v>
      </c>
      <c r="T181" s="27">
        <f t="shared" ref="T181:V181" si="347">IF(S181&gt;0,T$4,0)</f>
        <v>1</v>
      </c>
      <c r="U181" s="28">
        <f t="shared" si="341"/>
        <v>1.44</v>
      </c>
      <c r="V181" s="27">
        <f t="shared" si="347"/>
        <v>1</v>
      </c>
      <c r="W181" s="40">
        <f t="shared" si="256"/>
        <v>-0.56000000000000005</v>
      </c>
      <c r="X181" s="42">
        <f t="shared" si="300"/>
        <v>92.46</v>
      </c>
      <c r="Y181" s="117"/>
      <c r="Z181" s="27"/>
      <c r="AA181" s="33"/>
      <c r="AB181" s="27"/>
      <c r="AC181" s="27"/>
      <c r="AD181" s="27"/>
      <c r="AE181" s="118"/>
      <c r="AF181" s="117"/>
      <c r="AG181" s="27"/>
      <c r="AH181" s="33"/>
      <c r="AI181" s="27"/>
      <c r="AJ181" s="27"/>
      <c r="AK181" s="118"/>
      <c r="AL181" s="64"/>
    </row>
    <row r="182" spans="1:38" outlineLevel="1" x14ac:dyDescent="0.2">
      <c r="A182" s="72"/>
      <c r="B182" s="34">
        <f t="shared" si="36"/>
        <v>177</v>
      </c>
      <c r="C182" s="2" t="s">
        <v>83</v>
      </c>
      <c r="D182" s="55">
        <v>44169</v>
      </c>
      <c r="E182" s="2" t="s">
        <v>27</v>
      </c>
      <c r="F182" s="47" t="s">
        <v>36</v>
      </c>
      <c r="G182" s="47" t="s">
        <v>67</v>
      </c>
      <c r="H182" s="47">
        <v>1200</v>
      </c>
      <c r="I182" s="47" t="s">
        <v>132</v>
      </c>
      <c r="J182" s="47" t="s">
        <v>120</v>
      </c>
      <c r="K182" s="121" t="s">
        <v>772</v>
      </c>
      <c r="L182" s="33" t="s">
        <v>9</v>
      </c>
      <c r="M182" s="10">
        <v>4.72</v>
      </c>
      <c r="N182" s="27">
        <v>2.7005797101449271</v>
      </c>
      <c r="O182" s="28">
        <v>1.79</v>
      </c>
      <c r="P182" s="27">
        <v>0</v>
      </c>
      <c r="Q182" s="40">
        <f t="shared" si="192"/>
        <v>10</v>
      </c>
      <c r="R182" s="42">
        <f t="shared" ref="R182" si="348">Q182+R181</f>
        <v>143.65999999999997</v>
      </c>
      <c r="S182" s="10">
        <f t="shared" si="339"/>
        <v>4.72</v>
      </c>
      <c r="T182" s="27">
        <f t="shared" ref="T182:V182" si="349">IF(S182&gt;0,T$4,0)</f>
        <v>1</v>
      </c>
      <c r="U182" s="28">
        <f t="shared" si="341"/>
        <v>1.79</v>
      </c>
      <c r="V182" s="27">
        <f t="shared" si="349"/>
        <v>1</v>
      </c>
      <c r="W182" s="40">
        <f t="shared" si="256"/>
        <v>4.51</v>
      </c>
      <c r="X182" s="42">
        <f t="shared" si="300"/>
        <v>96.97</v>
      </c>
      <c r="Y182" s="117"/>
      <c r="Z182" s="27"/>
      <c r="AA182" s="33"/>
      <c r="AB182" s="27"/>
      <c r="AC182" s="27"/>
      <c r="AD182" s="27"/>
      <c r="AE182" s="118"/>
      <c r="AF182" s="117"/>
      <c r="AG182" s="27"/>
      <c r="AH182" s="33"/>
      <c r="AI182" s="27"/>
      <c r="AJ182" s="27"/>
      <c r="AK182" s="118"/>
      <c r="AL182" s="64"/>
    </row>
    <row r="183" spans="1:38" outlineLevel="1" x14ac:dyDescent="0.2">
      <c r="A183" s="72"/>
      <c r="B183" s="34">
        <f t="shared" si="36"/>
        <v>178</v>
      </c>
      <c r="C183" s="2" t="s">
        <v>273</v>
      </c>
      <c r="D183" s="55">
        <v>44169</v>
      </c>
      <c r="E183" s="2" t="s">
        <v>27</v>
      </c>
      <c r="F183" s="47" t="s">
        <v>36</v>
      </c>
      <c r="G183" s="47" t="s">
        <v>67</v>
      </c>
      <c r="H183" s="47">
        <v>1200</v>
      </c>
      <c r="I183" s="47" t="s">
        <v>132</v>
      </c>
      <c r="J183" s="47" t="s">
        <v>120</v>
      </c>
      <c r="K183" s="121" t="s">
        <v>772</v>
      </c>
      <c r="L183" s="33" t="s">
        <v>8</v>
      </c>
      <c r="M183" s="10">
        <v>49.78</v>
      </c>
      <c r="N183" s="27">
        <v>0.20596371882086167</v>
      </c>
      <c r="O183" s="28">
        <v>9.15</v>
      </c>
      <c r="P183" s="27">
        <v>0.02</v>
      </c>
      <c r="Q183" s="40">
        <f t="shared" si="192"/>
        <v>0</v>
      </c>
      <c r="R183" s="42">
        <f t="shared" ref="R183" si="350">Q183+R182</f>
        <v>143.65999999999997</v>
      </c>
      <c r="S183" s="10">
        <f t="shared" si="339"/>
        <v>49.78</v>
      </c>
      <c r="T183" s="27">
        <f t="shared" ref="T183:V183" si="351">IF(S183&gt;0,T$4,0)</f>
        <v>1</v>
      </c>
      <c r="U183" s="28">
        <f t="shared" si="341"/>
        <v>9.15</v>
      </c>
      <c r="V183" s="27">
        <f t="shared" si="351"/>
        <v>1</v>
      </c>
      <c r="W183" s="40">
        <f t="shared" si="256"/>
        <v>7.15</v>
      </c>
      <c r="X183" s="42">
        <f t="shared" si="300"/>
        <v>104.12</v>
      </c>
      <c r="Y183" s="117"/>
      <c r="Z183" s="27"/>
      <c r="AA183" s="33"/>
      <c r="AB183" s="27"/>
      <c r="AC183" s="27"/>
      <c r="AD183" s="27"/>
      <c r="AE183" s="118"/>
      <c r="AF183" s="117"/>
      <c r="AG183" s="27"/>
      <c r="AH183" s="33"/>
      <c r="AI183" s="27"/>
      <c r="AJ183" s="27"/>
      <c r="AK183" s="118"/>
      <c r="AL183" s="64"/>
    </row>
    <row r="184" spans="1:38" outlineLevel="1" x14ac:dyDescent="0.2">
      <c r="A184" s="72"/>
      <c r="B184" s="34">
        <f t="shared" si="36"/>
        <v>179</v>
      </c>
      <c r="C184" s="2" t="s">
        <v>277</v>
      </c>
      <c r="D184" s="55">
        <v>44170</v>
      </c>
      <c r="E184" s="2" t="s">
        <v>44</v>
      </c>
      <c r="F184" s="47" t="s">
        <v>25</v>
      </c>
      <c r="G184" s="47" t="s">
        <v>71</v>
      </c>
      <c r="H184" s="47">
        <v>1000</v>
      </c>
      <c r="I184" s="47" t="s">
        <v>132</v>
      </c>
      <c r="J184" s="47" t="s">
        <v>120</v>
      </c>
      <c r="K184" s="121" t="s">
        <v>772</v>
      </c>
      <c r="L184" s="33" t="s">
        <v>12</v>
      </c>
      <c r="M184" s="10">
        <v>5.6</v>
      </c>
      <c r="N184" s="27">
        <v>2.1761728395061728</v>
      </c>
      <c r="O184" s="28">
        <v>1.67</v>
      </c>
      <c r="P184" s="27">
        <v>0</v>
      </c>
      <c r="Q184" s="40">
        <f t="shared" si="192"/>
        <v>-2.2000000000000002</v>
      </c>
      <c r="R184" s="42">
        <f t="shared" ref="R184" si="352">Q184+R183</f>
        <v>141.45999999999998</v>
      </c>
      <c r="S184" s="10">
        <f t="shared" si="339"/>
        <v>5.6</v>
      </c>
      <c r="T184" s="27">
        <f t="shared" ref="T184:V184" si="353">IF(S184&gt;0,T$4,0)</f>
        <v>1</v>
      </c>
      <c r="U184" s="28">
        <f t="shared" si="341"/>
        <v>1.67</v>
      </c>
      <c r="V184" s="27">
        <f t="shared" si="353"/>
        <v>1</v>
      </c>
      <c r="W184" s="40">
        <f t="shared" si="256"/>
        <v>-0.33</v>
      </c>
      <c r="X184" s="42">
        <f t="shared" si="300"/>
        <v>103.79</v>
      </c>
      <c r="Y184" s="117"/>
      <c r="Z184" s="27"/>
      <c r="AA184" s="33"/>
      <c r="AB184" s="27"/>
      <c r="AC184" s="27"/>
      <c r="AD184" s="27"/>
      <c r="AE184" s="118"/>
      <c r="AF184" s="117"/>
      <c r="AG184" s="27"/>
      <c r="AH184" s="33"/>
      <c r="AI184" s="27"/>
      <c r="AJ184" s="27"/>
      <c r="AK184" s="118"/>
      <c r="AL184" s="64"/>
    </row>
    <row r="185" spans="1:38" outlineLevel="1" x14ac:dyDescent="0.2">
      <c r="A185" s="72"/>
      <c r="B185" s="34">
        <f t="shared" si="36"/>
        <v>180</v>
      </c>
      <c r="C185" s="2" t="s">
        <v>278</v>
      </c>
      <c r="D185" s="55">
        <v>44171</v>
      </c>
      <c r="E185" s="2" t="s">
        <v>54</v>
      </c>
      <c r="F185" s="47" t="s">
        <v>34</v>
      </c>
      <c r="G185" s="47" t="s">
        <v>67</v>
      </c>
      <c r="H185" s="47">
        <v>1100</v>
      </c>
      <c r="I185" s="47" t="s">
        <v>132</v>
      </c>
      <c r="J185" s="47" t="s">
        <v>120</v>
      </c>
      <c r="K185" s="121" t="s">
        <v>772</v>
      </c>
      <c r="L185" s="33" t="s">
        <v>8</v>
      </c>
      <c r="M185" s="10">
        <v>1.82</v>
      </c>
      <c r="N185" s="27">
        <v>12.207814088598401</v>
      </c>
      <c r="O185" s="28">
        <v>1.1599999999999999</v>
      </c>
      <c r="P185" s="27">
        <v>0</v>
      </c>
      <c r="Q185" s="40">
        <f t="shared" si="192"/>
        <v>-12.2</v>
      </c>
      <c r="R185" s="42">
        <f t="shared" ref="R185" si="354">Q185+R184</f>
        <v>129.26</v>
      </c>
      <c r="S185" s="10">
        <f t="shared" si="339"/>
        <v>1.82</v>
      </c>
      <c r="T185" s="27">
        <f t="shared" ref="T185:V185" si="355">IF(S185&gt;0,T$4,0)</f>
        <v>1</v>
      </c>
      <c r="U185" s="28">
        <f t="shared" si="341"/>
        <v>1.1599999999999999</v>
      </c>
      <c r="V185" s="27">
        <f t="shared" si="355"/>
        <v>1</v>
      </c>
      <c r="W185" s="40">
        <f t="shared" si="256"/>
        <v>-0.84</v>
      </c>
      <c r="X185" s="42">
        <f t="shared" si="300"/>
        <v>102.95</v>
      </c>
      <c r="Y185" s="117"/>
      <c r="Z185" s="27"/>
      <c r="AA185" s="33"/>
      <c r="AB185" s="27"/>
      <c r="AC185" s="27"/>
      <c r="AD185" s="27"/>
      <c r="AE185" s="118"/>
      <c r="AF185" s="117"/>
      <c r="AG185" s="27"/>
      <c r="AH185" s="33"/>
      <c r="AI185" s="27"/>
      <c r="AJ185" s="27"/>
      <c r="AK185" s="118"/>
      <c r="AL185" s="64"/>
    </row>
    <row r="186" spans="1:38" outlineLevel="1" x14ac:dyDescent="0.2">
      <c r="A186" s="72"/>
      <c r="B186" s="34">
        <f t="shared" si="36"/>
        <v>181</v>
      </c>
      <c r="C186" s="2" t="s">
        <v>222</v>
      </c>
      <c r="D186" s="55">
        <v>44173</v>
      </c>
      <c r="E186" s="2" t="s">
        <v>60</v>
      </c>
      <c r="F186" s="47" t="s">
        <v>25</v>
      </c>
      <c r="G186" s="47" t="s">
        <v>67</v>
      </c>
      <c r="H186" s="47">
        <v>1100</v>
      </c>
      <c r="I186" s="47" t="s">
        <v>131</v>
      </c>
      <c r="J186" s="47" t="s">
        <v>120</v>
      </c>
      <c r="K186" s="121" t="s">
        <v>772</v>
      </c>
      <c r="L186" s="33" t="s">
        <v>8</v>
      </c>
      <c r="M186" s="10">
        <v>11</v>
      </c>
      <c r="N186" s="27">
        <v>1</v>
      </c>
      <c r="O186" s="28">
        <v>2.88</v>
      </c>
      <c r="P186" s="27">
        <v>0.55428571428571449</v>
      </c>
      <c r="Q186" s="40">
        <f t="shared" si="192"/>
        <v>0</v>
      </c>
      <c r="R186" s="42">
        <f t="shared" ref="R186" si="356">Q186+R185</f>
        <v>129.26</v>
      </c>
      <c r="S186" s="10">
        <f t="shared" si="339"/>
        <v>11</v>
      </c>
      <c r="T186" s="27">
        <f t="shared" ref="T186:V186" si="357">IF(S186&gt;0,T$4,0)</f>
        <v>1</v>
      </c>
      <c r="U186" s="28">
        <f t="shared" si="341"/>
        <v>2.88</v>
      </c>
      <c r="V186" s="27">
        <f t="shared" si="357"/>
        <v>1</v>
      </c>
      <c r="W186" s="40">
        <f t="shared" si="256"/>
        <v>0.88</v>
      </c>
      <c r="X186" s="42">
        <f t="shared" si="300"/>
        <v>103.83</v>
      </c>
      <c r="Y186" s="117"/>
      <c r="Z186" s="27"/>
      <c r="AA186" s="33"/>
      <c r="AB186" s="27"/>
      <c r="AC186" s="27"/>
      <c r="AD186" s="27"/>
      <c r="AE186" s="118"/>
      <c r="AF186" s="117"/>
      <c r="AG186" s="27"/>
      <c r="AH186" s="33"/>
      <c r="AI186" s="27"/>
      <c r="AJ186" s="27"/>
      <c r="AK186" s="118"/>
      <c r="AL186" s="64"/>
    </row>
    <row r="187" spans="1:38" outlineLevel="1" x14ac:dyDescent="0.2">
      <c r="A187" s="72"/>
      <c r="B187" s="34">
        <f t="shared" si="36"/>
        <v>182</v>
      </c>
      <c r="C187" s="2" t="s">
        <v>280</v>
      </c>
      <c r="D187" s="55">
        <v>44173</v>
      </c>
      <c r="E187" s="2" t="s">
        <v>60</v>
      </c>
      <c r="F187" s="47" t="s">
        <v>25</v>
      </c>
      <c r="G187" s="47" t="s">
        <v>67</v>
      </c>
      <c r="H187" s="47">
        <v>1100</v>
      </c>
      <c r="I187" s="47" t="s">
        <v>131</v>
      </c>
      <c r="J187" s="47" t="s">
        <v>120</v>
      </c>
      <c r="K187" s="121" t="s">
        <v>772</v>
      </c>
      <c r="L187" s="33" t="s">
        <v>66</v>
      </c>
      <c r="M187" s="10">
        <v>5.6</v>
      </c>
      <c r="N187" s="27">
        <v>2.1761728395061728</v>
      </c>
      <c r="O187" s="28">
        <v>1.96</v>
      </c>
      <c r="P187" s="27">
        <v>2.2400000000000002</v>
      </c>
      <c r="Q187" s="40">
        <f t="shared" si="192"/>
        <v>-4.4000000000000004</v>
      </c>
      <c r="R187" s="42">
        <f t="shared" ref="R187" si="358">Q187+R186</f>
        <v>124.85999999999999</v>
      </c>
      <c r="S187" s="10">
        <f t="shared" si="339"/>
        <v>5.6</v>
      </c>
      <c r="T187" s="27">
        <f t="shared" ref="T187:V187" si="359">IF(S187&gt;0,T$4,0)</f>
        <v>1</v>
      </c>
      <c r="U187" s="28">
        <f t="shared" si="341"/>
        <v>1.96</v>
      </c>
      <c r="V187" s="27">
        <f t="shared" si="359"/>
        <v>1</v>
      </c>
      <c r="W187" s="40">
        <f t="shared" si="256"/>
        <v>-2</v>
      </c>
      <c r="X187" s="42">
        <f t="shared" si="300"/>
        <v>101.83</v>
      </c>
      <c r="Y187" s="117"/>
      <c r="Z187" s="27"/>
      <c r="AA187" s="33"/>
      <c r="AB187" s="27"/>
      <c r="AC187" s="27"/>
      <c r="AD187" s="27"/>
      <c r="AE187" s="118"/>
      <c r="AF187" s="117"/>
      <c r="AG187" s="27"/>
      <c r="AH187" s="33"/>
      <c r="AI187" s="27"/>
      <c r="AJ187" s="27"/>
      <c r="AK187" s="118"/>
      <c r="AL187" s="64"/>
    </row>
    <row r="188" spans="1:38" outlineLevel="1" x14ac:dyDescent="0.2">
      <c r="A188" s="72"/>
      <c r="B188" s="34">
        <f t="shared" si="36"/>
        <v>183</v>
      </c>
      <c r="C188" s="2" t="s">
        <v>279</v>
      </c>
      <c r="D188" s="55">
        <v>44173</v>
      </c>
      <c r="E188" s="2" t="s">
        <v>60</v>
      </c>
      <c r="F188" s="47" t="s">
        <v>41</v>
      </c>
      <c r="G188" s="47" t="s">
        <v>147</v>
      </c>
      <c r="H188" s="47">
        <v>1200</v>
      </c>
      <c r="I188" s="47" t="s">
        <v>131</v>
      </c>
      <c r="J188" s="47" t="s">
        <v>120</v>
      </c>
      <c r="K188" s="121" t="s">
        <v>772</v>
      </c>
      <c r="L188" s="33" t="s">
        <v>8</v>
      </c>
      <c r="M188" s="10">
        <v>3.5</v>
      </c>
      <c r="N188" s="27">
        <v>3.9800000000000004</v>
      </c>
      <c r="O188" s="28">
        <v>1.49</v>
      </c>
      <c r="P188" s="27">
        <v>0</v>
      </c>
      <c r="Q188" s="40">
        <f t="shared" si="192"/>
        <v>-4</v>
      </c>
      <c r="R188" s="42">
        <f t="shared" ref="R188" si="360">Q188+R187</f>
        <v>120.85999999999999</v>
      </c>
      <c r="S188" s="10">
        <f t="shared" si="339"/>
        <v>3.5</v>
      </c>
      <c r="T188" s="27">
        <f t="shared" ref="T188:V188" si="361">IF(S188&gt;0,T$4,0)</f>
        <v>1</v>
      </c>
      <c r="U188" s="28">
        <f t="shared" si="341"/>
        <v>1.49</v>
      </c>
      <c r="V188" s="27">
        <f t="shared" si="361"/>
        <v>1</v>
      </c>
      <c r="W188" s="40">
        <f t="shared" si="256"/>
        <v>-0.51</v>
      </c>
      <c r="X188" s="42">
        <f t="shared" si="300"/>
        <v>101.32</v>
      </c>
      <c r="Y188" s="117"/>
      <c r="Z188" s="27"/>
      <c r="AA188" s="33"/>
      <c r="AB188" s="27"/>
      <c r="AC188" s="27"/>
      <c r="AD188" s="27"/>
      <c r="AE188" s="118"/>
      <c r="AF188" s="117"/>
      <c r="AG188" s="27"/>
      <c r="AH188" s="33"/>
      <c r="AI188" s="27"/>
      <c r="AJ188" s="27"/>
      <c r="AK188" s="118"/>
      <c r="AL188" s="64"/>
    </row>
    <row r="189" spans="1:38" outlineLevel="1" x14ac:dyDescent="0.2">
      <c r="A189" s="72"/>
      <c r="B189" s="34">
        <f t="shared" si="36"/>
        <v>184</v>
      </c>
      <c r="C189" s="2" t="s">
        <v>281</v>
      </c>
      <c r="D189" s="55">
        <v>44174</v>
      </c>
      <c r="E189" s="2" t="s">
        <v>77</v>
      </c>
      <c r="F189" s="47" t="s">
        <v>34</v>
      </c>
      <c r="G189" s="47" t="s">
        <v>67</v>
      </c>
      <c r="H189" s="47">
        <v>1000</v>
      </c>
      <c r="I189" s="47" t="s">
        <v>131</v>
      </c>
      <c r="J189" s="47" t="s">
        <v>120</v>
      </c>
      <c r="K189" s="121" t="s">
        <v>772</v>
      </c>
      <c r="L189" s="33" t="s">
        <v>9</v>
      </c>
      <c r="M189" s="10">
        <v>4.3099999999999996</v>
      </c>
      <c r="N189" s="27">
        <v>3.0200000000000005</v>
      </c>
      <c r="O189" s="28">
        <v>1.91</v>
      </c>
      <c r="P189" s="27">
        <v>3.2926984126984125</v>
      </c>
      <c r="Q189" s="40">
        <f t="shared" si="192"/>
        <v>13</v>
      </c>
      <c r="R189" s="42">
        <f t="shared" ref="R189" si="362">Q189+R188</f>
        <v>133.85999999999999</v>
      </c>
      <c r="S189" s="10">
        <f t="shared" si="339"/>
        <v>4.3099999999999996</v>
      </c>
      <c r="T189" s="27">
        <f t="shared" ref="T189:V189" si="363">IF(S189&gt;0,T$4,0)</f>
        <v>1</v>
      </c>
      <c r="U189" s="28">
        <f t="shared" si="341"/>
        <v>1.91</v>
      </c>
      <c r="V189" s="27">
        <f t="shared" si="363"/>
        <v>1</v>
      </c>
      <c r="W189" s="40">
        <f t="shared" si="256"/>
        <v>4.22</v>
      </c>
      <c r="X189" s="42">
        <f t="shared" si="300"/>
        <v>105.53999999999999</v>
      </c>
      <c r="Y189" s="117"/>
      <c r="Z189" s="27"/>
      <c r="AA189" s="33"/>
      <c r="AB189" s="27"/>
      <c r="AC189" s="27"/>
      <c r="AD189" s="27"/>
      <c r="AE189" s="118"/>
      <c r="AF189" s="117"/>
      <c r="AG189" s="27"/>
      <c r="AH189" s="33"/>
      <c r="AI189" s="27"/>
      <c r="AJ189" s="27"/>
      <c r="AK189" s="118"/>
      <c r="AL189" s="64"/>
    </row>
    <row r="190" spans="1:38" outlineLevel="1" x14ac:dyDescent="0.2">
      <c r="A190" s="72"/>
      <c r="B190" s="34">
        <f t="shared" si="36"/>
        <v>185</v>
      </c>
      <c r="C190" s="2" t="s">
        <v>282</v>
      </c>
      <c r="D190" s="55">
        <v>44175</v>
      </c>
      <c r="E190" s="2" t="s">
        <v>55</v>
      </c>
      <c r="F190" s="47" t="s">
        <v>36</v>
      </c>
      <c r="G190" s="47" t="s">
        <v>67</v>
      </c>
      <c r="H190" s="47">
        <v>1100</v>
      </c>
      <c r="I190" s="47" t="s">
        <v>132</v>
      </c>
      <c r="J190" s="47" t="s">
        <v>120</v>
      </c>
      <c r="K190" s="121" t="s">
        <v>772</v>
      </c>
      <c r="L190" s="33" t="s">
        <v>9</v>
      </c>
      <c r="M190" s="10">
        <v>2.2999999999999998</v>
      </c>
      <c r="N190" s="27">
        <v>7.72</v>
      </c>
      <c r="O190" s="28">
        <v>1.23</v>
      </c>
      <c r="P190" s="27">
        <v>0</v>
      </c>
      <c r="Q190" s="40">
        <f t="shared" si="192"/>
        <v>10</v>
      </c>
      <c r="R190" s="42">
        <f t="shared" ref="R190" si="364">Q190+R189</f>
        <v>143.85999999999999</v>
      </c>
      <c r="S190" s="10">
        <f t="shared" si="339"/>
        <v>2.2999999999999998</v>
      </c>
      <c r="T190" s="27">
        <f t="shared" ref="T190:V190" si="365">IF(S190&gt;0,T$4,0)</f>
        <v>1</v>
      </c>
      <c r="U190" s="28">
        <f t="shared" si="341"/>
        <v>1.23</v>
      </c>
      <c r="V190" s="27">
        <f t="shared" si="365"/>
        <v>1</v>
      </c>
      <c r="W190" s="40">
        <f t="shared" si="256"/>
        <v>1.53</v>
      </c>
      <c r="X190" s="42">
        <f t="shared" si="300"/>
        <v>107.07</v>
      </c>
      <c r="Y190" s="117"/>
      <c r="Z190" s="27"/>
      <c r="AA190" s="33"/>
      <c r="AB190" s="27"/>
      <c r="AC190" s="27"/>
      <c r="AD190" s="27"/>
      <c r="AE190" s="118"/>
      <c r="AF190" s="117"/>
      <c r="AG190" s="27"/>
      <c r="AH190" s="33"/>
      <c r="AI190" s="27"/>
      <c r="AJ190" s="27"/>
      <c r="AK190" s="118"/>
      <c r="AL190" s="64"/>
    </row>
    <row r="191" spans="1:38" outlineLevel="1" x14ac:dyDescent="0.2">
      <c r="A191" s="72"/>
      <c r="B191" s="34">
        <f t="shared" si="36"/>
        <v>186</v>
      </c>
      <c r="C191" s="2" t="s">
        <v>283</v>
      </c>
      <c r="D191" s="55">
        <v>44176</v>
      </c>
      <c r="E191" s="2" t="s">
        <v>51</v>
      </c>
      <c r="F191" s="47" t="s">
        <v>25</v>
      </c>
      <c r="G191" s="47" t="s">
        <v>67</v>
      </c>
      <c r="H191" s="47">
        <v>1100</v>
      </c>
      <c r="I191" s="47" t="s">
        <v>132</v>
      </c>
      <c r="J191" s="47" t="s">
        <v>120</v>
      </c>
      <c r="K191" s="121" t="s">
        <v>772</v>
      </c>
      <c r="L191" s="33" t="s">
        <v>9</v>
      </c>
      <c r="M191" s="10">
        <v>2.1800000000000002</v>
      </c>
      <c r="N191" s="27">
        <v>8.4589473684210521</v>
      </c>
      <c r="O191" s="28">
        <v>1.3</v>
      </c>
      <c r="P191" s="27">
        <v>0</v>
      </c>
      <c r="Q191" s="40">
        <f t="shared" si="192"/>
        <v>10</v>
      </c>
      <c r="R191" s="42">
        <f t="shared" ref="R191" si="366">Q191+R190</f>
        <v>153.85999999999999</v>
      </c>
      <c r="S191" s="10">
        <f t="shared" si="339"/>
        <v>2.1800000000000002</v>
      </c>
      <c r="T191" s="27">
        <f t="shared" ref="T191:V191" si="367">IF(S191&gt;0,T$4,0)</f>
        <v>1</v>
      </c>
      <c r="U191" s="28">
        <f t="shared" si="341"/>
        <v>1.3</v>
      </c>
      <c r="V191" s="27">
        <f t="shared" si="367"/>
        <v>1</v>
      </c>
      <c r="W191" s="40">
        <f t="shared" si="256"/>
        <v>1.48</v>
      </c>
      <c r="X191" s="42">
        <f t="shared" si="300"/>
        <v>108.55</v>
      </c>
      <c r="Y191" s="117"/>
      <c r="Z191" s="27"/>
      <c r="AA191" s="33"/>
      <c r="AB191" s="27"/>
      <c r="AC191" s="27"/>
      <c r="AD191" s="27"/>
      <c r="AE191" s="118"/>
      <c r="AF191" s="117"/>
      <c r="AG191" s="27"/>
      <c r="AH191" s="33"/>
      <c r="AI191" s="27"/>
      <c r="AJ191" s="27"/>
      <c r="AK191" s="118"/>
      <c r="AL191" s="64"/>
    </row>
    <row r="192" spans="1:38" outlineLevel="1" x14ac:dyDescent="0.2">
      <c r="A192" s="72"/>
      <c r="B192" s="34">
        <f t="shared" si="36"/>
        <v>187</v>
      </c>
      <c r="C192" s="2" t="s">
        <v>284</v>
      </c>
      <c r="D192" s="55">
        <v>44176</v>
      </c>
      <c r="E192" s="2" t="s">
        <v>51</v>
      </c>
      <c r="F192" s="47" t="s">
        <v>10</v>
      </c>
      <c r="G192" s="47" t="s">
        <v>67</v>
      </c>
      <c r="H192" s="47">
        <v>1300</v>
      </c>
      <c r="I192" s="47" t="s">
        <v>132</v>
      </c>
      <c r="J192" s="47" t="s">
        <v>120</v>
      </c>
      <c r="K192" s="121" t="s">
        <v>772</v>
      </c>
      <c r="L192" s="33" t="s">
        <v>9</v>
      </c>
      <c r="M192" s="10">
        <v>1.82</v>
      </c>
      <c r="N192" s="27">
        <v>12.207814088598401</v>
      </c>
      <c r="O192" s="28">
        <v>1.19</v>
      </c>
      <c r="P192" s="27">
        <v>0</v>
      </c>
      <c r="Q192" s="40">
        <f t="shared" si="192"/>
        <v>10</v>
      </c>
      <c r="R192" s="42">
        <f t="shared" ref="R192" si="368">Q192+R191</f>
        <v>163.85999999999999</v>
      </c>
      <c r="S192" s="10">
        <f t="shared" si="339"/>
        <v>1.82</v>
      </c>
      <c r="T192" s="27">
        <f t="shared" ref="T192:V192" si="369">IF(S192&gt;0,T$4,0)</f>
        <v>1</v>
      </c>
      <c r="U192" s="28">
        <f t="shared" si="341"/>
        <v>1.19</v>
      </c>
      <c r="V192" s="27">
        <f t="shared" si="369"/>
        <v>1</v>
      </c>
      <c r="W192" s="40">
        <f t="shared" si="256"/>
        <v>1.01</v>
      </c>
      <c r="X192" s="42">
        <f t="shared" si="300"/>
        <v>109.56</v>
      </c>
      <c r="Y192" s="117"/>
      <c r="Z192" s="27"/>
      <c r="AA192" s="33"/>
      <c r="AB192" s="27"/>
      <c r="AC192" s="27"/>
      <c r="AD192" s="27"/>
      <c r="AE192" s="118"/>
      <c r="AF192" s="117"/>
      <c r="AG192" s="27"/>
      <c r="AH192" s="33"/>
      <c r="AI192" s="27"/>
      <c r="AJ192" s="27"/>
      <c r="AK192" s="118"/>
      <c r="AL192" s="64"/>
    </row>
    <row r="193" spans="1:38" outlineLevel="1" x14ac:dyDescent="0.2">
      <c r="A193" s="72"/>
      <c r="B193" s="34">
        <f t="shared" si="36"/>
        <v>188</v>
      </c>
      <c r="C193" s="2" t="s">
        <v>285</v>
      </c>
      <c r="D193" s="55">
        <v>44176</v>
      </c>
      <c r="E193" s="2" t="s">
        <v>14</v>
      </c>
      <c r="F193" s="47" t="s">
        <v>48</v>
      </c>
      <c r="G193" s="47" t="s">
        <v>70</v>
      </c>
      <c r="H193" s="47">
        <v>1200</v>
      </c>
      <c r="I193" s="47" t="s">
        <v>132</v>
      </c>
      <c r="J193" s="47" t="s">
        <v>120</v>
      </c>
      <c r="K193" s="121" t="s">
        <v>772</v>
      </c>
      <c r="L193" s="33" t="s">
        <v>74</v>
      </c>
      <c r="M193" s="10">
        <v>14</v>
      </c>
      <c r="N193" s="27">
        <v>0.77153846153846173</v>
      </c>
      <c r="O193" s="28">
        <v>3.76</v>
      </c>
      <c r="P193" s="27">
        <v>0.28999999999999976</v>
      </c>
      <c r="Q193" s="40">
        <f t="shared" si="192"/>
        <v>-1.1000000000000001</v>
      </c>
      <c r="R193" s="42">
        <f t="shared" ref="R193" si="370">Q193+R192</f>
        <v>162.76</v>
      </c>
      <c r="S193" s="10">
        <f t="shared" si="339"/>
        <v>14</v>
      </c>
      <c r="T193" s="27">
        <f t="shared" ref="T193:V193" si="371">IF(S193&gt;0,T$4,0)</f>
        <v>1</v>
      </c>
      <c r="U193" s="28">
        <f t="shared" si="341"/>
        <v>3.76</v>
      </c>
      <c r="V193" s="27">
        <f t="shared" si="371"/>
        <v>1</v>
      </c>
      <c r="W193" s="40">
        <f t="shared" si="256"/>
        <v>-2</v>
      </c>
      <c r="X193" s="42">
        <f t="shared" si="300"/>
        <v>107.56</v>
      </c>
      <c r="Y193" s="117"/>
      <c r="Z193" s="27"/>
      <c r="AA193" s="33"/>
      <c r="AB193" s="27"/>
      <c r="AC193" s="27"/>
      <c r="AD193" s="27"/>
      <c r="AE193" s="118"/>
      <c r="AF193" s="117"/>
      <c r="AG193" s="27"/>
      <c r="AH193" s="33"/>
      <c r="AI193" s="27"/>
      <c r="AJ193" s="27"/>
      <c r="AK193" s="118"/>
      <c r="AL193" s="64"/>
    </row>
    <row r="194" spans="1:38" outlineLevel="1" x14ac:dyDescent="0.2">
      <c r="A194" s="72"/>
      <c r="B194" s="34">
        <f t="shared" si="36"/>
        <v>189</v>
      </c>
      <c r="C194" s="2" t="s">
        <v>287</v>
      </c>
      <c r="D194" s="55">
        <v>44177</v>
      </c>
      <c r="E194" s="2" t="s">
        <v>31</v>
      </c>
      <c r="F194" s="47" t="s">
        <v>25</v>
      </c>
      <c r="G194" s="47" t="s">
        <v>245</v>
      </c>
      <c r="H194" s="47">
        <v>1100</v>
      </c>
      <c r="I194" s="47" t="s">
        <v>132</v>
      </c>
      <c r="J194" s="47" t="s">
        <v>120</v>
      </c>
      <c r="K194" s="121" t="s">
        <v>772</v>
      </c>
      <c r="L194" s="33" t="s">
        <v>12</v>
      </c>
      <c r="M194" s="10">
        <v>2.82</v>
      </c>
      <c r="N194" s="27">
        <v>5.4882758620689645</v>
      </c>
      <c r="O194" s="28">
        <v>1.38</v>
      </c>
      <c r="P194" s="27">
        <v>0</v>
      </c>
      <c r="Q194" s="40">
        <f t="shared" si="192"/>
        <v>-5.5</v>
      </c>
      <c r="R194" s="42">
        <f t="shared" ref="R194" si="372">Q194+R193</f>
        <v>157.26</v>
      </c>
      <c r="S194" s="10">
        <f t="shared" si="339"/>
        <v>2.82</v>
      </c>
      <c r="T194" s="27">
        <f t="shared" ref="T194:V194" si="373">IF(S194&gt;0,T$4,0)</f>
        <v>1</v>
      </c>
      <c r="U194" s="28">
        <f t="shared" si="341"/>
        <v>1.38</v>
      </c>
      <c r="V194" s="27">
        <f t="shared" si="373"/>
        <v>1</v>
      </c>
      <c r="W194" s="40">
        <f t="shared" si="256"/>
        <v>-0.62</v>
      </c>
      <c r="X194" s="42">
        <f t="shared" si="300"/>
        <v>106.94</v>
      </c>
      <c r="Y194" s="117"/>
      <c r="Z194" s="27"/>
      <c r="AA194" s="33"/>
      <c r="AB194" s="27"/>
      <c r="AC194" s="27"/>
      <c r="AD194" s="27"/>
      <c r="AE194" s="118"/>
      <c r="AF194" s="117"/>
      <c r="AG194" s="27"/>
      <c r="AH194" s="33"/>
      <c r="AI194" s="27"/>
      <c r="AJ194" s="27"/>
      <c r="AK194" s="118"/>
      <c r="AL194" s="64"/>
    </row>
    <row r="195" spans="1:38" outlineLevel="1" x14ac:dyDescent="0.2">
      <c r="A195" s="72"/>
      <c r="B195" s="34">
        <f t="shared" si="36"/>
        <v>190</v>
      </c>
      <c r="C195" s="2" t="s">
        <v>286</v>
      </c>
      <c r="D195" s="55">
        <v>44177</v>
      </c>
      <c r="E195" s="2" t="s">
        <v>95</v>
      </c>
      <c r="F195" s="47" t="s">
        <v>13</v>
      </c>
      <c r="G195" s="47" t="s">
        <v>147</v>
      </c>
      <c r="H195" s="47">
        <v>1175</v>
      </c>
      <c r="I195" s="47" t="s">
        <v>132</v>
      </c>
      <c r="J195" s="47" t="s">
        <v>178</v>
      </c>
      <c r="K195" s="121" t="s">
        <v>772</v>
      </c>
      <c r="L195" s="33" t="s">
        <v>62</v>
      </c>
      <c r="M195" s="10">
        <v>10.34</v>
      </c>
      <c r="N195" s="27">
        <v>1.0670656370656371</v>
      </c>
      <c r="O195" s="28">
        <v>2.7</v>
      </c>
      <c r="P195" s="27">
        <v>0.61999999999999944</v>
      </c>
      <c r="Q195" s="40">
        <f t="shared" si="192"/>
        <v>-1.7</v>
      </c>
      <c r="R195" s="42">
        <f t="shared" ref="R195" si="374">Q195+R194</f>
        <v>155.56</v>
      </c>
      <c r="S195" s="10">
        <f t="shared" si="339"/>
        <v>10.34</v>
      </c>
      <c r="T195" s="27">
        <f t="shared" ref="T195:V195" si="375">IF(S195&gt;0,T$4,0)</f>
        <v>1</v>
      </c>
      <c r="U195" s="28">
        <f t="shared" si="341"/>
        <v>2.7</v>
      </c>
      <c r="V195" s="27">
        <f t="shared" si="375"/>
        <v>1</v>
      </c>
      <c r="W195" s="40">
        <f t="shared" si="256"/>
        <v>-2</v>
      </c>
      <c r="X195" s="42">
        <f t="shared" si="300"/>
        <v>104.94</v>
      </c>
      <c r="Y195" s="117"/>
      <c r="Z195" s="27"/>
      <c r="AA195" s="33"/>
      <c r="AB195" s="27"/>
      <c r="AC195" s="27"/>
      <c r="AD195" s="27"/>
      <c r="AE195" s="118"/>
      <c r="AF195" s="117"/>
      <c r="AG195" s="27"/>
      <c r="AH195" s="33"/>
      <c r="AI195" s="27"/>
      <c r="AJ195" s="27"/>
      <c r="AK195" s="118"/>
      <c r="AL195" s="64"/>
    </row>
    <row r="196" spans="1:38" outlineLevel="1" x14ac:dyDescent="0.2">
      <c r="A196" s="72"/>
      <c r="B196" s="34">
        <f t="shared" si="36"/>
        <v>191</v>
      </c>
      <c r="C196" s="2" t="s">
        <v>114</v>
      </c>
      <c r="D196" s="55">
        <v>44178</v>
      </c>
      <c r="E196" s="2" t="s">
        <v>40</v>
      </c>
      <c r="F196" s="47" t="s">
        <v>36</v>
      </c>
      <c r="G196" s="47" t="s">
        <v>67</v>
      </c>
      <c r="H196" s="47">
        <v>1000</v>
      </c>
      <c r="I196" s="47" t="s">
        <v>132</v>
      </c>
      <c r="J196" s="47" t="s">
        <v>120</v>
      </c>
      <c r="K196" s="121" t="s">
        <v>772</v>
      </c>
      <c r="L196" s="33" t="s">
        <v>12</v>
      </c>
      <c r="M196" s="10">
        <v>4.2</v>
      </c>
      <c r="N196" s="27">
        <v>3.1123076923076924</v>
      </c>
      <c r="O196" s="28">
        <v>1.42</v>
      </c>
      <c r="P196" s="27">
        <v>0</v>
      </c>
      <c r="Q196" s="40">
        <f t="shared" si="192"/>
        <v>-3.1</v>
      </c>
      <c r="R196" s="42">
        <f t="shared" ref="R196" si="376">Q196+R195</f>
        <v>152.46</v>
      </c>
      <c r="S196" s="10">
        <f t="shared" si="339"/>
        <v>4.2</v>
      </c>
      <c r="T196" s="27">
        <f t="shared" ref="T196:V196" si="377">IF(S196&gt;0,T$4,0)</f>
        <v>1</v>
      </c>
      <c r="U196" s="28">
        <f t="shared" si="341"/>
        <v>1.42</v>
      </c>
      <c r="V196" s="27">
        <f t="shared" si="377"/>
        <v>1</v>
      </c>
      <c r="W196" s="40">
        <f t="shared" si="256"/>
        <v>-0.57999999999999996</v>
      </c>
      <c r="X196" s="42">
        <f t="shared" si="300"/>
        <v>104.36</v>
      </c>
      <c r="Y196" s="117"/>
      <c r="Z196" s="27"/>
      <c r="AA196" s="33"/>
      <c r="AB196" s="27"/>
      <c r="AC196" s="27"/>
      <c r="AD196" s="27"/>
      <c r="AE196" s="118"/>
      <c r="AF196" s="117"/>
      <c r="AG196" s="27"/>
      <c r="AH196" s="33"/>
      <c r="AI196" s="27"/>
      <c r="AJ196" s="27"/>
      <c r="AK196" s="118"/>
      <c r="AL196" s="64"/>
    </row>
    <row r="197" spans="1:38" outlineLevel="1" x14ac:dyDescent="0.2">
      <c r="A197" s="72"/>
      <c r="B197" s="34">
        <f t="shared" si="36"/>
        <v>192</v>
      </c>
      <c r="C197" s="2" t="s">
        <v>288</v>
      </c>
      <c r="D197" s="55">
        <v>44178</v>
      </c>
      <c r="E197" s="2" t="s">
        <v>40</v>
      </c>
      <c r="F197" s="47" t="s">
        <v>46</v>
      </c>
      <c r="G197" s="47" t="s">
        <v>69</v>
      </c>
      <c r="H197" s="47">
        <v>1100</v>
      </c>
      <c r="I197" s="47" t="s">
        <v>132</v>
      </c>
      <c r="J197" s="47" t="s">
        <v>120</v>
      </c>
      <c r="K197" s="121" t="s">
        <v>772</v>
      </c>
      <c r="L197" s="33" t="s">
        <v>9</v>
      </c>
      <c r="M197" s="10">
        <v>4.6900000000000004</v>
      </c>
      <c r="N197" s="27">
        <v>2.7171147079521458</v>
      </c>
      <c r="O197" s="28">
        <v>1.78</v>
      </c>
      <c r="P197" s="27">
        <v>0</v>
      </c>
      <c r="Q197" s="40">
        <f t="shared" si="192"/>
        <v>10</v>
      </c>
      <c r="R197" s="42">
        <f t="shared" ref="R197" si="378">Q197+R196</f>
        <v>162.46</v>
      </c>
      <c r="S197" s="10">
        <f t="shared" si="339"/>
        <v>4.6900000000000004</v>
      </c>
      <c r="T197" s="27">
        <f t="shared" ref="T197:V197" si="379">IF(S197&gt;0,T$4,0)</f>
        <v>1</v>
      </c>
      <c r="U197" s="28">
        <f t="shared" si="341"/>
        <v>1.78</v>
      </c>
      <c r="V197" s="27">
        <f t="shared" si="379"/>
        <v>1</v>
      </c>
      <c r="W197" s="40">
        <f t="shared" si="256"/>
        <v>4.47</v>
      </c>
      <c r="X197" s="42">
        <f t="shared" si="300"/>
        <v>108.83</v>
      </c>
      <c r="Y197" s="117"/>
      <c r="Z197" s="27"/>
      <c r="AA197" s="33"/>
      <c r="AB197" s="27"/>
      <c r="AC197" s="27"/>
      <c r="AD197" s="27"/>
      <c r="AE197" s="118"/>
      <c r="AF197" s="117"/>
      <c r="AG197" s="27"/>
      <c r="AH197" s="33"/>
      <c r="AI197" s="27"/>
      <c r="AJ197" s="27"/>
      <c r="AK197" s="118"/>
      <c r="AL197" s="64"/>
    </row>
    <row r="198" spans="1:38" outlineLevel="1" x14ac:dyDescent="0.2">
      <c r="A198" s="72"/>
      <c r="B198" s="34">
        <f t="shared" si="36"/>
        <v>193</v>
      </c>
      <c r="C198" s="2" t="s">
        <v>81</v>
      </c>
      <c r="D198" s="55">
        <v>44178</v>
      </c>
      <c r="E198" s="2" t="s">
        <v>15</v>
      </c>
      <c r="F198" s="47" t="s">
        <v>10</v>
      </c>
      <c r="G198" s="47" t="s">
        <v>67</v>
      </c>
      <c r="H198" s="47">
        <v>1200</v>
      </c>
      <c r="I198" s="47" t="s">
        <v>132</v>
      </c>
      <c r="J198" s="47" t="s">
        <v>120</v>
      </c>
      <c r="K198" s="121" t="s">
        <v>772</v>
      </c>
      <c r="L198" s="33" t="s">
        <v>56</v>
      </c>
      <c r="M198" s="10">
        <v>5.23</v>
      </c>
      <c r="N198" s="27">
        <v>2.3611764705882354</v>
      </c>
      <c r="O198" s="28">
        <v>1.72</v>
      </c>
      <c r="P198" s="27">
        <v>0</v>
      </c>
      <c r="Q198" s="40">
        <f t="shared" si="192"/>
        <v>-2.4</v>
      </c>
      <c r="R198" s="42">
        <f t="shared" ref="R198" si="380">Q198+R197</f>
        <v>160.06</v>
      </c>
      <c r="S198" s="10">
        <f t="shared" si="339"/>
        <v>5.23</v>
      </c>
      <c r="T198" s="27">
        <f t="shared" ref="T198:V198" si="381">IF(S198&gt;0,T$4,0)</f>
        <v>1</v>
      </c>
      <c r="U198" s="28">
        <f t="shared" si="341"/>
        <v>1.72</v>
      </c>
      <c r="V198" s="27">
        <f t="shared" si="381"/>
        <v>1</v>
      </c>
      <c r="W198" s="40">
        <f t="shared" si="256"/>
        <v>-2</v>
      </c>
      <c r="X198" s="42">
        <f t="shared" si="300"/>
        <v>106.83</v>
      </c>
      <c r="Y198" s="117"/>
      <c r="Z198" s="27"/>
      <c r="AA198" s="33"/>
      <c r="AB198" s="27"/>
      <c r="AC198" s="27"/>
      <c r="AD198" s="27"/>
      <c r="AE198" s="118"/>
      <c r="AF198" s="117"/>
      <c r="AG198" s="27"/>
      <c r="AH198" s="33"/>
      <c r="AI198" s="27"/>
      <c r="AJ198" s="27"/>
      <c r="AK198" s="118"/>
      <c r="AL198" s="64"/>
    </row>
    <row r="199" spans="1:38" outlineLevel="1" x14ac:dyDescent="0.2">
      <c r="A199" s="72"/>
      <c r="B199" s="34">
        <f t="shared" si="36"/>
        <v>194</v>
      </c>
      <c r="C199" s="2" t="s">
        <v>126</v>
      </c>
      <c r="D199" s="55">
        <v>44180</v>
      </c>
      <c r="E199" s="2" t="s">
        <v>39</v>
      </c>
      <c r="F199" s="47" t="s">
        <v>25</v>
      </c>
      <c r="G199" s="47" t="s">
        <v>67</v>
      </c>
      <c r="H199" s="47">
        <v>1000</v>
      </c>
      <c r="I199" s="47" t="s">
        <v>132</v>
      </c>
      <c r="J199" s="47" t="s">
        <v>120</v>
      </c>
      <c r="K199" s="121" t="s">
        <v>772</v>
      </c>
      <c r="L199" s="33" t="s">
        <v>12</v>
      </c>
      <c r="M199" s="10">
        <v>4.57</v>
      </c>
      <c r="N199" s="27">
        <v>2.7998850574712644</v>
      </c>
      <c r="O199" s="28">
        <v>1.84</v>
      </c>
      <c r="P199" s="27">
        <v>3.28</v>
      </c>
      <c r="Q199" s="40">
        <f t="shared" si="192"/>
        <v>0</v>
      </c>
      <c r="R199" s="42">
        <f t="shared" ref="R199" si="382">Q199+R198</f>
        <v>160.06</v>
      </c>
      <c r="S199" s="10">
        <f t="shared" si="339"/>
        <v>4.57</v>
      </c>
      <c r="T199" s="27">
        <f t="shared" ref="T199:V199" si="383">IF(S199&gt;0,T$4,0)</f>
        <v>1</v>
      </c>
      <c r="U199" s="28">
        <f t="shared" si="341"/>
        <v>1.84</v>
      </c>
      <c r="V199" s="27">
        <f t="shared" si="383"/>
        <v>1</v>
      </c>
      <c r="W199" s="40">
        <f t="shared" si="256"/>
        <v>-0.16</v>
      </c>
      <c r="X199" s="42">
        <f t="shared" si="300"/>
        <v>106.67</v>
      </c>
      <c r="Y199" s="117"/>
      <c r="Z199" s="27"/>
      <c r="AA199" s="33"/>
      <c r="AB199" s="27"/>
      <c r="AC199" s="27"/>
      <c r="AD199" s="27"/>
      <c r="AE199" s="118"/>
      <c r="AF199" s="117"/>
      <c r="AG199" s="27"/>
      <c r="AH199" s="33"/>
      <c r="AI199" s="27"/>
      <c r="AJ199" s="27"/>
      <c r="AK199" s="118"/>
      <c r="AL199" s="64"/>
    </row>
    <row r="200" spans="1:38" outlineLevel="1" x14ac:dyDescent="0.2">
      <c r="A200" s="72"/>
      <c r="B200" s="34">
        <f t="shared" si="36"/>
        <v>195</v>
      </c>
      <c r="C200" s="2" t="s">
        <v>289</v>
      </c>
      <c r="D200" s="55">
        <v>44180</v>
      </c>
      <c r="E200" s="2" t="s">
        <v>39</v>
      </c>
      <c r="F200" s="47" t="s">
        <v>25</v>
      </c>
      <c r="G200" s="47" t="s">
        <v>67</v>
      </c>
      <c r="H200" s="47">
        <v>1000</v>
      </c>
      <c r="I200" s="47" t="s">
        <v>132</v>
      </c>
      <c r="J200" s="47" t="s">
        <v>120</v>
      </c>
      <c r="K200" s="121" t="s">
        <v>772</v>
      </c>
      <c r="L200" s="33" t="s">
        <v>8</v>
      </c>
      <c r="M200" s="10">
        <v>47.05</v>
      </c>
      <c r="N200" s="27">
        <v>0.21652173913043482</v>
      </c>
      <c r="O200" s="28">
        <v>11</v>
      </c>
      <c r="P200" s="27">
        <v>0</v>
      </c>
      <c r="Q200" s="40">
        <f t="shared" si="192"/>
        <v>-0.2</v>
      </c>
      <c r="R200" s="42">
        <f t="shared" ref="R200" si="384">Q200+R199</f>
        <v>159.86000000000001</v>
      </c>
      <c r="S200" s="10">
        <f t="shared" si="339"/>
        <v>47.05</v>
      </c>
      <c r="T200" s="27">
        <f t="shared" ref="T200:V200" si="385">IF(S200&gt;0,T$4,0)</f>
        <v>1</v>
      </c>
      <c r="U200" s="28">
        <f t="shared" si="341"/>
        <v>11</v>
      </c>
      <c r="V200" s="27">
        <f t="shared" si="385"/>
        <v>1</v>
      </c>
      <c r="W200" s="40">
        <f t="shared" ref="W200:W263" si="386">ROUND(IF(OR($L200="1st",$L200="WON"),($S200*$T200)+($U200*$V200),IF(OR($L200="2nd",$L200="3rd"),IF($U200="NTD",0,($U200*$V200))))-($T200+$V200),2)</f>
        <v>9</v>
      </c>
      <c r="X200" s="42">
        <f t="shared" si="300"/>
        <v>115.67</v>
      </c>
      <c r="Y200" s="117"/>
      <c r="Z200" s="27"/>
      <c r="AA200" s="33"/>
      <c r="AB200" s="27"/>
      <c r="AC200" s="27"/>
      <c r="AD200" s="27"/>
      <c r="AE200" s="118"/>
      <c r="AF200" s="117"/>
      <c r="AG200" s="27"/>
      <c r="AH200" s="33"/>
      <c r="AI200" s="27"/>
      <c r="AJ200" s="27"/>
      <c r="AK200" s="118"/>
      <c r="AL200" s="64"/>
    </row>
    <row r="201" spans="1:38" outlineLevel="1" x14ac:dyDescent="0.2">
      <c r="A201" s="72"/>
      <c r="B201" s="34">
        <f t="shared" si="36"/>
        <v>196</v>
      </c>
      <c r="C201" s="2" t="s">
        <v>111</v>
      </c>
      <c r="D201" s="55">
        <v>44180</v>
      </c>
      <c r="E201" s="2" t="s">
        <v>39</v>
      </c>
      <c r="F201" s="47" t="s">
        <v>25</v>
      </c>
      <c r="G201" s="47" t="s">
        <v>67</v>
      </c>
      <c r="H201" s="47">
        <v>1000</v>
      </c>
      <c r="I201" s="47" t="s">
        <v>132</v>
      </c>
      <c r="J201" s="47" t="s">
        <v>120</v>
      </c>
      <c r="K201" s="121" t="s">
        <v>772</v>
      </c>
      <c r="L201" s="33" t="s">
        <v>9</v>
      </c>
      <c r="M201" s="10">
        <v>1.9</v>
      </c>
      <c r="N201" s="27">
        <v>11.086896551724138</v>
      </c>
      <c r="O201" s="28">
        <v>1.28</v>
      </c>
      <c r="P201" s="27">
        <v>0</v>
      </c>
      <c r="Q201" s="40">
        <f t="shared" si="192"/>
        <v>10</v>
      </c>
      <c r="R201" s="42">
        <f t="shared" ref="R201" si="387">Q201+R200</f>
        <v>169.86</v>
      </c>
      <c r="S201" s="10">
        <f t="shared" si="339"/>
        <v>1.9</v>
      </c>
      <c r="T201" s="27">
        <f t="shared" ref="T201:V201" si="388">IF(S201&gt;0,T$4,0)</f>
        <v>1</v>
      </c>
      <c r="U201" s="28">
        <f t="shared" si="341"/>
        <v>1.28</v>
      </c>
      <c r="V201" s="27">
        <f t="shared" si="388"/>
        <v>1</v>
      </c>
      <c r="W201" s="40">
        <f t="shared" si="386"/>
        <v>1.18</v>
      </c>
      <c r="X201" s="42">
        <f t="shared" si="300"/>
        <v>116.85000000000001</v>
      </c>
      <c r="Y201" s="117"/>
      <c r="Z201" s="27"/>
      <c r="AA201" s="33"/>
      <c r="AB201" s="27"/>
      <c r="AC201" s="27"/>
      <c r="AD201" s="27"/>
      <c r="AE201" s="118"/>
      <c r="AF201" s="117"/>
      <c r="AG201" s="27"/>
      <c r="AH201" s="33"/>
      <c r="AI201" s="27"/>
      <c r="AJ201" s="27"/>
      <c r="AK201" s="118"/>
      <c r="AL201" s="64"/>
    </row>
    <row r="202" spans="1:38" outlineLevel="1" x14ac:dyDescent="0.2">
      <c r="A202" s="72"/>
      <c r="B202" s="34">
        <f t="shared" si="36"/>
        <v>197</v>
      </c>
      <c r="C202" s="2" t="s">
        <v>290</v>
      </c>
      <c r="D202" s="55">
        <v>44181</v>
      </c>
      <c r="E202" s="2" t="s">
        <v>49</v>
      </c>
      <c r="F202" s="47" t="s">
        <v>36</v>
      </c>
      <c r="G202" s="47" t="s">
        <v>67</v>
      </c>
      <c r="H202" s="47">
        <v>1200</v>
      </c>
      <c r="I202" s="47" t="s">
        <v>132</v>
      </c>
      <c r="J202" s="47" t="s">
        <v>120</v>
      </c>
      <c r="K202" s="121" t="s">
        <v>772</v>
      </c>
      <c r="L202" s="33" t="s">
        <v>86</v>
      </c>
      <c r="M202" s="10">
        <v>4.18</v>
      </c>
      <c r="N202" s="27">
        <v>3.1454901960784314</v>
      </c>
      <c r="O202" s="28">
        <v>1.68</v>
      </c>
      <c r="P202" s="27">
        <v>0</v>
      </c>
      <c r="Q202" s="40">
        <f t="shared" si="192"/>
        <v>-3.1</v>
      </c>
      <c r="R202" s="42">
        <f t="shared" ref="R202" si="389">Q202+R201</f>
        <v>166.76000000000002</v>
      </c>
      <c r="S202" s="10">
        <f t="shared" si="339"/>
        <v>4.18</v>
      </c>
      <c r="T202" s="27">
        <f t="shared" ref="T202:V202" si="390">IF(S202&gt;0,T$4,0)</f>
        <v>1</v>
      </c>
      <c r="U202" s="28">
        <f t="shared" si="341"/>
        <v>1.68</v>
      </c>
      <c r="V202" s="27">
        <f t="shared" si="390"/>
        <v>1</v>
      </c>
      <c r="W202" s="40">
        <f t="shared" si="386"/>
        <v>-2</v>
      </c>
      <c r="X202" s="42">
        <f t="shared" si="300"/>
        <v>114.85000000000001</v>
      </c>
      <c r="Y202" s="117"/>
      <c r="Z202" s="27"/>
      <c r="AA202" s="33"/>
      <c r="AB202" s="27"/>
      <c r="AC202" s="27"/>
      <c r="AD202" s="27"/>
      <c r="AE202" s="118"/>
      <c r="AF202" s="117"/>
      <c r="AG202" s="27"/>
      <c r="AH202" s="33"/>
      <c r="AI202" s="27"/>
      <c r="AJ202" s="27"/>
      <c r="AK202" s="118"/>
      <c r="AL202" s="64"/>
    </row>
    <row r="203" spans="1:38" outlineLevel="1" x14ac:dyDescent="0.2">
      <c r="A203" s="72"/>
      <c r="B203" s="34">
        <f t="shared" si="36"/>
        <v>198</v>
      </c>
      <c r="C203" s="2" t="s">
        <v>89</v>
      </c>
      <c r="D203" s="55">
        <v>44181</v>
      </c>
      <c r="E203" s="2" t="s">
        <v>49</v>
      </c>
      <c r="F203" s="47" t="s">
        <v>10</v>
      </c>
      <c r="G203" s="47" t="s">
        <v>147</v>
      </c>
      <c r="H203" s="47">
        <v>1200</v>
      </c>
      <c r="I203" s="47" t="s">
        <v>132</v>
      </c>
      <c r="J203" s="47" t="s">
        <v>120</v>
      </c>
      <c r="K203" s="121" t="s">
        <v>772</v>
      </c>
      <c r="L203" s="33" t="s">
        <v>12</v>
      </c>
      <c r="M203" s="10">
        <v>1.96</v>
      </c>
      <c r="N203" s="27">
        <v>10.430733137829911</v>
      </c>
      <c r="O203" s="28">
        <v>1.1499999999999999</v>
      </c>
      <c r="P203" s="27">
        <v>0</v>
      </c>
      <c r="Q203" s="40">
        <f t="shared" si="192"/>
        <v>-10.4</v>
      </c>
      <c r="R203" s="42">
        <f t="shared" ref="R203" si="391">Q203+R202</f>
        <v>156.36000000000001</v>
      </c>
      <c r="S203" s="10">
        <f t="shared" si="339"/>
        <v>1.96</v>
      </c>
      <c r="T203" s="27">
        <f t="shared" ref="T203:V203" si="392">IF(S203&gt;0,T$4,0)</f>
        <v>1</v>
      </c>
      <c r="U203" s="28">
        <f t="shared" si="341"/>
        <v>1.1499999999999999</v>
      </c>
      <c r="V203" s="27">
        <f t="shared" si="392"/>
        <v>1</v>
      </c>
      <c r="W203" s="40">
        <f t="shared" si="386"/>
        <v>-0.85</v>
      </c>
      <c r="X203" s="42">
        <f t="shared" si="300"/>
        <v>114.00000000000001</v>
      </c>
      <c r="Y203" s="117"/>
      <c r="Z203" s="27"/>
      <c r="AA203" s="33"/>
      <c r="AB203" s="27"/>
      <c r="AC203" s="27"/>
      <c r="AD203" s="27"/>
      <c r="AE203" s="118"/>
      <c r="AF203" s="117"/>
      <c r="AG203" s="27"/>
      <c r="AH203" s="33"/>
      <c r="AI203" s="27"/>
      <c r="AJ203" s="27"/>
      <c r="AK203" s="118"/>
      <c r="AL203" s="64"/>
    </row>
    <row r="204" spans="1:38" outlineLevel="1" x14ac:dyDescent="0.2">
      <c r="A204" s="72"/>
      <c r="B204" s="34">
        <f t="shared" si="36"/>
        <v>199</v>
      </c>
      <c r="C204" s="2" t="s">
        <v>263</v>
      </c>
      <c r="D204" s="55">
        <v>44181</v>
      </c>
      <c r="E204" s="2" t="s">
        <v>49</v>
      </c>
      <c r="F204" s="47" t="s">
        <v>41</v>
      </c>
      <c r="G204" s="47" t="s">
        <v>69</v>
      </c>
      <c r="H204" s="47">
        <v>1600</v>
      </c>
      <c r="I204" s="47" t="s">
        <v>132</v>
      </c>
      <c r="J204" s="47" t="s">
        <v>120</v>
      </c>
      <c r="K204" s="121" t="s">
        <v>772</v>
      </c>
      <c r="L204" s="33" t="s">
        <v>9</v>
      </c>
      <c r="M204" s="10">
        <v>2.1</v>
      </c>
      <c r="N204" s="27">
        <v>9.065201465201465</v>
      </c>
      <c r="O204" s="28">
        <v>1.35</v>
      </c>
      <c r="P204" s="27">
        <v>0</v>
      </c>
      <c r="Q204" s="40">
        <f t="shared" si="192"/>
        <v>10</v>
      </c>
      <c r="R204" s="42">
        <f t="shared" ref="R204" si="393">Q204+R203</f>
        <v>166.36</v>
      </c>
      <c r="S204" s="10">
        <f t="shared" si="339"/>
        <v>2.1</v>
      </c>
      <c r="T204" s="27">
        <f t="shared" ref="T204:V204" si="394">IF(S204&gt;0,T$4,0)</f>
        <v>1</v>
      </c>
      <c r="U204" s="28">
        <f t="shared" si="341"/>
        <v>1.35</v>
      </c>
      <c r="V204" s="27">
        <f t="shared" si="394"/>
        <v>1</v>
      </c>
      <c r="W204" s="40">
        <f t="shared" si="386"/>
        <v>1.45</v>
      </c>
      <c r="X204" s="42">
        <f t="shared" si="300"/>
        <v>115.45000000000002</v>
      </c>
      <c r="Y204" s="117"/>
      <c r="Z204" s="27"/>
      <c r="AA204" s="33"/>
      <c r="AB204" s="27"/>
      <c r="AC204" s="27"/>
      <c r="AD204" s="27"/>
      <c r="AE204" s="118"/>
      <c r="AF204" s="117"/>
      <c r="AG204" s="27"/>
      <c r="AH204" s="33"/>
      <c r="AI204" s="27"/>
      <c r="AJ204" s="27"/>
      <c r="AK204" s="118"/>
      <c r="AL204" s="64"/>
    </row>
    <row r="205" spans="1:38" outlineLevel="1" x14ac:dyDescent="0.2">
      <c r="A205" s="72"/>
      <c r="B205" s="34">
        <f t="shared" si="36"/>
        <v>200</v>
      </c>
      <c r="C205" s="2" t="s">
        <v>292</v>
      </c>
      <c r="D205" s="55">
        <v>44182</v>
      </c>
      <c r="E205" s="2" t="s">
        <v>42</v>
      </c>
      <c r="F205" s="47" t="s">
        <v>36</v>
      </c>
      <c r="G205" s="47" t="s">
        <v>67</v>
      </c>
      <c r="H205" s="47">
        <v>1200</v>
      </c>
      <c r="I205" s="47" t="s">
        <v>132</v>
      </c>
      <c r="J205" s="47" t="s">
        <v>120</v>
      </c>
      <c r="K205" s="121" t="s">
        <v>772</v>
      </c>
      <c r="L205" s="33" t="s">
        <v>9</v>
      </c>
      <c r="M205" s="10">
        <v>5.64</v>
      </c>
      <c r="N205" s="27">
        <v>2.1551351351351351</v>
      </c>
      <c r="O205" s="28">
        <v>1.76</v>
      </c>
      <c r="P205" s="27">
        <v>0</v>
      </c>
      <c r="Q205" s="40">
        <f t="shared" si="192"/>
        <v>10</v>
      </c>
      <c r="R205" s="42">
        <f t="shared" ref="R205" si="395">Q205+R204</f>
        <v>176.36</v>
      </c>
      <c r="S205" s="10">
        <f t="shared" si="339"/>
        <v>5.64</v>
      </c>
      <c r="T205" s="27">
        <f t="shared" ref="T205:V205" si="396">IF(S205&gt;0,T$4,0)</f>
        <v>1</v>
      </c>
      <c r="U205" s="28">
        <f t="shared" si="341"/>
        <v>1.76</v>
      </c>
      <c r="V205" s="27">
        <f t="shared" si="396"/>
        <v>1</v>
      </c>
      <c r="W205" s="40">
        <f t="shared" si="386"/>
        <v>5.4</v>
      </c>
      <c r="X205" s="42">
        <f t="shared" si="300"/>
        <v>120.85000000000002</v>
      </c>
      <c r="Y205" s="117"/>
      <c r="Z205" s="27"/>
      <c r="AA205" s="33"/>
      <c r="AB205" s="27"/>
      <c r="AC205" s="27"/>
      <c r="AD205" s="27"/>
      <c r="AE205" s="118"/>
      <c r="AF205" s="117"/>
      <c r="AG205" s="27"/>
      <c r="AH205" s="33"/>
      <c r="AI205" s="27"/>
      <c r="AJ205" s="27"/>
      <c r="AK205" s="118"/>
      <c r="AL205" s="64"/>
    </row>
    <row r="206" spans="1:38" outlineLevel="1" x14ac:dyDescent="0.2">
      <c r="A206" s="72"/>
      <c r="B206" s="34">
        <f t="shared" si="36"/>
        <v>201</v>
      </c>
      <c r="C206" s="2" t="s">
        <v>293</v>
      </c>
      <c r="D206" s="55">
        <v>44182</v>
      </c>
      <c r="E206" s="2" t="s">
        <v>291</v>
      </c>
      <c r="F206" s="47" t="s">
        <v>25</v>
      </c>
      <c r="G206" s="47" t="s">
        <v>67</v>
      </c>
      <c r="H206" s="47">
        <v>1000</v>
      </c>
      <c r="I206" s="47" t="s">
        <v>131</v>
      </c>
      <c r="J206" s="47" t="s">
        <v>178</v>
      </c>
      <c r="K206" s="121" t="s">
        <v>772</v>
      </c>
      <c r="L206" s="33" t="s">
        <v>74</v>
      </c>
      <c r="M206" s="10">
        <v>2.97</v>
      </c>
      <c r="N206" s="27">
        <v>5.0911627906976742</v>
      </c>
      <c r="O206" s="28">
        <v>1.65</v>
      </c>
      <c r="P206" s="27">
        <v>0</v>
      </c>
      <c r="Q206" s="40">
        <f t="shared" si="192"/>
        <v>-5.0999999999999996</v>
      </c>
      <c r="R206" s="42">
        <f t="shared" ref="R206" si="397">Q206+R205</f>
        <v>171.26000000000002</v>
      </c>
      <c r="S206" s="10">
        <f t="shared" si="339"/>
        <v>2.97</v>
      </c>
      <c r="T206" s="27">
        <f t="shared" ref="T206:V206" si="398">IF(S206&gt;0,T$4,0)</f>
        <v>1</v>
      </c>
      <c r="U206" s="28">
        <f t="shared" si="341"/>
        <v>1.65</v>
      </c>
      <c r="V206" s="27">
        <f t="shared" si="398"/>
        <v>1</v>
      </c>
      <c r="W206" s="40">
        <f t="shared" si="386"/>
        <v>-2</v>
      </c>
      <c r="X206" s="42">
        <f t="shared" si="300"/>
        <v>118.85000000000002</v>
      </c>
      <c r="Y206" s="117"/>
      <c r="Z206" s="27"/>
      <c r="AA206" s="33"/>
      <c r="AB206" s="27"/>
      <c r="AC206" s="27"/>
      <c r="AD206" s="27"/>
      <c r="AE206" s="118"/>
      <c r="AF206" s="117"/>
      <c r="AG206" s="27"/>
      <c r="AH206" s="33"/>
      <c r="AI206" s="27"/>
      <c r="AJ206" s="27"/>
      <c r="AK206" s="118"/>
      <c r="AL206" s="64"/>
    </row>
    <row r="207" spans="1:38" outlineLevel="1" x14ac:dyDescent="0.2">
      <c r="A207" s="72"/>
      <c r="B207" s="34">
        <f t="shared" si="36"/>
        <v>202</v>
      </c>
      <c r="C207" s="2" t="s">
        <v>294</v>
      </c>
      <c r="D207" s="55">
        <v>44183</v>
      </c>
      <c r="E207" s="2" t="s">
        <v>78</v>
      </c>
      <c r="F207" s="47" t="s">
        <v>10</v>
      </c>
      <c r="G207" s="47" t="s">
        <v>67</v>
      </c>
      <c r="H207" s="47">
        <v>1200</v>
      </c>
      <c r="I207" s="47" t="s">
        <v>132</v>
      </c>
      <c r="J207" s="47" t="s">
        <v>120</v>
      </c>
      <c r="K207" s="121" t="s">
        <v>772</v>
      </c>
      <c r="L207" s="33" t="s">
        <v>12</v>
      </c>
      <c r="M207" s="10">
        <v>9.0299999999999994</v>
      </c>
      <c r="N207" s="27">
        <v>1.2474999999999998</v>
      </c>
      <c r="O207" s="28">
        <v>2.66</v>
      </c>
      <c r="P207" s="27">
        <v>0.75692307692307692</v>
      </c>
      <c r="Q207" s="40">
        <f t="shared" si="192"/>
        <v>0</v>
      </c>
      <c r="R207" s="42">
        <f t="shared" ref="R207" si="399">Q207+R206</f>
        <v>171.26000000000002</v>
      </c>
      <c r="S207" s="10">
        <f t="shared" si="339"/>
        <v>9.0299999999999994</v>
      </c>
      <c r="T207" s="27">
        <f t="shared" ref="T207:V207" si="400">IF(S207&gt;0,T$4,0)</f>
        <v>1</v>
      </c>
      <c r="U207" s="28">
        <f t="shared" si="341"/>
        <v>2.66</v>
      </c>
      <c r="V207" s="27">
        <f t="shared" si="400"/>
        <v>1</v>
      </c>
      <c r="W207" s="40">
        <f t="shared" si="386"/>
        <v>0.66</v>
      </c>
      <c r="X207" s="42">
        <f t="shared" si="300"/>
        <v>119.51000000000002</v>
      </c>
      <c r="Y207" s="117"/>
      <c r="Z207" s="27"/>
      <c r="AA207" s="33"/>
      <c r="AB207" s="27"/>
      <c r="AC207" s="27"/>
      <c r="AD207" s="27"/>
      <c r="AE207" s="118"/>
      <c r="AF207" s="117"/>
      <c r="AG207" s="27"/>
      <c r="AH207" s="33"/>
      <c r="AI207" s="27"/>
      <c r="AJ207" s="27"/>
      <c r="AK207" s="118"/>
      <c r="AL207" s="64"/>
    </row>
    <row r="208" spans="1:38" outlineLevel="1" x14ac:dyDescent="0.2">
      <c r="A208" s="72"/>
      <c r="B208" s="34">
        <f t="shared" si="36"/>
        <v>203</v>
      </c>
      <c r="C208" s="2" t="s">
        <v>295</v>
      </c>
      <c r="D208" s="55">
        <v>44183</v>
      </c>
      <c r="E208" s="2" t="s">
        <v>78</v>
      </c>
      <c r="F208" s="47" t="s">
        <v>34</v>
      </c>
      <c r="G208" s="47" t="s">
        <v>67</v>
      </c>
      <c r="H208" s="47">
        <v>1000</v>
      </c>
      <c r="I208" s="47" t="s">
        <v>132</v>
      </c>
      <c r="J208" s="47" t="s">
        <v>120</v>
      </c>
      <c r="K208" s="121" t="s">
        <v>772</v>
      </c>
      <c r="L208" s="33" t="s">
        <v>56</v>
      </c>
      <c r="M208" s="10">
        <v>5.28</v>
      </c>
      <c r="N208" s="27">
        <v>2.3376470588235296</v>
      </c>
      <c r="O208" s="28">
        <v>1.75</v>
      </c>
      <c r="P208" s="27">
        <v>0</v>
      </c>
      <c r="Q208" s="40">
        <f t="shared" si="192"/>
        <v>-2.2999999999999998</v>
      </c>
      <c r="R208" s="42">
        <f t="shared" ref="R208" si="401">Q208+R207</f>
        <v>168.96</v>
      </c>
      <c r="S208" s="10">
        <f t="shared" si="339"/>
        <v>5.28</v>
      </c>
      <c r="T208" s="27">
        <f t="shared" ref="T208:V208" si="402">IF(S208&gt;0,T$4,0)</f>
        <v>1</v>
      </c>
      <c r="U208" s="28">
        <f t="shared" si="341"/>
        <v>1.75</v>
      </c>
      <c r="V208" s="27">
        <f t="shared" si="402"/>
        <v>1</v>
      </c>
      <c r="W208" s="40">
        <f t="shared" si="386"/>
        <v>-2</v>
      </c>
      <c r="X208" s="42">
        <f t="shared" si="300"/>
        <v>117.51000000000002</v>
      </c>
      <c r="Y208" s="117"/>
      <c r="Z208" s="27"/>
      <c r="AA208" s="33"/>
      <c r="AB208" s="27"/>
      <c r="AC208" s="27"/>
      <c r="AD208" s="27"/>
      <c r="AE208" s="118"/>
      <c r="AF208" s="117"/>
      <c r="AG208" s="27"/>
      <c r="AH208" s="33"/>
      <c r="AI208" s="27"/>
      <c r="AJ208" s="27"/>
      <c r="AK208" s="118"/>
      <c r="AL208" s="64"/>
    </row>
    <row r="209" spans="1:38" outlineLevel="1" x14ac:dyDescent="0.2">
      <c r="A209" s="72"/>
      <c r="B209" s="34">
        <f t="shared" si="36"/>
        <v>204</v>
      </c>
      <c r="C209" s="2" t="s">
        <v>276</v>
      </c>
      <c r="D209" s="55">
        <v>44184</v>
      </c>
      <c r="E209" s="2" t="s">
        <v>64</v>
      </c>
      <c r="F209" s="47" t="s">
        <v>25</v>
      </c>
      <c r="G209" s="47" t="s">
        <v>67</v>
      </c>
      <c r="H209" s="47">
        <v>1100</v>
      </c>
      <c r="I209" s="47" t="s">
        <v>132</v>
      </c>
      <c r="J209" s="47" t="s">
        <v>120</v>
      </c>
      <c r="K209" s="121" t="s">
        <v>772</v>
      </c>
      <c r="L209" s="33" t="s">
        <v>74</v>
      </c>
      <c r="M209" s="10">
        <v>4.3899999999999997</v>
      </c>
      <c r="N209" s="27">
        <v>2.9607407407407407</v>
      </c>
      <c r="O209" s="28">
        <v>1.69</v>
      </c>
      <c r="P209" s="27">
        <v>0</v>
      </c>
      <c r="Q209" s="40">
        <f t="shared" si="192"/>
        <v>-3</v>
      </c>
      <c r="R209" s="42">
        <f t="shared" ref="R209" si="403">Q209+R208</f>
        <v>165.96</v>
      </c>
      <c r="S209" s="10">
        <f t="shared" si="339"/>
        <v>4.3899999999999997</v>
      </c>
      <c r="T209" s="27">
        <f t="shared" ref="T209:V209" si="404">IF(S209&gt;0,T$4,0)</f>
        <v>1</v>
      </c>
      <c r="U209" s="28">
        <f t="shared" si="341"/>
        <v>1.69</v>
      </c>
      <c r="V209" s="27">
        <f t="shared" si="404"/>
        <v>1</v>
      </c>
      <c r="W209" s="40">
        <f t="shared" si="386"/>
        <v>-2</v>
      </c>
      <c r="X209" s="42">
        <f t="shared" si="300"/>
        <v>115.51000000000002</v>
      </c>
      <c r="Y209" s="117"/>
      <c r="Z209" s="27"/>
      <c r="AA209" s="33"/>
      <c r="AB209" s="27"/>
      <c r="AC209" s="27"/>
      <c r="AD209" s="27"/>
      <c r="AE209" s="118"/>
      <c r="AF209" s="117"/>
      <c r="AG209" s="27"/>
      <c r="AH209" s="33"/>
      <c r="AI209" s="27"/>
      <c r="AJ209" s="27"/>
      <c r="AK209" s="118"/>
      <c r="AL209" s="64"/>
    </row>
    <row r="210" spans="1:38" outlineLevel="1" x14ac:dyDescent="0.2">
      <c r="A210" s="72"/>
      <c r="B210" s="34">
        <f t="shared" si="36"/>
        <v>205</v>
      </c>
      <c r="C210" s="2" t="s">
        <v>272</v>
      </c>
      <c r="D210" s="55">
        <v>44184</v>
      </c>
      <c r="E210" s="2" t="s">
        <v>64</v>
      </c>
      <c r="F210" s="47" t="s">
        <v>25</v>
      </c>
      <c r="G210" s="47" t="s">
        <v>67</v>
      </c>
      <c r="H210" s="47">
        <v>1100</v>
      </c>
      <c r="I210" s="47" t="s">
        <v>132</v>
      </c>
      <c r="J210" s="47" t="s">
        <v>120</v>
      </c>
      <c r="K210" s="121" t="s">
        <v>772</v>
      </c>
      <c r="L210" s="33" t="s">
        <v>110</v>
      </c>
      <c r="M210" s="10">
        <v>5.77</v>
      </c>
      <c r="N210" s="27">
        <v>2.0936842105263156</v>
      </c>
      <c r="O210" s="28">
        <v>1.92</v>
      </c>
      <c r="P210" s="27">
        <v>2.2595918367346943</v>
      </c>
      <c r="Q210" s="40">
        <f t="shared" si="192"/>
        <v>-4.4000000000000004</v>
      </c>
      <c r="R210" s="42">
        <f t="shared" ref="R210" si="405">Q210+R209</f>
        <v>161.56</v>
      </c>
      <c r="S210" s="10">
        <f t="shared" si="339"/>
        <v>5.77</v>
      </c>
      <c r="T210" s="27">
        <f t="shared" ref="T210:V210" si="406">IF(S210&gt;0,T$4,0)</f>
        <v>1</v>
      </c>
      <c r="U210" s="28">
        <f t="shared" si="341"/>
        <v>1.92</v>
      </c>
      <c r="V210" s="27">
        <f t="shared" si="406"/>
        <v>1</v>
      </c>
      <c r="W210" s="40">
        <f t="shared" si="386"/>
        <v>-2</v>
      </c>
      <c r="X210" s="42">
        <f t="shared" si="300"/>
        <v>113.51000000000002</v>
      </c>
      <c r="Y210" s="117"/>
      <c r="Z210" s="27"/>
      <c r="AA210" s="33"/>
      <c r="AB210" s="27"/>
      <c r="AC210" s="27"/>
      <c r="AD210" s="27"/>
      <c r="AE210" s="118"/>
      <c r="AF210" s="117"/>
      <c r="AG210" s="27"/>
      <c r="AH210" s="33"/>
      <c r="AI210" s="27"/>
      <c r="AJ210" s="27"/>
      <c r="AK210" s="118"/>
      <c r="AL210" s="64"/>
    </row>
    <row r="211" spans="1:38" outlineLevel="1" x14ac:dyDescent="0.2">
      <c r="A211" s="72"/>
      <c r="B211" s="34">
        <f t="shared" si="36"/>
        <v>206</v>
      </c>
      <c r="C211" s="2" t="s">
        <v>299</v>
      </c>
      <c r="D211" s="55">
        <v>44185</v>
      </c>
      <c r="E211" s="2" t="s">
        <v>26</v>
      </c>
      <c r="F211" s="47" t="s">
        <v>36</v>
      </c>
      <c r="G211" s="47" t="s">
        <v>67</v>
      </c>
      <c r="H211" s="47">
        <v>1000</v>
      </c>
      <c r="I211" s="47" t="s">
        <v>132</v>
      </c>
      <c r="J211" s="47" t="s">
        <v>120</v>
      </c>
      <c r="K211" s="121" t="s">
        <v>772</v>
      </c>
      <c r="L211" s="33" t="s">
        <v>8</v>
      </c>
      <c r="M211" s="10">
        <v>5.24</v>
      </c>
      <c r="N211" s="27">
        <v>2.3611764705882354</v>
      </c>
      <c r="O211" s="28">
        <v>2.06</v>
      </c>
      <c r="P211" s="27">
        <v>2.2300000000000009</v>
      </c>
      <c r="Q211" s="40">
        <f t="shared" si="192"/>
        <v>0</v>
      </c>
      <c r="R211" s="42">
        <f t="shared" ref="R211" si="407">Q211+R210</f>
        <v>161.56</v>
      </c>
      <c r="S211" s="10">
        <f t="shared" si="339"/>
        <v>5.24</v>
      </c>
      <c r="T211" s="27">
        <f t="shared" ref="T211:V211" si="408">IF(S211&gt;0,T$4,0)</f>
        <v>1</v>
      </c>
      <c r="U211" s="28">
        <f t="shared" si="341"/>
        <v>2.06</v>
      </c>
      <c r="V211" s="27">
        <f t="shared" si="408"/>
        <v>1</v>
      </c>
      <c r="W211" s="40">
        <f t="shared" si="386"/>
        <v>0.06</v>
      </c>
      <c r="X211" s="42">
        <f t="shared" si="300"/>
        <v>113.57000000000002</v>
      </c>
      <c r="Y211" s="117"/>
      <c r="Z211" s="27"/>
      <c r="AA211" s="33"/>
      <c r="AB211" s="27"/>
      <c r="AC211" s="27"/>
      <c r="AD211" s="27"/>
      <c r="AE211" s="118"/>
      <c r="AF211" s="117"/>
      <c r="AG211" s="27"/>
      <c r="AH211" s="33"/>
      <c r="AI211" s="27"/>
      <c r="AJ211" s="27"/>
      <c r="AK211" s="118"/>
      <c r="AL211" s="64"/>
    </row>
    <row r="212" spans="1:38" outlineLevel="1" x14ac:dyDescent="0.2">
      <c r="A212" s="72"/>
      <c r="B212" s="34">
        <f t="shared" si="36"/>
        <v>207</v>
      </c>
      <c r="C212" s="2" t="s">
        <v>300</v>
      </c>
      <c r="D212" s="55">
        <v>44185</v>
      </c>
      <c r="E212" s="2" t="s">
        <v>26</v>
      </c>
      <c r="F212" s="47" t="s">
        <v>48</v>
      </c>
      <c r="G212" s="47" t="s">
        <v>69</v>
      </c>
      <c r="H212" s="47">
        <v>1100</v>
      </c>
      <c r="I212" s="47" t="s">
        <v>132</v>
      </c>
      <c r="J212" s="47" t="s">
        <v>120</v>
      </c>
      <c r="K212" s="121" t="s">
        <v>772</v>
      </c>
      <c r="L212" s="33" t="s">
        <v>62</v>
      </c>
      <c r="M212" s="10">
        <v>22</v>
      </c>
      <c r="N212" s="27">
        <v>0.47666666666666668</v>
      </c>
      <c r="O212" s="28">
        <v>5</v>
      </c>
      <c r="P212" s="27">
        <v>0.13000000000000003</v>
      </c>
      <c r="Q212" s="40">
        <f t="shared" si="192"/>
        <v>-0.6</v>
      </c>
      <c r="R212" s="42">
        <f t="shared" ref="R212" si="409">Q212+R211</f>
        <v>160.96</v>
      </c>
      <c r="S212" s="10">
        <f t="shared" si="339"/>
        <v>22</v>
      </c>
      <c r="T212" s="27">
        <f t="shared" ref="T212:V212" si="410">IF(S212&gt;0,T$4,0)</f>
        <v>1</v>
      </c>
      <c r="U212" s="28">
        <f t="shared" si="341"/>
        <v>5</v>
      </c>
      <c r="V212" s="27">
        <f t="shared" si="410"/>
        <v>1</v>
      </c>
      <c r="W212" s="40">
        <f t="shared" si="386"/>
        <v>-2</v>
      </c>
      <c r="X212" s="42">
        <f t="shared" si="300"/>
        <v>111.57000000000002</v>
      </c>
      <c r="Y212" s="117"/>
      <c r="Z212" s="27"/>
      <c r="AA212" s="33"/>
      <c r="AB212" s="27"/>
      <c r="AC212" s="27"/>
      <c r="AD212" s="27"/>
      <c r="AE212" s="118"/>
      <c r="AF212" s="117"/>
      <c r="AG212" s="27"/>
      <c r="AH212" s="33"/>
      <c r="AI212" s="27"/>
      <c r="AJ212" s="27"/>
      <c r="AK212" s="118"/>
      <c r="AL212" s="64"/>
    </row>
    <row r="213" spans="1:38" outlineLevel="1" x14ac:dyDescent="0.2">
      <c r="A213" s="72"/>
      <c r="B213" s="34">
        <f t="shared" si="36"/>
        <v>208</v>
      </c>
      <c r="C213" s="2" t="s">
        <v>296</v>
      </c>
      <c r="D213" s="55">
        <v>44187</v>
      </c>
      <c r="E213" s="2" t="s">
        <v>51</v>
      </c>
      <c r="F213" s="47" t="s">
        <v>25</v>
      </c>
      <c r="G213" s="47" t="s">
        <v>67</v>
      </c>
      <c r="H213" s="47">
        <v>1100</v>
      </c>
      <c r="I213" s="47" t="s">
        <v>133</v>
      </c>
      <c r="J213" s="47" t="s">
        <v>120</v>
      </c>
      <c r="K213" s="121" t="s">
        <v>772</v>
      </c>
      <c r="L213" s="33" t="s">
        <v>74</v>
      </c>
      <c r="M213" s="10">
        <v>6.84</v>
      </c>
      <c r="N213" s="27">
        <v>1.7142553191489363</v>
      </c>
      <c r="O213" s="28">
        <v>2.15</v>
      </c>
      <c r="P213" s="27">
        <v>1.5022222222222221</v>
      </c>
      <c r="Q213" s="40">
        <f t="shared" si="192"/>
        <v>-3.2</v>
      </c>
      <c r="R213" s="42">
        <f t="shared" ref="R213" si="411">Q213+R212</f>
        <v>157.76000000000002</v>
      </c>
      <c r="S213" s="10">
        <f t="shared" si="339"/>
        <v>6.84</v>
      </c>
      <c r="T213" s="27">
        <f t="shared" ref="T213:V213" si="412">IF(S213&gt;0,T$4,0)</f>
        <v>1</v>
      </c>
      <c r="U213" s="28">
        <f t="shared" si="341"/>
        <v>2.15</v>
      </c>
      <c r="V213" s="27">
        <f t="shared" si="412"/>
        <v>1</v>
      </c>
      <c r="W213" s="40">
        <f t="shared" si="386"/>
        <v>-2</v>
      </c>
      <c r="X213" s="42">
        <f t="shared" si="300"/>
        <v>109.57000000000002</v>
      </c>
      <c r="Y213" s="117"/>
      <c r="Z213" s="27"/>
      <c r="AA213" s="33"/>
      <c r="AB213" s="27"/>
      <c r="AC213" s="27"/>
      <c r="AD213" s="27"/>
      <c r="AE213" s="118"/>
      <c r="AF213" s="117"/>
      <c r="AG213" s="27"/>
      <c r="AH213" s="33"/>
      <c r="AI213" s="27"/>
      <c r="AJ213" s="27"/>
      <c r="AK213" s="118"/>
      <c r="AL213" s="64"/>
    </row>
    <row r="214" spans="1:38" outlineLevel="1" x14ac:dyDescent="0.2">
      <c r="A214" s="72"/>
      <c r="B214" s="34">
        <f t="shared" si="36"/>
        <v>209</v>
      </c>
      <c r="C214" s="2" t="s">
        <v>301</v>
      </c>
      <c r="D214" s="55">
        <v>44187</v>
      </c>
      <c r="E214" s="2" t="s">
        <v>51</v>
      </c>
      <c r="F214" s="47" t="s">
        <v>25</v>
      </c>
      <c r="G214" s="47" t="s">
        <v>67</v>
      </c>
      <c r="H214" s="47">
        <v>1100</v>
      </c>
      <c r="I214" s="47" t="s">
        <v>133</v>
      </c>
      <c r="J214" s="47" t="s">
        <v>120</v>
      </c>
      <c r="K214" s="121" t="s">
        <v>772</v>
      </c>
      <c r="L214" s="33" t="s">
        <v>110</v>
      </c>
      <c r="M214" s="10">
        <v>6.8</v>
      </c>
      <c r="N214" s="27">
        <v>1.7235396518375241</v>
      </c>
      <c r="O214" s="28">
        <v>2.2200000000000002</v>
      </c>
      <c r="P214" s="27">
        <v>1.4079999999999999</v>
      </c>
      <c r="Q214" s="40">
        <f t="shared" si="192"/>
        <v>-3.1</v>
      </c>
      <c r="R214" s="42">
        <f t="shared" ref="R214" si="413">Q214+R213</f>
        <v>154.66000000000003</v>
      </c>
      <c r="S214" s="10">
        <f t="shared" si="339"/>
        <v>6.8</v>
      </c>
      <c r="T214" s="27">
        <f t="shared" ref="T214:V214" si="414">IF(S214&gt;0,T$4,0)</f>
        <v>1</v>
      </c>
      <c r="U214" s="28">
        <f t="shared" si="341"/>
        <v>2.2200000000000002</v>
      </c>
      <c r="V214" s="27">
        <f t="shared" si="414"/>
        <v>1</v>
      </c>
      <c r="W214" s="40">
        <f t="shared" si="386"/>
        <v>-2</v>
      </c>
      <c r="X214" s="42">
        <f t="shared" si="300"/>
        <v>107.57000000000002</v>
      </c>
      <c r="Y214" s="117"/>
      <c r="Z214" s="27"/>
      <c r="AA214" s="33"/>
      <c r="AB214" s="27"/>
      <c r="AC214" s="27"/>
      <c r="AD214" s="27"/>
      <c r="AE214" s="118"/>
      <c r="AF214" s="117"/>
      <c r="AG214" s="27"/>
      <c r="AH214" s="33"/>
      <c r="AI214" s="27"/>
      <c r="AJ214" s="27"/>
      <c r="AK214" s="118"/>
      <c r="AL214" s="64"/>
    </row>
    <row r="215" spans="1:38" outlineLevel="1" x14ac:dyDescent="0.2">
      <c r="A215" s="72"/>
      <c r="B215" s="34">
        <f t="shared" si="36"/>
        <v>210</v>
      </c>
      <c r="C215" s="2" t="s">
        <v>297</v>
      </c>
      <c r="D215" s="55">
        <v>44187</v>
      </c>
      <c r="E215" s="2" t="s">
        <v>51</v>
      </c>
      <c r="F215" s="47" t="s">
        <v>25</v>
      </c>
      <c r="G215" s="47" t="s">
        <v>67</v>
      </c>
      <c r="H215" s="47">
        <v>1100</v>
      </c>
      <c r="I215" s="47" t="s">
        <v>133</v>
      </c>
      <c r="J215" s="47" t="s">
        <v>120</v>
      </c>
      <c r="K215" s="121" t="s">
        <v>772</v>
      </c>
      <c r="L215" s="33" t="s">
        <v>9</v>
      </c>
      <c r="M215" s="10">
        <v>3</v>
      </c>
      <c r="N215" s="27">
        <v>4.9899999999999993</v>
      </c>
      <c r="O215" s="28">
        <v>1.61</v>
      </c>
      <c r="P215" s="27">
        <v>0</v>
      </c>
      <c r="Q215" s="40">
        <f t="shared" si="192"/>
        <v>10</v>
      </c>
      <c r="R215" s="42">
        <f t="shared" ref="R215" si="415">Q215+R214</f>
        <v>164.66000000000003</v>
      </c>
      <c r="S215" s="10">
        <f t="shared" si="339"/>
        <v>3</v>
      </c>
      <c r="T215" s="27">
        <f t="shared" ref="T215:V215" si="416">IF(S215&gt;0,T$4,0)</f>
        <v>1</v>
      </c>
      <c r="U215" s="28">
        <f t="shared" si="341"/>
        <v>1.61</v>
      </c>
      <c r="V215" s="27">
        <f t="shared" si="416"/>
        <v>1</v>
      </c>
      <c r="W215" s="40">
        <f t="shared" si="386"/>
        <v>2.61</v>
      </c>
      <c r="X215" s="42">
        <f t="shared" si="300"/>
        <v>110.18000000000002</v>
      </c>
      <c r="Y215" s="117"/>
      <c r="Z215" s="27"/>
      <c r="AA215" s="33"/>
      <c r="AB215" s="27"/>
      <c r="AC215" s="27"/>
      <c r="AD215" s="27"/>
      <c r="AE215" s="118"/>
      <c r="AF215" s="117"/>
      <c r="AG215" s="27"/>
      <c r="AH215" s="33"/>
      <c r="AI215" s="27"/>
      <c r="AJ215" s="27"/>
      <c r="AK215" s="118"/>
      <c r="AL215" s="64"/>
    </row>
    <row r="216" spans="1:38" outlineLevel="1" x14ac:dyDescent="0.2">
      <c r="A216" s="72"/>
      <c r="B216" s="34">
        <f t="shared" si="36"/>
        <v>211</v>
      </c>
      <c r="C216" s="2" t="s">
        <v>302</v>
      </c>
      <c r="D216" s="55">
        <v>44187</v>
      </c>
      <c r="E216" s="2" t="s">
        <v>51</v>
      </c>
      <c r="F216" s="47" t="s">
        <v>36</v>
      </c>
      <c r="G216" s="47" t="s">
        <v>67</v>
      </c>
      <c r="H216" s="47">
        <v>1200</v>
      </c>
      <c r="I216" s="47" t="s">
        <v>133</v>
      </c>
      <c r="J216" s="47" t="s">
        <v>120</v>
      </c>
      <c r="K216" s="121" t="s">
        <v>772</v>
      </c>
      <c r="L216" s="33" t="s">
        <v>9</v>
      </c>
      <c r="M216" s="10">
        <v>1.71</v>
      </c>
      <c r="N216" s="27">
        <v>14.027826086956523</v>
      </c>
      <c r="O216" s="28">
        <v>1.1499999999999999</v>
      </c>
      <c r="P216" s="27">
        <v>0</v>
      </c>
      <c r="Q216" s="40">
        <f t="shared" si="192"/>
        <v>10</v>
      </c>
      <c r="R216" s="42">
        <f t="shared" ref="R216" si="417">Q216+R215</f>
        <v>174.66000000000003</v>
      </c>
      <c r="S216" s="10">
        <f t="shared" si="339"/>
        <v>1.71</v>
      </c>
      <c r="T216" s="27">
        <f t="shared" ref="T216:V216" si="418">IF(S216&gt;0,T$4,0)</f>
        <v>1</v>
      </c>
      <c r="U216" s="28">
        <f t="shared" si="341"/>
        <v>1.1499999999999999</v>
      </c>
      <c r="V216" s="27">
        <f t="shared" si="418"/>
        <v>1</v>
      </c>
      <c r="W216" s="40">
        <f t="shared" si="386"/>
        <v>0.86</v>
      </c>
      <c r="X216" s="42">
        <f t="shared" si="300"/>
        <v>111.04000000000002</v>
      </c>
      <c r="Y216" s="117"/>
      <c r="Z216" s="27"/>
      <c r="AA216" s="33"/>
      <c r="AB216" s="27"/>
      <c r="AC216" s="27"/>
      <c r="AD216" s="27"/>
      <c r="AE216" s="118"/>
      <c r="AF216" s="117"/>
      <c r="AG216" s="27"/>
      <c r="AH216" s="33"/>
      <c r="AI216" s="27"/>
      <c r="AJ216" s="27"/>
      <c r="AK216" s="118"/>
      <c r="AL216" s="64"/>
    </row>
    <row r="217" spans="1:38" outlineLevel="1" x14ac:dyDescent="0.2">
      <c r="A217" s="72"/>
      <c r="B217" s="34">
        <f t="shared" si="36"/>
        <v>212</v>
      </c>
      <c r="C217" s="2" t="s">
        <v>303</v>
      </c>
      <c r="D217" s="55">
        <v>44187</v>
      </c>
      <c r="E217" s="2" t="s">
        <v>51</v>
      </c>
      <c r="F217" s="47" t="s">
        <v>36</v>
      </c>
      <c r="G217" s="47" t="s">
        <v>67</v>
      </c>
      <c r="H217" s="47">
        <v>1200</v>
      </c>
      <c r="I217" s="47" t="s">
        <v>133</v>
      </c>
      <c r="J217" s="47" t="s">
        <v>120</v>
      </c>
      <c r="K217" s="121" t="s">
        <v>772</v>
      </c>
      <c r="L217" s="33" t="s">
        <v>12</v>
      </c>
      <c r="M217" s="10">
        <v>7.76</v>
      </c>
      <c r="N217" s="27">
        <v>1.4803703703703703</v>
      </c>
      <c r="O217" s="28">
        <v>1.72</v>
      </c>
      <c r="P217" s="27">
        <v>0</v>
      </c>
      <c r="Q217" s="40">
        <f t="shared" si="192"/>
        <v>-1.5</v>
      </c>
      <c r="R217" s="42">
        <f t="shared" ref="R217" si="419">Q217+R216</f>
        <v>173.16000000000003</v>
      </c>
      <c r="S217" s="10">
        <f t="shared" si="339"/>
        <v>7.76</v>
      </c>
      <c r="T217" s="27">
        <f t="shared" ref="T217:V217" si="420">IF(S217&gt;0,T$4,0)</f>
        <v>1</v>
      </c>
      <c r="U217" s="28">
        <f t="shared" si="341"/>
        <v>1.72</v>
      </c>
      <c r="V217" s="27">
        <f t="shared" si="420"/>
        <v>1</v>
      </c>
      <c r="W217" s="40">
        <f t="shared" si="386"/>
        <v>-0.28000000000000003</v>
      </c>
      <c r="X217" s="42">
        <f t="shared" si="300"/>
        <v>110.76000000000002</v>
      </c>
      <c r="Y217" s="117"/>
      <c r="Z217" s="27"/>
      <c r="AA217" s="33"/>
      <c r="AB217" s="27"/>
      <c r="AC217" s="27"/>
      <c r="AD217" s="27"/>
      <c r="AE217" s="118"/>
      <c r="AF217" s="117"/>
      <c r="AG217" s="27"/>
      <c r="AH217" s="33"/>
      <c r="AI217" s="27"/>
      <c r="AJ217" s="27"/>
      <c r="AK217" s="118"/>
      <c r="AL217" s="64"/>
    </row>
    <row r="218" spans="1:38" outlineLevel="1" x14ac:dyDescent="0.2">
      <c r="A218" s="72"/>
      <c r="B218" s="34">
        <f t="shared" si="36"/>
        <v>213</v>
      </c>
      <c r="C218" s="2" t="s">
        <v>192</v>
      </c>
      <c r="D218" s="55">
        <v>44191</v>
      </c>
      <c r="E218" s="2" t="s">
        <v>49</v>
      </c>
      <c r="F218" s="47" t="s">
        <v>36</v>
      </c>
      <c r="G218" s="47" t="s">
        <v>71</v>
      </c>
      <c r="H218" s="47">
        <v>1100</v>
      </c>
      <c r="I218" s="47" t="s">
        <v>132</v>
      </c>
      <c r="J218" s="47" t="s">
        <v>120</v>
      </c>
      <c r="K218" s="121" t="s">
        <v>772</v>
      </c>
      <c r="L218" s="33" t="s">
        <v>66</v>
      </c>
      <c r="M218" s="10">
        <v>3.3</v>
      </c>
      <c r="N218" s="27">
        <v>4.3523456790123456</v>
      </c>
      <c r="O218" s="28">
        <v>1.62</v>
      </c>
      <c r="P218" s="27">
        <v>0</v>
      </c>
      <c r="Q218" s="40">
        <f t="shared" si="192"/>
        <v>-4.4000000000000004</v>
      </c>
      <c r="R218" s="42">
        <f t="shared" ref="R218" si="421">Q218+R217</f>
        <v>168.76000000000002</v>
      </c>
      <c r="S218" s="10">
        <f t="shared" si="339"/>
        <v>3.3</v>
      </c>
      <c r="T218" s="27">
        <f t="shared" ref="T218:V218" si="422">IF(S218&gt;0,T$4,0)</f>
        <v>1</v>
      </c>
      <c r="U218" s="28">
        <f t="shared" si="341"/>
        <v>1.62</v>
      </c>
      <c r="V218" s="27">
        <f t="shared" si="422"/>
        <v>1</v>
      </c>
      <c r="W218" s="40">
        <f t="shared" si="386"/>
        <v>-2</v>
      </c>
      <c r="X218" s="42">
        <f t="shared" si="300"/>
        <v>108.76000000000002</v>
      </c>
      <c r="Y218" s="117"/>
      <c r="Z218" s="27"/>
      <c r="AA218" s="33"/>
      <c r="AB218" s="27"/>
      <c r="AC218" s="27"/>
      <c r="AD218" s="27"/>
      <c r="AE218" s="118"/>
      <c r="AF218" s="117"/>
      <c r="AG218" s="27"/>
      <c r="AH218" s="33"/>
      <c r="AI218" s="27"/>
      <c r="AJ218" s="27"/>
      <c r="AK218" s="118"/>
      <c r="AL218" s="64"/>
    </row>
    <row r="219" spans="1:38" outlineLevel="1" x14ac:dyDescent="0.2">
      <c r="A219" s="72"/>
      <c r="B219" s="34">
        <f t="shared" si="36"/>
        <v>214</v>
      </c>
      <c r="C219" s="2" t="s">
        <v>304</v>
      </c>
      <c r="D219" s="55">
        <v>44191</v>
      </c>
      <c r="E219" s="2" t="s">
        <v>51</v>
      </c>
      <c r="F219" s="47" t="s">
        <v>36</v>
      </c>
      <c r="G219" s="47" t="s">
        <v>67</v>
      </c>
      <c r="H219" s="47">
        <v>1300</v>
      </c>
      <c r="I219" s="47" t="s">
        <v>132</v>
      </c>
      <c r="J219" s="47" t="s">
        <v>120</v>
      </c>
      <c r="K219" s="121" t="s">
        <v>772</v>
      </c>
      <c r="L219" s="33" t="s">
        <v>8</v>
      </c>
      <c r="M219" s="10">
        <v>2.86</v>
      </c>
      <c r="N219" s="27">
        <v>5.4011594202898543</v>
      </c>
      <c r="O219" s="28">
        <v>1.46</v>
      </c>
      <c r="P219" s="27">
        <v>0</v>
      </c>
      <c r="Q219" s="40">
        <f t="shared" si="192"/>
        <v>-5.4</v>
      </c>
      <c r="R219" s="42">
        <f t="shared" ref="R219" si="423">Q219+R218</f>
        <v>163.36000000000001</v>
      </c>
      <c r="S219" s="10">
        <f t="shared" si="339"/>
        <v>2.86</v>
      </c>
      <c r="T219" s="27">
        <f t="shared" ref="T219:V219" si="424">IF(S219&gt;0,T$4,0)</f>
        <v>1</v>
      </c>
      <c r="U219" s="28">
        <f t="shared" si="341"/>
        <v>1.46</v>
      </c>
      <c r="V219" s="27">
        <f t="shared" si="424"/>
        <v>1</v>
      </c>
      <c r="W219" s="40">
        <f t="shared" si="386"/>
        <v>-0.54</v>
      </c>
      <c r="X219" s="42">
        <f t="shared" si="300"/>
        <v>108.22000000000001</v>
      </c>
      <c r="Y219" s="117"/>
      <c r="Z219" s="27"/>
      <c r="AA219" s="33"/>
      <c r="AB219" s="27"/>
      <c r="AC219" s="27"/>
      <c r="AD219" s="27"/>
      <c r="AE219" s="118"/>
      <c r="AF219" s="117"/>
      <c r="AG219" s="27"/>
      <c r="AH219" s="33"/>
      <c r="AI219" s="27"/>
      <c r="AJ219" s="27"/>
      <c r="AK219" s="118"/>
      <c r="AL219" s="64"/>
    </row>
    <row r="220" spans="1:38" outlineLevel="1" x14ac:dyDescent="0.2">
      <c r="A220" s="72"/>
      <c r="B220" s="34">
        <f t="shared" si="36"/>
        <v>215</v>
      </c>
      <c r="C220" s="2" t="s">
        <v>114</v>
      </c>
      <c r="D220" s="55">
        <v>44192</v>
      </c>
      <c r="E220" s="2" t="s">
        <v>39</v>
      </c>
      <c r="F220" s="47" t="s">
        <v>36</v>
      </c>
      <c r="G220" s="47" t="s">
        <v>67</v>
      </c>
      <c r="H220" s="47">
        <v>1000</v>
      </c>
      <c r="I220" s="47" t="s">
        <v>132</v>
      </c>
      <c r="J220" s="47" t="s">
        <v>120</v>
      </c>
      <c r="K220" s="121" t="s">
        <v>772</v>
      </c>
      <c r="L220" s="33" t="s">
        <v>9</v>
      </c>
      <c r="M220" s="10">
        <v>2.1800000000000002</v>
      </c>
      <c r="N220" s="27">
        <v>8.4589473684210521</v>
      </c>
      <c r="O220" s="28">
        <v>1.24</v>
      </c>
      <c r="P220" s="27">
        <v>0</v>
      </c>
      <c r="Q220" s="40">
        <f t="shared" si="192"/>
        <v>10</v>
      </c>
      <c r="R220" s="42">
        <f t="shared" ref="R220" si="425">Q220+R219</f>
        <v>173.36</v>
      </c>
      <c r="S220" s="10">
        <f t="shared" si="339"/>
        <v>2.1800000000000002</v>
      </c>
      <c r="T220" s="27">
        <f t="shared" ref="T220:V220" si="426">IF(S220&gt;0,T$4,0)</f>
        <v>1</v>
      </c>
      <c r="U220" s="28">
        <f t="shared" si="341"/>
        <v>1.24</v>
      </c>
      <c r="V220" s="27">
        <f t="shared" si="426"/>
        <v>1</v>
      </c>
      <c r="W220" s="40">
        <f t="shared" si="386"/>
        <v>1.42</v>
      </c>
      <c r="X220" s="42">
        <f t="shared" si="300"/>
        <v>109.64000000000001</v>
      </c>
      <c r="Y220" s="117"/>
      <c r="Z220" s="27"/>
      <c r="AA220" s="33"/>
      <c r="AB220" s="27"/>
      <c r="AC220" s="27"/>
      <c r="AD220" s="27"/>
      <c r="AE220" s="118"/>
      <c r="AF220" s="117"/>
      <c r="AG220" s="27"/>
      <c r="AH220" s="33"/>
      <c r="AI220" s="27"/>
      <c r="AJ220" s="27"/>
      <c r="AK220" s="118"/>
      <c r="AL220" s="64"/>
    </row>
    <row r="221" spans="1:38" outlineLevel="1" x14ac:dyDescent="0.2">
      <c r="A221" s="72"/>
      <c r="B221" s="34">
        <f t="shared" si="36"/>
        <v>216</v>
      </c>
      <c r="C221" s="2" t="s">
        <v>305</v>
      </c>
      <c r="D221" s="55">
        <v>44192</v>
      </c>
      <c r="E221" s="2" t="s">
        <v>39</v>
      </c>
      <c r="F221" s="47" t="s">
        <v>36</v>
      </c>
      <c r="G221" s="47" t="s">
        <v>67</v>
      </c>
      <c r="H221" s="47">
        <v>1000</v>
      </c>
      <c r="I221" s="47" t="s">
        <v>132</v>
      </c>
      <c r="J221" s="47" t="s">
        <v>120</v>
      </c>
      <c r="K221" s="121" t="s">
        <v>772</v>
      </c>
      <c r="L221" s="33" t="s">
        <v>56</v>
      </c>
      <c r="M221" s="10">
        <v>6.2</v>
      </c>
      <c r="N221" s="27">
        <v>1.93</v>
      </c>
      <c r="O221" s="28">
        <v>1.75</v>
      </c>
      <c r="P221" s="27">
        <v>0</v>
      </c>
      <c r="Q221" s="40">
        <f t="shared" si="192"/>
        <v>-1.9</v>
      </c>
      <c r="R221" s="42">
        <f t="shared" ref="R221" si="427">Q221+R220</f>
        <v>171.46</v>
      </c>
      <c r="S221" s="10">
        <f t="shared" si="339"/>
        <v>6.2</v>
      </c>
      <c r="T221" s="27">
        <f t="shared" ref="T221:V221" si="428">IF(S221&gt;0,T$4,0)</f>
        <v>1</v>
      </c>
      <c r="U221" s="28">
        <f t="shared" si="341"/>
        <v>1.75</v>
      </c>
      <c r="V221" s="27">
        <f t="shared" si="428"/>
        <v>1</v>
      </c>
      <c r="W221" s="40">
        <f t="shared" si="386"/>
        <v>-2</v>
      </c>
      <c r="X221" s="42">
        <f t="shared" si="300"/>
        <v>107.64000000000001</v>
      </c>
      <c r="Y221" s="117"/>
      <c r="Z221" s="27"/>
      <c r="AA221" s="33"/>
      <c r="AB221" s="27"/>
      <c r="AC221" s="27"/>
      <c r="AD221" s="27"/>
      <c r="AE221" s="118"/>
      <c r="AF221" s="117"/>
      <c r="AG221" s="27"/>
      <c r="AH221" s="33"/>
      <c r="AI221" s="27"/>
      <c r="AJ221" s="27"/>
      <c r="AK221" s="118"/>
      <c r="AL221" s="64"/>
    </row>
    <row r="222" spans="1:38" outlineLevel="1" x14ac:dyDescent="0.2">
      <c r="A222" s="72"/>
      <c r="B222" s="34">
        <f t="shared" si="36"/>
        <v>217</v>
      </c>
      <c r="C222" s="2" t="s">
        <v>294</v>
      </c>
      <c r="D222" s="55">
        <v>44192</v>
      </c>
      <c r="E222" s="2" t="s">
        <v>39</v>
      </c>
      <c r="F222" s="47" t="s">
        <v>10</v>
      </c>
      <c r="G222" s="47" t="s">
        <v>67</v>
      </c>
      <c r="H222" s="47">
        <v>1200</v>
      </c>
      <c r="I222" s="47" t="s">
        <v>132</v>
      </c>
      <c r="J222" s="47" t="s">
        <v>120</v>
      </c>
      <c r="K222" s="121" t="s">
        <v>772</v>
      </c>
      <c r="L222" s="33" t="s">
        <v>8</v>
      </c>
      <c r="M222" s="10">
        <v>8.74</v>
      </c>
      <c r="N222" s="27">
        <v>1.2906451612903225</v>
      </c>
      <c r="O222" s="28">
        <v>2.61</v>
      </c>
      <c r="P222" s="27">
        <v>0.78285714285714292</v>
      </c>
      <c r="Q222" s="40">
        <f t="shared" si="192"/>
        <v>0</v>
      </c>
      <c r="R222" s="42">
        <f t="shared" ref="R222" si="429">Q222+R221</f>
        <v>171.46</v>
      </c>
      <c r="S222" s="10">
        <f t="shared" si="339"/>
        <v>8.74</v>
      </c>
      <c r="T222" s="27">
        <f t="shared" ref="T222:V222" si="430">IF(S222&gt;0,T$4,0)</f>
        <v>1</v>
      </c>
      <c r="U222" s="28">
        <f t="shared" si="341"/>
        <v>2.61</v>
      </c>
      <c r="V222" s="27">
        <f t="shared" si="430"/>
        <v>1</v>
      </c>
      <c r="W222" s="40">
        <f t="shared" si="386"/>
        <v>0.61</v>
      </c>
      <c r="X222" s="42">
        <f t="shared" ref="X222:X285" si="431">W222+X221</f>
        <v>108.25000000000001</v>
      </c>
      <c r="Y222" s="117"/>
      <c r="Z222" s="27"/>
      <c r="AA222" s="33"/>
      <c r="AB222" s="27"/>
      <c r="AC222" s="27"/>
      <c r="AD222" s="27"/>
      <c r="AE222" s="118"/>
      <c r="AF222" s="117"/>
      <c r="AG222" s="27"/>
      <c r="AH222" s="33"/>
      <c r="AI222" s="27"/>
      <c r="AJ222" s="27"/>
      <c r="AK222" s="118"/>
      <c r="AL222" s="64"/>
    </row>
    <row r="223" spans="1:38" outlineLevel="1" x14ac:dyDescent="0.2">
      <c r="A223" s="72"/>
      <c r="B223" s="34">
        <f t="shared" si="36"/>
        <v>218</v>
      </c>
      <c r="C223" s="2" t="s">
        <v>307</v>
      </c>
      <c r="D223" s="55">
        <v>44193</v>
      </c>
      <c r="E223" s="2" t="s">
        <v>73</v>
      </c>
      <c r="F223" s="47" t="s">
        <v>10</v>
      </c>
      <c r="G223" s="47" t="s">
        <v>67</v>
      </c>
      <c r="H223" s="47">
        <v>1100</v>
      </c>
      <c r="I223" s="47" t="s">
        <v>132</v>
      </c>
      <c r="J223" s="47" t="s">
        <v>120</v>
      </c>
      <c r="K223" s="121" t="s">
        <v>772</v>
      </c>
      <c r="L223" s="33" t="s">
        <v>9</v>
      </c>
      <c r="M223" s="10">
        <v>4.1399999999999997</v>
      </c>
      <c r="N223" s="27">
        <v>3.18</v>
      </c>
      <c r="O223" s="28">
        <v>1.73</v>
      </c>
      <c r="P223" s="27">
        <v>0</v>
      </c>
      <c r="Q223" s="40">
        <f t="shared" si="192"/>
        <v>10</v>
      </c>
      <c r="R223" s="42">
        <f t="shared" ref="R223" si="432">Q223+R222</f>
        <v>181.46</v>
      </c>
      <c r="S223" s="10">
        <f t="shared" si="339"/>
        <v>4.1399999999999997</v>
      </c>
      <c r="T223" s="27">
        <f t="shared" ref="T223:V223" si="433">IF(S223&gt;0,T$4,0)</f>
        <v>1</v>
      </c>
      <c r="U223" s="28">
        <f t="shared" si="341"/>
        <v>1.73</v>
      </c>
      <c r="V223" s="27">
        <f t="shared" si="433"/>
        <v>1</v>
      </c>
      <c r="W223" s="40">
        <f t="shared" si="386"/>
        <v>3.87</v>
      </c>
      <c r="X223" s="42">
        <f t="shared" si="431"/>
        <v>112.12000000000002</v>
      </c>
      <c r="Y223" s="117"/>
      <c r="Z223" s="27"/>
      <c r="AA223" s="33"/>
      <c r="AB223" s="27"/>
      <c r="AC223" s="27"/>
      <c r="AD223" s="27"/>
      <c r="AE223" s="118"/>
      <c r="AF223" s="117"/>
      <c r="AG223" s="27"/>
      <c r="AH223" s="33"/>
      <c r="AI223" s="27"/>
      <c r="AJ223" s="27"/>
      <c r="AK223" s="118"/>
      <c r="AL223" s="64"/>
    </row>
    <row r="224" spans="1:38" outlineLevel="1" x14ac:dyDescent="0.2">
      <c r="A224" s="72"/>
      <c r="B224" s="34">
        <f t="shared" si="36"/>
        <v>219</v>
      </c>
      <c r="C224" s="2" t="s">
        <v>308</v>
      </c>
      <c r="D224" s="55">
        <v>44193</v>
      </c>
      <c r="E224" s="2" t="s">
        <v>73</v>
      </c>
      <c r="F224" s="47" t="s">
        <v>10</v>
      </c>
      <c r="G224" s="47" t="s">
        <v>67</v>
      </c>
      <c r="H224" s="47">
        <v>1100</v>
      </c>
      <c r="I224" s="47" t="s">
        <v>132</v>
      </c>
      <c r="J224" s="47" t="s">
        <v>120</v>
      </c>
      <c r="K224" s="121" t="s">
        <v>772</v>
      </c>
      <c r="L224" s="33" t="s">
        <v>8</v>
      </c>
      <c r="M224" s="10">
        <v>1.98</v>
      </c>
      <c r="N224" s="27">
        <v>10.182325581395348</v>
      </c>
      <c r="O224" s="28">
        <v>1.18</v>
      </c>
      <c r="P224" s="27">
        <v>0</v>
      </c>
      <c r="Q224" s="40">
        <f t="shared" si="192"/>
        <v>-10.199999999999999</v>
      </c>
      <c r="R224" s="42">
        <f t="shared" ref="R224" si="434">Q224+R223</f>
        <v>171.26000000000002</v>
      </c>
      <c r="S224" s="10">
        <f t="shared" si="339"/>
        <v>1.98</v>
      </c>
      <c r="T224" s="27">
        <f t="shared" ref="T224:V224" si="435">IF(S224&gt;0,T$4,0)</f>
        <v>1</v>
      </c>
      <c r="U224" s="28">
        <f t="shared" si="341"/>
        <v>1.18</v>
      </c>
      <c r="V224" s="27">
        <f t="shared" si="435"/>
        <v>1</v>
      </c>
      <c r="W224" s="40">
        <f t="shared" si="386"/>
        <v>-0.82</v>
      </c>
      <c r="X224" s="42">
        <f t="shared" si="431"/>
        <v>111.30000000000003</v>
      </c>
      <c r="Y224" s="117"/>
      <c r="Z224" s="27"/>
      <c r="AA224" s="33"/>
      <c r="AB224" s="27"/>
      <c r="AC224" s="27"/>
      <c r="AD224" s="27"/>
      <c r="AE224" s="118"/>
      <c r="AF224" s="117"/>
      <c r="AG224" s="27"/>
      <c r="AH224" s="33"/>
      <c r="AI224" s="27"/>
      <c r="AJ224" s="27"/>
      <c r="AK224" s="118"/>
      <c r="AL224" s="64"/>
    </row>
    <row r="225" spans="1:38" outlineLevel="1" x14ac:dyDescent="0.2">
      <c r="A225" s="72"/>
      <c r="B225" s="34">
        <f t="shared" si="36"/>
        <v>220</v>
      </c>
      <c r="C225" s="2" t="s">
        <v>155</v>
      </c>
      <c r="D225" s="55">
        <v>44194</v>
      </c>
      <c r="E225" s="2" t="s">
        <v>78</v>
      </c>
      <c r="F225" s="47" t="s">
        <v>34</v>
      </c>
      <c r="G225" s="47" t="s">
        <v>67</v>
      </c>
      <c r="H225" s="47">
        <v>1000</v>
      </c>
      <c r="I225" s="47" t="s">
        <v>132</v>
      </c>
      <c r="J225" s="47" t="s">
        <v>120</v>
      </c>
      <c r="K225" s="121" t="s">
        <v>772</v>
      </c>
      <c r="L225" s="33" t="s">
        <v>74</v>
      </c>
      <c r="M225" s="10">
        <v>3.3</v>
      </c>
      <c r="N225" s="27">
        <v>4.3523456790123456</v>
      </c>
      <c r="O225" s="28">
        <v>1.58</v>
      </c>
      <c r="P225" s="27">
        <v>0</v>
      </c>
      <c r="Q225" s="40">
        <f t="shared" si="192"/>
        <v>-4.4000000000000004</v>
      </c>
      <c r="R225" s="42">
        <f t="shared" ref="R225" si="436">Q225+R224</f>
        <v>166.86</v>
      </c>
      <c r="S225" s="10">
        <f t="shared" si="339"/>
        <v>3.3</v>
      </c>
      <c r="T225" s="27">
        <f t="shared" ref="T225:V225" si="437">IF(S225&gt;0,T$4,0)</f>
        <v>1</v>
      </c>
      <c r="U225" s="28">
        <f t="shared" si="341"/>
        <v>1.58</v>
      </c>
      <c r="V225" s="27">
        <f t="shared" si="437"/>
        <v>1</v>
      </c>
      <c r="W225" s="40">
        <f t="shared" si="386"/>
        <v>-2</v>
      </c>
      <c r="X225" s="42">
        <f t="shared" si="431"/>
        <v>109.30000000000003</v>
      </c>
      <c r="Y225" s="117"/>
      <c r="Z225" s="27"/>
      <c r="AA225" s="33"/>
      <c r="AB225" s="27"/>
      <c r="AC225" s="27"/>
      <c r="AD225" s="27"/>
      <c r="AE225" s="118"/>
      <c r="AF225" s="117"/>
      <c r="AG225" s="27"/>
      <c r="AH225" s="33"/>
      <c r="AI225" s="27"/>
      <c r="AJ225" s="27"/>
      <c r="AK225" s="118"/>
      <c r="AL225" s="64"/>
    </row>
    <row r="226" spans="1:38" outlineLevel="1" x14ac:dyDescent="0.2">
      <c r="A226" s="72"/>
      <c r="B226" s="34">
        <f t="shared" si="36"/>
        <v>221</v>
      </c>
      <c r="C226" s="2" t="s">
        <v>309</v>
      </c>
      <c r="D226" s="55">
        <v>44194</v>
      </c>
      <c r="E226" s="2" t="s">
        <v>78</v>
      </c>
      <c r="F226" s="47" t="s">
        <v>34</v>
      </c>
      <c r="G226" s="47" t="s">
        <v>67</v>
      </c>
      <c r="H226" s="47">
        <v>1000</v>
      </c>
      <c r="I226" s="47" t="s">
        <v>132</v>
      </c>
      <c r="J226" s="47" t="s">
        <v>120</v>
      </c>
      <c r="K226" s="121" t="s">
        <v>772</v>
      </c>
      <c r="L226" s="33" t="s">
        <v>110</v>
      </c>
      <c r="M226" s="10">
        <v>7.5</v>
      </c>
      <c r="N226" s="27">
        <v>1.5407692307692304</v>
      </c>
      <c r="O226" s="28">
        <v>2.42</v>
      </c>
      <c r="P226" s="27">
        <v>1.0981818181818181</v>
      </c>
      <c r="Q226" s="40">
        <f t="shared" si="192"/>
        <v>-2.6</v>
      </c>
      <c r="R226" s="42">
        <f t="shared" ref="R226" si="438">Q226+R225</f>
        <v>164.26000000000002</v>
      </c>
      <c r="S226" s="10">
        <f t="shared" si="339"/>
        <v>7.5</v>
      </c>
      <c r="T226" s="27">
        <f t="shared" ref="T226:V226" si="439">IF(S226&gt;0,T$4,0)</f>
        <v>1</v>
      </c>
      <c r="U226" s="28">
        <f t="shared" si="341"/>
        <v>2.42</v>
      </c>
      <c r="V226" s="27">
        <f t="shared" si="439"/>
        <v>1</v>
      </c>
      <c r="W226" s="40">
        <f t="shared" si="386"/>
        <v>-2</v>
      </c>
      <c r="X226" s="42">
        <f t="shared" si="431"/>
        <v>107.30000000000003</v>
      </c>
      <c r="Y226" s="117"/>
      <c r="Z226" s="27"/>
      <c r="AA226" s="33"/>
      <c r="AB226" s="27"/>
      <c r="AC226" s="27"/>
      <c r="AD226" s="27"/>
      <c r="AE226" s="118"/>
      <c r="AF226" s="117"/>
      <c r="AG226" s="27"/>
      <c r="AH226" s="33"/>
      <c r="AI226" s="27"/>
      <c r="AJ226" s="27"/>
      <c r="AK226" s="118"/>
      <c r="AL226" s="64"/>
    </row>
    <row r="227" spans="1:38" outlineLevel="1" x14ac:dyDescent="0.2">
      <c r="A227" s="72"/>
      <c r="B227" s="34">
        <f t="shared" si="36"/>
        <v>222</v>
      </c>
      <c r="C227" s="2" t="s">
        <v>310</v>
      </c>
      <c r="D227" s="55">
        <v>44195</v>
      </c>
      <c r="E227" s="2" t="s">
        <v>54</v>
      </c>
      <c r="F227" s="47" t="s">
        <v>36</v>
      </c>
      <c r="G227" s="47" t="s">
        <v>67</v>
      </c>
      <c r="H227" s="47">
        <v>1400</v>
      </c>
      <c r="I227" s="47" t="s">
        <v>132</v>
      </c>
      <c r="J227" s="47" t="s">
        <v>120</v>
      </c>
      <c r="K227" s="121" t="s">
        <v>772</v>
      </c>
      <c r="L227" s="33" t="s">
        <v>56</v>
      </c>
      <c r="M227" s="10">
        <v>3.8</v>
      </c>
      <c r="N227" s="27">
        <v>3.5723809523809531</v>
      </c>
      <c r="O227" s="28">
        <v>1.68</v>
      </c>
      <c r="P227" s="27">
        <v>0</v>
      </c>
      <c r="Q227" s="40">
        <f t="shared" si="192"/>
        <v>-3.6</v>
      </c>
      <c r="R227" s="42">
        <f t="shared" ref="R227" si="440">Q227+R226</f>
        <v>160.66000000000003</v>
      </c>
      <c r="S227" s="10">
        <f t="shared" si="339"/>
        <v>3.8</v>
      </c>
      <c r="T227" s="27">
        <f t="shared" ref="T227:V227" si="441">IF(S227&gt;0,T$4,0)</f>
        <v>1</v>
      </c>
      <c r="U227" s="28">
        <f t="shared" si="341"/>
        <v>1.68</v>
      </c>
      <c r="V227" s="27">
        <f t="shared" si="441"/>
        <v>1</v>
      </c>
      <c r="W227" s="40">
        <f t="shared" si="386"/>
        <v>-2</v>
      </c>
      <c r="X227" s="42">
        <f t="shared" si="431"/>
        <v>105.30000000000003</v>
      </c>
      <c r="Y227" s="117"/>
      <c r="Z227" s="27"/>
      <c r="AA227" s="33"/>
      <c r="AB227" s="27"/>
      <c r="AC227" s="27"/>
      <c r="AD227" s="27"/>
      <c r="AE227" s="118"/>
      <c r="AF227" s="117"/>
      <c r="AG227" s="27"/>
      <c r="AH227" s="33"/>
      <c r="AI227" s="27"/>
      <c r="AJ227" s="27"/>
      <c r="AK227" s="118"/>
      <c r="AL227" s="64"/>
    </row>
    <row r="228" spans="1:38" outlineLevel="1" x14ac:dyDescent="0.2">
      <c r="A228" s="72"/>
      <c r="B228" s="34">
        <f t="shared" si="36"/>
        <v>223</v>
      </c>
      <c r="C228" s="2" t="s">
        <v>311</v>
      </c>
      <c r="D228" s="55">
        <v>44196</v>
      </c>
      <c r="E228" s="2" t="s">
        <v>28</v>
      </c>
      <c r="F228" s="47" t="s">
        <v>25</v>
      </c>
      <c r="G228" s="47" t="s">
        <v>67</v>
      </c>
      <c r="H228" s="47">
        <v>1000</v>
      </c>
      <c r="I228" s="47" t="s">
        <v>132</v>
      </c>
      <c r="J228" s="47" t="s">
        <v>120</v>
      </c>
      <c r="K228" s="121" t="s">
        <v>772</v>
      </c>
      <c r="L228" s="33" t="s">
        <v>12</v>
      </c>
      <c r="M228" s="10">
        <v>2.92</v>
      </c>
      <c r="N228" s="27">
        <v>5.2153665689149555</v>
      </c>
      <c r="O228" s="28">
        <v>1.59</v>
      </c>
      <c r="P228" s="27">
        <v>0</v>
      </c>
      <c r="Q228" s="40">
        <f t="shared" si="192"/>
        <v>-5.2</v>
      </c>
      <c r="R228" s="42">
        <f t="shared" ref="R228" si="442">Q228+R227</f>
        <v>155.46000000000004</v>
      </c>
      <c r="S228" s="10">
        <f t="shared" si="339"/>
        <v>2.92</v>
      </c>
      <c r="T228" s="27">
        <f t="shared" ref="T228:V228" si="443">IF(S228&gt;0,T$4,0)</f>
        <v>1</v>
      </c>
      <c r="U228" s="28">
        <f t="shared" si="341"/>
        <v>1.59</v>
      </c>
      <c r="V228" s="27">
        <f t="shared" si="443"/>
        <v>1</v>
      </c>
      <c r="W228" s="40">
        <f t="shared" si="386"/>
        <v>-0.41</v>
      </c>
      <c r="X228" s="42">
        <f t="shared" si="431"/>
        <v>104.89000000000003</v>
      </c>
      <c r="Y228" s="117"/>
      <c r="Z228" s="27"/>
      <c r="AA228" s="33"/>
      <c r="AB228" s="27"/>
      <c r="AC228" s="27"/>
      <c r="AD228" s="27"/>
      <c r="AE228" s="118"/>
      <c r="AF228" s="117"/>
      <c r="AG228" s="27"/>
      <c r="AH228" s="33"/>
      <c r="AI228" s="27"/>
      <c r="AJ228" s="27"/>
      <c r="AK228" s="118"/>
      <c r="AL228" s="64"/>
    </row>
    <row r="229" spans="1:38" outlineLevel="1" x14ac:dyDescent="0.2">
      <c r="A229" s="72"/>
      <c r="B229" s="34">
        <f t="shared" si="36"/>
        <v>224</v>
      </c>
      <c r="C229" s="2" t="s">
        <v>312</v>
      </c>
      <c r="D229" s="55">
        <v>44196</v>
      </c>
      <c r="E229" s="2" t="s">
        <v>28</v>
      </c>
      <c r="F229" s="47" t="s">
        <v>46</v>
      </c>
      <c r="G229" s="47" t="s">
        <v>70</v>
      </c>
      <c r="H229" s="47">
        <v>1000</v>
      </c>
      <c r="I229" s="47" t="s">
        <v>132</v>
      </c>
      <c r="J229" s="47" t="s">
        <v>120</v>
      </c>
      <c r="K229" s="121" t="s">
        <v>772</v>
      </c>
      <c r="L229" s="33" t="s">
        <v>9</v>
      </c>
      <c r="M229" s="10">
        <v>5.93</v>
      </c>
      <c r="N229" s="27">
        <v>2.0353846153846153</v>
      </c>
      <c r="O229" s="28">
        <v>2.0499999999999998</v>
      </c>
      <c r="P229" s="27">
        <v>1.9482352941176471</v>
      </c>
      <c r="Q229" s="40">
        <f t="shared" si="192"/>
        <v>12.1</v>
      </c>
      <c r="R229" s="42">
        <f t="shared" ref="R229" si="444">Q229+R228</f>
        <v>167.56000000000003</v>
      </c>
      <c r="S229" s="10">
        <f t="shared" si="339"/>
        <v>5.93</v>
      </c>
      <c r="T229" s="27">
        <f t="shared" ref="T229:V229" si="445">IF(S229&gt;0,T$4,0)</f>
        <v>1</v>
      </c>
      <c r="U229" s="28">
        <f t="shared" si="341"/>
        <v>2.0499999999999998</v>
      </c>
      <c r="V229" s="27">
        <f t="shared" si="445"/>
        <v>1</v>
      </c>
      <c r="W229" s="40">
        <f t="shared" si="386"/>
        <v>5.98</v>
      </c>
      <c r="X229" s="42">
        <f t="shared" si="431"/>
        <v>110.87000000000003</v>
      </c>
      <c r="Y229" s="117"/>
      <c r="Z229" s="27"/>
      <c r="AA229" s="33"/>
      <c r="AB229" s="27"/>
      <c r="AC229" s="27"/>
      <c r="AD229" s="27"/>
      <c r="AE229" s="118"/>
      <c r="AF229" s="117"/>
      <c r="AG229" s="27"/>
      <c r="AH229" s="33"/>
      <c r="AI229" s="27"/>
      <c r="AJ229" s="27"/>
      <c r="AK229" s="118"/>
      <c r="AL229" s="64"/>
    </row>
    <row r="230" spans="1:38" outlineLevel="1" x14ac:dyDescent="0.2">
      <c r="A230" s="72"/>
      <c r="B230" s="34">
        <f t="shared" si="36"/>
        <v>225</v>
      </c>
      <c r="C230" s="2" t="s">
        <v>313</v>
      </c>
      <c r="D230" s="55">
        <v>44196</v>
      </c>
      <c r="E230" s="2" t="s">
        <v>42</v>
      </c>
      <c r="F230" s="47" t="s">
        <v>10</v>
      </c>
      <c r="G230" s="47" t="s">
        <v>67</v>
      </c>
      <c r="H230" s="47">
        <v>1400</v>
      </c>
      <c r="I230" s="47" t="s">
        <v>132</v>
      </c>
      <c r="J230" s="47" t="s">
        <v>120</v>
      </c>
      <c r="K230" s="121" t="s">
        <v>772</v>
      </c>
      <c r="L230" s="33" t="s">
        <v>12</v>
      </c>
      <c r="M230" s="10">
        <v>3.6</v>
      </c>
      <c r="N230" s="27">
        <v>3.86</v>
      </c>
      <c r="O230" s="28">
        <v>1.64</v>
      </c>
      <c r="P230" s="27">
        <v>0</v>
      </c>
      <c r="Q230" s="40">
        <f t="shared" si="192"/>
        <v>-3.9</v>
      </c>
      <c r="R230" s="42">
        <f t="shared" ref="R230" si="446">Q230+R229</f>
        <v>163.66000000000003</v>
      </c>
      <c r="S230" s="10">
        <f t="shared" si="339"/>
        <v>3.6</v>
      </c>
      <c r="T230" s="27">
        <f t="shared" ref="T230:V230" si="447">IF(S230&gt;0,T$4,0)</f>
        <v>1</v>
      </c>
      <c r="U230" s="28">
        <f t="shared" si="341"/>
        <v>1.64</v>
      </c>
      <c r="V230" s="27">
        <f t="shared" si="447"/>
        <v>1</v>
      </c>
      <c r="W230" s="40">
        <f t="shared" si="386"/>
        <v>-0.36</v>
      </c>
      <c r="X230" s="42">
        <f t="shared" si="431"/>
        <v>110.51000000000003</v>
      </c>
      <c r="Y230" s="117"/>
      <c r="Z230" s="27"/>
      <c r="AA230" s="33"/>
      <c r="AB230" s="27"/>
      <c r="AC230" s="27"/>
      <c r="AD230" s="27"/>
      <c r="AE230" s="118"/>
      <c r="AF230" s="117"/>
      <c r="AG230" s="27"/>
      <c r="AH230" s="33"/>
      <c r="AI230" s="27"/>
      <c r="AJ230" s="27"/>
      <c r="AK230" s="118"/>
      <c r="AL230" s="64"/>
    </row>
    <row r="231" spans="1:38" outlineLevel="1" x14ac:dyDescent="0.2">
      <c r="A231" s="72"/>
      <c r="B231" s="34">
        <f t="shared" si="36"/>
        <v>226</v>
      </c>
      <c r="C231" s="2" t="s">
        <v>314</v>
      </c>
      <c r="D231" s="55">
        <v>44196</v>
      </c>
      <c r="E231" s="2" t="s">
        <v>42</v>
      </c>
      <c r="F231" s="47" t="s">
        <v>34</v>
      </c>
      <c r="G231" s="47" t="s">
        <v>67</v>
      </c>
      <c r="H231" s="47">
        <v>1100</v>
      </c>
      <c r="I231" s="47" t="s">
        <v>132</v>
      </c>
      <c r="J231" s="47" t="s">
        <v>120</v>
      </c>
      <c r="K231" s="121" t="s">
        <v>772</v>
      </c>
      <c r="L231" s="33" t="s">
        <v>9</v>
      </c>
      <c r="M231" s="10">
        <v>10.31</v>
      </c>
      <c r="N231" s="27">
        <v>1.0775675675675676</v>
      </c>
      <c r="O231" s="28">
        <v>3.03</v>
      </c>
      <c r="P231" s="27">
        <v>0.51999999999999957</v>
      </c>
      <c r="Q231" s="40">
        <f t="shared" si="192"/>
        <v>11.1</v>
      </c>
      <c r="R231" s="42">
        <f t="shared" ref="R231" si="448">Q231+R230</f>
        <v>174.76000000000002</v>
      </c>
      <c r="S231" s="10">
        <f t="shared" si="339"/>
        <v>10.31</v>
      </c>
      <c r="T231" s="27">
        <f t="shared" ref="T231:V231" si="449">IF(S231&gt;0,T$4,0)</f>
        <v>1</v>
      </c>
      <c r="U231" s="28">
        <f t="shared" si="341"/>
        <v>3.03</v>
      </c>
      <c r="V231" s="27">
        <f t="shared" si="449"/>
        <v>1</v>
      </c>
      <c r="W231" s="40">
        <f t="shared" si="386"/>
        <v>11.34</v>
      </c>
      <c r="X231" s="42">
        <f t="shared" si="431"/>
        <v>121.85000000000004</v>
      </c>
      <c r="Y231" s="117"/>
      <c r="Z231" s="27"/>
      <c r="AA231" s="33"/>
      <c r="AB231" s="27"/>
      <c r="AC231" s="27"/>
      <c r="AD231" s="27"/>
      <c r="AE231" s="118"/>
      <c r="AF231" s="117"/>
      <c r="AG231" s="27"/>
      <c r="AH231" s="33"/>
      <c r="AI231" s="27"/>
      <c r="AJ231" s="27"/>
      <c r="AK231" s="118"/>
      <c r="AL231" s="64"/>
    </row>
    <row r="232" spans="1:38" outlineLevel="1" x14ac:dyDescent="0.2">
      <c r="A232" s="72"/>
      <c r="B232" s="48">
        <f t="shared" si="36"/>
        <v>227</v>
      </c>
      <c r="C232" s="9" t="s">
        <v>315</v>
      </c>
      <c r="D232" s="39">
        <v>44196</v>
      </c>
      <c r="E232" s="9" t="s">
        <v>42</v>
      </c>
      <c r="F232" s="50" t="s">
        <v>34</v>
      </c>
      <c r="G232" s="50" t="s">
        <v>67</v>
      </c>
      <c r="H232" s="50">
        <v>1100</v>
      </c>
      <c r="I232" s="50" t="s">
        <v>132</v>
      </c>
      <c r="J232" s="50" t="s">
        <v>120</v>
      </c>
      <c r="K232" s="122" t="s">
        <v>772</v>
      </c>
      <c r="L232" s="35" t="s">
        <v>227</v>
      </c>
      <c r="M232" s="36">
        <v>3.46</v>
      </c>
      <c r="N232" s="37">
        <v>4.0707692307692307</v>
      </c>
      <c r="O232" s="38">
        <v>1.73</v>
      </c>
      <c r="P232" s="37">
        <v>0</v>
      </c>
      <c r="Q232" s="41">
        <f t="shared" si="192"/>
        <v>-4.0999999999999996</v>
      </c>
      <c r="R232" s="45">
        <f t="shared" ref="R232" si="450">Q232+R231</f>
        <v>170.66000000000003</v>
      </c>
      <c r="S232" s="36">
        <f t="shared" si="339"/>
        <v>3.46</v>
      </c>
      <c r="T232" s="37">
        <f t="shared" ref="T232:V232" si="451">IF(S232&gt;0,T$4,0)</f>
        <v>1</v>
      </c>
      <c r="U232" s="38">
        <f t="shared" si="341"/>
        <v>1.73</v>
      </c>
      <c r="V232" s="37">
        <f t="shared" si="451"/>
        <v>1</v>
      </c>
      <c r="W232" s="41">
        <f t="shared" si="386"/>
        <v>-2</v>
      </c>
      <c r="X232" s="45">
        <f t="shared" si="431"/>
        <v>119.85000000000004</v>
      </c>
      <c r="Y232" s="119"/>
      <c r="Z232" s="37"/>
      <c r="AA232" s="35"/>
      <c r="AB232" s="37"/>
      <c r="AC232" s="37"/>
      <c r="AD232" s="37"/>
      <c r="AE232" s="120"/>
      <c r="AF232" s="119"/>
      <c r="AG232" s="37"/>
      <c r="AH232" s="35"/>
      <c r="AI232" s="37"/>
      <c r="AJ232" s="37"/>
      <c r="AK232" s="120"/>
      <c r="AL232" s="64"/>
    </row>
    <row r="233" spans="1:38" outlineLevel="1" collapsed="1" x14ac:dyDescent="0.2">
      <c r="A233" s="72"/>
      <c r="B233" s="34">
        <f t="shared" si="36"/>
        <v>228</v>
      </c>
      <c r="C233" s="2" t="s">
        <v>316</v>
      </c>
      <c r="D233" s="55">
        <v>44197</v>
      </c>
      <c r="E233" s="2" t="s">
        <v>75</v>
      </c>
      <c r="F233" s="47" t="s">
        <v>41</v>
      </c>
      <c r="G233" s="47" t="s">
        <v>67</v>
      </c>
      <c r="H233" s="47">
        <v>1200</v>
      </c>
      <c r="I233" s="47" t="s">
        <v>132</v>
      </c>
      <c r="J233" s="47" t="s">
        <v>120</v>
      </c>
      <c r="K233" s="121" t="s">
        <v>772</v>
      </c>
      <c r="L233" s="33" t="s">
        <v>8</v>
      </c>
      <c r="M233" s="10">
        <v>2.86</v>
      </c>
      <c r="N233" s="27">
        <v>5.4011594202898543</v>
      </c>
      <c r="O233" s="28">
        <v>1.42</v>
      </c>
      <c r="P233" s="27">
        <v>0</v>
      </c>
      <c r="Q233" s="40">
        <f t="shared" si="192"/>
        <v>-5.4</v>
      </c>
      <c r="R233" s="42">
        <f t="shared" ref="R233" si="452">Q233+R232</f>
        <v>165.26000000000002</v>
      </c>
      <c r="S233" s="10">
        <f t="shared" si="339"/>
        <v>2.86</v>
      </c>
      <c r="T233" s="27">
        <f t="shared" ref="T233:V233" si="453">IF(S233&gt;0,T$4,0)</f>
        <v>1</v>
      </c>
      <c r="U233" s="28">
        <f t="shared" si="341"/>
        <v>1.42</v>
      </c>
      <c r="V233" s="27">
        <f t="shared" si="453"/>
        <v>1</v>
      </c>
      <c r="W233" s="40">
        <f t="shared" si="386"/>
        <v>-0.57999999999999996</v>
      </c>
      <c r="X233" s="42">
        <f t="shared" si="431"/>
        <v>119.27000000000004</v>
      </c>
      <c r="Y233" s="117"/>
      <c r="Z233" s="27"/>
      <c r="AA233" s="33"/>
      <c r="AB233" s="27"/>
      <c r="AC233" s="27"/>
      <c r="AD233" s="27"/>
      <c r="AE233" s="118"/>
      <c r="AF233" s="117"/>
      <c r="AG233" s="27"/>
      <c r="AH233" s="33"/>
      <c r="AI233" s="27"/>
      <c r="AJ233" s="27"/>
      <c r="AK233" s="118"/>
      <c r="AL233" s="64"/>
    </row>
    <row r="234" spans="1:38" outlineLevel="1" x14ac:dyDescent="0.2">
      <c r="A234" s="72"/>
      <c r="B234" s="34">
        <f t="shared" si="36"/>
        <v>229</v>
      </c>
      <c r="C234" s="2" t="s">
        <v>317</v>
      </c>
      <c r="D234" s="55">
        <v>44197</v>
      </c>
      <c r="E234" s="2" t="s">
        <v>39</v>
      </c>
      <c r="F234" s="47" t="s">
        <v>10</v>
      </c>
      <c r="G234" s="47" t="s">
        <v>67</v>
      </c>
      <c r="H234" s="47">
        <v>1000</v>
      </c>
      <c r="I234" s="47" t="s">
        <v>132</v>
      </c>
      <c r="J234" s="47" t="s">
        <v>120</v>
      </c>
      <c r="K234" s="121" t="s">
        <v>772</v>
      </c>
      <c r="L234" s="33" t="s">
        <v>8</v>
      </c>
      <c r="M234" s="10">
        <v>6.06</v>
      </c>
      <c r="N234" s="27">
        <v>1.9708000000000003</v>
      </c>
      <c r="O234" s="28">
        <v>2.19</v>
      </c>
      <c r="P234" s="27">
        <v>1.6866666666666665</v>
      </c>
      <c r="Q234" s="40">
        <f t="shared" si="192"/>
        <v>0</v>
      </c>
      <c r="R234" s="42">
        <f t="shared" ref="R234" si="454">Q234+R233</f>
        <v>165.26000000000002</v>
      </c>
      <c r="S234" s="10">
        <f t="shared" si="339"/>
        <v>6.06</v>
      </c>
      <c r="T234" s="27">
        <f t="shared" ref="T234:V234" si="455">IF(S234&gt;0,T$4,0)</f>
        <v>1</v>
      </c>
      <c r="U234" s="28">
        <f t="shared" si="341"/>
        <v>2.19</v>
      </c>
      <c r="V234" s="27">
        <f t="shared" si="455"/>
        <v>1</v>
      </c>
      <c r="W234" s="40">
        <f t="shared" si="386"/>
        <v>0.19</v>
      </c>
      <c r="X234" s="42">
        <f t="shared" si="431"/>
        <v>119.46000000000004</v>
      </c>
      <c r="Y234" s="117"/>
      <c r="Z234" s="27"/>
      <c r="AA234" s="33"/>
      <c r="AB234" s="27"/>
      <c r="AC234" s="27"/>
      <c r="AD234" s="27"/>
      <c r="AE234" s="118"/>
      <c r="AF234" s="117"/>
      <c r="AG234" s="27"/>
      <c r="AH234" s="33"/>
      <c r="AI234" s="27"/>
      <c r="AJ234" s="27"/>
      <c r="AK234" s="118"/>
      <c r="AL234" s="64"/>
    </row>
    <row r="235" spans="1:38" outlineLevel="1" x14ac:dyDescent="0.2">
      <c r="A235" s="72"/>
      <c r="B235" s="34">
        <f t="shared" si="36"/>
        <v>230</v>
      </c>
      <c r="C235" s="2" t="s">
        <v>283</v>
      </c>
      <c r="D235" s="55">
        <v>44198</v>
      </c>
      <c r="E235" s="2" t="s">
        <v>49</v>
      </c>
      <c r="F235" s="47" t="s">
        <v>46</v>
      </c>
      <c r="G235" s="47" t="s">
        <v>71</v>
      </c>
      <c r="H235" s="47">
        <v>1100</v>
      </c>
      <c r="I235" s="47" t="s">
        <v>132</v>
      </c>
      <c r="J235" s="47" t="s">
        <v>120</v>
      </c>
      <c r="K235" s="121" t="s">
        <v>772</v>
      </c>
      <c r="L235" s="33" t="s">
        <v>9</v>
      </c>
      <c r="M235" s="10">
        <v>3.82</v>
      </c>
      <c r="N235" s="27">
        <v>3.5533333333333341</v>
      </c>
      <c r="O235" s="28">
        <v>1.74</v>
      </c>
      <c r="P235" s="27">
        <v>0</v>
      </c>
      <c r="Q235" s="40">
        <f t="shared" si="192"/>
        <v>10</v>
      </c>
      <c r="R235" s="42">
        <f t="shared" ref="R235" si="456">Q235+R234</f>
        <v>175.26000000000002</v>
      </c>
      <c r="S235" s="10">
        <f t="shared" si="339"/>
        <v>3.82</v>
      </c>
      <c r="T235" s="27">
        <f t="shared" ref="T235:V235" si="457">IF(S235&gt;0,T$4,0)</f>
        <v>1</v>
      </c>
      <c r="U235" s="28">
        <f t="shared" si="341"/>
        <v>1.74</v>
      </c>
      <c r="V235" s="27">
        <f t="shared" si="457"/>
        <v>1</v>
      </c>
      <c r="W235" s="40">
        <f t="shared" si="386"/>
        <v>3.56</v>
      </c>
      <c r="X235" s="42">
        <f t="shared" si="431"/>
        <v>123.02000000000004</v>
      </c>
      <c r="Y235" s="117"/>
      <c r="Z235" s="27"/>
      <c r="AA235" s="33"/>
      <c r="AB235" s="27"/>
      <c r="AC235" s="27"/>
      <c r="AD235" s="27"/>
      <c r="AE235" s="118"/>
      <c r="AF235" s="117"/>
      <c r="AG235" s="27"/>
      <c r="AH235" s="33"/>
      <c r="AI235" s="27"/>
      <c r="AJ235" s="27"/>
      <c r="AK235" s="118"/>
      <c r="AL235" s="64"/>
    </row>
    <row r="236" spans="1:38" outlineLevel="1" x14ac:dyDescent="0.2">
      <c r="A236" s="72"/>
      <c r="B236" s="34">
        <f t="shared" si="36"/>
        <v>231</v>
      </c>
      <c r="C236" s="2" t="s">
        <v>151</v>
      </c>
      <c r="D236" s="55">
        <v>44199</v>
      </c>
      <c r="E236" s="2" t="s">
        <v>26</v>
      </c>
      <c r="F236" s="47" t="s">
        <v>25</v>
      </c>
      <c r="G236" s="47" t="s">
        <v>67</v>
      </c>
      <c r="H236" s="47">
        <v>1100</v>
      </c>
      <c r="I236" s="47" t="s">
        <v>131</v>
      </c>
      <c r="J236" s="47" t="s">
        <v>120</v>
      </c>
      <c r="K236" s="121" t="s">
        <v>772</v>
      </c>
      <c r="L236" s="33" t="s">
        <v>8</v>
      </c>
      <c r="M236" s="10">
        <v>2.88</v>
      </c>
      <c r="N236" s="27">
        <v>5.2944444444444434</v>
      </c>
      <c r="O236" s="28">
        <v>1.33</v>
      </c>
      <c r="P236" s="27">
        <v>0</v>
      </c>
      <c r="Q236" s="40">
        <f t="shared" si="192"/>
        <v>-5.3</v>
      </c>
      <c r="R236" s="42">
        <f t="shared" ref="R236" si="458">Q236+R235</f>
        <v>169.96</v>
      </c>
      <c r="S236" s="10">
        <f t="shared" si="339"/>
        <v>2.88</v>
      </c>
      <c r="T236" s="27">
        <f t="shared" ref="T236:V236" si="459">IF(S236&gt;0,T$4,0)</f>
        <v>1</v>
      </c>
      <c r="U236" s="28">
        <f t="shared" si="341"/>
        <v>1.33</v>
      </c>
      <c r="V236" s="27">
        <f t="shared" si="459"/>
        <v>1</v>
      </c>
      <c r="W236" s="40">
        <f t="shared" si="386"/>
        <v>-0.67</v>
      </c>
      <c r="X236" s="42">
        <f t="shared" si="431"/>
        <v>122.35000000000004</v>
      </c>
      <c r="Y236" s="117"/>
      <c r="Z236" s="27"/>
      <c r="AA236" s="33"/>
      <c r="AB236" s="27"/>
      <c r="AC236" s="27"/>
      <c r="AD236" s="27"/>
      <c r="AE236" s="118"/>
      <c r="AF236" s="117"/>
      <c r="AG236" s="27"/>
      <c r="AH236" s="33"/>
      <c r="AI236" s="27"/>
      <c r="AJ236" s="27"/>
      <c r="AK236" s="118"/>
      <c r="AL236" s="64"/>
    </row>
    <row r="237" spans="1:38" outlineLevel="1" x14ac:dyDescent="0.2">
      <c r="A237" s="72"/>
      <c r="B237" s="34">
        <f t="shared" si="36"/>
        <v>232</v>
      </c>
      <c r="C237" s="2" t="s">
        <v>318</v>
      </c>
      <c r="D237" s="55">
        <v>44199</v>
      </c>
      <c r="E237" s="2" t="s">
        <v>26</v>
      </c>
      <c r="F237" s="47" t="s">
        <v>13</v>
      </c>
      <c r="G237" s="47" t="s">
        <v>69</v>
      </c>
      <c r="H237" s="47">
        <v>1200</v>
      </c>
      <c r="I237" s="47" t="s">
        <v>133</v>
      </c>
      <c r="J237" s="47" t="s">
        <v>120</v>
      </c>
      <c r="K237" s="121" t="s">
        <v>772</v>
      </c>
      <c r="L237" s="33" t="s">
        <v>65</v>
      </c>
      <c r="M237" s="10">
        <v>25</v>
      </c>
      <c r="N237" s="27">
        <v>0.41833333333333333</v>
      </c>
      <c r="O237" s="28">
        <v>5.28</v>
      </c>
      <c r="P237" s="27">
        <v>9.4999999999999973E-2</v>
      </c>
      <c r="Q237" s="40">
        <f t="shared" si="192"/>
        <v>-0.5</v>
      </c>
      <c r="R237" s="42">
        <f t="shared" ref="R237" si="460">Q237+R236</f>
        <v>169.46</v>
      </c>
      <c r="S237" s="10">
        <f t="shared" si="339"/>
        <v>25</v>
      </c>
      <c r="T237" s="27">
        <f t="shared" ref="T237:V237" si="461">IF(S237&gt;0,T$4,0)</f>
        <v>1</v>
      </c>
      <c r="U237" s="28">
        <f t="shared" si="341"/>
        <v>5.28</v>
      </c>
      <c r="V237" s="27">
        <f t="shared" si="461"/>
        <v>1</v>
      </c>
      <c r="W237" s="40">
        <f t="shared" si="386"/>
        <v>-2</v>
      </c>
      <c r="X237" s="42">
        <f t="shared" si="431"/>
        <v>120.35000000000004</v>
      </c>
      <c r="Y237" s="117"/>
      <c r="Z237" s="27"/>
      <c r="AA237" s="33"/>
      <c r="AB237" s="27"/>
      <c r="AC237" s="27"/>
      <c r="AD237" s="27"/>
      <c r="AE237" s="118"/>
      <c r="AF237" s="117"/>
      <c r="AG237" s="27"/>
      <c r="AH237" s="33"/>
      <c r="AI237" s="27"/>
      <c r="AJ237" s="27"/>
      <c r="AK237" s="118"/>
      <c r="AL237" s="64"/>
    </row>
    <row r="238" spans="1:38" outlineLevel="1" x14ac:dyDescent="0.2">
      <c r="A238" s="72"/>
      <c r="B238" s="34">
        <f t="shared" si="36"/>
        <v>233</v>
      </c>
      <c r="C238" s="2" t="s">
        <v>302</v>
      </c>
      <c r="D238" s="55">
        <v>44202</v>
      </c>
      <c r="E238" s="2" t="s">
        <v>43</v>
      </c>
      <c r="F238" s="47" t="s">
        <v>10</v>
      </c>
      <c r="G238" s="47" t="s">
        <v>147</v>
      </c>
      <c r="H238" s="47">
        <v>1300</v>
      </c>
      <c r="I238" s="47" t="s">
        <v>132</v>
      </c>
      <c r="J238" s="47" t="s">
        <v>120</v>
      </c>
      <c r="K238" s="121" t="s">
        <v>772</v>
      </c>
      <c r="L238" s="33" t="s">
        <v>8</v>
      </c>
      <c r="M238" s="10">
        <v>1.88</v>
      </c>
      <c r="N238" s="27">
        <v>11.394285714285715</v>
      </c>
      <c r="O238" s="28">
        <v>1.1399999999999999</v>
      </c>
      <c r="P238" s="27">
        <v>0</v>
      </c>
      <c r="Q238" s="40">
        <f t="shared" si="192"/>
        <v>-11.4</v>
      </c>
      <c r="R238" s="42">
        <f t="shared" ref="R238" si="462">Q238+R237</f>
        <v>158.06</v>
      </c>
      <c r="S238" s="10">
        <f t="shared" si="339"/>
        <v>1.88</v>
      </c>
      <c r="T238" s="27">
        <f t="shared" ref="T238:V238" si="463">IF(S238&gt;0,T$4,0)</f>
        <v>1</v>
      </c>
      <c r="U238" s="28">
        <f t="shared" si="341"/>
        <v>1.1399999999999999</v>
      </c>
      <c r="V238" s="27">
        <f t="shared" si="463"/>
        <v>1</v>
      </c>
      <c r="W238" s="40">
        <f t="shared" si="386"/>
        <v>-0.86</v>
      </c>
      <c r="X238" s="42">
        <f t="shared" si="431"/>
        <v>119.49000000000004</v>
      </c>
      <c r="Y238" s="117"/>
      <c r="Z238" s="27"/>
      <c r="AA238" s="33"/>
      <c r="AB238" s="27"/>
      <c r="AC238" s="27"/>
      <c r="AD238" s="27"/>
      <c r="AE238" s="118"/>
      <c r="AF238" s="117"/>
      <c r="AG238" s="27"/>
      <c r="AH238" s="33"/>
      <c r="AI238" s="27"/>
      <c r="AJ238" s="27"/>
      <c r="AK238" s="118"/>
      <c r="AL238" s="64"/>
    </row>
    <row r="239" spans="1:38" outlineLevel="1" x14ac:dyDescent="0.2">
      <c r="A239" s="72"/>
      <c r="B239" s="34">
        <f t="shared" si="36"/>
        <v>234</v>
      </c>
      <c r="C239" s="2" t="s">
        <v>319</v>
      </c>
      <c r="D239" s="55">
        <v>44203</v>
      </c>
      <c r="E239" s="2" t="s">
        <v>51</v>
      </c>
      <c r="F239" s="47" t="s">
        <v>25</v>
      </c>
      <c r="G239" s="47" t="s">
        <v>245</v>
      </c>
      <c r="H239" s="47">
        <v>1125</v>
      </c>
      <c r="I239" s="47" t="s">
        <v>131</v>
      </c>
      <c r="J239" s="47" t="s">
        <v>120</v>
      </c>
      <c r="K239" s="121" t="s">
        <v>772</v>
      </c>
      <c r="L239" s="33" t="s">
        <v>9</v>
      </c>
      <c r="M239" s="10">
        <v>2.75</v>
      </c>
      <c r="N239" s="27">
        <v>5.6971428571428575</v>
      </c>
      <c r="O239" s="28">
        <v>1.25</v>
      </c>
      <c r="P239" s="27">
        <v>0</v>
      </c>
      <c r="Q239" s="40">
        <f t="shared" si="192"/>
        <v>10</v>
      </c>
      <c r="R239" s="42">
        <f t="shared" ref="R239" si="464">Q239+R238</f>
        <v>168.06</v>
      </c>
      <c r="S239" s="10">
        <f t="shared" si="339"/>
        <v>2.75</v>
      </c>
      <c r="T239" s="27">
        <f t="shared" ref="T239:V239" si="465">IF(S239&gt;0,T$4,0)</f>
        <v>1</v>
      </c>
      <c r="U239" s="28">
        <f t="shared" si="341"/>
        <v>1.25</v>
      </c>
      <c r="V239" s="27">
        <f t="shared" si="465"/>
        <v>1</v>
      </c>
      <c r="W239" s="40">
        <f t="shared" si="386"/>
        <v>2</v>
      </c>
      <c r="X239" s="42">
        <f t="shared" si="431"/>
        <v>121.49000000000004</v>
      </c>
      <c r="Y239" s="117"/>
      <c r="Z239" s="27"/>
      <c r="AA239" s="33"/>
      <c r="AB239" s="27"/>
      <c r="AC239" s="27"/>
      <c r="AD239" s="27"/>
      <c r="AE239" s="118"/>
      <c r="AF239" s="117"/>
      <c r="AG239" s="27"/>
      <c r="AH239" s="33"/>
      <c r="AI239" s="27"/>
      <c r="AJ239" s="27"/>
      <c r="AK239" s="118"/>
      <c r="AL239" s="64"/>
    </row>
    <row r="240" spans="1:38" outlineLevel="1" x14ac:dyDescent="0.2">
      <c r="A240" s="72"/>
      <c r="B240" s="34">
        <f t="shared" si="36"/>
        <v>235</v>
      </c>
      <c r="C240" s="2" t="s">
        <v>320</v>
      </c>
      <c r="D240" s="55">
        <v>44203</v>
      </c>
      <c r="E240" s="2" t="s">
        <v>51</v>
      </c>
      <c r="F240" s="47" t="s">
        <v>25</v>
      </c>
      <c r="G240" s="47" t="s">
        <v>245</v>
      </c>
      <c r="H240" s="47">
        <v>1125</v>
      </c>
      <c r="I240" s="47" t="s">
        <v>131</v>
      </c>
      <c r="J240" s="47" t="s">
        <v>120</v>
      </c>
      <c r="K240" s="121" t="s">
        <v>772</v>
      </c>
      <c r="L240" s="33" t="s">
        <v>8</v>
      </c>
      <c r="M240" s="10">
        <v>10.5</v>
      </c>
      <c r="N240" s="27">
        <v>1.0573684210526315</v>
      </c>
      <c r="O240" s="28">
        <v>2.14</v>
      </c>
      <c r="P240" s="27">
        <v>0.94999999999999918</v>
      </c>
      <c r="Q240" s="40">
        <f t="shared" si="192"/>
        <v>0</v>
      </c>
      <c r="R240" s="42">
        <f t="shared" ref="R240" si="466">Q240+R239</f>
        <v>168.06</v>
      </c>
      <c r="S240" s="10">
        <f t="shared" si="339"/>
        <v>10.5</v>
      </c>
      <c r="T240" s="27">
        <f t="shared" ref="T240:V240" si="467">IF(S240&gt;0,T$4,0)</f>
        <v>1</v>
      </c>
      <c r="U240" s="28">
        <f t="shared" si="341"/>
        <v>2.14</v>
      </c>
      <c r="V240" s="27">
        <f t="shared" si="467"/>
        <v>1</v>
      </c>
      <c r="W240" s="40">
        <f t="shared" si="386"/>
        <v>0.14000000000000001</v>
      </c>
      <c r="X240" s="42">
        <f t="shared" si="431"/>
        <v>121.63000000000004</v>
      </c>
      <c r="Y240" s="117"/>
      <c r="Z240" s="27"/>
      <c r="AA240" s="33"/>
      <c r="AB240" s="27"/>
      <c r="AC240" s="27"/>
      <c r="AD240" s="27"/>
      <c r="AE240" s="118"/>
      <c r="AF240" s="117"/>
      <c r="AG240" s="27"/>
      <c r="AH240" s="33"/>
      <c r="AI240" s="27"/>
      <c r="AJ240" s="27"/>
      <c r="AK240" s="118"/>
      <c r="AL240" s="64"/>
    </row>
    <row r="241" spans="1:38" outlineLevel="1" x14ac:dyDescent="0.2">
      <c r="A241" s="72"/>
      <c r="B241" s="34">
        <f t="shared" si="36"/>
        <v>236</v>
      </c>
      <c r="C241" s="2" t="s">
        <v>126</v>
      </c>
      <c r="D241" s="55">
        <v>44204</v>
      </c>
      <c r="E241" s="2" t="s">
        <v>15</v>
      </c>
      <c r="F241" s="47" t="s">
        <v>25</v>
      </c>
      <c r="G241" s="47" t="s">
        <v>67</v>
      </c>
      <c r="H241" s="47">
        <v>1000</v>
      </c>
      <c r="I241" s="47" t="s">
        <v>132</v>
      </c>
      <c r="J241" s="47" t="s">
        <v>120</v>
      </c>
      <c r="K241" s="121" t="s">
        <v>772</v>
      </c>
      <c r="L241" s="33" t="s">
        <v>8</v>
      </c>
      <c r="M241" s="10">
        <v>2.54</v>
      </c>
      <c r="N241" s="27">
        <v>6.4971428571428573</v>
      </c>
      <c r="O241" s="28">
        <v>1.55</v>
      </c>
      <c r="P241" s="27">
        <v>0</v>
      </c>
      <c r="Q241" s="40">
        <f t="shared" si="192"/>
        <v>-6.5</v>
      </c>
      <c r="R241" s="42">
        <f t="shared" ref="R241" si="468">Q241+R240</f>
        <v>161.56</v>
      </c>
      <c r="S241" s="10">
        <f t="shared" si="339"/>
        <v>2.54</v>
      </c>
      <c r="T241" s="27">
        <f t="shared" ref="T241:V241" si="469">IF(S241&gt;0,T$4,0)</f>
        <v>1</v>
      </c>
      <c r="U241" s="28">
        <f t="shared" si="341"/>
        <v>1.55</v>
      </c>
      <c r="V241" s="27">
        <f t="shared" si="469"/>
        <v>1</v>
      </c>
      <c r="W241" s="40">
        <f t="shared" si="386"/>
        <v>-0.45</v>
      </c>
      <c r="X241" s="42">
        <f t="shared" si="431"/>
        <v>121.18000000000004</v>
      </c>
      <c r="Y241" s="117"/>
      <c r="Z241" s="27"/>
      <c r="AA241" s="33"/>
      <c r="AB241" s="27"/>
      <c r="AC241" s="27"/>
      <c r="AD241" s="27"/>
      <c r="AE241" s="118"/>
      <c r="AF241" s="117"/>
      <c r="AG241" s="27"/>
      <c r="AH241" s="33"/>
      <c r="AI241" s="27"/>
      <c r="AJ241" s="27"/>
      <c r="AK241" s="118"/>
      <c r="AL241" s="64"/>
    </row>
    <row r="242" spans="1:38" outlineLevel="1" x14ac:dyDescent="0.2">
      <c r="A242" s="72"/>
      <c r="B242" s="34">
        <f t="shared" si="36"/>
        <v>237</v>
      </c>
      <c r="C242" s="2" t="s">
        <v>322</v>
      </c>
      <c r="D242" s="55">
        <v>44204</v>
      </c>
      <c r="E242" s="2" t="s">
        <v>15</v>
      </c>
      <c r="F242" s="47" t="s">
        <v>25</v>
      </c>
      <c r="G242" s="47" t="s">
        <v>67</v>
      </c>
      <c r="H242" s="47">
        <v>1000</v>
      </c>
      <c r="I242" s="47" t="s">
        <v>132</v>
      </c>
      <c r="J242" s="47" t="s">
        <v>120</v>
      </c>
      <c r="K242" s="121" t="s">
        <v>772</v>
      </c>
      <c r="L242" s="33" t="s">
        <v>62</v>
      </c>
      <c r="M242" s="10">
        <v>26.59</v>
      </c>
      <c r="N242" s="27">
        <v>0.39235294117647057</v>
      </c>
      <c r="O242" s="28">
        <v>8.68</v>
      </c>
      <c r="P242" s="27">
        <v>5.4999999999999979E-2</v>
      </c>
      <c r="Q242" s="40">
        <f t="shared" si="192"/>
        <v>-0.4</v>
      </c>
      <c r="R242" s="42">
        <f t="shared" ref="R242" si="470">Q242+R241</f>
        <v>161.16</v>
      </c>
      <c r="S242" s="10">
        <f t="shared" ref="S242:S305" si="471">M242</f>
        <v>26.59</v>
      </c>
      <c r="T242" s="27">
        <f t="shared" ref="T242:V242" si="472">IF(S242&gt;0,T$4,0)</f>
        <v>1</v>
      </c>
      <c r="U242" s="28">
        <f t="shared" ref="U242:U305" si="473">O242</f>
        <v>8.68</v>
      </c>
      <c r="V242" s="27">
        <f t="shared" si="472"/>
        <v>1</v>
      </c>
      <c r="W242" s="40">
        <f t="shared" si="386"/>
        <v>-2</v>
      </c>
      <c r="X242" s="42">
        <f t="shared" si="431"/>
        <v>119.18000000000004</v>
      </c>
      <c r="Y242" s="117"/>
      <c r="Z242" s="27"/>
      <c r="AA242" s="33"/>
      <c r="AB242" s="27"/>
      <c r="AC242" s="27"/>
      <c r="AD242" s="27"/>
      <c r="AE242" s="118"/>
      <c r="AF242" s="117"/>
      <c r="AG242" s="27"/>
      <c r="AH242" s="33"/>
      <c r="AI242" s="27"/>
      <c r="AJ242" s="27"/>
      <c r="AK242" s="118"/>
      <c r="AL242" s="64"/>
    </row>
    <row r="243" spans="1:38" outlineLevel="1" x14ac:dyDescent="0.2">
      <c r="A243" s="72"/>
      <c r="B243" s="34">
        <f t="shared" si="36"/>
        <v>238</v>
      </c>
      <c r="C243" s="2" t="s">
        <v>323</v>
      </c>
      <c r="D243" s="55">
        <v>44204</v>
      </c>
      <c r="E243" s="2" t="s">
        <v>15</v>
      </c>
      <c r="F243" s="47" t="s">
        <v>25</v>
      </c>
      <c r="G243" s="47" t="s">
        <v>67</v>
      </c>
      <c r="H243" s="47">
        <v>1000</v>
      </c>
      <c r="I243" s="47" t="s">
        <v>132</v>
      </c>
      <c r="J243" s="47" t="s">
        <v>120</v>
      </c>
      <c r="K243" s="121" t="s">
        <v>772</v>
      </c>
      <c r="L243" s="33" t="s">
        <v>9</v>
      </c>
      <c r="M243" s="10">
        <v>4.5999999999999996</v>
      </c>
      <c r="N243" s="27">
        <v>2.7717241379310344</v>
      </c>
      <c r="O243" s="28">
        <v>2.4</v>
      </c>
      <c r="P243" s="27">
        <v>2.0018181818181819</v>
      </c>
      <c r="Q243" s="40">
        <f t="shared" si="192"/>
        <v>12.8</v>
      </c>
      <c r="R243" s="42">
        <f t="shared" ref="R243" si="474">Q243+R242</f>
        <v>173.96</v>
      </c>
      <c r="S243" s="10">
        <f t="shared" si="471"/>
        <v>4.5999999999999996</v>
      </c>
      <c r="T243" s="27">
        <f t="shared" ref="T243:V243" si="475">IF(S243&gt;0,T$4,0)</f>
        <v>1</v>
      </c>
      <c r="U243" s="28">
        <f t="shared" si="473"/>
        <v>2.4</v>
      </c>
      <c r="V243" s="27">
        <f t="shared" si="475"/>
        <v>1</v>
      </c>
      <c r="W243" s="40">
        <f t="shared" si="386"/>
        <v>5</v>
      </c>
      <c r="X243" s="42">
        <f t="shared" si="431"/>
        <v>124.18000000000004</v>
      </c>
      <c r="Y243" s="117"/>
      <c r="Z243" s="27"/>
      <c r="AA243" s="33"/>
      <c r="AB243" s="27"/>
      <c r="AC243" s="27"/>
      <c r="AD243" s="27"/>
      <c r="AE243" s="118"/>
      <c r="AF243" s="117"/>
      <c r="AG243" s="27"/>
      <c r="AH243" s="33"/>
      <c r="AI243" s="27"/>
      <c r="AJ243" s="27"/>
      <c r="AK243" s="118"/>
      <c r="AL243" s="64"/>
    </row>
    <row r="244" spans="1:38" outlineLevel="1" x14ac:dyDescent="0.2">
      <c r="A244" s="72"/>
      <c r="B244" s="34">
        <f t="shared" si="36"/>
        <v>239</v>
      </c>
      <c r="C244" s="2" t="s">
        <v>61</v>
      </c>
      <c r="D244" s="55">
        <v>44204</v>
      </c>
      <c r="E244" s="2" t="s">
        <v>15</v>
      </c>
      <c r="F244" s="47" t="s">
        <v>34</v>
      </c>
      <c r="G244" s="47" t="s">
        <v>67</v>
      </c>
      <c r="H244" s="47">
        <v>1400</v>
      </c>
      <c r="I244" s="47" t="s">
        <v>132</v>
      </c>
      <c r="J244" s="47" t="s">
        <v>120</v>
      </c>
      <c r="K244" s="121" t="s">
        <v>772</v>
      </c>
      <c r="L244" s="33" t="s">
        <v>9</v>
      </c>
      <c r="M244" s="10">
        <v>2.04</v>
      </c>
      <c r="N244" s="27">
        <v>9.6557575757575744</v>
      </c>
      <c r="O244" s="28">
        <v>1.2</v>
      </c>
      <c r="P244" s="27">
        <v>0</v>
      </c>
      <c r="Q244" s="40">
        <f t="shared" si="192"/>
        <v>10</v>
      </c>
      <c r="R244" s="42">
        <f t="shared" ref="R244" si="476">Q244+R243</f>
        <v>183.96</v>
      </c>
      <c r="S244" s="10">
        <f t="shared" si="471"/>
        <v>2.04</v>
      </c>
      <c r="T244" s="27">
        <f t="shared" ref="T244:V244" si="477">IF(S244&gt;0,T$4,0)</f>
        <v>1</v>
      </c>
      <c r="U244" s="28">
        <f t="shared" si="473"/>
        <v>1.2</v>
      </c>
      <c r="V244" s="27">
        <f t="shared" si="477"/>
        <v>1</v>
      </c>
      <c r="W244" s="40">
        <f t="shared" si="386"/>
        <v>1.24</v>
      </c>
      <c r="X244" s="42">
        <f t="shared" si="431"/>
        <v>125.42000000000003</v>
      </c>
      <c r="Y244" s="117"/>
      <c r="Z244" s="27"/>
      <c r="AA244" s="33"/>
      <c r="AB244" s="27"/>
      <c r="AC244" s="27"/>
      <c r="AD244" s="27"/>
      <c r="AE244" s="118"/>
      <c r="AF244" s="117"/>
      <c r="AG244" s="27"/>
      <c r="AH244" s="33"/>
      <c r="AI244" s="27"/>
      <c r="AJ244" s="27"/>
      <c r="AK244" s="118"/>
      <c r="AL244" s="64"/>
    </row>
    <row r="245" spans="1:38" outlineLevel="1" x14ac:dyDescent="0.2">
      <c r="A245" s="72"/>
      <c r="B245" s="34">
        <f t="shared" si="36"/>
        <v>240</v>
      </c>
      <c r="C245" s="2" t="s">
        <v>324</v>
      </c>
      <c r="D245" s="55">
        <v>44204</v>
      </c>
      <c r="E245" s="2" t="s">
        <v>15</v>
      </c>
      <c r="F245" s="47" t="s">
        <v>46</v>
      </c>
      <c r="G245" s="47" t="s">
        <v>69</v>
      </c>
      <c r="H245" s="47">
        <v>1000</v>
      </c>
      <c r="I245" s="47" t="s">
        <v>132</v>
      </c>
      <c r="J245" s="47" t="s">
        <v>120</v>
      </c>
      <c r="K245" s="121" t="s">
        <v>772</v>
      </c>
      <c r="L245" s="33" t="s">
        <v>12</v>
      </c>
      <c r="M245" s="10">
        <v>2.95</v>
      </c>
      <c r="N245" s="27">
        <v>5.112089761570827</v>
      </c>
      <c r="O245" s="28">
        <v>1.49</v>
      </c>
      <c r="P245" s="27">
        <v>0</v>
      </c>
      <c r="Q245" s="40">
        <f t="shared" si="192"/>
        <v>-5.0999999999999996</v>
      </c>
      <c r="R245" s="42">
        <f t="shared" ref="R245" si="478">Q245+R244</f>
        <v>178.86</v>
      </c>
      <c r="S245" s="10">
        <f t="shared" si="471"/>
        <v>2.95</v>
      </c>
      <c r="T245" s="27">
        <f t="shared" ref="T245:V245" si="479">IF(S245&gt;0,T$4,0)</f>
        <v>1</v>
      </c>
      <c r="U245" s="28">
        <f t="shared" si="473"/>
        <v>1.49</v>
      </c>
      <c r="V245" s="27">
        <f t="shared" si="479"/>
        <v>1</v>
      </c>
      <c r="W245" s="40">
        <f t="shared" si="386"/>
        <v>-0.51</v>
      </c>
      <c r="X245" s="42">
        <f t="shared" si="431"/>
        <v>124.91000000000003</v>
      </c>
      <c r="Y245" s="117"/>
      <c r="Z245" s="27"/>
      <c r="AA245" s="33"/>
      <c r="AB245" s="27"/>
      <c r="AC245" s="27"/>
      <c r="AD245" s="27"/>
      <c r="AE245" s="118"/>
      <c r="AF245" s="117"/>
      <c r="AG245" s="27"/>
      <c r="AH245" s="33"/>
      <c r="AI245" s="27"/>
      <c r="AJ245" s="27"/>
      <c r="AK245" s="118"/>
      <c r="AL245" s="64"/>
    </row>
    <row r="246" spans="1:38" outlineLevel="1" x14ac:dyDescent="0.2">
      <c r="A246" s="72"/>
      <c r="B246" s="34">
        <f t="shared" si="36"/>
        <v>241</v>
      </c>
      <c r="C246" s="2" t="s">
        <v>325</v>
      </c>
      <c r="D246" s="55">
        <v>44205</v>
      </c>
      <c r="E246" s="2" t="s">
        <v>31</v>
      </c>
      <c r="F246" s="47" t="s">
        <v>25</v>
      </c>
      <c r="G246" s="47" t="s">
        <v>71</v>
      </c>
      <c r="H246" s="47">
        <v>1100</v>
      </c>
      <c r="I246" s="47" t="s">
        <v>132</v>
      </c>
      <c r="J246" s="47" t="s">
        <v>120</v>
      </c>
      <c r="K246" s="121" t="s">
        <v>772</v>
      </c>
      <c r="L246" s="33" t="s">
        <v>65</v>
      </c>
      <c r="M246" s="10">
        <v>14.61</v>
      </c>
      <c r="N246" s="27">
        <v>0.73181818181818192</v>
      </c>
      <c r="O246" s="28">
        <v>4.7</v>
      </c>
      <c r="P246" s="27">
        <v>0.2</v>
      </c>
      <c r="Q246" s="40">
        <f t="shared" si="192"/>
        <v>-0.9</v>
      </c>
      <c r="R246" s="42">
        <f t="shared" ref="R246" si="480">Q246+R245</f>
        <v>177.96</v>
      </c>
      <c r="S246" s="10">
        <f t="shared" si="471"/>
        <v>14.61</v>
      </c>
      <c r="T246" s="27">
        <f t="shared" ref="T246:V246" si="481">IF(S246&gt;0,T$4,0)</f>
        <v>1</v>
      </c>
      <c r="U246" s="28">
        <f t="shared" si="473"/>
        <v>4.7</v>
      </c>
      <c r="V246" s="27">
        <f t="shared" si="481"/>
        <v>1</v>
      </c>
      <c r="W246" s="40">
        <f t="shared" si="386"/>
        <v>-2</v>
      </c>
      <c r="X246" s="42">
        <f t="shared" si="431"/>
        <v>122.91000000000003</v>
      </c>
      <c r="Y246" s="117"/>
      <c r="Z246" s="27"/>
      <c r="AA246" s="33"/>
      <c r="AB246" s="27"/>
      <c r="AC246" s="27"/>
      <c r="AD246" s="27"/>
      <c r="AE246" s="118"/>
      <c r="AF246" s="117"/>
      <c r="AG246" s="27"/>
      <c r="AH246" s="33"/>
      <c r="AI246" s="27"/>
      <c r="AJ246" s="27"/>
      <c r="AK246" s="118"/>
      <c r="AL246" s="64"/>
    </row>
    <row r="247" spans="1:38" outlineLevel="1" x14ac:dyDescent="0.2">
      <c r="A247" s="72"/>
      <c r="B247" s="34">
        <f t="shared" si="36"/>
        <v>242</v>
      </c>
      <c r="C247" s="2" t="s">
        <v>321</v>
      </c>
      <c r="D247" s="55">
        <v>44206</v>
      </c>
      <c r="E247" s="2" t="s">
        <v>42</v>
      </c>
      <c r="F247" s="47" t="s">
        <v>34</v>
      </c>
      <c r="G247" s="47" t="s">
        <v>67</v>
      </c>
      <c r="H247" s="47">
        <v>1200</v>
      </c>
      <c r="I247" s="47" t="s">
        <v>132</v>
      </c>
      <c r="J247" s="47" t="s">
        <v>120</v>
      </c>
      <c r="K247" s="121" t="s">
        <v>772</v>
      </c>
      <c r="L247" s="33" t="s">
        <v>8</v>
      </c>
      <c r="M247" s="10">
        <v>2.2799999999999998</v>
      </c>
      <c r="N247" s="27">
        <v>7.8351219512195129</v>
      </c>
      <c r="O247" s="28">
        <v>1.23</v>
      </c>
      <c r="P247" s="27">
        <v>0</v>
      </c>
      <c r="Q247" s="40">
        <f t="shared" si="192"/>
        <v>-7.8</v>
      </c>
      <c r="R247" s="42">
        <f t="shared" ref="R247" si="482">Q247+R246</f>
        <v>170.16</v>
      </c>
      <c r="S247" s="10">
        <f t="shared" si="471"/>
        <v>2.2799999999999998</v>
      </c>
      <c r="T247" s="27">
        <f t="shared" ref="T247:V247" si="483">IF(S247&gt;0,T$4,0)</f>
        <v>1</v>
      </c>
      <c r="U247" s="28">
        <f t="shared" si="473"/>
        <v>1.23</v>
      </c>
      <c r="V247" s="27">
        <f t="shared" si="483"/>
        <v>1</v>
      </c>
      <c r="W247" s="40">
        <f t="shared" si="386"/>
        <v>-0.77</v>
      </c>
      <c r="X247" s="42">
        <f t="shared" si="431"/>
        <v>122.14000000000003</v>
      </c>
      <c r="Y247" s="117"/>
      <c r="Z247" s="27"/>
      <c r="AA247" s="33"/>
      <c r="AB247" s="27"/>
      <c r="AC247" s="27"/>
      <c r="AD247" s="27"/>
      <c r="AE247" s="118"/>
      <c r="AF247" s="117"/>
      <c r="AG247" s="27"/>
      <c r="AH247" s="33"/>
      <c r="AI247" s="27"/>
      <c r="AJ247" s="27"/>
      <c r="AK247" s="118"/>
      <c r="AL247" s="64"/>
    </row>
    <row r="248" spans="1:38" outlineLevel="1" x14ac:dyDescent="0.2">
      <c r="A248" s="72"/>
      <c r="B248" s="34">
        <f t="shared" si="36"/>
        <v>243</v>
      </c>
      <c r="C248" s="2" t="s">
        <v>326</v>
      </c>
      <c r="D248" s="55">
        <v>44208</v>
      </c>
      <c r="E248" s="2" t="s">
        <v>88</v>
      </c>
      <c r="F248" s="47" t="s">
        <v>10</v>
      </c>
      <c r="G248" s="47" t="s">
        <v>67</v>
      </c>
      <c r="H248" s="47">
        <v>1100</v>
      </c>
      <c r="I248" s="47" t="s">
        <v>132</v>
      </c>
      <c r="J248" s="47" t="s">
        <v>120</v>
      </c>
      <c r="K248" s="121" t="s">
        <v>772</v>
      </c>
      <c r="L248" s="33" t="s">
        <v>8</v>
      </c>
      <c r="M248" s="10">
        <v>15.52</v>
      </c>
      <c r="N248" s="27">
        <v>0.68931034482758624</v>
      </c>
      <c r="O248" s="28">
        <v>3.4</v>
      </c>
      <c r="P248" s="27">
        <v>0.30000000000000004</v>
      </c>
      <c r="Q248" s="40">
        <f t="shared" si="192"/>
        <v>0</v>
      </c>
      <c r="R248" s="42">
        <f t="shared" ref="R248" si="484">Q248+R247</f>
        <v>170.16</v>
      </c>
      <c r="S248" s="10">
        <f t="shared" si="471"/>
        <v>15.52</v>
      </c>
      <c r="T248" s="27">
        <f t="shared" ref="T248:V248" si="485">IF(S248&gt;0,T$4,0)</f>
        <v>1</v>
      </c>
      <c r="U248" s="28">
        <f t="shared" si="473"/>
        <v>3.4</v>
      </c>
      <c r="V248" s="27">
        <f t="shared" si="485"/>
        <v>1</v>
      </c>
      <c r="W248" s="40">
        <f t="shared" si="386"/>
        <v>1.4</v>
      </c>
      <c r="X248" s="42">
        <f t="shared" si="431"/>
        <v>123.54000000000003</v>
      </c>
      <c r="Y248" s="117"/>
      <c r="Z248" s="27"/>
      <c r="AA248" s="33"/>
      <c r="AB248" s="27"/>
      <c r="AC248" s="27"/>
      <c r="AD248" s="27"/>
      <c r="AE248" s="118"/>
      <c r="AF248" s="117"/>
      <c r="AG248" s="27"/>
      <c r="AH248" s="33"/>
      <c r="AI248" s="27"/>
      <c r="AJ248" s="27"/>
      <c r="AK248" s="118"/>
      <c r="AL248" s="64"/>
    </row>
    <row r="249" spans="1:38" outlineLevel="1" x14ac:dyDescent="0.2">
      <c r="A249" s="72"/>
      <c r="B249" s="34">
        <f t="shared" si="36"/>
        <v>244</v>
      </c>
      <c r="C249" s="2" t="s">
        <v>327</v>
      </c>
      <c r="D249" s="55">
        <v>44208</v>
      </c>
      <c r="E249" s="2" t="s">
        <v>88</v>
      </c>
      <c r="F249" s="47" t="s">
        <v>10</v>
      </c>
      <c r="G249" s="47" t="s">
        <v>67</v>
      </c>
      <c r="H249" s="47">
        <v>1100</v>
      </c>
      <c r="I249" s="47" t="s">
        <v>132</v>
      </c>
      <c r="J249" s="47" t="s">
        <v>120</v>
      </c>
      <c r="K249" s="121" t="s">
        <v>772</v>
      </c>
      <c r="L249" s="33" t="s">
        <v>66</v>
      </c>
      <c r="M249" s="10">
        <v>26.66</v>
      </c>
      <c r="N249" s="27">
        <v>0.39097165991902832</v>
      </c>
      <c r="O249" s="28">
        <v>5.46</v>
      </c>
      <c r="P249" s="27">
        <v>7.999999999999996E-2</v>
      </c>
      <c r="Q249" s="40">
        <f t="shared" si="192"/>
        <v>-0.5</v>
      </c>
      <c r="R249" s="42">
        <f t="shared" ref="R249" si="486">Q249+R248</f>
        <v>169.66</v>
      </c>
      <c r="S249" s="10">
        <f t="shared" si="471"/>
        <v>26.66</v>
      </c>
      <c r="T249" s="27">
        <f t="shared" ref="T249:V249" si="487">IF(S249&gt;0,T$4,0)</f>
        <v>1</v>
      </c>
      <c r="U249" s="28">
        <f t="shared" si="473"/>
        <v>5.46</v>
      </c>
      <c r="V249" s="27">
        <f t="shared" si="487"/>
        <v>1</v>
      </c>
      <c r="W249" s="40">
        <f t="shared" si="386"/>
        <v>-2</v>
      </c>
      <c r="X249" s="42">
        <f t="shared" si="431"/>
        <v>121.54000000000003</v>
      </c>
      <c r="Y249" s="117"/>
      <c r="Z249" s="27"/>
      <c r="AA249" s="33"/>
      <c r="AB249" s="27"/>
      <c r="AC249" s="27"/>
      <c r="AD249" s="27"/>
      <c r="AE249" s="118"/>
      <c r="AF249" s="117"/>
      <c r="AG249" s="27"/>
      <c r="AH249" s="33"/>
      <c r="AI249" s="27"/>
      <c r="AJ249" s="27"/>
      <c r="AK249" s="118"/>
      <c r="AL249" s="64"/>
    </row>
    <row r="250" spans="1:38" outlineLevel="1" x14ac:dyDescent="0.2">
      <c r="A250" s="72"/>
      <c r="B250" s="34">
        <f t="shared" si="36"/>
        <v>245</v>
      </c>
      <c r="C250" s="2" t="s">
        <v>328</v>
      </c>
      <c r="D250" s="55">
        <v>44208</v>
      </c>
      <c r="E250" s="2" t="s">
        <v>88</v>
      </c>
      <c r="F250" s="47" t="s">
        <v>10</v>
      </c>
      <c r="G250" s="47" t="s">
        <v>67</v>
      </c>
      <c r="H250" s="47">
        <v>1100</v>
      </c>
      <c r="I250" s="47" t="s">
        <v>132</v>
      </c>
      <c r="J250" s="47" t="s">
        <v>120</v>
      </c>
      <c r="K250" s="121" t="s">
        <v>772</v>
      </c>
      <c r="L250" s="33" t="s">
        <v>12</v>
      </c>
      <c r="M250" s="10">
        <v>3.92</v>
      </c>
      <c r="N250" s="27">
        <v>3.4285106382978725</v>
      </c>
      <c r="O250" s="28">
        <v>1.51</v>
      </c>
      <c r="P250" s="27">
        <v>0</v>
      </c>
      <c r="Q250" s="40">
        <f t="shared" si="192"/>
        <v>-3.4</v>
      </c>
      <c r="R250" s="42">
        <f t="shared" ref="R250" si="488">Q250+R249</f>
        <v>166.26</v>
      </c>
      <c r="S250" s="10">
        <f t="shared" si="471"/>
        <v>3.92</v>
      </c>
      <c r="T250" s="27">
        <f t="shared" ref="T250:V250" si="489">IF(S250&gt;0,T$4,0)</f>
        <v>1</v>
      </c>
      <c r="U250" s="28">
        <f t="shared" si="473"/>
        <v>1.51</v>
      </c>
      <c r="V250" s="27">
        <f t="shared" si="489"/>
        <v>1</v>
      </c>
      <c r="W250" s="40">
        <f t="shared" si="386"/>
        <v>-0.49</v>
      </c>
      <c r="X250" s="42">
        <f t="shared" si="431"/>
        <v>121.05000000000004</v>
      </c>
      <c r="Y250" s="117"/>
      <c r="Z250" s="27"/>
      <c r="AA250" s="33"/>
      <c r="AB250" s="27"/>
      <c r="AC250" s="27"/>
      <c r="AD250" s="27"/>
      <c r="AE250" s="118"/>
      <c r="AF250" s="117"/>
      <c r="AG250" s="27"/>
      <c r="AH250" s="33"/>
      <c r="AI250" s="27"/>
      <c r="AJ250" s="27"/>
      <c r="AK250" s="118"/>
      <c r="AL250" s="64"/>
    </row>
    <row r="251" spans="1:38" outlineLevel="1" x14ac:dyDescent="0.2">
      <c r="A251" s="72"/>
      <c r="B251" s="34">
        <f t="shared" si="36"/>
        <v>246</v>
      </c>
      <c r="C251" s="2" t="s">
        <v>329</v>
      </c>
      <c r="D251" s="55">
        <v>44209</v>
      </c>
      <c r="E251" s="2" t="s">
        <v>78</v>
      </c>
      <c r="F251" s="47" t="s">
        <v>10</v>
      </c>
      <c r="G251" s="47" t="s">
        <v>67</v>
      </c>
      <c r="H251" s="47">
        <v>1000</v>
      </c>
      <c r="I251" s="47" t="s">
        <v>132</v>
      </c>
      <c r="J251" s="47" t="s">
        <v>120</v>
      </c>
      <c r="K251" s="121" t="s">
        <v>772</v>
      </c>
      <c r="L251" s="33" t="s">
        <v>62</v>
      </c>
      <c r="M251" s="10">
        <v>13.86</v>
      </c>
      <c r="N251" s="27">
        <v>0.7805882352941178</v>
      </c>
      <c r="O251" s="28">
        <v>3.45</v>
      </c>
      <c r="P251" s="27">
        <v>0.30933333333333313</v>
      </c>
      <c r="Q251" s="40">
        <f t="shared" si="192"/>
        <v>-1.1000000000000001</v>
      </c>
      <c r="R251" s="42">
        <f t="shared" ref="R251" si="490">Q251+R250</f>
        <v>165.16</v>
      </c>
      <c r="S251" s="10">
        <f t="shared" si="471"/>
        <v>13.86</v>
      </c>
      <c r="T251" s="27">
        <f t="shared" ref="T251:V251" si="491">IF(S251&gt;0,T$4,0)</f>
        <v>1</v>
      </c>
      <c r="U251" s="28">
        <f t="shared" si="473"/>
        <v>3.45</v>
      </c>
      <c r="V251" s="27">
        <f t="shared" si="491"/>
        <v>1</v>
      </c>
      <c r="W251" s="40">
        <f t="shared" si="386"/>
        <v>-2</v>
      </c>
      <c r="X251" s="42">
        <f t="shared" si="431"/>
        <v>119.05000000000004</v>
      </c>
      <c r="Y251" s="117"/>
      <c r="Z251" s="27"/>
      <c r="AA251" s="33"/>
      <c r="AB251" s="27"/>
      <c r="AC251" s="27"/>
      <c r="AD251" s="27"/>
      <c r="AE251" s="118"/>
      <c r="AF251" s="117"/>
      <c r="AG251" s="27"/>
      <c r="AH251" s="33"/>
      <c r="AI251" s="27"/>
      <c r="AJ251" s="27"/>
      <c r="AK251" s="118"/>
      <c r="AL251" s="64"/>
    </row>
    <row r="252" spans="1:38" outlineLevel="1" x14ac:dyDescent="0.2">
      <c r="A252" s="72"/>
      <c r="B252" s="34">
        <f t="shared" si="36"/>
        <v>247</v>
      </c>
      <c r="C252" s="2" t="s">
        <v>330</v>
      </c>
      <c r="D252" s="55">
        <v>44209</v>
      </c>
      <c r="E252" s="2" t="s">
        <v>78</v>
      </c>
      <c r="F252" s="47" t="s">
        <v>10</v>
      </c>
      <c r="G252" s="47" t="s">
        <v>67</v>
      </c>
      <c r="H252" s="47">
        <v>1000</v>
      </c>
      <c r="I252" s="47" t="s">
        <v>132</v>
      </c>
      <c r="J252" s="47" t="s">
        <v>120</v>
      </c>
      <c r="K252" s="121" t="s">
        <v>772</v>
      </c>
      <c r="L252" s="33" t="s">
        <v>110</v>
      </c>
      <c r="M252" s="10">
        <v>2.67</v>
      </c>
      <c r="N252" s="27">
        <v>5.9807407407407416</v>
      </c>
      <c r="O252" s="28">
        <v>1.37</v>
      </c>
      <c r="P252" s="27">
        <v>0</v>
      </c>
      <c r="Q252" s="40">
        <f t="shared" si="192"/>
        <v>-6</v>
      </c>
      <c r="R252" s="42">
        <f t="shared" ref="R252" si="492">Q252+R251</f>
        <v>159.16</v>
      </c>
      <c r="S252" s="10">
        <f t="shared" si="471"/>
        <v>2.67</v>
      </c>
      <c r="T252" s="27">
        <f t="shared" ref="T252:V252" si="493">IF(S252&gt;0,T$4,0)</f>
        <v>1</v>
      </c>
      <c r="U252" s="28">
        <f t="shared" si="473"/>
        <v>1.37</v>
      </c>
      <c r="V252" s="27">
        <f t="shared" si="493"/>
        <v>1</v>
      </c>
      <c r="W252" s="40">
        <f t="shared" si="386"/>
        <v>-2</v>
      </c>
      <c r="X252" s="42">
        <f t="shared" si="431"/>
        <v>117.05000000000004</v>
      </c>
      <c r="Y252" s="117"/>
      <c r="Z252" s="27"/>
      <c r="AA252" s="33"/>
      <c r="AB252" s="27"/>
      <c r="AC252" s="27"/>
      <c r="AD252" s="27"/>
      <c r="AE252" s="118"/>
      <c r="AF252" s="117"/>
      <c r="AG252" s="27"/>
      <c r="AH252" s="33"/>
      <c r="AI252" s="27"/>
      <c r="AJ252" s="27"/>
      <c r="AK252" s="118"/>
      <c r="AL252" s="64"/>
    </row>
    <row r="253" spans="1:38" outlineLevel="1" x14ac:dyDescent="0.2">
      <c r="A253" s="72"/>
      <c r="B253" s="34">
        <f t="shared" si="36"/>
        <v>248</v>
      </c>
      <c r="C253" s="2" t="s">
        <v>331</v>
      </c>
      <c r="D253" s="55">
        <v>44209</v>
      </c>
      <c r="E253" s="2" t="s">
        <v>49</v>
      </c>
      <c r="F253" s="47" t="s">
        <v>25</v>
      </c>
      <c r="G253" s="47" t="s">
        <v>245</v>
      </c>
      <c r="H253" s="47">
        <v>1100</v>
      </c>
      <c r="I253" s="47" t="s">
        <v>132</v>
      </c>
      <c r="J253" s="47" t="s">
        <v>120</v>
      </c>
      <c r="K253" s="121" t="s">
        <v>772</v>
      </c>
      <c r="L253" s="33" t="s">
        <v>12</v>
      </c>
      <c r="M253" s="10">
        <v>6.04</v>
      </c>
      <c r="N253" s="27">
        <v>1.9900000000000002</v>
      </c>
      <c r="O253" s="28">
        <v>2</v>
      </c>
      <c r="P253" s="27">
        <v>1.9800000000000004</v>
      </c>
      <c r="Q253" s="40">
        <f t="shared" si="192"/>
        <v>0</v>
      </c>
      <c r="R253" s="42">
        <f t="shared" ref="R253" si="494">Q253+R252</f>
        <v>159.16</v>
      </c>
      <c r="S253" s="10">
        <f t="shared" si="471"/>
        <v>6.04</v>
      </c>
      <c r="T253" s="27">
        <f t="shared" ref="T253:V253" si="495">IF(S253&gt;0,T$4,0)</f>
        <v>1</v>
      </c>
      <c r="U253" s="28">
        <f t="shared" si="473"/>
        <v>2</v>
      </c>
      <c r="V253" s="27">
        <f t="shared" si="495"/>
        <v>1</v>
      </c>
      <c r="W253" s="40">
        <f t="shared" si="386"/>
        <v>0</v>
      </c>
      <c r="X253" s="42">
        <f t="shared" si="431"/>
        <v>117.05000000000004</v>
      </c>
      <c r="Y253" s="117"/>
      <c r="Z253" s="27"/>
      <c r="AA253" s="33"/>
      <c r="AB253" s="27"/>
      <c r="AC253" s="27"/>
      <c r="AD253" s="27"/>
      <c r="AE253" s="118"/>
      <c r="AF253" s="117"/>
      <c r="AG253" s="27"/>
      <c r="AH253" s="33"/>
      <c r="AI253" s="27"/>
      <c r="AJ253" s="27"/>
      <c r="AK253" s="118"/>
      <c r="AL253" s="64"/>
    </row>
    <row r="254" spans="1:38" outlineLevel="1" x14ac:dyDescent="0.2">
      <c r="A254" s="72"/>
      <c r="B254" s="34">
        <f t="shared" si="36"/>
        <v>249</v>
      </c>
      <c r="C254" s="2" t="s">
        <v>332</v>
      </c>
      <c r="D254" s="55">
        <v>44209</v>
      </c>
      <c r="E254" s="2" t="s">
        <v>49</v>
      </c>
      <c r="F254" s="47" t="s">
        <v>25</v>
      </c>
      <c r="G254" s="47" t="s">
        <v>245</v>
      </c>
      <c r="H254" s="47">
        <v>1100</v>
      </c>
      <c r="I254" s="47" t="s">
        <v>132</v>
      </c>
      <c r="J254" s="47" t="s">
        <v>120</v>
      </c>
      <c r="K254" s="121" t="s">
        <v>772</v>
      </c>
      <c r="L254" s="33" t="s">
        <v>56</v>
      </c>
      <c r="M254" s="10">
        <v>3.25</v>
      </c>
      <c r="N254" s="27">
        <v>4.4399999999999995</v>
      </c>
      <c r="O254" s="28">
        <v>1.53</v>
      </c>
      <c r="P254" s="27">
        <v>0</v>
      </c>
      <c r="Q254" s="40">
        <f t="shared" si="192"/>
        <v>-4.4000000000000004</v>
      </c>
      <c r="R254" s="42">
        <f t="shared" ref="R254" si="496">Q254+R253</f>
        <v>154.76</v>
      </c>
      <c r="S254" s="10">
        <f t="shared" si="471"/>
        <v>3.25</v>
      </c>
      <c r="T254" s="27">
        <f t="shared" ref="T254:V254" si="497">IF(S254&gt;0,T$4,0)</f>
        <v>1</v>
      </c>
      <c r="U254" s="28">
        <f t="shared" si="473"/>
        <v>1.53</v>
      </c>
      <c r="V254" s="27">
        <f t="shared" si="497"/>
        <v>1</v>
      </c>
      <c r="W254" s="40">
        <f t="shared" si="386"/>
        <v>-2</v>
      </c>
      <c r="X254" s="42">
        <f t="shared" si="431"/>
        <v>115.05000000000004</v>
      </c>
      <c r="Y254" s="117"/>
      <c r="Z254" s="27"/>
      <c r="AA254" s="33"/>
      <c r="AB254" s="27"/>
      <c r="AC254" s="27"/>
      <c r="AD254" s="27"/>
      <c r="AE254" s="118"/>
      <c r="AF254" s="117"/>
      <c r="AG254" s="27"/>
      <c r="AH254" s="33"/>
      <c r="AI254" s="27"/>
      <c r="AJ254" s="27"/>
      <c r="AK254" s="118"/>
      <c r="AL254" s="64"/>
    </row>
    <row r="255" spans="1:38" outlineLevel="1" x14ac:dyDescent="0.2">
      <c r="A255" s="72"/>
      <c r="B255" s="34">
        <f t="shared" si="36"/>
        <v>250</v>
      </c>
      <c r="C255" s="2" t="s">
        <v>115</v>
      </c>
      <c r="D255" s="55">
        <v>44209</v>
      </c>
      <c r="E255" s="2" t="s">
        <v>49</v>
      </c>
      <c r="F255" s="47" t="s">
        <v>34</v>
      </c>
      <c r="G255" s="47" t="s">
        <v>69</v>
      </c>
      <c r="H255" s="47">
        <v>1000</v>
      </c>
      <c r="I255" s="47" t="s">
        <v>132</v>
      </c>
      <c r="J255" s="47" t="s">
        <v>120</v>
      </c>
      <c r="K255" s="121" t="s">
        <v>772</v>
      </c>
      <c r="L255" s="33" t="s">
        <v>86</v>
      </c>
      <c r="M255" s="10">
        <v>4.78</v>
      </c>
      <c r="N255" s="27">
        <v>2.6334767025089598</v>
      </c>
      <c r="O255" s="28">
        <v>2.02</v>
      </c>
      <c r="P255" s="27">
        <v>2.6205042016806721</v>
      </c>
      <c r="Q255" s="40">
        <f t="shared" si="192"/>
        <v>-5.3</v>
      </c>
      <c r="R255" s="42">
        <f t="shared" ref="R255:R256" si="498">Q255+R254</f>
        <v>149.45999999999998</v>
      </c>
      <c r="S255" s="10">
        <f t="shared" si="471"/>
        <v>4.78</v>
      </c>
      <c r="T255" s="27">
        <f t="shared" ref="T255:V255" si="499">IF(S255&gt;0,T$4,0)</f>
        <v>1</v>
      </c>
      <c r="U255" s="28">
        <f t="shared" si="473"/>
        <v>2.02</v>
      </c>
      <c r="V255" s="27">
        <f t="shared" si="499"/>
        <v>1</v>
      </c>
      <c r="W255" s="40">
        <f t="shared" si="386"/>
        <v>-2</v>
      </c>
      <c r="X255" s="42">
        <f t="shared" si="431"/>
        <v>113.05000000000004</v>
      </c>
      <c r="Y255" s="117"/>
      <c r="Z255" s="27"/>
      <c r="AA255" s="33"/>
      <c r="AB255" s="27"/>
      <c r="AC255" s="27"/>
      <c r="AD255" s="27"/>
      <c r="AE255" s="118"/>
      <c r="AF255" s="117"/>
      <c r="AG255" s="27"/>
      <c r="AH255" s="33"/>
      <c r="AI255" s="27"/>
      <c r="AJ255" s="27"/>
      <c r="AK255" s="118"/>
      <c r="AL255" s="64"/>
    </row>
    <row r="256" spans="1:38" outlineLevel="1" x14ac:dyDescent="0.2">
      <c r="A256" s="72"/>
      <c r="B256" s="34">
        <f t="shared" si="36"/>
        <v>251</v>
      </c>
      <c r="C256" s="2" t="s">
        <v>333</v>
      </c>
      <c r="D256" s="55">
        <v>44210</v>
      </c>
      <c r="E256" s="2" t="s">
        <v>60</v>
      </c>
      <c r="F256" s="47" t="s">
        <v>25</v>
      </c>
      <c r="G256" s="47" t="s">
        <v>67</v>
      </c>
      <c r="H256" s="47">
        <v>1100</v>
      </c>
      <c r="I256" s="47" t="s">
        <v>132</v>
      </c>
      <c r="J256" s="47" t="s">
        <v>120</v>
      </c>
      <c r="K256" s="121" t="s">
        <v>772</v>
      </c>
      <c r="L256" s="33" t="s">
        <v>66</v>
      </c>
      <c r="M256" s="10">
        <v>8</v>
      </c>
      <c r="N256" s="27">
        <v>1.4242857142857144</v>
      </c>
      <c r="O256" s="28">
        <v>3.7</v>
      </c>
      <c r="P256" s="27">
        <v>0.5127272727272727</v>
      </c>
      <c r="Q256" s="40">
        <f t="shared" si="192"/>
        <v>-1.9</v>
      </c>
      <c r="R256" s="42">
        <f t="shared" si="498"/>
        <v>147.55999999999997</v>
      </c>
      <c r="S256" s="10">
        <f t="shared" si="471"/>
        <v>8</v>
      </c>
      <c r="T256" s="27">
        <f t="shared" ref="T256:V256" si="500">IF(S256&gt;0,T$4,0)</f>
        <v>1</v>
      </c>
      <c r="U256" s="28">
        <f t="shared" si="473"/>
        <v>3.7</v>
      </c>
      <c r="V256" s="27">
        <f t="shared" si="500"/>
        <v>1</v>
      </c>
      <c r="W256" s="40">
        <f t="shared" si="386"/>
        <v>-2</v>
      </c>
      <c r="X256" s="42">
        <f t="shared" si="431"/>
        <v>111.05000000000004</v>
      </c>
      <c r="Y256" s="117"/>
      <c r="Z256" s="27"/>
      <c r="AA256" s="33"/>
      <c r="AB256" s="27"/>
      <c r="AC256" s="27"/>
      <c r="AD256" s="27"/>
      <c r="AE256" s="118"/>
      <c r="AF256" s="117"/>
      <c r="AG256" s="27"/>
      <c r="AH256" s="33"/>
      <c r="AI256" s="27"/>
      <c r="AJ256" s="27"/>
      <c r="AK256" s="118"/>
      <c r="AL256" s="64"/>
    </row>
    <row r="257" spans="1:38" outlineLevel="1" x14ac:dyDescent="0.2">
      <c r="A257" s="72"/>
      <c r="B257" s="34">
        <f t="shared" si="36"/>
        <v>252</v>
      </c>
      <c r="C257" s="2" t="s">
        <v>155</v>
      </c>
      <c r="D257" s="55">
        <v>44210</v>
      </c>
      <c r="E257" s="2" t="s">
        <v>44</v>
      </c>
      <c r="F257" s="47" t="s">
        <v>36</v>
      </c>
      <c r="G257" s="47" t="s">
        <v>67</v>
      </c>
      <c r="H257" s="47">
        <v>1200</v>
      </c>
      <c r="I257" s="47" t="s">
        <v>132</v>
      </c>
      <c r="J257" s="47" t="s">
        <v>120</v>
      </c>
      <c r="K257" s="121" t="s">
        <v>772</v>
      </c>
      <c r="L257" s="33" t="s">
        <v>9</v>
      </c>
      <c r="M257" s="10">
        <v>4.5</v>
      </c>
      <c r="N257" s="27">
        <v>2.8485714285714288</v>
      </c>
      <c r="O257" s="28">
        <v>1.56</v>
      </c>
      <c r="P257" s="27">
        <v>0</v>
      </c>
      <c r="Q257" s="40">
        <f t="shared" si="192"/>
        <v>10</v>
      </c>
      <c r="R257" s="42">
        <f t="shared" ref="R257" si="501">Q257+R256</f>
        <v>157.55999999999997</v>
      </c>
      <c r="S257" s="10">
        <f t="shared" si="471"/>
        <v>4.5</v>
      </c>
      <c r="T257" s="27">
        <f t="shared" ref="T257:V257" si="502">IF(S257&gt;0,T$4,0)</f>
        <v>1</v>
      </c>
      <c r="U257" s="28">
        <f t="shared" si="473"/>
        <v>1.56</v>
      </c>
      <c r="V257" s="27">
        <f t="shared" si="502"/>
        <v>1</v>
      </c>
      <c r="W257" s="40">
        <f t="shared" si="386"/>
        <v>4.0599999999999996</v>
      </c>
      <c r="X257" s="42">
        <f t="shared" si="431"/>
        <v>115.11000000000004</v>
      </c>
      <c r="Y257" s="117"/>
      <c r="Z257" s="27"/>
      <c r="AA257" s="33"/>
      <c r="AB257" s="27"/>
      <c r="AC257" s="27"/>
      <c r="AD257" s="27"/>
      <c r="AE257" s="118"/>
      <c r="AF257" s="117"/>
      <c r="AG257" s="27"/>
      <c r="AH257" s="33"/>
      <c r="AI257" s="27"/>
      <c r="AJ257" s="27"/>
      <c r="AK257" s="118"/>
      <c r="AL257" s="64"/>
    </row>
    <row r="258" spans="1:38" outlineLevel="1" x14ac:dyDescent="0.2">
      <c r="A258" s="72"/>
      <c r="B258" s="34">
        <f t="shared" si="36"/>
        <v>253</v>
      </c>
      <c r="C258" s="2" t="s">
        <v>334</v>
      </c>
      <c r="D258" s="55">
        <v>44215</v>
      </c>
      <c r="E258" s="2" t="s">
        <v>11</v>
      </c>
      <c r="F258" s="47" t="s">
        <v>25</v>
      </c>
      <c r="G258" s="47" t="s">
        <v>67</v>
      </c>
      <c r="H258" s="47">
        <v>1200</v>
      </c>
      <c r="I258" s="47" t="s">
        <v>132</v>
      </c>
      <c r="J258" s="47" t="s">
        <v>120</v>
      </c>
      <c r="K258" s="121" t="s">
        <v>772</v>
      </c>
      <c r="L258" s="33" t="s">
        <v>9</v>
      </c>
      <c r="M258" s="10">
        <v>3.51</v>
      </c>
      <c r="N258" s="27">
        <v>3.9800000000000004</v>
      </c>
      <c r="O258" s="28">
        <v>2.08</v>
      </c>
      <c r="P258" s="27">
        <v>0</v>
      </c>
      <c r="Q258" s="40">
        <f t="shared" si="192"/>
        <v>10</v>
      </c>
      <c r="R258" s="42">
        <f t="shared" ref="R258" si="503">Q258+R257</f>
        <v>167.55999999999997</v>
      </c>
      <c r="S258" s="10">
        <f t="shared" si="471"/>
        <v>3.51</v>
      </c>
      <c r="T258" s="27">
        <f t="shared" ref="T258:V258" si="504">IF(S258&gt;0,T$4,0)</f>
        <v>1</v>
      </c>
      <c r="U258" s="28">
        <f t="shared" si="473"/>
        <v>2.08</v>
      </c>
      <c r="V258" s="27">
        <f t="shared" si="504"/>
        <v>1</v>
      </c>
      <c r="W258" s="40">
        <f t="shared" si="386"/>
        <v>3.59</v>
      </c>
      <c r="X258" s="42">
        <f t="shared" si="431"/>
        <v>118.70000000000005</v>
      </c>
      <c r="Y258" s="117"/>
      <c r="Z258" s="27"/>
      <c r="AA258" s="33"/>
      <c r="AB258" s="27"/>
      <c r="AC258" s="27"/>
      <c r="AD258" s="27"/>
      <c r="AE258" s="118"/>
      <c r="AF258" s="117"/>
      <c r="AG258" s="27"/>
      <c r="AH258" s="33"/>
      <c r="AI258" s="27"/>
      <c r="AJ258" s="27"/>
      <c r="AK258" s="118"/>
      <c r="AL258" s="64"/>
    </row>
    <row r="259" spans="1:38" outlineLevel="1" x14ac:dyDescent="0.2">
      <c r="A259" s="72"/>
      <c r="B259" s="34">
        <f t="shared" si="36"/>
        <v>254</v>
      </c>
      <c r="C259" s="2" t="s">
        <v>313</v>
      </c>
      <c r="D259" s="55">
        <v>44215</v>
      </c>
      <c r="E259" s="2" t="s">
        <v>11</v>
      </c>
      <c r="F259" s="47" t="s">
        <v>10</v>
      </c>
      <c r="G259" s="47" t="s">
        <v>67</v>
      </c>
      <c r="H259" s="47">
        <v>1400</v>
      </c>
      <c r="I259" s="47" t="s">
        <v>132</v>
      </c>
      <c r="J259" s="47" t="s">
        <v>120</v>
      </c>
      <c r="K259" s="121" t="s">
        <v>772</v>
      </c>
      <c r="L259" s="33" t="s">
        <v>8</v>
      </c>
      <c r="M259" s="10">
        <v>3.9</v>
      </c>
      <c r="N259" s="27">
        <v>3.4470793036750482</v>
      </c>
      <c r="O259" s="28">
        <v>1.59</v>
      </c>
      <c r="P259" s="27">
        <v>0</v>
      </c>
      <c r="Q259" s="40">
        <f t="shared" si="192"/>
        <v>-3.4</v>
      </c>
      <c r="R259" s="42">
        <f t="shared" ref="R259" si="505">Q259+R258</f>
        <v>164.15999999999997</v>
      </c>
      <c r="S259" s="10">
        <f t="shared" si="471"/>
        <v>3.9</v>
      </c>
      <c r="T259" s="27">
        <f t="shared" ref="T259:V259" si="506">IF(S259&gt;0,T$4,0)</f>
        <v>1</v>
      </c>
      <c r="U259" s="28">
        <f t="shared" si="473"/>
        <v>1.59</v>
      </c>
      <c r="V259" s="27">
        <f t="shared" si="506"/>
        <v>1</v>
      </c>
      <c r="W259" s="40">
        <f t="shared" si="386"/>
        <v>-0.41</v>
      </c>
      <c r="X259" s="42">
        <f t="shared" si="431"/>
        <v>118.29000000000005</v>
      </c>
      <c r="Y259" s="117"/>
      <c r="Z259" s="27"/>
      <c r="AA259" s="33"/>
      <c r="AB259" s="27"/>
      <c r="AC259" s="27"/>
      <c r="AD259" s="27"/>
      <c r="AE259" s="118"/>
      <c r="AF259" s="117"/>
      <c r="AG259" s="27"/>
      <c r="AH259" s="33"/>
      <c r="AI259" s="27"/>
      <c r="AJ259" s="27"/>
      <c r="AK259" s="118"/>
      <c r="AL259" s="64"/>
    </row>
    <row r="260" spans="1:38" outlineLevel="1" x14ac:dyDescent="0.2">
      <c r="A260" s="72"/>
      <c r="B260" s="34">
        <f t="shared" si="36"/>
        <v>255</v>
      </c>
      <c r="C260" s="2" t="s">
        <v>97</v>
      </c>
      <c r="D260" s="55">
        <v>44215</v>
      </c>
      <c r="E260" s="2" t="s">
        <v>11</v>
      </c>
      <c r="F260" s="47" t="s">
        <v>48</v>
      </c>
      <c r="G260" s="47" t="s">
        <v>70</v>
      </c>
      <c r="H260" s="47">
        <v>1100</v>
      </c>
      <c r="I260" s="47" t="s">
        <v>132</v>
      </c>
      <c r="J260" s="47" t="s">
        <v>120</v>
      </c>
      <c r="K260" s="121" t="s">
        <v>772</v>
      </c>
      <c r="L260" s="33" t="s">
        <v>9</v>
      </c>
      <c r="M260" s="10">
        <v>13.5</v>
      </c>
      <c r="N260" s="27">
        <v>0.79799999999999993</v>
      </c>
      <c r="O260" s="28">
        <v>2.44</v>
      </c>
      <c r="P260" s="27">
        <v>0.52999999999999958</v>
      </c>
      <c r="Q260" s="40">
        <f t="shared" si="192"/>
        <v>10.7</v>
      </c>
      <c r="R260" s="42">
        <f t="shared" ref="R260" si="507">Q260+R259</f>
        <v>174.85999999999996</v>
      </c>
      <c r="S260" s="10">
        <f t="shared" si="471"/>
        <v>13.5</v>
      </c>
      <c r="T260" s="27">
        <f t="shared" ref="T260:V260" si="508">IF(S260&gt;0,T$4,0)</f>
        <v>1</v>
      </c>
      <c r="U260" s="28">
        <f t="shared" si="473"/>
        <v>2.44</v>
      </c>
      <c r="V260" s="27">
        <f t="shared" si="508"/>
        <v>1</v>
      </c>
      <c r="W260" s="40">
        <f t="shared" si="386"/>
        <v>13.94</v>
      </c>
      <c r="X260" s="42">
        <f t="shared" si="431"/>
        <v>132.23000000000005</v>
      </c>
      <c r="Y260" s="117"/>
      <c r="Z260" s="27"/>
      <c r="AA260" s="33"/>
      <c r="AB260" s="27"/>
      <c r="AC260" s="27"/>
      <c r="AD260" s="27"/>
      <c r="AE260" s="118"/>
      <c r="AF260" s="117"/>
      <c r="AG260" s="27"/>
      <c r="AH260" s="33"/>
      <c r="AI260" s="27"/>
      <c r="AJ260" s="27"/>
      <c r="AK260" s="118"/>
      <c r="AL260" s="64"/>
    </row>
    <row r="261" spans="1:38" outlineLevel="1" x14ac:dyDescent="0.2">
      <c r="A261" s="72"/>
      <c r="B261" s="34">
        <f t="shared" si="36"/>
        <v>256</v>
      </c>
      <c r="C261" s="2" t="s">
        <v>335</v>
      </c>
      <c r="D261" s="55">
        <v>44216</v>
      </c>
      <c r="E261" s="2" t="s">
        <v>14</v>
      </c>
      <c r="F261" s="47" t="s">
        <v>34</v>
      </c>
      <c r="G261" s="47" t="s">
        <v>67</v>
      </c>
      <c r="H261" s="47">
        <v>1100</v>
      </c>
      <c r="I261" s="47" t="s">
        <v>132</v>
      </c>
      <c r="J261" s="47" t="s">
        <v>120</v>
      </c>
      <c r="K261" s="121" t="s">
        <v>772</v>
      </c>
      <c r="L261" s="33" t="s">
        <v>56</v>
      </c>
      <c r="M261" s="10">
        <v>2.92</v>
      </c>
      <c r="N261" s="27">
        <v>5.2153665689149555</v>
      </c>
      <c r="O261" s="28">
        <v>1.36</v>
      </c>
      <c r="P261" s="27">
        <v>0</v>
      </c>
      <c r="Q261" s="40">
        <f t="shared" si="192"/>
        <v>-5.2</v>
      </c>
      <c r="R261" s="42">
        <f t="shared" ref="R261" si="509">Q261+R260</f>
        <v>169.65999999999997</v>
      </c>
      <c r="S261" s="10">
        <f t="shared" si="471"/>
        <v>2.92</v>
      </c>
      <c r="T261" s="27">
        <f t="shared" ref="T261:V261" si="510">IF(S261&gt;0,T$4,0)</f>
        <v>1</v>
      </c>
      <c r="U261" s="28">
        <f t="shared" si="473"/>
        <v>1.36</v>
      </c>
      <c r="V261" s="27">
        <f t="shared" si="510"/>
        <v>1</v>
      </c>
      <c r="W261" s="40">
        <f t="shared" si="386"/>
        <v>-2</v>
      </c>
      <c r="X261" s="42">
        <f t="shared" si="431"/>
        <v>130.23000000000005</v>
      </c>
      <c r="Y261" s="117"/>
      <c r="Z261" s="27"/>
      <c r="AA261" s="33"/>
      <c r="AB261" s="27"/>
      <c r="AC261" s="27"/>
      <c r="AD261" s="27"/>
      <c r="AE261" s="118"/>
      <c r="AF261" s="117"/>
      <c r="AG261" s="27"/>
      <c r="AH261" s="33"/>
      <c r="AI261" s="27"/>
      <c r="AJ261" s="27"/>
      <c r="AK261" s="118"/>
      <c r="AL261" s="64"/>
    </row>
    <row r="262" spans="1:38" outlineLevel="1" x14ac:dyDescent="0.2">
      <c r="A262" s="72"/>
      <c r="B262" s="34">
        <f t="shared" si="36"/>
        <v>257</v>
      </c>
      <c r="C262" s="2" t="s">
        <v>337</v>
      </c>
      <c r="D262" s="55">
        <v>44217</v>
      </c>
      <c r="E262" s="2" t="s">
        <v>88</v>
      </c>
      <c r="F262" s="47" t="s">
        <v>25</v>
      </c>
      <c r="G262" s="47" t="s">
        <v>67</v>
      </c>
      <c r="H262" s="47">
        <v>1100</v>
      </c>
      <c r="I262" s="47" t="s">
        <v>132</v>
      </c>
      <c r="J262" s="47" t="s">
        <v>120</v>
      </c>
      <c r="K262" s="121" t="s">
        <v>772</v>
      </c>
      <c r="L262" s="33" t="s">
        <v>9</v>
      </c>
      <c r="M262" s="10">
        <v>2.33</v>
      </c>
      <c r="N262" s="27">
        <v>7.4912471655328803</v>
      </c>
      <c r="O262" s="28">
        <v>1.37</v>
      </c>
      <c r="P262" s="27">
        <v>0</v>
      </c>
      <c r="Q262" s="40">
        <f t="shared" si="192"/>
        <v>10</v>
      </c>
      <c r="R262" s="42">
        <f t="shared" ref="R262" si="511">Q262+R261</f>
        <v>179.65999999999997</v>
      </c>
      <c r="S262" s="10">
        <f t="shared" si="471"/>
        <v>2.33</v>
      </c>
      <c r="T262" s="27">
        <f t="shared" ref="T262:V262" si="512">IF(S262&gt;0,T$4,0)</f>
        <v>1</v>
      </c>
      <c r="U262" s="28">
        <f t="shared" si="473"/>
        <v>1.37</v>
      </c>
      <c r="V262" s="27">
        <f t="shared" si="512"/>
        <v>1</v>
      </c>
      <c r="W262" s="40">
        <f t="shared" si="386"/>
        <v>1.7</v>
      </c>
      <c r="X262" s="42">
        <f t="shared" si="431"/>
        <v>131.93000000000004</v>
      </c>
      <c r="Y262" s="117"/>
      <c r="Z262" s="27"/>
      <c r="AA262" s="33"/>
      <c r="AB262" s="27"/>
      <c r="AC262" s="27"/>
      <c r="AD262" s="27"/>
      <c r="AE262" s="118"/>
      <c r="AF262" s="117"/>
      <c r="AG262" s="27"/>
      <c r="AH262" s="33"/>
      <c r="AI262" s="27"/>
      <c r="AJ262" s="27"/>
      <c r="AK262" s="118"/>
      <c r="AL262" s="64"/>
    </row>
    <row r="263" spans="1:38" outlineLevel="1" x14ac:dyDescent="0.2">
      <c r="A263" s="72"/>
      <c r="B263" s="34">
        <f t="shared" si="36"/>
        <v>258</v>
      </c>
      <c r="C263" s="2" t="s">
        <v>338</v>
      </c>
      <c r="D263" s="55">
        <v>44217</v>
      </c>
      <c r="E263" s="2" t="s">
        <v>306</v>
      </c>
      <c r="F263" s="47" t="s">
        <v>34</v>
      </c>
      <c r="G263" s="47" t="s">
        <v>67</v>
      </c>
      <c r="H263" s="47">
        <v>1200</v>
      </c>
      <c r="I263" s="47" t="s">
        <v>132</v>
      </c>
      <c r="J263" s="47" t="s">
        <v>183</v>
      </c>
      <c r="K263" s="121" t="s">
        <v>772</v>
      </c>
      <c r="L263" s="33" t="s">
        <v>9</v>
      </c>
      <c r="M263" s="10">
        <v>4.6399999999999997</v>
      </c>
      <c r="N263" s="27">
        <v>2.7441379310344822</v>
      </c>
      <c r="O263" s="28">
        <v>1.75</v>
      </c>
      <c r="P263" s="27">
        <v>0</v>
      </c>
      <c r="Q263" s="40">
        <f t="shared" si="192"/>
        <v>10</v>
      </c>
      <c r="R263" s="42">
        <f t="shared" ref="R263" si="513">Q263+R262</f>
        <v>189.65999999999997</v>
      </c>
      <c r="S263" s="10">
        <f t="shared" si="471"/>
        <v>4.6399999999999997</v>
      </c>
      <c r="T263" s="27">
        <f t="shared" ref="T263:V263" si="514">IF(S263&gt;0,T$4,0)</f>
        <v>1</v>
      </c>
      <c r="U263" s="28">
        <f t="shared" si="473"/>
        <v>1.75</v>
      </c>
      <c r="V263" s="27">
        <f t="shared" si="514"/>
        <v>1</v>
      </c>
      <c r="W263" s="40">
        <f t="shared" si="386"/>
        <v>4.3899999999999997</v>
      </c>
      <c r="X263" s="42">
        <f t="shared" si="431"/>
        <v>136.32000000000002</v>
      </c>
      <c r="Y263" s="117"/>
      <c r="Z263" s="27"/>
      <c r="AA263" s="33"/>
      <c r="AB263" s="27"/>
      <c r="AC263" s="27"/>
      <c r="AD263" s="27"/>
      <c r="AE263" s="118"/>
      <c r="AF263" s="117"/>
      <c r="AG263" s="27"/>
      <c r="AH263" s="33"/>
      <c r="AI263" s="27"/>
      <c r="AJ263" s="27"/>
      <c r="AK263" s="118"/>
      <c r="AL263" s="64"/>
    </row>
    <row r="264" spans="1:38" outlineLevel="1" x14ac:dyDescent="0.2">
      <c r="A264" s="72"/>
      <c r="B264" s="34">
        <f t="shared" si="36"/>
        <v>259</v>
      </c>
      <c r="C264" s="2" t="s">
        <v>339</v>
      </c>
      <c r="D264" s="55">
        <v>44218</v>
      </c>
      <c r="E264" s="2" t="s">
        <v>39</v>
      </c>
      <c r="F264" s="47" t="s">
        <v>10</v>
      </c>
      <c r="G264" s="47" t="s">
        <v>67</v>
      </c>
      <c r="H264" s="47">
        <v>1200</v>
      </c>
      <c r="I264" s="47" t="s">
        <v>132</v>
      </c>
      <c r="J264" s="47" t="s">
        <v>120</v>
      </c>
      <c r="K264" s="121" t="s">
        <v>772</v>
      </c>
      <c r="L264" s="33" t="s">
        <v>66</v>
      </c>
      <c r="M264" s="10">
        <v>4.1500000000000004</v>
      </c>
      <c r="N264" s="27">
        <v>3.18</v>
      </c>
      <c r="O264" s="28">
        <v>2.12</v>
      </c>
      <c r="P264" s="27">
        <v>0</v>
      </c>
      <c r="Q264" s="40">
        <f t="shared" si="192"/>
        <v>-3.2</v>
      </c>
      <c r="R264" s="42">
        <f t="shared" ref="R264" si="515">Q264+R263</f>
        <v>186.45999999999998</v>
      </c>
      <c r="S264" s="10">
        <f t="shared" si="471"/>
        <v>4.1500000000000004</v>
      </c>
      <c r="T264" s="27">
        <f t="shared" ref="T264:V264" si="516">IF(S264&gt;0,T$4,0)</f>
        <v>1</v>
      </c>
      <c r="U264" s="28">
        <f t="shared" si="473"/>
        <v>2.12</v>
      </c>
      <c r="V264" s="27">
        <f t="shared" si="516"/>
        <v>1</v>
      </c>
      <c r="W264" s="40">
        <f t="shared" ref="W264:W327" si="517">ROUND(IF(OR($L264="1st",$L264="WON"),($S264*$T264)+($U264*$V264),IF(OR($L264="2nd",$L264="3rd"),IF($U264="NTD",0,($U264*$V264))))-($T264+$V264),2)</f>
        <v>-2</v>
      </c>
      <c r="X264" s="42">
        <f t="shared" si="431"/>
        <v>134.32000000000002</v>
      </c>
      <c r="Y264" s="117"/>
      <c r="Z264" s="27"/>
      <c r="AA264" s="33"/>
      <c r="AB264" s="27"/>
      <c r="AC264" s="27"/>
      <c r="AD264" s="27"/>
      <c r="AE264" s="118"/>
      <c r="AF264" s="117"/>
      <c r="AG264" s="27"/>
      <c r="AH264" s="33"/>
      <c r="AI264" s="27"/>
      <c r="AJ264" s="27"/>
      <c r="AK264" s="118"/>
      <c r="AL264" s="64"/>
    </row>
    <row r="265" spans="1:38" outlineLevel="1" x14ac:dyDescent="0.2">
      <c r="A265" s="72"/>
      <c r="B265" s="34">
        <f t="shared" si="36"/>
        <v>260</v>
      </c>
      <c r="C265" s="2" t="s">
        <v>340</v>
      </c>
      <c r="D265" s="55">
        <v>44218</v>
      </c>
      <c r="E265" s="2" t="s">
        <v>27</v>
      </c>
      <c r="F265" s="47" t="s">
        <v>13</v>
      </c>
      <c r="G265" s="47" t="s">
        <v>177</v>
      </c>
      <c r="H265" s="47">
        <v>1200</v>
      </c>
      <c r="I265" s="47" t="s">
        <v>132</v>
      </c>
      <c r="J265" s="47" t="s">
        <v>120</v>
      </c>
      <c r="K265" s="121" t="s">
        <v>772</v>
      </c>
      <c r="L265" s="33" t="s">
        <v>65</v>
      </c>
      <c r="M265" s="10">
        <v>12.5</v>
      </c>
      <c r="N265" s="27">
        <v>0.86652173913043484</v>
      </c>
      <c r="O265" s="28">
        <v>3.58</v>
      </c>
      <c r="P265" s="27">
        <v>0.33000000000000007</v>
      </c>
      <c r="Q265" s="40">
        <f t="shared" si="192"/>
        <v>-1.2</v>
      </c>
      <c r="R265" s="42">
        <f t="shared" ref="R265" si="518">Q265+R264</f>
        <v>185.26</v>
      </c>
      <c r="S265" s="10">
        <f t="shared" si="471"/>
        <v>12.5</v>
      </c>
      <c r="T265" s="27">
        <f t="shared" ref="T265:V265" si="519">IF(S265&gt;0,T$4,0)</f>
        <v>1</v>
      </c>
      <c r="U265" s="28">
        <f t="shared" si="473"/>
        <v>3.58</v>
      </c>
      <c r="V265" s="27">
        <f t="shared" si="519"/>
        <v>1</v>
      </c>
      <c r="W265" s="40">
        <f t="shared" si="517"/>
        <v>-2</v>
      </c>
      <c r="X265" s="42">
        <f t="shared" si="431"/>
        <v>132.32000000000002</v>
      </c>
      <c r="Y265" s="117"/>
      <c r="Z265" s="27"/>
      <c r="AA265" s="33"/>
      <c r="AB265" s="27"/>
      <c r="AC265" s="27"/>
      <c r="AD265" s="27"/>
      <c r="AE265" s="118"/>
      <c r="AF265" s="117"/>
      <c r="AG265" s="27"/>
      <c r="AH265" s="33"/>
      <c r="AI265" s="27"/>
      <c r="AJ265" s="27"/>
      <c r="AK265" s="118"/>
      <c r="AL265" s="64"/>
    </row>
    <row r="266" spans="1:38" outlineLevel="1" x14ac:dyDescent="0.2">
      <c r="A266" s="72"/>
      <c r="B266" s="34">
        <f t="shared" si="36"/>
        <v>261</v>
      </c>
      <c r="C266" s="2" t="s">
        <v>336</v>
      </c>
      <c r="D266" s="55">
        <v>44219</v>
      </c>
      <c r="E266" s="2" t="s">
        <v>43</v>
      </c>
      <c r="F266" s="47" t="s">
        <v>25</v>
      </c>
      <c r="G266" s="47" t="s">
        <v>245</v>
      </c>
      <c r="H266" s="47">
        <v>1300</v>
      </c>
      <c r="I266" s="47" t="s">
        <v>132</v>
      </c>
      <c r="J266" s="47" t="s">
        <v>120</v>
      </c>
      <c r="K266" s="121" t="s">
        <v>772</v>
      </c>
      <c r="L266" s="33" t="s">
        <v>110</v>
      </c>
      <c r="M266" s="10">
        <v>31.05</v>
      </c>
      <c r="N266" s="27">
        <v>0.33333333333333337</v>
      </c>
      <c r="O266" s="28">
        <v>6.2</v>
      </c>
      <c r="P266" s="27">
        <v>6.0000000000000012E-2</v>
      </c>
      <c r="Q266" s="40">
        <f t="shared" si="192"/>
        <v>-0.4</v>
      </c>
      <c r="R266" s="42">
        <f t="shared" ref="R266" si="520">Q266+R265</f>
        <v>184.85999999999999</v>
      </c>
      <c r="S266" s="10">
        <f t="shared" si="471"/>
        <v>31.05</v>
      </c>
      <c r="T266" s="27">
        <f t="shared" ref="T266:V266" si="521">IF(S266&gt;0,T$4,0)</f>
        <v>1</v>
      </c>
      <c r="U266" s="28">
        <f t="shared" si="473"/>
        <v>6.2</v>
      </c>
      <c r="V266" s="27">
        <f t="shared" si="521"/>
        <v>1</v>
      </c>
      <c r="W266" s="40">
        <f t="shared" si="517"/>
        <v>-2</v>
      </c>
      <c r="X266" s="42">
        <f t="shared" si="431"/>
        <v>130.32000000000002</v>
      </c>
      <c r="Y266" s="117"/>
      <c r="Z266" s="27"/>
      <c r="AA266" s="33"/>
      <c r="AB266" s="27"/>
      <c r="AC266" s="27"/>
      <c r="AD266" s="27"/>
      <c r="AE266" s="118"/>
      <c r="AF266" s="117"/>
      <c r="AG266" s="27"/>
      <c r="AH266" s="33"/>
      <c r="AI266" s="27"/>
      <c r="AJ266" s="27"/>
      <c r="AK266" s="118"/>
      <c r="AL266" s="64"/>
    </row>
    <row r="267" spans="1:38" outlineLevel="1" x14ac:dyDescent="0.2">
      <c r="A267" s="72"/>
      <c r="B267" s="34">
        <f t="shared" si="36"/>
        <v>262</v>
      </c>
      <c r="C267" s="2" t="s">
        <v>342</v>
      </c>
      <c r="D267" s="55">
        <v>44219</v>
      </c>
      <c r="E267" s="2" t="s">
        <v>78</v>
      </c>
      <c r="F267" s="47" t="s">
        <v>25</v>
      </c>
      <c r="G267" s="47" t="s">
        <v>67</v>
      </c>
      <c r="H267" s="47">
        <v>1000</v>
      </c>
      <c r="I267" s="47" t="s">
        <v>132</v>
      </c>
      <c r="J267" s="47" t="s">
        <v>120</v>
      </c>
      <c r="K267" s="121" t="s">
        <v>772</v>
      </c>
      <c r="L267" s="33" t="s">
        <v>56</v>
      </c>
      <c r="M267" s="10">
        <v>13.93</v>
      </c>
      <c r="N267" s="27">
        <v>0.77153846153846173</v>
      </c>
      <c r="O267" s="28">
        <v>2.13</v>
      </c>
      <c r="P267" s="27">
        <v>0.71999999999999931</v>
      </c>
      <c r="Q267" s="40">
        <f t="shared" si="192"/>
        <v>-1.5</v>
      </c>
      <c r="R267" s="42">
        <f t="shared" ref="R267" si="522">Q267+R266</f>
        <v>183.35999999999999</v>
      </c>
      <c r="S267" s="10">
        <f t="shared" si="471"/>
        <v>13.93</v>
      </c>
      <c r="T267" s="27">
        <f t="shared" ref="T267:V267" si="523">IF(S267&gt;0,T$4,0)</f>
        <v>1</v>
      </c>
      <c r="U267" s="28">
        <f t="shared" si="473"/>
        <v>2.13</v>
      </c>
      <c r="V267" s="27">
        <f t="shared" si="523"/>
        <v>1</v>
      </c>
      <c r="W267" s="40">
        <f t="shared" si="517"/>
        <v>-2</v>
      </c>
      <c r="X267" s="42">
        <f t="shared" si="431"/>
        <v>128.32000000000002</v>
      </c>
      <c r="Y267" s="117"/>
      <c r="Z267" s="27"/>
      <c r="AA267" s="33"/>
      <c r="AB267" s="27"/>
      <c r="AC267" s="27"/>
      <c r="AD267" s="27"/>
      <c r="AE267" s="118"/>
      <c r="AF267" s="117"/>
      <c r="AG267" s="27"/>
      <c r="AH267" s="33"/>
      <c r="AI267" s="27"/>
      <c r="AJ267" s="27"/>
      <c r="AK267" s="118"/>
      <c r="AL267" s="64"/>
    </row>
    <row r="268" spans="1:38" outlineLevel="1" x14ac:dyDescent="0.2">
      <c r="A268" s="72"/>
      <c r="B268" s="34">
        <f t="shared" si="36"/>
        <v>263</v>
      </c>
      <c r="C268" s="2" t="s">
        <v>96</v>
      </c>
      <c r="D268" s="55">
        <v>44219</v>
      </c>
      <c r="E268" s="2" t="s">
        <v>78</v>
      </c>
      <c r="F268" s="47" t="s">
        <v>25</v>
      </c>
      <c r="G268" s="47" t="s">
        <v>67</v>
      </c>
      <c r="H268" s="47">
        <v>1000</v>
      </c>
      <c r="I268" s="47" t="s">
        <v>132</v>
      </c>
      <c r="J268" s="47" t="s">
        <v>120</v>
      </c>
      <c r="K268" s="121" t="s">
        <v>772</v>
      </c>
      <c r="L268" s="33" t="s">
        <v>9</v>
      </c>
      <c r="M268" s="10">
        <v>1.45</v>
      </c>
      <c r="N268" s="27">
        <v>22.173793103448276</v>
      </c>
      <c r="O268" s="28">
        <v>1.1200000000000001</v>
      </c>
      <c r="P268" s="27">
        <v>0</v>
      </c>
      <c r="Q268" s="40">
        <f t="shared" si="192"/>
        <v>10</v>
      </c>
      <c r="R268" s="42">
        <f t="shared" ref="R268" si="524">Q268+R267</f>
        <v>193.35999999999999</v>
      </c>
      <c r="S268" s="10">
        <f t="shared" si="471"/>
        <v>1.45</v>
      </c>
      <c r="T268" s="27">
        <f t="shared" ref="T268:V268" si="525">IF(S268&gt;0,T$4,0)</f>
        <v>1</v>
      </c>
      <c r="U268" s="28">
        <f t="shared" si="473"/>
        <v>1.1200000000000001</v>
      </c>
      <c r="V268" s="27">
        <f t="shared" si="525"/>
        <v>1</v>
      </c>
      <c r="W268" s="40">
        <f t="shared" si="517"/>
        <v>0.56999999999999995</v>
      </c>
      <c r="X268" s="42">
        <f t="shared" si="431"/>
        <v>128.89000000000001</v>
      </c>
      <c r="Y268" s="117"/>
      <c r="Z268" s="27"/>
      <c r="AA268" s="33"/>
      <c r="AB268" s="27"/>
      <c r="AC268" s="27"/>
      <c r="AD268" s="27"/>
      <c r="AE268" s="118"/>
      <c r="AF268" s="117"/>
      <c r="AG268" s="27"/>
      <c r="AH268" s="33"/>
      <c r="AI268" s="27"/>
      <c r="AJ268" s="27"/>
      <c r="AK268" s="118"/>
      <c r="AL268" s="64"/>
    </row>
    <row r="269" spans="1:38" outlineLevel="1" x14ac:dyDescent="0.2">
      <c r="A269" s="72"/>
      <c r="B269" s="34">
        <f t="shared" si="36"/>
        <v>264</v>
      </c>
      <c r="C269" s="2" t="s">
        <v>343</v>
      </c>
      <c r="D269" s="55">
        <v>44219</v>
      </c>
      <c r="E269" s="2" t="s">
        <v>78</v>
      </c>
      <c r="F269" s="47" t="s">
        <v>36</v>
      </c>
      <c r="G269" s="47" t="s">
        <v>67</v>
      </c>
      <c r="H269" s="47">
        <v>1000</v>
      </c>
      <c r="I269" s="47" t="s">
        <v>132</v>
      </c>
      <c r="J269" s="47" t="s">
        <v>120</v>
      </c>
      <c r="K269" s="121" t="s">
        <v>772</v>
      </c>
      <c r="L269" s="33" t="s">
        <v>8</v>
      </c>
      <c r="M269" s="10">
        <v>6.66</v>
      </c>
      <c r="N269" s="27">
        <v>1.76</v>
      </c>
      <c r="O269" s="28">
        <v>2.2799999999999998</v>
      </c>
      <c r="P269" s="27">
        <v>1.3579999999999997</v>
      </c>
      <c r="Q269" s="40">
        <f t="shared" si="192"/>
        <v>0</v>
      </c>
      <c r="R269" s="42">
        <f t="shared" ref="R269" si="526">Q269+R268</f>
        <v>193.35999999999999</v>
      </c>
      <c r="S269" s="10">
        <f t="shared" si="471"/>
        <v>6.66</v>
      </c>
      <c r="T269" s="27">
        <f t="shared" ref="T269:V269" si="527">IF(S269&gt;0,T$4,0)</f>
        <v>1</v>
      </c>
      <c r="U269" s="28">
        <f t="shared" si="473"/>
        <v>2.2799999999999998</v>
      </c>
      <c r="V269" s="27">
        <f t="shared" si="527"/>
        <v>1</v>
      </c>
      <c r="W269" s="40">
        <f t="shared" si="517"/>
        <v>0.28000000000000003</v>
      </c>
      <c r="X269" s="42">
        <f t="shared" si="431"/>
        <v>129.17000000000002</v>
      </c>
      <c r="Y269" s="117"/>
      <c r="Z269" s="27"/>
      <c r="AA269" s="33"/>
      <c r="AB269" s="27"/>
      <c r="AC269" s="27"/>
      <c r="AD269" s="27"/>
      <c r="AE269" s="118"/>
      <c r="AF269" s="117"/>
      <c r="AG269" s="27"/>
      <c r="AH269" s="33"/>
      <c r="AI269" s="27"/>
      <c r="AJ269" s="27"/>
      <c r="AK269" s="118"/>
      <c r="AL269" s="64"/>
    </row>
    <row r="270" spans="1:38" outlineLevel="1" x14ac:dyDescent="0.2">
      <c r="A270" s="72"/>
      <c r="B270" s="34">
        <f t="shared" si="36"/>
        <v>265</v>
      </c>
      <c r="C270" s="2" t="s">
        <v>344</v>
      </c>
      <c r="D270" s="55">
        <v>44219</v>
      </c>
      <c r="E270" s="2" t="s">
        <v>78</v>
      </c>
      <c r="F270" s="47" t="s">
        <v>46</v>
      </c>
      <c r="G270" s="47" t="s">
        <v>69</v>
      </c>
      <c r="H270" s="47">
        <v>1000</v>
      </c>
      <c r="I270" s="47" t="s">
        <v>132</v>
      </c>
      <c r="J270" s="47" t="s">
        <v>120</v>
      </c>
      <c r="K270" s="121" t="s">
        <v>772</v>
      </c>
      <c r="L270" s="33" t="s">
        <v>56</v>
      </c>
      <c r="M270" s="10">
        <v>24</v>
      </c>
      <c r="N270" s="27">
        <v>0.43608695652173912</v>
      </c>
      <c r="O270" s="28">
        <v>3.39</v>
      </c>
      <c r="P270" s="27">
        <v>0.18999999999999995</v>
      </c>
      <c r="Q270" s="40">
        <f t="shared" si="192"/>
        <v>-0.6</v>
      </c>
      <c r="R270" s="42">
        <f t="shared" ref="R270" si="528">Q270+R269</f>
        <v>192.76</v>
      </c>
      <c r="S270" s="10">
        <f t="shared" si="471"/>
        <v>24</v>
      </c>
      <c r="T270" s="27">
        <f t="shared" ref="T270:V270" si="529">IF(S270&gt;0,T$4,0)</f>
        <v>1</v>
      </c>
      <c r="U270" s="28">
        <f t="shared" si="473"/>
        <v>3.39</v>
      </c>
      <c r="V270" s="27">
        <f t="shared" si="529"/>
        <v>1</v>
      </c>
      <c r="W270" s="40">
        <f t="shared" si="517"/>
        <v>-2</v>
      </c>
      <c r="X270" s="42">
        <f t="shared" si="431"/>
        <v>127.17000000000002</v>
      </c>
      <c r="Y270" s="117"/>
      <c r="Z270" s="27"/>
      <c r="AA270" s="33"/>
      <c r="AB270" s="27"/>
      <c r="AC270" s="27"/>
      <c r="AD270" s="27"/>
      <c r="AE270" s="118"/>
      <c r="AF270" s="117"/>
      <c r="AG270" s="27"/>
      <c r="AH270" s="33"/>
      <c r="AI270" s="27"/>
      <c r="AJ270" s="27"/>
      <c r="AK270" s="118"/>
      <c r="AL270" s="64"/>
    </row>
    <row r="271" spans="1:38" outlineLevel="1" x14ac:dyDescent="0.2">
      <c r="A271" s="72"/>
      <c r="B271" s="34">
        <f t="shared" si="36"/>
        <v>266</v>
      </c>
      <c r="C271" s="2" t="s">
        <v>345</v>
      </c>
      <c r="D271" s="55">
        <v>44220</v>
      </c>
      <c r="E271" s="2" t="s">
        <v>51</v>
      </c>
      <c r="F271" s="47" t="s">
        <v>25</v>
      </c>
      <c r="G271" s="47" t="s">
        <v>67</v>
      </c>
      <c r="H271" s="47">
        <v>1200</v>
      </c>
      <c r="I271" s="47" t="s">
        <v>132</v>
      </c>
      <c r="J271" s="47" t="s">
        <v>120</v>
      </c>
      <c r="K271" s="121" t="s">
        <v>772</v>
      </c>
      <c r="L271" s="33" t="s">
        <v>74</v>
      </c>
      <c r="M271" s="10">
        <v>22.9</v>
      </c>
      <c r="N271" s="27">
        <v>0.45545454545454545</v>
      </c>
      <c r="O271" s="28">
        <v>4.24</v>
      </c>
      <c r="P271" s="27">
        <v>0.13000000000000003</v>
      </c>
      <c r="Q271" s="40">
        <f t="shared" si="192"/>
        <v>-0.6</v>
      </c>
      <c r="R271" s="42">
        <f t="shared" ref="R271" si="530">Q271+R270</f>
        <v>192.16</v>
      </c>
      <c r="S271" s="10">
        <f t="shared" si="471"/>
        <v>22.9</v>
      </c>
      <c r="T271" s="27">
        <f t="shared" ref="T271:V271" si="531">IF(S271&gt;0,T$4,0)</f>
        <v>1</v>
      </c>
      <c r="U271" s="28">
        <f t="shared" si="473"/>
        <v>4.24</v>
      </c>
      <c r="V271" s="27">
        <f t="shared" si="531"/>
        <v>1</v>
      </c>
      <c r="W271" s="40">
        <f t="shared" si="517"/>
        <v>-2</v>
      </c>
      <c r="X271" s="42">
        <f t="shared" si="431"/>
        <v>125.17000000000002</v>
      </c>
      <c r="Y271" s="117"/>
      <c r="Z271" s="27"/>
      <c r="AA271" s="33"/>
      <c r="AB271" s="27"/>
      <c r="AC271" s="27"/>
      <c r="AD271" s="27"/>
      <c r="AE271" s="118"/>
      <c r="AF271" s="117"/>
      <c r="AG271" s="27"/>
      <c r="AH271" s="33"/>
      <c r="AI271" s="27"/>
      <c r="AJ271" s="27"/>
      <c r="AK271" s="118"/>
      <c r="AL271" s="64"/>
    </row>
    <row r="272" spans="1:38" outlineLevel="1" collapsed="1" x14ac:dyDescent="0.2">
      <c r="A272" s="72"/>
      <c r="B272" s="34">
        <f t="shared" si="36"/>
        <v>267</v>
      </c>
      <c r="C272" s="2" t="s">
        <v>321</v>
      </c>
      <c r="D272" s="55">
        <v>44220</v>
      </c>
      <c r="E272" s="2" t="s">
        <v>51</v>
      </c>
      <c r="F272" s="47" t="s">
        <v>36</v>
      </c>
      <c r="G272" s="47" t="s">
        <v>67</v>
      </c>
      <c r="H272" s="47">
        <v>1100</v>
      </c>
      <c r="I272" s="47" t="s">
        <v>132</v>
      </c>
      <c r="J272" s="47" t="s">
        <v>120</v>
      </c>
      <c r="K272" s="121" t="s">
        <v>772</v>
      </c>
      <c r="L272" s="33" t="s">
        <v>12</v>
      </c>
      <c r="M272" s="10">
        <v>1.82</v>
      </c>
      <c r="N272" s="27">
        <v>12.207814088598401</v>
      </c>
      <c r="O272" s="28">
        <v>1.1299999999999999</v>
      </c>
      <c r="P272" s="27">
        <v>0</v>
      </c>
      <c r="Q272" s="40">
        <f t="shared" si="192"/>
        <v>-12.2</v>
      </c>
      <c r="R272" s="42">
        <f t="shared" ref="R272" si="532">Q272+R271</f>
        <v>179.96</v>
      </c>
      <c r="S272" s="10">
        <f t="shared" si="471"/>
        <v>1.82</v>
      </c>
      <c r="T272" s="27">
        <f t="shared" ref="T272:V272" si="533">IF(S272&gt;0,T$4,0)</f>
        <v>1</v>
      </c>
      <c r="U272" s="28">
        <f t="shared" si="473"/>
        <v>1.1299999999999999</v>
      </c>
      <c r="V272" s="27">
        <f t="shared" si="533"/>
        <v>1</v>
      </c>
      <c r="W272" s="40">
        <f t="shared" si="517"/>
        <v>-0.87</v>
      </c>
      <c r="X272" s="42">
        <f t="shared" si="431"/>
        <v>124.30000000000001</v>
      </c>
      <c r="Y272" s="117"/>
      <c r="Z272" s="27"/>
      <c r="AA272" s="33"/>
      <c r="AB272" s="27"/>
      <c r="AC272" s="27"/>
      <c r="AD272" s="27"/>
      <c r="AE272" s="118"/>
      <c r="AF272" s="117"/>
      <c r="AG272" s="27"/>
      <c r="AH272" s="33"/>
      <c r="AI272" s="27"/>
      <c r="AJ272" s="27"/>
      <c r="AK272" s="118"/>
      <c r="AL272" s="64"/>
    </row>
    <row r="273" spans="1:38" outlineLevel="1" x14ac:dyDescent="0.2">
      <c r="A273" s="72"/>
      <c r="B273" s="34">
        <f t="shared" si="36"/>
        <v>268</v>
      </c>
      <c r="C273" s="2" t="s">
        <v>346</v>
      </c>
      <c r="D273" s="55">
        <v>44221</v>
      </c>
      <c r="E273" s="2" t="s">
        <v>42</v>
      </c>
      <c r="F273" s="47" t="s">
        <v>25</v>
      </c>
      <c r="G273" s="47" t="s">
        <v>67</v>
      </c>
      <c r="H273" s="47">
        <v>1100</v>
      </c>
      <c r="I273" s="47" t="s">
        <v>132</v>
      </c>
      <c r="J273" s="47" t="s">
        <v>120</v>
      </c>
      <c r="K273" s="121" t="s">
        <v>772</v>
      </c>
      <c r="L273" s="33" t="s">
        <v>12</v>
      </c>
      <c r="M273" s="10">
        <v>2.54</v>
      </c>
      <c r="N273" s="27">
        <v>6.4971428571428573</v>
      </c>
      <c r="O273" s="28">
        <v>1.58</v>
      </c>
      <c r="P273" s="27">
        <v>0</v>
      </c>
      <c r="Q273" s="40">
        <f t="shared" si="192"/>
        <v>-6.5</v>
      </c>
      <c r="R273" s="42">
        <f t="shared" ref="R273" si="534">Q273+R272</f>
        <v>173.46</v>
      </c>
      <c r="S273" s="10">
        <f t="shared" si="471"/>
        <v>2.54</v>
      </c>
      <c r="T273" s="27">
        <f t="shared" ref="T273:V273" si="535">IF(S273&gt;0,T$4,0)</f>
        <v>1</v>
      </c>
      <c r="U273" s="28">
        <f t="shared" si="473"/>
        <v>1.58</v>
      </c>
      <c r="V273" s="27">
        <f t="shared" si="535"/>
        <v>1</v>
      </c>
      <c r="W273" s="40">
        <f t="shared" si="517"/>
        <v>-0.42</v>
      </c>
      <c r="X273" s="42">
        <f t="shared" si="431"/>
        <v>123.88000000000001</v>
      </c>
      <c r="Y273" s="117"/>
      <c r="Z273" s="27"/>
      <c r="AA273" s="33"/>
      <c r="AB273" s="27"/>
      <c r="AC273" s="27"/>
      <c r="AD273" s="27"/>
      <c r="AE273" s="118"/>
      <c r="AF273" s="117"/>
      <c r="AG273" s="27"/>
      <c r="AH273" s="33"/>
      <c r="AI273" s="27"/>
      <c r="AJ273" s="27"/>
      <c r="AK273" s="118"/>
      <c r="AL273" s="64"/>
    </row>
    <row r="274" spans="1:38" outlineLevel="1" x14ac:dyDescent="0.2">
      <c r="A274" s="72"/>
      <c r="B274" s="34">
        <f t="shared" si="36"/>
        <v>269</v>
      </c>
      <c r="C274" s="2" t="s">
        <v>347</v>
      </c>
      <c r="D274" s="55">
        <v>44221</v>
      </c>
      <c r="E274" s="2" t="s">
        <v>42</v>
      </c>
      <c r="F274" s="47" t="s">
        <v>34</v>
      </c>
      <c r="G274" s="47" t="s">
        <v>67</v>
      </c>
      <c r="H274" s="47">
        <v>1300</v>
      </c>
      <c r="I274" s="47" t="s">
        <v>132</v>
      </c>
      <c r="J274" s="47" t="s">
        <v>120</v>
      </c>
      <c r="K274" s="121" t="s">
        <v>772</v>
      </c>
      <c r="L274" s="33" t="s">
        <v>56</v>
      </c>
      <c r="M274" s="10">
        <v>27.51</v>
      </c>
      <c r="N274" s="27">
        <v>0.37792452830188683</v>
      </c>
      <c r="O274" s="28">
        <v>5</v>
      </c>
      <c r="P274" s="27">
        <v>9.999999999999995E-2</v>
      </c>
      <c r="Q274" s="40">
        <f t="shared" si="192"/>
        <v>-0.5</v>
      </c>
      <c r="R274" s="42">
        <f t="shared" ref="R274" si="536">Q274+R273</f>
        <v>172.96</v>
      </c>
      <c r="S274" s="10">
        <f t="shared" si="471"/>
        <v>27.51</v>
      </c>
      <c r="T274" s="27">
        <f t="shared" ref="T274:V274" si="537">IF(S274&gt;0,T$4,0)</f>
        <v>1</v>
      </c>
      <c r="U274" s="28">
        <f t="shared" si="473"/>
        <v>5</v>
      </c>
      <c r="V274" s="27">
        <f t="shared" si="537"/>
        <v>1</v>
      </c>
      <c r="W274" s="40">
        <f t="shared" si="517"/>
        <v>-2</v>
      </c>
      <c r="X274" s="42">
        <f t="shared" si="431"/>
        <v>121.88000000000001</v>
      </c>
      <c r="Y274" s="117"/>
      <c r="Z274" s="27"/>
      <c r="AA274" s="33"/>
      <c r="AB274" s="27"/>
      <c r="AC274" s="27"/>
      <c r="AD274" s="27"/>
      <c r="AE274" s="118"/>
      <c r="AF274" s="117"/>
      <c r="AG274" s="27"/>
      <c r="AH274" s="33"/>
      <c r="AI274" s="27"/>
      <c r="AJ274" s="27"/>
      <c r="AK274" s="118"/>
      <c r="AL274" s="64"/>
    </row>
    <row r="275" spans="1:38" outlineLevel="1" x14ac:dyDescent="0.2">
      <c r="A275" s="72"/>
      <c r="B275" s="34">
        <f t="shared" si="36"/>
        <v>270</v>
      </c>
      <c r="C275" s="2" t="s">
        <v>341</v>
      </c>
      <c r="D275" s="55">
        <v>44222</v>
      </c>
      <c r="E275" s="2" t="s">
        <v>49</v>
      </c>
      <c r="F275" s="47" t="s">
        <v>10</v>
      </c>
      <c r="G275" s="47" t="s">
        <v>245</v>
      </c>
      <c r="H275" s="47">
        <v>1000</v>
      </c>
      <c r="I275" s="47" t="s">
        <v>132</v>
      </c>
      <c r="J275" s="47" t="s">
        <v>120</v>
      </c>
      <c r="K275" s="121" t="s">
        <v>772</v>
      </c>
      <c r="L275" s="33" t="s">
        <v>62</v>
      </c>
      <c r="M275" s="10">
        <v>13.94</v>
      </c>
      <c r="N275" s="27">
        <v>0.77153846153846173</v>
      </c>
      <c r="O275" s="28">
        <v>3.8</v>
      </c>
      <c r="P275" s="27">
        <v>0.28222222222222199</v>
      </c>
      <c r="Q275" s="40">
        <f t="shared" si="192"/>
        <v>-1.1000000000000001</v>
      </c>
      <c r="R275" s="42">
        <f t="shared" ref="R275" si="538">Q275+R274</f>
        <v>171.86</v>
      </c>
      <c r="S275" s="10">
        <f t="shared" si="471"/>
        <v>13.94</v>
      </c>
      <c r="T275" s="27">
        <f t="shared" ref="T275:V275" si="539">IF(S275&gt;0,T$4,0)</f>
        <v>1</v>
      </c>
      <c r="U275" s="28">
        <f t="shared" si="473"/>
        <v>3.8</v>
      </c>
      <c r="V275" s="27">
        <f t="shared" si="539"/>
        <v>1</v>
      </c>
      <c r="W275" s="40">
        <f t="shared" si="517"/>
        <v>-2</v>
      </c>
      <c r="X275" s="42">
        <f t="shared" si="431"/>
        <v>119.88000000000001</v>
      </c>
      <c r="Y275" s="117"/>
      <c r="Z275" s="27"/>
      <c r="AA275" s="33"/>
      <c r="AB275" s="27"/>
      <c r="AC275" s="27"/>
      <c r="AD275" s="27"/>
      <c r="AE275" s="118"/>
      <c r="AF275" s="117"/>
      <c r="AG275" s="27"/>
      <c r="AH275" s="33"/>
      <c r="AI275" s="27"/>
      <c r="AJ275" s="27"/>
      <c r="AK275" s="118"/>
      <c r="AL275" s="64"/>
    </row>
    <row r="276" spans="1:38" outlineLevel="1" x14ac:dyDescent="0.2">
      <c r="A276" s="72"/>
      <c r="B276" s="34">
        <f t="shared" si="36"/>
        <v>271</v>
      </c>
      <c r="C276" s="2" t="s">
        <v>232</v>
      </c>
      <c r="D276" s="55">
        <v>44223</v>
      </c>
      <c r="E276" s="2" t="s">
        <v>51</v>
      </c>
      <c r="F276" s="47" t="s">
        <v>46</v>
      </c>
      <c r="G276" s="47" t="s">
        <v>147</v>
      </c>
      <c r="H276" s="47">
        <v>1200</v>
      </c>
      <c r="I276" s="47" t="s">
        <v>132</v>
      </c>
      <c r="J276" s="47" t="s">
        <v>120</v>
      </c>
      <c r="K276" s="121" t="s">
        <v>772</v>
      </c>
      <c r="L276" s="33" t="s">
        <v>9</v>
      </c>
      <c r="M276" s="10">
        <v>2.06</v>
      </c>
      <c r="N276" s="27">
        <v>9.4447058823529417</v>
      </c>
      <c r="O276" s="28">
        <v>1.27</v>
      </c>
      <c r="P276" s="27">
        <v>0</v>
      </c>
      <c r="Q276" s="40">
        <f t="shared" si="192"/>
        <v>10</v>
      </c>
      <c r="R276" s="42">
        <f t="shared" ref="R276" si="540">Q276+R275</f>
        <v>181.86</v>
      </c>
      <c r="S276" s="10">
        <f t="shared" si="471"/>
        <v>2.06</v>
      </c>
      <c r="T276" s="27">
        <f t="shared" ref="T276:V276" si="541">IF(S276&gt;0,T$4,0)</f>
        <v>1</v>
      </c>
      <c r="U276" s="28">
        <f t="shared" si="473"/>
        <v>1.27</v>
      </c>
      <c r="V276" s="27">
        <f t="shared" si="541"/>
        <v>1</v>
      </c>
      <c r="W276" s="40">
        <f t="shared" si="517"/>
        <v>1.33</v>
      </c>
      <c r="X276" s="42">
        <f t="shared" si="431"/>
        <v>121.21000000000001</v>
      </c>
      <c r="Y276" s="117"/>
      <c r="Z276" s="27"/>
      <c r="AA276" s="33"/>
      <c r="AB276" s="27"/>
      <c r="AC276" s="27"/>
      <c r="AD276" s="27"/>
      <c r="AE276" s="118"/>
      <c r="AF276" s="117"/>
      <c r="AG276" s="27"/>
      <c r="AH276" s="33"/>
      <c r="AI276" s="27"/>
      <c r="AJ276" s="27"/>
      <c r="AK276" s="118"/>
      <c r="AL276" s="64"/>
    </row>
    <row r="277" spans="1:38" outlineLevel="1" x14ac:dyDescent="0.2">
      <c r="A277" s="72"/>
      <c r="B277" s="34">
        <f t="shared" si="36"/>
        <v>272</v>
      </c>
      <c r="C277" s="2" t="s">
        <v>350</v>
      </c>
      <c r="D277" s="55">
        <v>44224</v>
      </c>
      <c r="E277" s="2" t="s">
        <v>60</v>
      </c>
      <c r="F277" s="47" t="s">
        <v>36</v>
      </c>
      <c r="G277" s="47" t="s">
        <v>67</v>
      </c>
      <c r="H277" s="47">
        <v>1100</v>
      </c>
      <c r="I277" s="47" t="s">
        <v>132</v>
      </c>
      <c r="J277" s="47" t="s">
        <v>120</v>
      </c>
      <c r="K277" s="121" t="s">
        <v>772</v>
      </c>
      <c r="L277" s="33" t="s">
        <v>12</v>
      </c>
      <c r="M277" s="10">
        <v>3.2</v>
      </c>
      <c r="N277" s="27">
        <v>4.5326007326007325</v>
      </c>
      <c r="O277" s="28">
        <v>1.38</v>
      </c>
      <c r="P277" s="27">
        <v>0</v>
      </c>
      <c r="Q277" s="40">
        <f t="shared" si="192"/>
        <v>-4.5</v>
      </c>
      <c r="R277" s="42">
        <f t="shared" ref="R277" si="542">Q277+R276</f>
        <v>177.36</v>
      </c>
      <c r="S277" s="10">
        <f t="shared" si="471"/>
        <v>3.2</v>
      </c>
      <c r="T277" s="27">
        <f t="shared" ref="T277:V277" si="543">IF(S277&gt;0,T$4,0)</f>
        <v>1</v>
      </c>
      <c r="U277" s="28">
        <f t="shared" si="473"/>
        <v>1.38</v>
      </c>
      <c r="V277" s="27">
        <f t="shared" si="543"/>
        <v>1</v>
      </c>
      <c r="W277" s="40">
        <f t="shared" si="517"/>
        <v>-0.62</v>
      </c>
      <c r="X277" s="42">
        <f t="shared" si="431"/>
        <v>120.59</v>
      </c>
      <c r="Y277" s="117"/>
      <c r="Z277" s="27"/>
      <c r="AA277" s="33"/>
      <c r="AB277" s="27"/>
      <c r="AC277" s="27"/>
      <c r="AD277" s="27"/>
      <c r="AE277" s="118"/>
      <c r="AF277" s="117"/>
      <c r="AG277" s="27"/>
      <c r="AH277" s="33"/>
      <c r="AI277" s="27"/>
      <c r="AJ277" s="27"/>
      <c r="AK277" s="118"/>
      <c r="AL277" s="64"/>
    </row>
    <row r="278" spans="1:38" outlineLevel="1" x14ac:dyDescent="0.2">
      <c r="A278" s="72"/>
      <c r="B278" s="34">
        <f t="shared" si="36"/>
        <v>273</v>
      </c>
      <c r="C278" s="2" t="s">
        <v>326</v>
      </c>
      <c r="D278" s="55">
        <v>44224</v>
      </c>
      <c r="E278" s="2" t="s">
        <v>44</v>
      </c>
      <c r="F278" s="47" t="s">
        <v>36</v>
      </c>
      <c r="G278" s="47" t="s">
        <v>67</v>
      </c>
      <c r="H278" s="47">
        <v>1200</v>
      </c>
      <c r="I278" s="47" t="s">
        <v>132</v>
      </c>
      <c r="J278" s="47" t="s">
        <v>120</v>
      </c>
      <c r="K278" s="121" t="s">
        <v>772</v>
      </c>
      <c r="L278" s="33" t="s">
        <v>8</v>
      </c>
      <c r="M278" s="10">
        <v>4.2</v>
      </c>
      <c r="N278" s="27">
        <v>3.1123076923076924</v>
      </c>
      <c r="O278" s="28">
        <v>1.65</v>
      </c>
      <c r="P278" s="27">
        <v>0</v>
      </c>
      <c r="Q278" s="40">
        <f t="shared" si="192"/>
        <v>-3.1</v>
      </c>
      <c r="R278" s="42">
        <f t="shared" ref="R278" si="544">Q278+R277</f>
        <v>174.26000000000002</v>
      </c>
      <c r="S278" s="10">
        <f t="shared" si="471"/>
        <v>4.2</v>
      </c>
      <c r="T278" s="27">
        <f t="shared" ref="T278:V278" si="545">IF(S278&gt;0,T$4,0)</f>
        <v>1</v>
      </c>
      <c r="U278" s="28">
        <f t="shared" si="473"/>
        <v>1.65</v>
      </c>
      <c r="V278" s="27">
        <f t="shared" si="545"/>
        <v>1</v>
      </c>
      <c r="W278" s="40">
        <f t="shared" si="517"/>
        <v>-0.35</v>
      </c>
      <c r="X278" s="42">
        <f t="shared" si="431"/>
        <v>120.24000000000001</v>
      </c>
      <c r="Y278" s="117"/>
      <c r="Z278" s="27"/>
      <c r="AA278" s="33"/>
      <c r="AB278" s="27"/>
      <c r="AC278" s="27"/>
      <c r="AD278" s="27"/>
      <c r="AE278" s="118"/>
      <c r="AF278" s="117"/>
      <c r="AG278" s="27"/>
      <c r="AH278" s="33"/>
      <c r="AI278" s="27"/>
      <c r="AJ278" s="27"/>
      <c r="AK278" s="118"/>
      <c r="AL278" s="64"/>
    </row>
    <row r="279" spans="1:38" outlineLevel="1" x14ac:dyDescent="0.2">
      <c r="A279" s="72"/>
      <c r="B279" s="34">
        <f t="shared" ref="B279:B533" si="546">B278+1</f>
        <v>274</v>
      </c>
      <c r="C279" s="2" t="s">
        <v>349</v>
      </c>
      <c r="D279" s="55">
        <v>44224</v>
      </c>
      <c r="E279" s="2" t="s">
        <v>44</v>
      </c>
      <c r="F279" s="47" t="s">
        <v>34</v>
      </c>
      <c r="G279" s="47" t="s">
        <v>67</v>
      </c>
      <c r="H279" s="47">
        <v>1400</v>
      </c>
      <c r="I279" s="47" t="s">
        <v>132</v>
      </c>
      <c r="J279" s="47" t="s">
        <v>120</v>
      </c>
      <c r="K279" s="121" t="s">
        <v>772</v>
      </c>
      <c r="L279" s="33" t="s">
        <v>86</v>
      </c>
      <c r="M279" s="10">
        <v>7.96</v>
      </c>
      <c r="N279" s="27">
        <v>1.4370440251572327</v>
      </c>
      <c r="O279" s="28">
        <v>2.3199999999999998</v>
      </c>
      <c r="P279" s="27">
        <v>1.1200000000000001</v>
      </c>
      <c r="Q279" s="40">
        <f t="shared" si="192"/>
        <v>-2.6</v>
      </c>
      <c r="R279" s="42">
        <f t="shared" ref="R279" si="547">Q279+R278</f>
        <v>171.66000000000003</v>
      </c>
      <c r="S279" s="10">
        <f t="shared" si="471"/>
        <v>7.96</v>
      </c>
      <c r="T279" s="27">
        <f t="shared" ref="T279:V279" si="548">IF(S279&gt;0,T$4,0)</f>
        <v>1</v>
      </c>
      <c r="U279" s="28">
        <f t="shared" si="473"/>
        <v>2.3199999999999998</v>
      </c>
      <c r="V279" s="27">
        <f t="shared" si="548"/>
        <v>1</v>
      </c>
      <c r="W279" s="40">
        <f t="shared" si="517"/>
        <v>-2</v>
      </c>
      <c r="X279" s="42">
        <f t="shared" si="431"/>
        <v>118.24000000000001</v>
      </c>
      <c r="Y279" s="117"/>
      <c r="Z279" s="27"/>
      <c r="AA279" s="33"/>
      <c r="AB279" s="27"/>
      <c r="AC279" s="27"/>
      <c r="AD279" s="27"/>
      <c r="AE279" s="118"/>
      <c r="AF279" s="117"/>
      <c r="AG279" s="27"/>
      <c r="AH279" s="33"/>
      <c r="AI279" s="27"/>
      <c r="AJ279" s="27"/>
      <c r="AK279" s="118"/>
      <c r="AL279" s="64"/>
    </row>
    <row r="280" spans="1:38" outlineLevel="1" x14ac:dyDescent="0.2">
      <c r="A280" s="72"/>
      <c r="B280" s="34">
        <f t="shared" si="546"/>
        <v>275</v>
      </c>
      <c r="C280" s="2" t="s">
        <v>358</v>
      </c>
      <c r="D280" s="55">
        <v>44225</v>
      </c>
      <c r="E280" s="2" t="s">
        <v>54</v>
      </c>
      <c r="F280" s="47" t="s">
        <v>10</v>
      </c>
      <c r="G280" s="47" t="s">
        <v>67</v>
      </c>
      <c r="H280" s="47">
        <v>1000</v>
      </c>
      <c r="I280" s="47" t="s">
        <v>133</v>
      </c>
      <c r="J280" s="47" t="s">
        <v>120</v>
      </c>
      <c r="K280" s="121" t="s">
        <v>772</v>
      </c>
      <c r="L280" s="33" t="s">
        <v>66</v>
      </c>
      <c r="M280" s="10">
        <v>9.3699999999999992</v>
      </c>
      <c r="N280" s="27">
        <v>1.1951370851370851</v>
      </c>
      <c r="O280" s="28">
        <v>2.8</v>
      </c>
      <c r="P280" s="27">
        <v>0.66857142857142859</v>
      </c>
      <c r="Q280" s="40">
        <f t="shared" si="192"/>
        <v>-1.9</v>
      </c>
      <c r="R280" s="42">
        <f t="shared" ref="R280" si="549">Q280+R279</f>
        <v>169.76000000000002</v>
      </c>
      <c r="S280" s="10">
        <f t="shared" si="471"/>
        <v>9.3699999999999992</v>
      </c>
      <c r="T280" s="27">
        <f t="shared" ref="T280:V280" si="550">IF(S280&gt;0,T$4,0)</f>
        <v>1</v>
      </c>
      <c r="U280" s="28">
        <f t="shared" si="473"/>
        <v>2.8</v>
      </c>
      <c r="V280" s="27">
        <f t="shared" si="550"/>
        <v>1</v>
      </c>
      <c r="W280" s="40">
        <f t="shared" si="517"/>
        <v>-2</v>
      </c>
      <c r="X280" s="42">
        <f t="shared" si="431"/>
        <v>116.24000000000001</v>
      </c>
      <c r="Y280" s="117"/>
      <c r="Z280" s="27"/>
      <c r="AA280" s="33"/>
      <c r="AB280" s="27"/>
      <c r="AC280" s="27"/>
      <c r="AD280" s="27"/>
      <c r="AE280" s="118"/>
      <c r="AF280" s="117"/>
      <c r="AG280" s="27"/>
      <c r="AH280" s="33"/>
      <c r="AI280" s="27"/>
      <c r="AJ280" s="27"/>
      <c r="AK280" s="118"/>
      <c r="AL280" s="70"/>
    </row>
    <row r="281" spans="1:38" outlineLevel="1" x14ac:dyDescent="0.2">
      <c r="A281" s="72"/>
      <c r="B281" s="34">
        <f t="shared" si="546"/>
        <v>276</v>
      </c>
      <c r="C281" s="2" t="s">
        <v>113</v>
      </c>
      <c r="D281" s="55">
        <v>44225</v>
      </c>
      <c r="E281" s="2" t="s">
        <v>54</v>
      </c>
      <c r="F281" s="47" t="s">
        <v>10</v>
      </c>
      <c r="G281" s="47" t="s">
        <v>67</v>
      </c>
      <c r="H281" s="47">
        <v>1000</v>
      </c>
      <c r="I281" s="47" t="s">
        <v>133</v>
      </c>
      <c r="J281" s="47" t="s">
        <v>120</v>
      </c>
      <c r="K281" s="121" t="s">
        <v>772</v>
      </c>
      <c r="L281" s="33" t="s">
        <v>9</v>
      </c>
      <c r="M281" s="10">
        <v>6.65</v>
      </c>
      <c r="N281" s="27">
        <v>1.7766666666666666</v>
      </c>
      <c r="O281" s="28">
        <v>2.08</v>
      </c>
      <c r="P281" s="27">
        <v>1.6548148148148147</v>
      </c>
      <c r="Q281" s="40">
        <f t="shared" si="192"/>
        <v>11.8</v>
      </c>
      <c r="R281" s="42">
        <f t="shared" ref="R281" si="551">Q281+R280</f>
        <v>181.56000000000003</v>
      </c>
      <c r="S281" s="10">
        <f t="shared" si="471"/>
        <v>6.65</v>
      </c>
      <c r="T281" s="27">
        <f t="shared" ref="T281:V281" si="552">IF(S281&gt;0,T$4,0)</f>
        <v>1</v>
      </c>
      <c r="U281" s="28">
        <f t="shared" si="473"/>
        <v>2.08</v>
      </c>
      <c r="V281" s="27">
        <f t="shared" si="552"/>
        <v>1</v>
      </c>
      <c r="W281" s="40">
        <f t="shared" si="517"/>
        <v>6.73</v>
      </c>
      <c r="X281" s="42">
        <f t="shared" si="431"/>
        <v>122.97000000000001</v>
      </c>
      <c r="Y281" s="117"/>
      <c r="Z281" s="27"/>
      <c r="AA281" s="33"/>
      <c r="AB281" s="27"/>
      <c r="AC281" s="27"/>
      <c r="AD281" s="27"/>
      <c r="AE281" s="118"/>
      <c r="AF281" s="117"/>
      <c r="AG281" s="27"/>
      <c r="AH281" s="33"/>
      <c r="AI281" s="27"/>
      <c r="AJ281" s="27"/>
      <c r="AK281" s="118"/>
      <c r="AL281" s="70"/>
    </row>
    <row r="282" spans="1:38" outlineLevel="1" x14ac:dyDescent="0.2">
      <c r="A282" s="72"/>
      <c r="B282" s="34">
        <f t="shared" si="546"/>
        <v>277</v>
      </c>
      <c r="C282" s="2" t="s">
        <v>117</v>
      </c>
      <c r="D282" s="55">
        <v>44225</v>
      </c>
      <c r="E282" s="2" t="s">
        <v>31</v>
      </c>
      <c r="F282" s="47" t="s">
        <v>25</v>
      </c>
      <c r="G282" s="47" t="s">
        <v>67</v>
      </c>
      <c r="H282" s="47">
        <v>1000</v>
      </c>
      <c r="I282" s="47" t="s">
        <v>133</v>
      </c>
      <c r="J282" s="47" t="s">
        <v>120</v>
      </c>
      <c r="K282" s="121" t="s">
        <v>772</v>
      </c>
      <c r="L282" s="33" t="s">
        <v>8</v>
      </c>
      <c r="M282" s="10">
        <v>6.92</v>
      </c>
      <c r="N282" s="27">
        <v>1.6972340425531915</v>
      </c>
      <c r="O282" s="28">
        <v>2.1</v>
      </c>
      <c r="P282" s="27">
        <v>1.5022222222222221</v>
      </c>
      <c r="Q282" s="40">
        <f t="shared" si="192"/>
        <v>0</v>
      </c>
      <c r="R282" s="42">
        <f t="shared" ref="R282" si="553">Q282+R281</f>
        <v>181.56000000000003</v>
      </c>
      <c r="S282" s="10">
        <f t="shared" si="471"/>
        <v>6.92</v>
      </c>
      <c r="T282" s="27">
        <f t="shared" ref="T282:V282" si="554">IF(S282&gt;0,T$4,0)</f>
        <v>1</v>
      </c>
      <c r="U282" s="28">
        <f t="shared" si="473"/>
        <v>2.1</v>
      </c>
      <c r="V282" s="27">
        <f t="shared" si="554"/>
        <v>1</v>
      </c>
      <c r="W282" s="40">
        <f t="shared" si="517"/>
        <v>0.1</v>
      </c>
      <c r="X282" s="42">
        <f t="shared" si="431"/>
        <v>123.07000000000001</v>
      </c>
      <c r="Y282" s="117"/>
      <c r="Z282" s="27"/>
      <c r="AA282" s="33"/>
      <c r="AB282" s="27"/>
      <c r="AC282" s="27"/>
      <c r="AD282" s="27"/>
      <c r="AE282" s="118"/>
      <c r="AF282" s="117"/>
      <c r="AG282" s="27"/>
      <c r="AH282" s="33"/>
      <c r="AI282" s="27"/>
      <c r="AJ282" s="27"/>
      <c r="AK282" s="118"/>
      <c r="AL282" s="70"/>
    </row>
    <row r="283" spans="1:38" outlineLevel="1" x14ac:dyDescent="0.2">
      <c r="A283" s="72"/>
      <c r="B283" s="34">
        <f t="shared" si="546"/>
        <v>278</v>
      </c>
      <c r="C283" s="2" t="s">
        <v>357</v>
      </c>
      <c r="D283" s="55">
        <v>44225</v>
      </c>
      <c r="E283" s="2" t="s">
        <v>31</v>
      </c>
      <c r="F283" s="47" t="s">
        <v>25</v>
      </c>
      <c r="G283" s="47" t="s">
        <v>67</v>
      </c>
      <c r="H283" s="47">
        <v>1000</v>
      </c>
      <c r="I283" s="47" t="s">
        <v>133</v>
      </c>
      <c r="J283" s="47" t="s">
        <v>120</v>
      </c>
      <c r="K283" s="121" t="s">
        <v>772</v>
      </c>
      <c r="L283" s="33" t="s">
        <v>9</v>
      </c>
      <c r="M283" s="10">
        <v>2.67</v>
      </c>
      <c r="N283" s="27">
        <v>5.9807407407407416</v>
      </c>
      <c r="O283" s="28">
        <v>1.47</v>
      </c>
      <c r="P283" s="27">
        <v>0</v>
      </c>
      <c r="Q283" s="40">
        <f>ROUND(IF(OR($L283="1st",$L283="WON"),($M283*$N283)+($O283*$P283),IF(OR($L283="2nd",$L283="3rd"),IF($O283="NTD",0,($O283*$P283))))-($N283+$P283),1)</f>
        <v>10</v>
      </c>
      <c r="R283" s="42">
        <f t="shared" ref="R283" si="555">Q283+R282</f>
        <v>191.56000000000003</v>
      </c>
      <c r="S283" s="10">
        <f t="shared" si="471"/>
        <v>2.67</v>
      </c>
      <c r="T283" s="27">
        <f t="shared" ref="T283:V283" si="556">IF(S283&gt;0,T$4,0)</f>
        <v>1</v>
      </c>
      <c r="U283" s="28">
        <f t="shared" si="473"/>
        <v>1.47</v>
      </c>
      <c r="V283" s="27">
        <f t="shared" si="556"/>
        <v>1</v>
      </c>
      <c r="W283" s="40">
        <f t="shared" si="517"/>
        <v>2.14</v>
      </c>
      <c r="X283" s="42">
        <f t="shared" si="431"/>
        <v>125.21000000000001</v>
      </c>
      <c r="Y283" s="117"/>
      <c r="Z283" s="27"/>
      <c r="AA283" s="33"/>
      <c r="AB283" s="27"/>
      <c r="AC283" s="27"/>
      <c r="AD283" s="27"/>
      <c r="AE283" s="118"/>
      <c r="AF283" s="117"/>
      <c r="AG283" s="27"/>
      <c r="AH283" s="33"/>
      <c r="AI283" s="27"/>
      <c r="AJ283" s="27"/>
      <c r="AK283" s="118"/>
      <c r="AL283" s="70"/>
    </row>
    <row r="284" spans="1:38" outlineLevel="1" x14ac:dyDescent="0.2">
      <c r="A284" s="72"/>
      <c r="B284" s="48">
        <f t="shared" si="546"/>
        <v>279</v>
      </c>
      <c r="C284" s="9" t="s">
        <v>348</v>
      </c>
      <c r="D284" s="39">
        <v>44226</v>
      </c>
      <c r="E284" s="9" t="s">
        <v>94</v>
      </c>
      <c r="F284" s="50" t="s">
        <v>10</v>
      </c>
      <c r="G284" s="50" t="s">
        <v>191</v>
      </c>
      <c r="H284" s="50">
        <v>1100</v>
      </c>
      <c r="I284" s="50" t="s">
        <v>131</v>
      </c>
      <c r="J284" s="50" t="s">
        <v>178</v>
      </c>
      <c r="K284" s="122" t="s">
        <v>772</v>
      </c>
      <c r="L284" s="35" t="s">
        <v>12</v>
      </c>
      <c r="M284" s="36">
        <v>2.65</v>
      </c>
      <c r="N284" s="37">
        <v>6.0411396011396006</v>
      </c>
      <c r="O284" s="38">
        <v>1.46</v>
      </c>
      <c r="P284" s="37">
        <v>0</v>
      </c>
      <c r="Q284" s="41">
        <f t="shared" si="192"/>
        <v>-6</v>
      </c>
      <c r="R284" s="45">
        <f t="shared" ref="R284" si="557">Q284+R283</f>
        <v>185.56000000000003</v>
      </c>
      <c r="S284" s="36">
        <f t="shared" si="471"/>
        <v>2.65</v>
      </c>
      <c r="T284" s="37">
        <f t="shared" ref="T284:V284" si="558">IF(S284&gt;0,T$4,0)</f>
        <v>1</v>
      </c>
      <c r="U284" s="38">
        <f t="shared" si="473"/>
        <v>1.46</v>
      </c>
      <c r="V284" s="37">
        <f t="shared" si="558"/>
        <v>1</v>
      </c>
      <c r="W284" s="41">
        <f t="shared" si="517"/>
        <v>-0.54</v>
      </c>
      <c r="X284" s="45">
        <f t="shared" si="431"/>
        <v>124.67</v>
      </c>
      <c r="Y284" s="119"/>
      <c r="Z284" s="37"/>
      <c r="AA284" s="35"/>
      <c r="AB284" s="37"/>
      <c r="AC284" s="37"/>
      <c r="AD284" s="37"/>
      <c r="AE284" s="120"/>
      <c r="AF284" s="119"/>
      <c r="AG284" s="37"/>
      <c r="AH284" s="35"/>
      <c r="AI284" s="37"/>
      <c r="AJ284" s="37"/>
      <c r="AK284" s="120"/>
      <c r="AL284" s="70"/>
    </row>
    <row r="285" spans="1:38" outlineLevel="1" collapsed="1" x14ac:dyDescent="0.2">
      <c r="A285" s="72"/>
      <c r="B285" s="34">
        <f t="shared" si="546"/>
        <v>280</v>
      </c>
      <c r="C285" s="2" t="s">
        <v>362</v>
      </c>
      <c r="D285" s="55">
        <v>44228</v>
      </c>
      <c r="E285" s="2" t="s">
        <v>53</v>
      </c>
      <c r="F285" s="47" t="s">
        <v>36</v>
      </c>
      <c r="G285" s="47" t="s">
        <v>67</v>
      </c>
      <c r="H285" s="47">
        <v>1200</v>
      </c>
      <c r="I285" s="47" t="s">
        <v>132</v>
      </c>
      <c r="J285" s="47" t="s">
        <v>120</v>
      </c>
      <c r="K285" s="121" t="s">
        <v>772</v>
      </c>
      <c r="L285" s="33" t="s">
        <v>8</v>
      </c>
      <c r="M285" s="10">
        <v>6.87</v>
      </c>
      <c r="N285" s="71">
        <v>1.6972340425531915</v>
      </c>
      <c r="O285" s="28">
        <v>2.82</v>
      </c>
      <c r="P285" s="71">
        <v>0</v>
      </c>
      <c r="Q285" s="40">
        <f t="shared" si="192"/>
        <v>-1.7</v>
      </c>
      <c r="R285" s="42">
        <f t="shared" ref="R285" si="559">Q285+R284</f>
        <v>183.86000000000004</v>
      </c>
      <c r="S285" s="10">
        <f t="shared" si="471"/>
        <v>6.87</v>
      </c>
      <c r="T285" s="71">
        <f t="shared" ref="T285:V285" si="560">IF(S285&gt;0,T$4,0)</f>
        <v>1</v>
      </c>
      <c r="U285" s="28">
        <f t="shared" si="473"/>
        <v>2.82</v>
      </c>
      <c r="V285" s="71">
        <f t="shared" si="560"/>
        <v>1</v>
      </c>
      <c r="W285" s="40">
        <f t="shared" si="517"/>
        <v>0.82</v>
      </c>
      <c r="X285" s="42">
        <f t="shared" si="431"/>
        <v>125.49</v>
      </c>
      <c r="Y285" s="117"/>
      <c r="Z285" s="71"/>
      <c r="AA285" s="33"/>
      <c r="AB285" s="71"/>
      <c r="AC285" s="27"/>
      <c r="AD285" s="27"/>
      <c r="AE285" s="118"/>
      <c r="AF285" s="117"/>
      <c r="AG285" s="71"/>
      <c r="AH285" s="33"/>
      <c r="AI285" s="71"/>
      <c r="AJ285" s="27"/>
      <c r="AK285" s="118"/>
      <c r="AL285" s="70"/>
    </row>
    <row r="286" spans="1:38" outlineLevel="1" x14ac:dyDescent="0.2">
      <c r="A286" s="72"/>
      <c r="B286" s="34">
        <f t="shared" si="546"/>
        <v>281</v>
      </c>
      <c r="C286" s="2" t="s">
        <v>363</v>
      </c>
      <c r="D286" s="55">
        <v>44228</v>
      </c>
      <c r="E286" s="2" t="s">
        <v>53</v>
      </c>
      <c r="F286" s="47" t="s">
        <v>34</v>
      </c>
      <c r="G286" s="47" t="s">
        <v>67</v>
      </c>
      <c r="H286" s="47">
        <v>1600</v>
      </c>
      <c r="I286" s="47" t="s">
        <v>132</v>
      </c>
      <c r="J286" s="47" t="s">
        <v>120</v>
      </c>
      <c r="K286" s="121" t="s">
        <v>772</v>
      </c>
      <c r="L286" s="33" t="s">
        <v>9</v>
      </c>
      <c r="M286" s="10">
        <v>3.05</v>
      </c>
      <c r="N286" s="71">
        <v>4.8763636363636369</v>
      </c>
      <c r="O286" s="28">
        <v>1.51</v>
      </c>
      <c r="P286" s="71">
        <v>0</v>
      </c>
      <c r="Q286" s="40">
        <f t="shared" si="192"/>
        <v>10</v>
      </c>
      <c r="R286" s="42">
        <f t="shared" ref="R286" si="561">Q286+R285</f>
        <v>193.86000000000004</v>
      </c>
      <c r="S286" s="10">
        <f t="shared" si="471"/>
        <v>3.05</v>
      </c>
      <c r="T286" s="71">
        <f t="shared" ref="T286:V286" si="562">IF(S286&gt;0,T$4,0)</f>
        <v>1</v>
      </c>
      <c r="U286" s="28">
        <f t="shared" si="473"/>
        <v>1.51</v>
      </c>
      <c r="V286" s="71">
        <f t="shared" si="562"/>
        <v>1</v>
      </c>
      <c r="W286" s="40">
        <f t="shared" si="517"/>
        <v>2.56</v>
      </c>
      <c r="X286" s="42">
        <f t="shared" ref="X286:X349" si="563">W286+X285</f>
        <v>128.04999999999998</v>
      </c>
      <c r="Y286" s="117"/>
      <c r="Z286" s="71"/>
      <c r="AA286" s="33"/>
      <c r="AB286" s="71"/>
      <c r="AC286" s="27"/>
      <c r="AD286" s="27"/>
      <c r="AE286" s="118"/>
      <c r="AF286" s="117"/>
      <c r="AG286" s="71"/>
      <c r="AH286" s="33"/>
      <c r="AI286" s="71"/>
      <c r="AJ286" s="27"/>
      <c r="AK286" s="118"/>
      <c r="AL286" s="70"/>
    </row>
    <row r="287" spans="1:38" outlineLevel="1" x14ac:dyDescent="0.2">
      <c r="A287" s="72"/>
      <c r="B287" s="34">
        <f t="shared" si="546"/>
        <v>282</v>
      </c>
      <c r="C287" s="2" t="s">
        <v>364</v>
      </c>
      <c r="D287" s="55">
        <v>44228</v>
      </c>
      <c r="E287" s="2" t="s">
        <v>53</v>
      </c>
      <c r="F287" s="47" t="s">
        <v>46</v>
      </c>
      <c r="G287" s="47" t="s">
        <v>70</v>
      </c>
      <c r="H287" s="47">
        <v>1000</v>
      </c>
      <c r="I287" s="47" t="s">
        <v>132</v>
      </c>
      <c r="J287" s="47" t="s">
        <v>120</v>
      </c>
      <c r="K287" s="121" t="s">
        <v>772</v>
      </c>
      <c r="L287" s="33" t="s">
        <v>9</v>
      </c>
      <c r="M287" s="10">
        <v>17.66</v>
      </c>
      <c r="N287" s="71">
        <v>0.59836045056320397</v>
      </c>
      <c r="O287" s="28">
        <v>4</v>
      </c>
      <c r="P287" s="71">
        <v>0.1866666666666667</v>
      </c>
      <c r="Q287" s="40">
        <f t="shared" si="192"/>
        <v>10.5</v>
      </c>
      <c r="R287" s="42">
        <f t="shared" ref="R287" si="564">Q287+R286</f>
        <v>204.36000000000004</v>
      </c>
      <c r="S287" s="10">
        <f t="shared" si="471"/>
        <v>17.66</v>
      </c>
      <c r="T287" s="71">
        <f t="shared" ref="T287:V287" si="565">IF(S287&gt;0,T$4,0)</f>
        <v>1</v>
      </c>
      <c r="U287" s="28">
        <f t="shared" si="473"/>
        <v>4</v>
      </c>
      <c r="V287" s="71">
        <f t="shared" si="565"/>
        <v>1</v>
      </c>
      <c r="W287" s="40">
        <f t="shared" si="517"/>
        <v>19.66</v>
      </c>
      <c r="X287" s="42">
        <f t="shared" si="563"/>
        <v>147.70999999999998</v>
      </c>
      <c r="Y287" s="117"/>
      <c r="Z287" s="71"/>
      <c r="AA287" s="33"/>
      <c r="AB287" s="71"/>
      <c r="AC287" s="27"/>
      <c r="AD287" s="27"/>
      <c r="AE287" s="118"/>
      <c r="AF287" s="117"/>
      <c r="AG287" s="71"/>
      <c r="AH287" s="33"/>
      <c r="AI287" s="71"/>
      <c r="AJ287" s="27"/>
      <c r="AK287" s="118"/>
      <c r="AL287" s="70"/>
    </row>
    <row r="288" spans="1:38" outlineLevel="1" x14ac:dyDescent="0.2">
      <c r="A288" s="72"/>
      <c r="B288" s="34">
        <f t="shared" si="546"/>
        <v>283</v>
      </c>
      <c r="C288" s="2" t="s">
        <v>335</v>
      </c>
      <c r="D288" s="55">
        <v>44229</v>
      </c>
      <c r="E288" s="2" t="s">
        <v>73</v>
      </c>
      <c r="F288" s="47" t="s">
        <v>10</v>
      </c>
      <c r="G288" s="47" t="s">
        <v>67</v>
      </c>
      <c r="H288" s="47">
        <v>1100</v>
      </c>
      <c r="I288" s="47" t="s">
        <v>132</v>
      </c>
      <c r="J288" s="47" t="s">
        <v>120</v>
      </c>
      <c r="K288" s="121" t="s">
        <v>772</v>
      </c>
      <c r="L288" s="33" t="s">
        <v>74</v>
      </c>
      <c r="M288" s="10">
        <v>5.8</v>
      </c>
      <c r="N288" s="71">
        <v>2.0936842105263156</v>
      </c>
      <c r="O288" s="28">
        <v>2.56</v>
      </c>
      <c r="P288" s="71">
        <v>0</v>
      </c>
      <c r="Q288" s="40">
        <f t="shared" si="192"/>
        <v>-2.1</v>
      </c>
      <c r="R288" s="42">
        <f t="shared" ref="R288" si="566">Q288+R287</f>
        <v>202.26000000000005</v>
      </c>
      <c r="S288" s="10">
        <f t="shared" si="471"/>
        <v>5.8</v>
      </c>
      <c r="T288" s="71">
        <f t="shared" ref="T288:V288" si="567">IF(S288&gt;0,T$4,0)</f>
        <v>1</v>
      </c>
      <c r="U288" s="28">
        <f t="shared" si="473"/>
        <v>2.56</v>
      </c>
      <c r="V288" s="71">
        <f t="shared" si="567"/>
        <v>1</v>
      </c>
      <c r="W288" s="40">
        <f t="shared" si="517"/>
        <v>-2</v>
      </c>
      <c r="X288" s="42">
        <f t="shared" si="563"/>
        <v>145.70999999999998</v>
      </c>
      <c r="Y288" s="117"/>
      <c r="Z288" s="71"/>
      <c r="AA288" s="33"/>
      <c r="AB288" s="71"/>
      <c r="AC288" s="27"/>
      <c r="AD288" s="27"/>
      <c r="AE288" s="118"/>
      <c r="AF288" s="117"/>
      <c r="AG288" s="71"/>
      <c r="AH288" s="33"/>
      <c r="AI288" s="71"/>
      <c r="AJ288" s="27"/>
      <c r="AK288" s="118"/>
      <c r="AL288" s="70"/>
    </row>
    <row r="289" spans="1:38" outlineLevel="1" x14ac:dyDescent="0.2">
      <c r="A289" s="72"/>
      <c r="B289" s="34">
        <f t="shared" si="546"/>
        <v>284</v>
      </c>
      <c r="C289" s="2" t="s">
        <v>360</v>
      </c>
      <c r="D289" s="55">
        <v>44229</v>
      </c>
      <c r="E289" s="2" t="s">
        <v>73</v>
      </c>
      <c r="F289" s="47" t="s">
        <v>41</v>
      </c>
      <c r="G289" s="47" t="s">
        <v>67</v>
      </c>
      <c r="H289" s="47">
        <v>1100</v>
      </c>
      <c r="I289" s="47" t="s">
        <v>132</v>
      </c>
      <c r="J289" s="47" t="s">
        <v>120</v>
      </c>
      <c r="K289" s="121" t="s">
        <v>772</v>
      </c>
      <c r="L289" s="33" t="s">
        <v>66</v>
      </c>
      <c r="M289" s="10">
        <v>3.75</v>
      </c>
      <c r="N289" s="71">
        <v>3.6381818181818177</v>
      </c>
      <c r="O289" s="28">
        <v>1.57</v>
      </c>
      <c r="P289" s="71">
        <v>0</v>
      </c>
      <c r="Q289" s="40">
        <f t="shared" si="192"/>
        <v>-3.6</v>
      </c>
      <c r="R289" s="42">
        <f t="shared" ref="R289" si="568">Q289+R288</f>
        <v>198.66000000000005</v>
      </c>
      <c r="S289" s="10">
        <f t="shared" si="471"/>
        <v>3.75</v>
      </c>
      <c r="T289" s="71">
        <f t="shared" ref="T289:V289" si="569">IF(S289&gt;0,T$4,0)</f>
        <v>1</v>
      </c>
      <c r="U289" s="28">
        <f t="shared" si="473"/>
        <v>1.57</v>
      </c>
      <c r="V289" s="71">
        <f t="shared" si="569"/>
        <v>1</v>
      </c>
      <c r="W289" s="40">
        <f t="shared" si="517"/>
        <v>-2</v>
      </c>
      <c r="X289" s="42">
        <f t="shared" si="563"/>
        <v>143.70999999999998</v>
      </c>
      <c r="Y289" s="117"/>
      <c r="Z289" s="71"/>
      <c r="AA289" s="33"/>
      <c r="AB289" s="71"/>
      <c r="AC289" s="27"/>
      <c r="AD289" s="27"/>
      <c r="AE289" s="118"/>
      <c r="AF289" s="117"/>
      <c r="AG289" s="71"/>
      <c r="AH289" s="33"/>
      <c r="AI289" s="71"/>
      <c r="AJ289" s="27"/>
      <c r="AK289" s="118"/>
      <c r="AL289" s="70"/>
    </row>
    <row r="290" spans="1:38" outlineLevel="1" x14ac:dyDescent="0.2">
      <c r="A290" s="72"/>
      <c r="B290" s="34">
        <f t="shared" si="546"/>
        <v>285</v>
      </c>
      <c r="C290" s="2" t="s">
        <v>361</v>
      </c>
      <c r="D290" s="55">
        <v>44229</v>
      </c>
      <c r="E290" s="2" t="s">
        <v>73</v>
      </c>
      <c r="F290" s="47" t="s">
        <v>41</v>
      </c>
      <c r="G290" s="47" t="s">
        <v>67</v>
      </c>
      <c r="H290" s="47">
        <v>1100</v>
      </c>
      <c r="I290" s="47" t="s">
        <v>132</v>
      </c>
      <c r="J290" s="47" t="s">
        <v>120</v>
      </c>
      <c r="K290" s="121" t="s">
        <v>772</v>
      </c>
      <c r="L290" s="33" t="s">
        <v>9</v>
      </c>
      <c r="M290" s="10">
        <v>2.95</v>
      </c>
      <c r="N290" s="71">
        <v>5.112089761570827</v>
      </c>
      <c r="O290" s="28">
        <v>1.47</v>
      </c>
      <c r="P290" s="71">
        <v>0</v>
      </c>
      <c r="Q290" s="40">
        <f t="shared" si="192"/>
        <v>10</v>
      </c>
      <c r="R290" s="42">
        <f t="shared" ref="R290:R291" si="570">Q290+R289</f>
        <v>208.66000000000005</v>
      </c>
      <c r="S290" s="10">
        <f t="shared" si="471"/>
        <v>2.95</v>
      </c>
      <c r="T290" s="71">
        <f t="shared" ref="T290:V290" si="571">IF(S290&gt;0,T$4,0)</f>
        <v>1</v>
      </c>
      <c r="U290" s="28">
        <f t="shared" si="473"/>
        <v>1.47</v>
      </c>
      <c r="V290" s="71">
        <f t="shared" si="571"/>
        <v>1</v>
      </c>
      <c r="W290" s="40">
        <f t="shared" si="517"/>
        <v>2.42</v>
      </c>
      <c r="X290" s="42">
        <f t="shared" si="563"/>
        <v>146.12999999999997</v>
      </c>
      <c r="Y290" s="117"/>
      <c r="Z290" s="71"/>
      <c r="AA290" s="33"/>
      <c r="AB290" s="71"/>
      <c r="AC290" s="27"/>
      <c r="AD290" s="27"/>
      <c r="AE290" s="118"/>
      <c r="AF290" s="117"/>
      <c r="AG290" s="71"/>
      <c r="AH290" s="33"/>
      <c r="AI290" s="71"/>
      <c r="AJ290" s="27"/>
      <c r="AK290" s="118"/>
      <c r="AL290" s="70"/>
    </row>
    <row r="291" spans="1:38" outlineLevel="1" x14ac:dyDescent="0.2">
      <c r="A291" s="72"/>
      <c r="B291" s="34">
        <f t="shared" si="546"/>
        <v>286</v>
      </c>
      <c r="C291" s="2" t="s">
        <v>365</v>
      </c>
      <c r="D291" s="55">
        <v>44230</v>
      </c>
      <c r="E291" s="2" t="s">
        <v>43</v>
      </c>
      <c r="F291" s="47" t="s">
        <v>46</v>
      </c>
      <c r="G291" s="47" t="s">
        <v>147</v>
      </c>
      <c r="H291" s="47">
        <v>1300</v>
      </c>
      <c r="I291" s="47" t="s">
        <v>132</v>
      </c>
      <c r="J291" s="47" t="s">
        <v>120</v>
      </c>
      <c r="K291" s="121" t="s">
        <v>772</v>
      </c>
      <c r="L291" s="33" t="s">
        <v>12</v>
      </c>
      <c r="M291" s="10">
        <v>11.4</v>
      </c>
      <c r="N291" s="71">
        <v>0.95761904761904748</v>
      </c>
      <c r="O291" s="28">
        <v>3.95</v>
      </c>
      <c r="P291" s="71">
        <v>0.31000000000000011</v>
      </c>
      <c r="Q291" s="40">
        <f t="shared" si="192"/>
        <v>0</v>
      </c>
      <c r="R291" s="42">
        <f t="shared" si="570"/>
        <v>208.66000000000005</v>
      </c>
      <c r="S291" s="10">
        <f t="shared" si="471"/>
        <v>11.4</v>
      </c>
      <c r="T291" s="71">
        <f t="shared" ref="T291:V291" si="572">IF(S291&gt;0,T$4,0)</f>
        <v>1</v>
      </c>
      <c r="U291" s="28">
        <f t="shared" si="473"/>
        <v>3.95</v>
      </c>
      <c r="V291" s="71">
        <f t="shared" si="572"/>
        <v>1</v>
      </c>
      <c r="W291" s="40">
        <f t="shared" si="517"/>
        <v>1.95</v>
      </c>
      <c r="X291" s="42">
        <f t="shared" si="563"/>
        <v>148.07999999999996</v>
      </c>
      <c r="Y291" s="117"/>
      <c r="Z291" s="71"/>
      <c r="AA291" s="33"/>
      <c r="AB291" s="71"/>
      <c r="AC291" s="27"/>
      <c r="AD291" s="27"/>
      <c r="AE291" s="118"/>
      <c r="AF291" s="117"/>
      <c r="AG291" s="71"/>
      <c r="AH291" s="33"/>
      <c r="AI291" s="71"/>
      <c r="AJ291" s="27"/>
      <c r="AK291" s="118"/>
      <c r="AL291" s="70"/>
    </row>
    <row r="292" spans="1:38" outlineLevel="1" x14ac:dyDescent="0.2">
      <c r="A292" s="72"/>
      <c r="B292" s="34">
        <f t="shared" si="546"/>
        <v>287</v>
      </c>
      <c r="C292" s="2" t="s">
        <v>366</v>
      </c>
      <c r="D292" s="55">
        <v>44231</v>
      </c>
      <c r="E292" s="2" t="s">
        <v>88</v>
      </c>
      <c r="F292" s="47" t="s">
        <v>41</v>
      </c>
      <c r="G292" s="47" t="s">
        <v>70</v>
      </c>
      <c r="H292" s="47">
        <v>1100</v>
      </c>
      <c r="I292" s="47" t="s">
        <v>132</v>
      </c>
      <c r="J292" s="47" t="s">
        <v>120</v>
      </c>
      <c r="K292" s="121" t="s">
        <v>772</v>
      </c>
      <c r="L292" s="33" t="s">
        <v>86</v>
      </c>
      <c r="M292" s="10">
        <v>12.38</v>
      </c>
      <c r="N292" s="71">
        <v>0.87521739130434784</v>
      </c>
      <c r="O292" s="28">
        <v>3.62</v>
      </c>
      <c r="P292" s="71">
        <v>0.33000000000000007</v>
      </c>
      <c r="Q292" s="40">
        <f t="shared" si="192"/>
        <v>-1.2</v>
      </c>
      <c r="R292" s="42">
        <f t="shared" ref="R292" si="573">Q292+R291</f>
        <v>207.46000000000006</v>
      </c>
      <c r="S292" s="10">
        <f t="shared" si="471"/>
        <v>12.38</v>
      </c>
      <c r="T292" s="71">
        <f t="shared" ref="T292:V292" si="574">IF(S292&gt;0,T$4,0)</f>
        <v>1</v>
      </c>
      <c r="U292" s="28">
        <f t="shared" si="473"/>
        <v>3.62</v>
      </c>
      <c r="V292" s="71">
        <f t="shared" si="574"/>
        <v>1</v>
      </c>
      <c r="W292" s="40">
        <f t="shared" si="517"/>
        <v>-2</v>
      </c>
      <c r="X292" s="42">
        <f t="shared" si="563"/>
        <v>146.07999999999996</v>
      </c>
      <c r="Y292" s="117"/>
      <c r="Z292" s="71"/>
      <c r="AA292" s="33"/>
      <c r="AB292" s="71"/>
      <c r="AC292" s="27"/>
      <c r="AD292" s="27"/>
      <c r="AE292" s="118"/>
      <c r="AF292" s="117"/>
      <c r="AG292" s="71"/>
      <c r="AH292" s="33"/>
      <c r="AI292" s="71"/>
      <c r="AJ292" s="27"/>
      <c r="AK292" s="118"/>
      <c r="AL292" s="70"/>
    </row>
    <row r="293" spans="1:38" outlineLevel="1" x14ac:dyDescent="0.2">
      <c r="A293" s="72"/>
      <c r="B293" s="34">
        <f t="shared" si="546"/>
        <v>288</v>
      </c>
      <c r="C293" s="2" t="s">
        <v>347</v>
      </c>
      <c r="D293" s="55">
        <v>44232</v>
      </c>
      <c r="E293" s="2" t="s">
        <v>42</v>
      </c>
      <c r="F293" s="47" t="s">
        <v>10</v>
      </c>
      <c r="G293" s="47" t="s">
        <v>67</v>
      </c>
      <c r="H293" s="47">
        <v>1400</v>
      </c>
      <c r="I293" s="47" t="s">
        <v>131</v>
      </c>
      <c r="J293" s="47" t="s">
        <v>120</v>
      </c>
      <c r="K293" s="121" t="s">
        <v>772</v>
      </c>
      <c r="L293" s="33" t="s">
        <v>12</v>
      </c>
      <c r="M293" s="10">
        <v>6.2</v>
      </c>
      <c r="N293" s="71">
        <v>1.93</v>
      </c>
      <c r="O293" s="28">
        <v>1.92</v>
      </c>
      <c r="P293" s="71">
        <v>2.0799999999999996</v>
      </c>
      <c r="Q293" s="40">
        <f t="shared" si="192"/>
        <v>0</v>
      </c>
      <c r="R293" s="42">
        <f t="shared" ref="R293" si="575">Q293+R292</f>
        <v>207.46000000000006</v>
      </c>
      <c r="S293" s="10">
        <f t="shared" si="471"/>
        <v>6.2</v>
      </c>
      <c r="T293" s="71">
        <f t="shared" ref="T293:V293" si="576">IF(S293&gt;0,T$4,0)</f>
        <v>1</v>
      </c>
      <c r="U293" s="28">
        <f t="shared" si="473"/>
        <v>1.92</v>
      </c>
      <c r="V293" s="71">
        <f t="shared" si="576"/>
        <v>1</v>
      </c>
      <c r="W293" s="40">
        <f t="shared" si="517"/>
        <v>-0.08</v>
      </c>
      <c r="X293" s="42">
        <f t="shared" si="563"/>
        <v>145.99999999999994</v>
      </c>
      <c r="Y293" s="117"/>
      <c r="Z293" s="71"/>
      <c r="AA293" s="33"/>
      <c r="AB293" s="71"/>
      <c r="AC293" s="27"/>
      <c r="AD293" s="27"/>
      <c r="AE293" s="118"/>
      <c r="AF293" s="117"/>
      <c r="AG293" s="71"/>
      <c r="AH293" s="33"/>
      <c r="AI293" s="71"/>
      <c r="AJ293" s="27"/>
      <c r="AK293" s="118"/>
      <c r="AL293" s="70"/>
    </row>
    <row r="294" spans="1:38" outlineLevel="1" x14ac:dyDescent="0.2">
      <c r="A294" s="72"/>
      <c r="B294" s="34">
        <f t="shared" si="546"/>
        <v>289</v>
      </c>
      <c r="C294" s="2" t="s">
        <v>367</v>
      </c>
      <c r="D294" s="55">
        <v>44233</v>
      </c>
      <c r="E294" s="2" t="s">
        <v>49</v>
      </c>
      <c r="F294" s="47" t="s">
        <v>10</v>
      </c>
      <c r="G294" s="47" t="s">
        <v>191</v>
      </c>
      <c r="H294" s="47">
        <v>1100</v>
      </c>
      <c r="I294" s="47" t="s">
        <v>132</v>
      </c>
      <c r="J294" s="47" t="s">
        <v>120</v>
      </c>
      <c r="K294" s="121" t="s">
        <v>772</v>
      </c>
      <c r="L294" s="33" t="s">
        <v>204</v>
      </c>
      <c r="M294" s="10">
        <v>21.31</v>
      </c>
      <c r="N294" s="71">
        <v>0.49048780487804883</v>
      </c>
      <c r="O294" s="28">
        <v>5.24</v>
      </c>
      <c r="P294" s="71">
        <v>0.11000000000000003</v>
      </c>
      <c r="Q294" s="40">
        <f t="shared" si="192"/>
        <v>-0.6</v>
      </c>
      <c r="R294" s="42">
        <f t="shared" ref="R294" si="577">Q294+R293</f>
        <v>206.86000000000007</v>
      </c>
      <c r="S294" s="10">
        <f t="shared" si="471"/>
        <v>21.31</v>
      </c>
      <c r="T294" s="71">
        <f t="shared" ref="T294:V294" si="578">IF(S294&gt;0,T$4,0)</f>
        <v>1</v>
      </c>
      <c r="U294" s="28">
        <f t="shared" si="473"/>
        <v>5.24</v>
      </c>
      <c r="V294" s="71">
        <f t="shared" si="578"/>
        <v>1</v>
      </c>
      <c r="W294" s="40">
        <f t="shared" si="517"/>
        <v>-2</v>
      </c>
      <c r="X294" s="42">
        <f t="shared" si="563"/>
        <v>143.99999999999994</v>
      </c>
      <c r="Y294" s="117"/>
      <c r="Z294" s="71"/>
      <c r="AA294" s="33"/>
      <c r="AB294" s="71"/>
      <c r="AC294" s="27"/>
      <c r="AD294" s="27"/>
      <c r="AE294" s="118"/>
      <c r="AF294" s="117"/>
      <c r="AG294" s="71"/>
      <c r="AH294" s="33"/>
      <c r="AI294" s="71"/>
      <c r="AJ294" s="27"/>
      <c r="AK294" s="118"/>
      <c r="AL294" s="70"/>
    </row>
    <row r="295" spans="1:38" outlineLevel="1" x14ac:dyDescent="0.2">
      <c r="A295" s="72"/>
      <c r="B295" s="34">
        <f t="shared" si="546"/>
        <v>290</v>
      </c>
      <c r="C295" s="2" t="s">
        <v>369</v>
      </c>
      <c r="D295" s="55">
        <v>44234</v>
      </c>
      <c r="E295" s="2" t="s">
        <v>60</v>
      </c>
      <c r="F295" s="47" t="s">
        <v>41</v>
      </c>
      <c r="G295" s="47" t="s">
        <v>70</v>
      </c>
      <c r="H295" s="47">
        <v>1100</v>
      </c>
      <c r="I295" s="47" t="s">
        <v>132</v>
      </c>
      <c r="J295" s="47" t="s">
        <v>120</v>
      </c>
      <c r="K295" s="121" t="s">
        <v>772</v>
      </c>
      <c r="L295" s="33" t="s">
        <v>56</v>
      </c>
      <c r="M295" s="10">
        <v>6.4</v>
      </c>
      <c r="N295" s="71">
        <v>1.8565240641711231</v>
      </c>
      <c r="O295" s="28">
        <v>2.42</v>
      </c>
      <c r="P295" s="71">
        <v>1.3195238095238093</v>
      </c>
      <c r="Q295" s="40">
        <f t="shared" si="192"/>
        <v>-3.2</v>
      </c>
      <c r="R295" s="42">
        <f t="shared" ref="R295" si="579">Q295+R294</f>
        <v>203.66000000000008</v>
      </c>
      <c r="S295" s="10">
        <f t="shared" si="471"/>
        <v>6.4</v>
      </c>
      <c r="T295" s="71">
        <f t="shared" ref="T295:V295" si="580">IF(S295&gt;0,T$4,0)</f>
        <v>1</v>
      </c>
      <c r="U295" s="28">
        <f t="shared" si="473"/>
        <v>2.42</v>
      </c>
      <c r="V295" s="71">
        <f t="shared" si="580"/>
        <v>1</v>
      </c>
      <c r="W295" s="40">
        <f t="shared" si="517"/>
        <v>-2</v>
      </c>
      <c r="X295" s="42">
        <f t="shared" si="563"/>
        <v>141.99999999999994</v>
      </c>
      <c r="Y295" s="117"/>
      <c r="Z295" s="71"/>
      <c r="AA295" s="33"/>
      <c r="AB295" s="71"/>
      <c r="AC295" s="27"/>
      <c r="AD295" s="27"/>
      <c r="AE295" s="118"/>
      <c r="AF295" s="117"/>
      <c r="AG295" s="71"/>
      <c r="AH295" s="33"/>
      <c r="AI295" s="71"/>
      <c r="AJ295" s="27"/>
      <c r="AK295" s="118"/>
      <c r="AL295" s="70"/>
    </row>
    <row r="296" spans="1:38" outlineLevel="1" x14ac:dyDescent="0.2">
      <c r="A296" s="72"/>
      <c r="B296" s="34">
        <f t="shared" si="546"/>
        <v>291</v>
      </c>
      <c r="C296" s="2" t="s">
        <v>368</v>
      </c>
      <c r="D296" s="55">
        <v>44236</v>
      </c>
      <c r="E296" s="2" t="s">
        <v>35</v>
      </c>
      <c r="F296" s="47" t="s">
        <v>36</v>
      </c>
      <c r="G296" s="47" t="s">
        <v>67</v>
      </c>
      <c r="H296" s="47">
        <v>1112</v>
      </c>
      <c r="I296" s="47" t="s">
        <v>132</v>
      </c>
      <c r="J296" s="47" t="s">
        <v>120</v>
      </c>
      <c r="K296" s="121" t="s">
        <v>772</v>
      </c>
      <c r="L296" s="33" t="s">
        <v>9</v>
      </c>
      <c r="M296" s="10">
        <v>2.8</v>
      </c>
      <c r="N296" s="71">
        <v>5.5434482758620689</v>
      </c>
      <c r="O296" s="28">
        <v>1.39</v>
      </c>
      <c r="P296" s="71">
        <v>0</v>
      </c>
      <c r="Q296" s="40">
        <f t="shared" si="192"/>
        <v>10</v>
      </c>
      <c r="R296" s="42">
        <f t="shared" ref="R296" si="581">Q296+R295</f>
        <v>213.66000000000008</v>
      </c>
      <c r="S296" s="10">
        <f t="shared" si="471"/>
        <v>2.8</v>
      </c>
      <c r="T296" s="71">
        <f t="shared" ref="T296:V296" si="582">IF(S296&gt;0,T$4,0)</f>
        <v>1</v>
      </c>
      <c r="U296" s="28">
        <f t="shared" si="473"/>
        <v>1.39</v>
      </c>
      <c r="V296" s="71">
        <f t="shared" si="582"/>
        <v>1</v>
      </c>
      <c r="W296" s="40">
        <f t="shared" si="517"/>
        <v>2.19</v>
      </c>
      <c r="X296" s="42">
        <f t="shared" si="563"/>
        <v>144.18999999999994</v>
      </c>
      <c r="Y296" s="117"/>
      <c r="Z296" s="71"/>
      <c r="AA296" s="33"/>
      <c r="AB296" s="71"/>
      <c r="AC296" s="27"/>
      <c r="AD296" s="27"/>
      <c r="AE296" s="118"/>
      <c r="AF296" s="117"/>
      <c r="AG296" s="71"/>
      <c r="AH296" s="33"/>
      <c r="AI296" s="71"/>
      <c r="AJ296" s="27"/>
      <c r="AK296" s="118"/>
      <c r="AL296" s="70"/>
    </row>
    <row r="297" spans="1:38" outlineLevel="1" x14ac:dyDescent="0.2">
      <c r="A297" s="72"/>
      <c r="B297" s="34">
        <f t="shared" si="546"/>
        <v>292</v>
      </c>
      <c r="C297" s="2" t="s">
        <v>370</v>
      </c>
      <c r="D297" s="55">
        <v>44236</v>
      </c>
      <c r="E297" s="2" t="s">
        <v>35</v>
      </c>
      <c r="F297" s="47" t="s">
        <v>36</v>
      </c>
      <c r="G297" s="47" t="s">
        <v>67</v>
      </c>
      <c r="H297" s="47">
        <v>1112</v>
      </c>
      <c r="I297" s="47" t="s">
        <v>132</v>
      </c>
      <c r="J297" s="47" t="s">
        <v>120</v>
      </c>
      <c r="K297" s="121" t="s">
        <v>772</v>
      </c>
      <c r="L297" s="33" t="s">
        <v>74</v>
      </c>
      <c r="M297" s="10">
        <v>213.33</v>
      </c>
      <c r="N297" s="71">
        <v>4.714880952380953E-2</v>
      </c>
      <c r="O297" s="28">
        <v>23.28</v>
      </c>
      <c r="P297" s="71">
        <v>0</v>
      </c>
      <c r="Q297" s="40">
        <f t="shared" si="192"/>
        <v>0</v>
      </c>
      <c r="R297" s="42">
        <f t="shared" ref="R297" si="583">Q297+R296</f>
        <v>213.66000000000008</v>
      </c>
      <c r="S297" s="10">
        <f t="shared" si="471"/>
        <v>213.33</v>
      </c>
      <c r="T297" s="71">
        <f t="shared" ref="T297:V297" si="584">IF(S297&gt;0,T$4,0)</f>
        <v>1</v>
      </c>
      <c r="U297" s="28">
        <f t="shared" si="473"/>
        <v>23.28</v>
      </c>
      <c r="V297" s="71">
        <f t="shared" si="584"/>
        <v>1</v>
      </c>
      <c r="W297" s="40">
        <f t="shared" si="517"/>
        <v>-2</v>
      </c>
      <c r="X297" s="42">
        <f t="shared" si="563"/>
        <v>142.18999999999994</v>
      </c>
      <c r="Y297" s="117"/>
      <c r="Z297" s="71"/>
      <c r="AA297" s="33"/>
      <c r="AB297" s="71"/>
      <c r="AC297" s="27"/>
      <c r="AD297" s="27"/>
      <c r="AE297" s="118"/>
      <c r="AF297" s="117"/>
      <c r="AG297" s="71"/>
      <c r="AH297" s="33"/>
      <c r="AI297" s="71"/>
      <c r="AJ297" s="27"/>
      <c r="AK297" s="118"/>
      <c r="AL297" s="70"/>
    </row>
    <row r="298" spans="1:38" outlineLevel="1" x14ac:dyDescent="0.2">
      <c r="A298" s="72"/>
      <c r="B298" s="34">
        <f t="shared" si="546"/>
        <v>293</v>
      </c>
      <c r="C298" s="2" t="s">
        <v>373</v>
      </c>
      <c r="D298" s="55">
        <v>44238</v>
      </c>
      <c r="E298" s="2" t="s">
        <v>375</v>
      </c>
      <c r="F298" s="47" t="s">
        <v>41</v>
      </c>
      <c r="G298" s="47" t="s">
        <v>67</v>
      </c>
      <c r="H298" s="47">
        <v>1000</v>
      </c>
      <c r="I298" s="47" t="s">
        <v>132</v>
      </c>
      <c r="J298" s="47" t="s">
        <v>178</v>
      </c>
      <c r="K298" s="121" t="s">
        <v>772</v>
      </c>
      <c r="L298" s="33" t="s">
        <v>9</v>
      </c>
      <c r="M298" s="10">
        <v>2.8</v>
      </c>
      <c r="N298" s="27">
        <v>5.5434482758620689</v>
      </c>
      <c r="O298" s="28">
        <v>1.47</v>
      </c>
      <c r="P298" s="27">
        <v>0</v>
      </c>
      <c r="Q298" s="40">
        <f t="shared" si="192"/>
        <v>10</v>
      </c>
      <c r="R298" s="42">
        <f t="shared" ref="R298" si="585">Q298+R297</f>
        <v>223.66000000000008</v>
      </c>
      <c r="S298" s="10">
        <f t="shared" si="471"/>
        <v>2.8</v>
      </c>
      <c r="T298" s="27">
        <f t="shared" ref="T298:V298" si="586">IF(S298&gt;0,T$4,0)</f>
        <v>1</v>
      </c>
      <c r="U298" s="28">
        <f t="shared" si="473"/>
        <v>1.47</v>
      </c>
      <c r="V298" s="27">
        <f t="shared" si="586"/>
        <v>1</v>
      </c>
      <c r="W298" s="40">
        <f t="shared" si="517"/>
        <v>2.27</v>
      </c>
      <c r="X298" s="42">
        <f t="shared" si="563"/>
        <v>144.45999999999995</v>
      </c>
      <c r="Y298" s="117"/>
      <c r="Z298" s="27"/>
      <c r="AA298" s="33"/>
      <c r="AB298" s="27"/>
      <c r="AC298" s="27"/>
      <c r="AD298" s="27"/>
      <c r="AE298" s="118"/>
      <c r="AF298" s="117"/>
      <c r="AG298" s="27"/>
      <c r="AH298" s="33"/>
      <c r="AI298" s="27"/>
      <c r="AJ298" s="27"/>
      <c r="AK298" s="118"/>
      <c r="AL298" s="70"/>
    </row>
    <row r="299" spans="1:38" outlineLevel="1" x14ac:dyDescent="0.2">
      <c r="A299" s="72"/>
      <c r="B299" s="34">
        <f t="shared" si="546"/>
        <v>294</v>
      </c>
      <c r="C299" s="2" t="s">
        <v>371</v>
      </c>
      <c r="D299" s="55">
        <v>44238</v>
      </c>
      <c r="E299" s="2" t="s">
        <v>44</v>
      </c>
      <c r="F299" s="47" t="s">
        <v>25</v>
      </c>
      <c r="G299" s="47" t="s">
        <v>67</v>
      </c>
      <c r="H299" s="47">
        <v>1200</v>
      </c>
      <c r="I299" s="47" t="s">
        <v>132</v>
      </c>
      <c r="J299" s="47" t="s">
        <v>120</v>
      </c>
      <c r="K299" s="121" t="s">
        <v>772</v>
      </c>
      <c r="L299" s="33" t="s">
        <v>9</v>
      </c>
      <c r="M299" s="10">
        <v>2.4700000000000002</v>
      </c>
      <c r="N299" s="27">
        <v>6.7889361702127662</v>
      </c>
      <c r="O299" s="28">
        <v>1.32</v>
      </c>
      <c r="P299" s="27">
        <v>0</v>
      </c>
      <c r="Q299" s="40">
        <f t="shared" si="192"/>
        <v>10</v>
      </c>
      <c r="R299" s="42">
        <f t="shared" ref="R299" si="587">Q299+R298</f>
        <v>233.66000000000008</v>
      </c>
      <c r="S299" s="10">
        <f t="shared" si="471"/>
        <v>2.4700000000000002</v>
      </c>
      <c r="T299" s="27">
        <f t="shared" ref="T299:V299" si="588">IF(S299&gt;0,T$4,0)</f>
        <v>1</v>
      </c>
      <c r="U299" s="28">
        <f t="shared" si="473"/>
        <v>1.32</v>
      </c>
      <c r="V299" s="27">
        <f t="shared" si="588"/>
        <v>1</v>
      </c>
      <c r="W299" s="40">
        <f t="shared" si="517"/>
        <v>1.79</v>
      </c>
      <c r="X299" s="42">
        <f t="shared" si="563"/>
        <v>146.24999999999994</v>
      </c>
      <c r="Y299" s="117"/>
      <c r="Z299" s="27"/>
      <c r="AA299" s="33"/>
      <c r="AB299" s="27"/>
      <c r="AC299" s="27"/>
      <c r="AD299" s="27"/>
      <c r="AE299" s="118"/>
      <c r="AF299" s="117"/>
      <c r="AG299" s="27"/>
      <c r="AH299" s="33"/>
      <c r="AI299" s="27"/>
      <c r="AJ299" s="27"/>
      <c r="AK299" s="118"/>
      <c r="AL299" s="70"/>
    </row>
    <row r="300" spans="1:38" outlineLevel="1" x14ac:dyDescent="0.2">
      <c r="A300" s="72"/>
      <c r="B300" s="34">
        <f t="shared" si="546"/>
        <v>295</v>
      </c>
      <c r="C300" s="2" t="s">
        <v>372</v>
      </c>
      <c r="D300" s="55">
        <v>44238</v>
      </c>
      <c r="E300" s="2" t="s">
        <v>44</v>
      </c>
      <c r="F300" s="47" t="s">
        <v>36</v>
      </c>
      <c r="G300" s="47" t="s">
        <v>67</v>
      </c>
      <c r="H300" s="47">
        <v>1200</v>
      </c>
      <c r="I300" s="47" t="s">
        <v>132</v>
      </c>
      <c r="J300" s="47" t="s">
        <v>120</v>
      </c>
      <c r="K300" s="121" t="s">
        <v>772</v>
      </c>
      <c r="L300" s="33" t="s">
        <v>86</v>
      </c>
      <c r="M300" s="10">
        <v>5.47</v>
      </c>
      <c r="N300" s="27">
        <v>2.2434586466165412</v>
      </c>
      <c r="O300" s="28">
        <v>2.34</v>
      </c>
      <c r="P300" s="27">
        <v>1.686666666666667</v>
      </c>
      <c r="Q300" s="40">
        <f t="shared" si="192"/>
        <v>-3.9</v>
      </c>
      <c r="R300" s="42">
        <f t="shared" ref="R300" si="589">Q300+R299</f>
        <v>229.76000000000008</v>
      </c>
      <c r="S300" s="10">
        <f t="shared" si="471"/>
        <v>5.47</v>
      </c>
      <c r="T300" s="27">
        <f t="shared" ref="T300:V300" si="590">IF(S300&gt;0,T$4,0)</f>
        <v>1</v>
      </c>
      <c r="U300" s="28">
        <f t="shared" si="473"/>
        <v>2.34</v>
      </c>
      <c r="V300" s="27">
        <f t="shared" si="590"/>
        <v>1</v>
      </c>
      <c r="W300" s="40">
        <f t="shared" si="517"/>
        <v>-2</v>
      </c>
      <c r="X300" s="42">
        <f t="shared" si="563"/>
        <v>144.24999999999994</v>
      </c>
      <c r="Y300" s="117"/>
      <c r="Z300" s="27"/>
      <c r="AA300" s="33"/>
      <c r="AB300" s="27"/>
      <c r="AC300" s="27"/>
      <c r="AD300" s="27"/>
      <c r="AE300" s="118"/>
      <c r="AF300" s="117"/>
      <c r="AG300" s="27"/>
      <c r="AH300" s="33"/>
      <c r="AI300" s="27"/>
      <c r="AJ300" s="27"/>
      <c r="AK300" s="118"/>
      <c r="AL300" s="70"/>
    </row>
    <row r="301" spans="1:38" outlineLevel="1" x14ac:dyDescent="0.2">
      <c r="A301" s="72"/>
      <c r="B301" s="34">
        <f t="shared" si="546"/>
        <v>296</v>
      </c>
      <c r="C301" s="2" t="s">
        <v>340</v>
      </c>
      <c r="D301" s="55">
        <v>44238</v>
      </c>
      <c r="E301" s="2" t="s">
        <v>44</v>
      </c>
      <c r="F301" s="47" t="s">
        <v>10</v>
      </c>
      <c r="G301" s="47" t="s">
        <v>67</v>
      </c>
      <c r="H301" s="47">
        <v>1400</v>
      </c>
      <c r="I301" s="47" t="s">
        <v>132</v>
      </c>
      <c r="J301" s="47" t="s">
        <v>120</v>
      </c>
      <c r="K301" s="121" t="s">
        <v>772</v>
      </c>
      <c r="L301" s="33" t="s">
        <v>56</v>
      </c>
      <c r="M301" s="10">
        <v>6.6</v>
      </c>
      <c r="N301" s="27">
        <v>1.7861904761904766</v>
      </c>
      <c r="O301" s="28">
        <v>1.9</v>
      </c>
      <c r="P301" s="27">
        <v>2.0228571428571427</v>
      </c>
      <c r="Q301" s="40">
        <f t="shared" si="192"/>
        <v>-3.8</v>
      </c>
      <c r="R301" s="42">
        <f t="shared" ref="R301" si="591">Q301+R300</f>
        <v>225.96000000000006</v>
      </c>
      <c r="S301" s="10">
        <f t="shared" si="471"/>
        <v>6.6</v>
      </c>
      <c r="T301" s="27">
        <f t="shared" ref="T301:V301" si="592">IF(S301&gt;0,T$4,0)</f>
        <v>1</v>
      </c>
      <c r="U301" s="28">
        <f t="shared" si="473"/>
        <v>1.9</v>
      </c>
      <c r="V301" s="27">
        <f t="shared" si="592"/>
        <v>1</v>
      </c>
      <c r="W301" s="40">
        <f t="shared" si="517"/>
        <v>-2</v>
      </c>
      <c r="X301" s="42">
        <f t="shared" si="563"/>
        <v>142.24999999999994</v>
      </c>
      <c r="Y301" s="117"/>
      <c r="Z301" s="27"/>
      <c r="AA301" s="33"/>
      <c r="AB301" s="27"/>
      <c r="AC301" s="27"/>
      <c r="AD301" s="27"/>
      <c r="AE301" s="118"/>
      <c r="AF301" s="117"/>
      <c r="AG301" s="27"/>
      <c r="AH301" s="33"/>
      <c r="AI301" s="27"/>
      <c r="AJ301" s="27"/>
      <c r="AK301" s="118"/>
      <c r="AL301" s="70"/>
    </row>
    <row r="302" spans="1:38" outlineLevel="1" x14ac:dyDescent="0.2">
      <c r="A302" s="72"/>
      <c r="B302" s="34">
        <f t="shared" si="546"/>
        <v>297</v>
      </c>
      <c r="C302" s="2" t="s">
        <v>374</v>
      </c>
      <c r="D302" s="55">
        <v>44238</v>
      </c>
      <c r="E302" s="2" t="s">
        <v>44</v>
      </c>
      <c r="F302" s="47" t="s">
        <v>13</v>
      </c>
      <c r="G302" s="47" t="s">
        <v>69</v>
      </c>
      <c r="H302" s="47">
        <v>1200</v>
      </c>
      <c r="I302" s="47" t="s">
        <v>132</v>
      </c>
      <c r="J302" s="47" t="s">
        <v>120</v>
      </c>
      <c r="K302" s="121" t="s">
        <v>772</v>
      </c>
      <c r="L302" s="33" t="s">
        <v>9</v>
      </c>
      <c r="M302" s="10">
        <v>2.58</v>
      </c>
      <c r="N302" s="27">
        <v>6.36</v>
      </c>
      <c r="O302" s="28">
        <v>1.44</v>
      </c>
      <c r="P302" s="27">
        <v>0</v>
      </c>
      <c r="Q302" s="40">
        <f t="shared" si="192"/>
        <v>10</v>
      </c>
      <c r="R302" s="42">
        <f t="shared" ref="R302" si="593">Q302+R301</f>
        <v>235.96000000000006</v>
      </c>
      <c r="S302" s="10">
        <f t="shared" si="471"/>
        <v>2.58</v>
      </c>
      <c r="T302" s="27">
        <f t="shared" ref="T302:V302" si="594">IF(S302&gt;0,T$4,0)</f>
        <v>1</v>
      </c>
      <c r="U302" s="28">
        <f t="shared" si="473"/>
        <v>1.44</v>
      </c>
      <c r="V302" s="27">
        <f t="shared" si="594"/>
        <v>1</v>
      </c>
      <c r="W302" s="40">
        <f t="shared" si="517"/>
        <v>2.02</v>
      </c>
      <c r="X302" s="42">
        <f t="shared" si="563"/>
        <v>144.26999999999995</v>
      </c>
      <c r="Y302" s="117"/>
      <c r="Z302" s="27"/>
      <c r="AA302" s="33"/>
      <c r="AB302" s="27"/>
      <c r="AC302" s="27"/>
      <c r="AD302" s="27"/>
      <c r="AE302" s="118"/>
      <c r="AF302" s="117"/>
      <c r="AG302" s="27"/>
      <c r="AH302" s="33"/>
      <c r="AI302" s="27"/>
      <c r="AJ302" s="27"/>
      <c r="AK302" s="118"/>
      <c r="AL302" s="70"/>
    </row>
    <row r="303" spans="1:38" outlineLevel="1" x14ac:dyDescent="0.2">
      <c r="A303" s="72"/>
      <c r="B303" s="34">
        <f t="shared" si="546"/>
        <v>298</v>
      </c>
      <c r="C303" s="2" t="s">
        <v>376</v>
      </c>
      <c r="D303" s="55">
        <v>44239</v>
      </c>
      <c r="E303" s="2" t="s">
        <v>26</v>
      </c>
      <c r="F303" s="47" t="s">
        <v>36</v>
      </c>
      <c r="G303" s="47" t="s">
        <v>245</v>
      </c>
      <c r="H303" s="47">
        <v>1100</v>
      </c>
      <c r="I303" s="47" t="s">
        <v>131</v>
      </c>
      <c r="J303" s="47" t="s">
        <v>120</v>
      </c>
      <c r="K303" s="121" t="s">
        <v>772</v>
      </c>
      <c r="L303" s="33" t="s">
        <v>74</v>
      </c>
      <c r="M303" s="10">
        <v>17.5</v>
      </c>
      <c r="N303" s="27">
        <v>0.60696969696969705</v>
      </c>
      <c r="O303" s="28">
        <v>3.45</v>
      </c>
      <c r="P303" s="27">
        <v>0.24000000000000005</v>
      </c>
      <c r="Q303" s="40">
        <f t="shared" si="192"/>
        <v>-0.8</v>
      </c>
      <c r="R303" s="42">
        <f t="shared" ref="R303" si="595">Q303+R302</f>
        <v>235.16000000000005</v>
      </c>
      <c r="S303" s="10">
        <f t="shared" si="471"/>
        <v>17.5</v>
      </c>
      <c r="T303" s="27">
        <f t="shared" ref="T303:V303" si="596">IF(S303&gt;0,T$4,0)</f>
        <v>1</v>
      </c>
      <c r="U303" s="28">
        <f t="shared" si="473"/>
        <v>3.45</v>
      </c>
      <c r="V303" s="27">
        <f t="shared" si="596"/>
        <v>1</v>
      </c>
      <c r="W303" s="40">
        <f t="shared" si="517"/>
        <v>-2</v>
      </c>
      <c r="X303" s="42">
        <f t="shared" si="563"/>
        <v>142.26999999999995</v>
      </c>
      <c r="Y303" s="117"/>
      <c r="Z303" s="27"/>
      <c r="AA303" s="33"/>
      <c r="AB303" s="27"/>
      <c r="AC303" s="27"/>
      <c r="AD303" s="27"/>
      <c r="AE303" s="118"/>
      <c r="AF303" s="117"/>
      <c r="AG303" s="27"/>
      <c r="AH303" s="33"/>
      <c r="AI303" s="27"/>
      <c r="AJ303" s="27"/>
      <c r="AK303" s="118"/>
      <c r="AL303" s="70"/>
    </row>
    <row r="304" spans="1:38" outlineLevel="1" x14ac:dyDescent="0.2">
      <c r="A304" s="72"/>
      <c r="B304" s="34">
        <f t="shared" si="546"/>
        <v>299</v>
      </c>
      <c r="C304" s="2" t="s">
        <v>377</v>
      </c>
      <c r="D304" s="55">
        <v>44239</v>
      </c>
      <c r="E304" s="2" t="s">
        <v>27</v>
      </c>
      <c r="F304" s="47" t="s">
        <v>13</v>
      </c>
      <c r="G304" s="47" t="s">
        <v>69</v>
      </c>
      <c r="H304" s="47">
        <v>1200</v>
      </c>
      <c r="I304" s="47" t="s">
        <v>132</v>
      </c>
      <c r="J304" s="47" t="s">
        <v>120</v>
      </c>
      <c r="K304" s="121" t="s">
        <v>772</v>
      </c>
      <c r="L304" s="33" t="s">
        <v>56</v>
      </c>
      <c r="M304" s="10">
        <v>26.98</v>
      </c>
      <c r="N304" s="27">
        <v>0.38307692307692309</v>
      </c>
      <c r="O304" s="28">
        <v>5.65</v>
      </c>
      <c r="P304" s="27">
        <v>7.999999999999996E-2</v>
      </c>
      <c r="Q304" s="40">
        <f t="shared" si="192"/>
        <v>-0.5</v>
      </c>
      <c r="R304" s="42">
        <f t="shared" ref="R304" si="597">Q304+R303</f>
        <v>234.66000000000005</v>
      </c>
      <c r="S304" s="10">
        <f t="shared" si="471"/>
        <v>26.98</v>
      </c>
      <c r="T304" s="27">
        <f t="shared" ref="T304:V304" si="598">IF(S304&gt;0,T$4,0)</f>
        <v>1</v>
      </c>
      <c r="U304" s="28">
        <f t="shared" si="473"/>
        <v>5.65</v>
      </c>
      <c r="V304" s="27">
        <f t="shared" si="598"/>
        <v>1</v>
      </c>
      <c r="W304" s="40">
        <f t="shared" si="517"/>
        <v>-2</v>
      </c>
      <c r="X304" s="42">
        <f t="shared" si="563"/>
        <v>140.26999999999995</v>
      </c>
      <c r="Y304" s="117"/>
      <c r="Z304" s="27"/>
      <c r="AA304" s="33"/>
      <c r="AB304" s="27"/>
      <c r="AC304" s="27"/>
      <c r="AD304" s="27"/>
      <c r="AE304" s="118"/>
      <c r="AF304" s="117"/>
      <c r="AG304" s="27"/>
      <c r="AH304" s="33"/>
      <c r="AI304" s="27"/>
      <c r="AJ304" s="27"/>
      <c r="AK304" s="118"/>
      <c r="AL304" s="70"/>
    </row>
    <row r="305" spans="1:38" outlineLevel="1" x14ac:dyDescent="0.2">
      <c r="A305" s="72"/>
      <c r="B305" s="34">
        <f t="shared" si="546"/>
        <v>300</v>
      </c>
      <c r="C305" s="2" t="s">
        <v>341</v>
      </c>
      <c r="D305" s="55">
        <v>44240</v>
      </c>
      <c r="E305" s="2" t="s">
        <v>40</v>
      </c>
      <c r="F305" s="47" t="s">
        <v>25</v>
      </c>
      <c r="G305" s="47" t="s">
        <v>245</v>
      </c>
      <c r="H305" s="47">
        <v>1000</v>
      </c>
      <c r="I305" s="47" t="s">
        <v>132</v>
      </c>
      <c r="J305" s="47" t="s">
        <v>120</v>
      </c>
      <c r="K305" s="121" t="s">
        <v>772</v>
      </c>
      <c r="L305" s="33" t="s">
        <v>8</v>
      </c>
      <c r="M305" s="10">
        <v>2.95</v>
      </c>
      <c r="N305" s="27">
        <v>5.112089761570827</v>
      </c>
      <c r="O305" s="28">
        <v>1.47</v>
      </c>
      <c r="P305" s="27">
        <v>0</v>
      </c>
      <c r="Q305" s="40">
        <f t="shared" si="192"/>
        <v>-5.0999999999999996</v>
      </c>
      <c r="R305" s="42">
        <f t="shared" ref="R305" si="599">Q305+R304</f>
        <v>229.56000000000006</v>
      </c>
      <c r="S305" s="10">
        <f t="shared" si="471"/>
        <v>2.95</v>
      </c>
      <c r="T305" s="27">
        <f t="shared" ref="T305:V305" si="600">IF(S305&gt;0,T$4,0)</f>
        <v>1</v>
      </c>
      <c r="U305" s="28">
        <f t="shared" si="473"/>
        <v>1.47</v>
      </c>
      <c r="V305" s="27">
        <f t="shared" si="600"/>
        <v>1</v>
      </c>
      <c r="W305" s="40">
        <f t="shared" si="517"/>
        <v>-0.53</v>
      </c>
      <c r="X305" s="42">
        <f t="shared" si="563"/>
        <v>139.73999999999995</v>
      </c>
      <c r="Y305" s="117"/>
      <c r="Z305" s="27"/>
      <c r="AA305" s="33"/>
      <c r="AB305" s="27"/>
      <c r="AC305" s="27"/>
      <c r="AD305" s="27"/>
      <c r="AE305" s="118"/>
      <c r="AF305" s="117"/>
      <c r="AG305" s="27"/>
      <c r="AH305" s="33"/>
      <c r="AI305" s="27"/>
      <c r="AJ305" s="27"/>
      <c r="AK305" s="118"/>
      <c r="AL305" s="70"/>
    </row>
    <row r="306" spans="1:38" outlineLevel="1" x14ac:dyDescent="0.2">
      <c r="A306" s="72"/>
      <c r="B306" s="34">
        <f t="shared" si="546"/>
        <v>301</v>
      </c>
      <c r="C306" s="2" t="s">
        <v>378</v>
      </c>
      <c r="D306" s="55">
        <v>44240</v>
      </c>
      <c r="E306" s="2" t="s">
        <v>40</v>
      </c>
      <c r="F306" s="47" t="s">
        <v>13</v>
      </c>
      <c r="G306" s="47" t="s">
        <v>70</v>
      </c>
      <c r="H306" s="47">
        <v>1100</v>
      </c>
      <c r="I306" s="47" t="s">
        <v>132</v>
      </c>
      <c r="J306" s="47" t="s">
        <v>120</v>
      </c>
      <c r="K306" s="121" t="s">
        <v>772</v>
      </c>
      <c r="L306" s="33" t="s">
        <v>66</v>
      </c>
      <c r="M306" s="10">
        <v>6.82</v>
      </c>
      <c r="N306" s="27">
        <v>1.7142553191489363</v>
      </c>
      <c r="O306" s="28">
        <v>2.08</v>
      </c>
      <c r="P306" s="27">
        <v>1.5911111111111111</v>
      </c>
      <c r="Q306" s="40">
        <f t="shared" si="192"/>
        <v>-3.3</v>
      </c>
      <c r="R306" s="42">
        <f t="shared" ref="R306" si="601">Q306+R305</f>
        <v>226.26000000000005</v>
      </c>
      <c r="S306" s="10">
        <f t="shared" ref="S306:S369" si="602">M306</f>
        <v>6.82</v>
      </c>
      <c r="T306" s="27">
        <f t="shared" ref="T306:V306" si="603">IF(S306&gt;0,T$4,0)</f>
        <v>1</v>
      </c>
      <c r="U306" s="28">
        <f t="shared" ref="U306:U369" si="604">O306</f>
        <v>2.08</v>
      </c>
      <c r="V306" s="27">
        <f t="shared" si="603"/>
        <v>1</v>
      </c>
      <c r="W306" s="40">
        <f t="shared" si="517"/>
        <v>-2</v>
      </c>
      <c r="X306" s="42">
        <f t="shared" si="563"/>
        <v>137.73999999999995</v>
      </c>
      <c r="Y306" s="117"/>
      <c r="Z306" s="27"/>
      <c r="AA306" s="33"/>
      <c r="AB306" s="27"/>
      <c r="AC306" s="27"/>
      <c r="AD306" s="27"/>
      <c r="AE306" s="118"/>
      <c r="AF306" s="117"/>
      <c r="AG306" s="27"/>
      <c r="AH306" s="33"/>
      <c r="AI306" s="27"/>
      <c r="AJ306" s="27"/>
      <c r="AK306" s="118"/>
      <c r="AL306" s="70"/>
    </row>
    <row r="307" spans="1:38" outlineLevel="1" x14ac:dyDescent="0.2">
      <c r="A307" s="72"/>
      <c r="B307" s="34">
        <f t="shared" si="546"/>
        <v>302</v>
      </c>
      <c r="C307" s="2" t="s">
        <v>203</v>
      </c>
      <c r="D307" s="55">
        <v>44240</v>
      </c>
      <c r="E307" s="2" t="s">
        <v>31</v>
      </c>
      <c r="F307" s="47" t="s">
        <v>25</v>
      </c>
      <c r="G307" s="47" t="s">
        <v>245</v>
      </c>
      <c r="H307" s="47">
        <v>1100</v>
      </c>
      <c r="I307" s="47" t="s">
        <v>132</v>
      </c>
      <c r="J307" s="47" t="s">
        <v>120</v>
      </c>
      <c r="K307" s="121" t="s">
        <v>772</v>
      </c>
      <c r="L307" s="33" t="s">
        <v>56</v>
      </c>
      <c r="M307" s="10">
        <v>14.3</v>
      </c>
      <c r="N307" s="27">
        <v>0.75528301886792448</v>
      </c>
      <c r="O307" s="28">
        <v>3.56</v>
      </c>
      <c r="P307" s="27">
        <v>0.28999999999999976</v>
      </c>
      <c r="Q307" s="40">
        <f t="shared" si="192"/>
        <v>-1</v>
      </c>
      <c r="R307" s="42">
        <f t="shared" ref="R307" si="605">Q307+R306</f>
        <v>225.26000000000005</v>
      </c>
      <c r="S307" s="10">
        <f t="shared" si="602"/>
        <v>14.3</v>
      </c>
      <c r="T307" s="27">
        <f t="shared" ref="T307:V307" si="606">IF(S307&gt;0,T$4,0)</f>
        <v>1</v>
      </c>
      <c r="U307" s="28">
        <f t="shared" si="604"/>
        <v>3.56</v>
      </c>
      <c r="V307" s="27">
        <f t="shared" si="606"/>
        <v>1</v>
      </c>
      <c r="W307" s="40">
        <f t="shared" si="517"/>
        <v>-2</v>
      </c>
      <c r="X307" s="42">
        <f t="shared" si="563"/>
        <v>135.73999999999995</v>
      </c>
      <c r="Y307" s="117"/>
      <c r="Z307" s="27"/>
      <c r="AA307" s="33"/>
      <c r="AB307" s="27"/>
      <c r="AC307" s="27"/>
      <c r="AD307" s="27"/>
      <c r="AE307" s="118"/>
      <c r="AF307" s="117"/>
      <c r="AG307" s="27"/>
      <c r="AH307" s="33"/>
      <c r="AI307" s="27"/>
      <c r="AJ307" s="27"/>
      <c r="AK307" s="118"/>
      <c r="AL307" s="70"/>
    </row>
    <row r="308" spans="1:38" outlineLevel="1" x14ac:dyDescent="0.2">
      <c r="A308" s="72"/>
      <c r="B308" s="34">
        <f t="shared" si="546"/>
        <v>303</v>
      </c>
      <c r="C308" s="2" t="s">
        <v>232</v>
      </c>
      <c r="D308" s="55">
        <v>44240</v>
      </c>
      <c r="E308" s="2" t="s">
        <v>31</v>
      </c>
      <c r="F308" s="47" t="s">
        <v>13</v>
      </c>
      <c r="G308" s="47" t="s">
        <v>191</v>
      </c>
      <c r="H308" s="47">
        <v>1400</v>
      </c>
      <c r="I308" s="47" t="s">
        <v>132</v>
      </c>
      <c r="J308" s="47" t="s">
        <v>120</v>
      </c>
      <c r="K308" s="121" t="s">
        <v>772</v>
      </c>
      <c r="L308" s="33" t="s">
        <v>65</v>
      </c>
      <c r="M308" s="10">
        <v>14</v>
      </c>
      <c r="N308" s="27">
        <v>0.77153846153846173</v>
      </c>
      <c r="O308" s="28">
        <v>4.55</v>
      </c>
      <c r="P308" s="27">
        <v>0.21999999999999981</v>
      </c>
      <c r="Q308" s="40">
        <f t="shared" si="192"/>
        <v>-1</v>
      </c>
      <c r="R308" s="42">
        <f t="shared" ref="R308" si="607">Q308+R307</f>
        <v>224.26000000000005</v>
      </c>
      <c r="S308" s="10">
        <f t="shared" si="602"/>
        <v>14</v>
      </c>
      <c r="T308" s="27">
        <f t="shared" ref="T308:V308" si="608">IF(S308&gt;0,T$4,0)</f>
        <v>1</v>
      </c>
      <c r="U308" s="28">
        <f t="shared" si="604"/>
        <v>4.55</v>
      </c>
      <c r="V308" s="27">
        <f t="shared" si="608"/>
        <v>1</v>
      </c>
      <c r="W308" s="40">
        <f t="shared" si="517"/>
        <v>-2</v>
      </c>
      <c r="X308" s="42">
        <f t="shared" si="563"/>
        <v>133.73999999999995</v>
      </c>
      <c r="Y308" s="117"/>
      <c r="Z308" s="27"/>
      <c r="AA308" s="33"/>
      <c r="AB308" s="27"/>
      <c r="AC308" s="27"/>
      <c r="AD308" s="27"/>
      <c r="AE308" s="118"/>
      <c r="AF308" s="117"/>
      <c r="AG308" s="27"/>
      <c r="AH308" s="33"/>
      <c r="AI308" s="27"/>
      <c r="AJ308" s="27"/>
      <c r="AK308" s="118"/>
      <c r="AL308" s="70"/>
    </row>
    <row r="309" spans="1:38" outlineLevel="1" x14ac:dyDescent="0.2">
      <c r="A309" s="72"/>
      <c r="B309" s="34">
        <f t="shared" si="546"/>
        <v>304</v>
      </c>
      <c r="C309" s="2" t="s">
        <v>379</v>
      </c>
      <c r="D309" s="55">
        <v>44242</v>
      </c>
      <c r="E309" s="2" t="s">
        <v>73</v>
      </c>
      <c r="F309" s="47" t="s">
        <v>10</v>
      </c>
      <c r="G309" s="47" t="s">
        <v>67</v>
      </c>
      <c r="H309" s="47">
        <v>1000</v>
      </c>
      <c r="I309" s="47" t="s">
        <v>132</v>
      </c>
      <c r="J309" s="47" t="s">
        <v>120</v>
      </c>
      <c r="K309" s="121" t="s">
        <v>772</v>
      </c>
      <c r="L309" s="33" t="s">
        <v>8</v>
      </c>
      <c r="M309" s="10">
        <v>7.18</v>
      </c>
      <c r="N309" s="27">
        <v>1.6242857142857143</v>
      </c>
      <c r="O309" s="28">
        <v>2.6</v>
      </c>
      <c r="P309" s="27">
        <v>1.003076923076923</v>
      </c>
      <c r="Q309" s="40">
        <f t="shared" si="192"/>
        <v>0</v>
      </c>
      <c r="R309" s="42">
        <f t="shared" ref="R309" si="609">Q309+R308</f>
        <v>224.26000000000005</v>
      </c>
      <c r="S309" s="10">
        <f t="shared" si="602"/>
        <v>7.18</v>
      </c>
      <c r="T309" s="27">
        <f t="shared" ref="T309:V309" si="610">IF(S309&gt;0,T$4,0)</f>
        <v>1</v>
      </c>
      <c r="U309" s="28">
        <f t="shared" si="604"/>
        <v>2.6</v>
      </c>
      <c r="V309" s="27">
        <f t="shared" si="610"/>
        <v>1</v>
      </c>
      <c r="W309" s="40">
        <f t="shared" si="517"/>
        <v>0.6</v>
      </c>
      <c r="X309" s="42">
        <f t="shared" si="563"/>
        <v>134.33999999999995</v>
      </c>
      <c r="Y309" s="117"/>
      <c r="Z309" s="27"/>
      <c r="AA309" s="33"/>
      <c r="AB309" s="27"/>
      <c r="AC309" s="27"/>
      <c r="AD309" s="27"/>
      <c r="AE309" s="118"/>
      <c r="AF309" s="117"/>
      <c r="AG309" s="27"/>
      <c r="AH309" s="33"/>
      <c r="AI309" s="27"/>
      <c r="AJ309" s="27"/>
      <c r="AK309" s="118"/>
      <c r="AL309" s="70"/>
    </row>
    <row r="310" spans="1:38" outlineLevel="1" x14ac:dyDescent="0.2">
      <c r="A310" s="72"/>
      <c r="B310" s="34">
        <f t="shared" si="546"/>
        <v>305</v>
      </c>
      <c r="C310" s="2" t="s">
        <v>380</v>
      </c>
      <c r="D310" s="55">
        <v>44243</v>
      </c>
      <c r="E310" s="2" t="s">
        <v>33</v>
      </c>
      <c r="F310" s="47" t="s">
        <v>34</v>
      </c>
      <c r="G310" s="47" t="s">
        <v>67</v>
      </c>
      <c r="H310" s="47">
        <v>975</v>
      </c>
      <c r="I310" s="47" t="s">
        <v>132</v>
      </c>
      <c r="J310" s="47" t="s">
        <v>120</v>
      </c>
      <c r="K310" s="121" t="s">
        <v>772</v>
      </c>
      <c r="L310" s="33" t="s">
        <v>204</v>
      </c>
      <c r="M310" s="10">
        <v>4.5999999999999996</v>
      </c>
      <c r="N310" s="27">
        <v>2.7717241379310344</v>
      </c>
      <c r="O310" s="28">
        <v>2</v>
      </c>
      <c r="P310" s="27">
        <v>2.74</v>
      </c>
      <c r="Q310" s="40">
        <f t="shared" si="192"/>
        <v>-5.5</v>
      </c>
      <c r="R310" s="42">
        <f t="shared" ref="R310" si="611">Q310+R309</f>
        <v>218.76000000000005</v>
      </c>
      <c r="S310" s="10">
        <f t="shared" si="602"/>
        <v>4.5999999999999996</v>
      </c>
      <c r="T310" s="27">
        <f t="shared" ref="T310:V310" si="612">IF(S310&gt;0,T$4,0)</f>
        <v>1</v>
      </c>
      <c r="U310" s="28">
        <f t="shared" si="604"/>
        <v>2</v>
      </c>
      <c r="V310" s="27">
        <f t="shared" si="612"/>
        <v>1</v>
      </c>
      <c r="W310" s="40">
        <f t="shared" si="517"/>
        <v>-2</v>
      </c>
      <c r="X310" s="42">
        <f t="shared" si="563"/>
        <v>132.33999999999995</v>
      </c>
      <c r="Y310" s="117"/>
      <c r="Z310" s="27"/>
      <c r="AA310" s="33"/>
      <c r="AB310" s="27"/>
      <c r="AC310" s="27"/>
      <c r="AD310" s="27"/>
      <c r="AE310" s="118"/>
      <c r="AF310" s="117"/>
      <c r="AG310" s="27"/>
      <c r="AH310" s="33"/>
      <c r="AI310" s="27"/>
      <c r="AJ310" s="27"/>
      <c r="AK310" s="118"/>
      <c r="AL310" s="70"/>
    </row>
    <row r="311" spans="1:38" outlineLevel="1" x14ac:dyDescent="0.2">
      <c r="A311" s="72"/>
      <c r="B311" s="34">
        <f t="shared" si="546"/>
        <v>306</v>
      </c>
      <c r="C311" s="2" t="s">
        <v>381</v>
      </c>
      <c r="D311" s="55">
        <v>44244</v>
      </c>
      <c r="E311" s="2" t="s">
        <v>43</v>
      </c>
      <c r="F311" s="47" t="s">
        <v>25</v>
      </c>
      <c r="G311" s="47" t="s">
        <v>67</v>
      </c>
      <c r="H311" s="47">
        <v>1300</v>
      </c>
      <c r="I311" s="47" t="s">
        <v>132</v>
      </c>
      <c r="J311" s="47" t="s">
        <v>120</v>
      </c>
      <c r="K311" s="121" t="s">
        <v>772</v>
      </c>
      <c r="L311" s="33" t="s">
        <v>62</v>
      </c>
      <c r="M311" s="10">
        <v>32.369999999999997</v>
      </c>
      <c r="N311" s="27">
        <v>0.31967741935483873</v>
      </c>
      <c r="O311" s="28">
        <v>6.2</v>
      </c>
      <c r="P311" s="27">
        <v>6.0000000000000012E-2</v>
      </c>
      <c r="Q311" s="40">
        <f t="shared" si="192"/>
        <v>-0.4</v>
      </c>
      <c r="R311" s="42">
        <f t="shared" ref="R311" si="613">Q311+R310</f>
        <v>218.36000000000004</v>
      </c>
      <c r="S311" s="10">
        <f t="shared" si="602"/>
        <v>32.369999999999997</v>
      </c>
      <c r="T311" s="27">
        <f t="shared" ref="T311:V311" si="614">IF(S311&gt;0,T$4,0)</f>
        <v>1</v>
      </c>
      <c r="U311" s="28">
        <f t="shared" si="604"/>
        <v>6.2</v>
      </c>
      <c r="V311" s="27">
        <f t="shared" si="614"/>
        <v>1</v>
      </c>
      <c r="W311" s="40">
        <f t="shared" si="517"/>
        <v>-2</v>
      </c>
      <c r="X311" s="42">
        <f t="shared" si="563"/>
        <v>130.33999999999995</v>
      </c>
      <c r="Y311" s="117"/>
      <c r="Z311" s="27"/>
      <c r="AA311" s="33"/>
      <c r="AB311" s="27"/>
      <c r="AC311" s="27"/>
      <c r="AD311" s="27"/>
      <c r="AE311" s="118"/>
      <c r="AF311" s="117"/>
      <c r="AG311" s="27"/>
      <c r="AH311" s="33"/>
      <c r="AI311" s="27"/>
      <c r="AJ311" s="27"/>
      <c r="AK311" s="118"/>
      <c r="AL311" s="70"/>
    </row>
    <row r="312" spans="1:38" outlineLevel="1" x14ac:dyDescent="0.2">
      <c r="A312" s="72"/>
      <c r="B312" s="34">
        <f t="shared" si="546"/>
        <v>307</v>
      </c>
      <c r="C312" s="2" t="s">
        <v>382</v>
      </c>
      <c r="D312" s="55">
        <v>44244</v>
      </c>
      <c r="E312" s="2" t="s">
        <v>259</v>
      </c>
      <c r="F312" s="47" t="s">
        <v>25</v>
      </c>
      <c r="G312" s="47" t="s">
        <v>298</v>
      </c>
      <c r="H312" s="47">
        <v>1200</v>
      </c>
      <c r="I312" s="47" t="s">
        <v>132</v>
      </c>
      <c r="J312" s="47" t="s">
        <v>260</v>
      </c>
      <c r="K312" s="121" t="s">
        <v>772</v>
      </c>
      <c r="L312" s="33" t="s">
        <v>8</v>
      </c>
      <c r="M312" s="10">
        <v>26</v>
      </c>
      <c r="N312" s="27">
        <v>0.39800000000000002</v>
      </c>
      <c r="O312" s="28">
        <v>4.8</v>
      </c>
      <c r="P312" s="27">
        <v>0.10999999999999996</v>
      </c>
      <c r="Q312" s="40">
        <f t="shared" si="192"/>
        <v>0</v>
      </c>
      <c r="R312" s="42">
        <f t="shared" ref="R312" si="615">Q312+R311</f>
        <v>218.36000000000004</v>
      </c>
      <c r="S312" s="10">
        <f t="shared" si="602"/>
        <v>26</v>
      </c>
      <c r="T312" s="27">
        <f t="shared" ref="T312:V312" si="616">IF(S312&gt;0,T$4,0)</f>
        <v>1</v>
      </c>
      <c r="U312" s="28">
        <f t="shared" si="604"/>
        <v>4.8</v>
      </c>
      <c r="V312" s="27">
        <f t="shared" si="616"/>
        <v>1</v>
      </c>
      <c r="W312" s="40">
        <f t="shared" si="517"/>
        <v>2.8</v>
      </c>
      <c r="X312" s="42">
        <f t="shared" si="563"/>
        <v>133.13999999999996</v>
      </c>
      <c r="Y312" s="117"/>
      <c r="Z312" s="27"/>
      <c r="AA312" s="33"/>
      <c r="AB312" s="27"/>
      <c r="AC312" s="27"/>
      <c r="AD312" s="27"/>
      <c r="AE312" s="118"/>
      <c r="AF312" s="117"/>
      <c r="AG312" s="27"/>
      <c r="AH312" s="33"/>
      <c r="AI312" s="27"/>
      <c r="AJ312" s="27"/>
      <c r="AK312" s="118"/>
      <c r="AL312" s="70"/>
    </row>
    <row r="313" spans="1:38" outlineLevel="1" x14ac:dyDescent="0.2">
      <c r="A313" s="72"/>
      <c r="B313" s="34">
        <f t="shared" si="546"/>
        <v>308</v>
      </c>
      <c r="C313" s="2" t="s">
        <v>361</v>
      </c>
      <c r="D313" s="55">
        <v>44245</v>
      </c>
      <c r="E313" s="2" t="s">
        <v>44</v>
      </c>
      <c r="F313" s="47" t="s">
        <v>13</v>
      </c>
      <c r="G313" s="47" t="s">
        <v>69</v>
      </c>
      <c r="H313" s="47">
        <v>1350</v>
      </c>
      <c r="I313" s="47" t="s">
        <v>132</v>
      </c>
      <c r="J313" s="47" t="s">
        <v>120</v>
      </c>
      <c r="K313" s="121" t="s">
        <v>772</v>
      </c>
      <c r="L313" s="33" t="s">
        <v>9</v>
      </c>
      <c r="M313" s="10">
        <v>4.2</v>
      </c>
      <c r="N313" s="27">
        <v>3.1123076923076924</v>
      </c>
      <c r="O313" s="28">
        <v>2.1</v>
      </c>
      <c r="P313" s="27">
        <v>2.8564705882352941</v>
      </c>
      <c r="Q313" s="40">
        <f t="shared" si="192"/>
        <v>13.1</v>
      </c>
      <c r="R313" s="42">
        <f t="shared" ref="R313" si="617">Q313+R312</f>
        <v>231.46000000000004</v>
      </c>
      <c r="S313" s="10">
        <f t="shared" si="602"/>
        <v>4.2</v>
      </c>
      <c r="T313" s="27">
        <f t="shared" ref="T313:V313" si="618">IF(S313&gt;0,T$4,0)</f>
        <v>1</v>
      </c>
      <c r="U313" s="28">
        <f t="shared" si="604"/>
        <v>2.1</v>
      </c>
      <c r="V313" s="27">
        <f t="shared" si="618"/>
        <v>1</v>
      </c>
      <c r="W313" s="40">
        <f t="shared" si="517"/>
        <v>4.3</v>
      </c>
      <c r="X313" s="42">
        <f t="shared" si="563"/>
        <v>137.43999999999997</v>
      </c>
      <c r="Y313" s="117"/>
      <c r="Z313" s="27"/>
      <c r="AA313" s="33"/>
      <c r="AB313" s="27"/>
      <c r="AC313" s="27"/>
      <c r="AD313" s="27"/>
      <c r="AE313" s="118"/>
      <c r="AF313" s="117"/>
      <c r="AG313" s="27"/>
      <c r="AH313" s="33"/>
      <c r="AI313" s="27"/>
      <c r="AJ313" s="27"/>
      <c r="AK313" s="118"/>
      <c r="AL313" s="70"/>
    </row>
    <row r="314" spans="1:38" outlineLevel="1" x14ac:dyDescent="0.2">
      <c r="A314" s="72"/>
      <c r="B314" s="34">
        <f t="shared" si="546"/>
        <v>309</v>
      </c>
      <c r="C314" s="2" t="s">
        <v>384</v>
      </c>
      <c r="D314" s="55">
        <v>44246</v>
      </c>
      <c r="E314" s="2" t="s">
        <v>27</v>
      </c>
      <c r="F314" s="47" t="s">
        <v>41</v>
      </c>
      <c r="G314" s="47" t="s">
        <v>71</v>
      </c>
      <c r="H314" s="47">
        <v>955</v>
      </c>
      <c r="I314" s="47" t="s">
        <v>132</v>
      </c>
      <c r="J314" s="47" t="s">
        <v>120</v>
      </c>
      <c r="K314" s="121" t="s">
        <v>772</v>
      </c>
      <c r="L314" s="33" t="s">
        <v>9</v>
      </c>
      <c r="M314" s="10">
        <v>2.94</v>
      </c>
      <c r="N314" s="27">
        <v>5.1625806451612899</v>
      </c>
      <c r="O314" s="28">
        <v>1.54</v>
      </c>
      <c r="P314" s="27">
        <v>0</v>
      </c>
      <c r="Q314" s="40">
        <f t="shared" si="192"/>
        <v>10</v>
      </c>
      <c r="R314" s="42">
        <f t="shared" ref="R314" si="619">Q314+R313</f>
        <v>241.46000000000004</v>
      </c>
      <c r="S314" s="10">
        <f t="shared" si="602"/>
        <v>2.94</v>
      </c>
      <c r="T314" s="27">
        <f t="shared" ref="T314:V314" si="620">IF(S314&gt;0,T$4,0)</f>
        <v>1</v>
      </c>
      <c r="U314" s="28">
        <f t="shared" si="604"/>
        <v>1.54</v>
      </c>
      <c r="V314" s="27">
        <f t="shared" si="620"/>
        <v>1</v>
      </c>
      <c r="W314" s="40">
        <f t="shared" si="517"/>
        <v>2.48</v>
      </c>
      <c r="X314" s="42">
        <f t="shared" si="563"/>
        <v>139.91999999999996</v>
      </c>
      <c r="Y314" s="117"/>
      <c r="Z314" s="27"/>
      <c r="AA314" s="33"/>
      <c r="AB314" s="27"/>
      <c r="AC314" s="27"/>
      <c r="AD314" s="27"/>
      <c r="AE314" s="118"/>
      <c r="AF314" s="117"/>
      <c r="AG314" s="27"/>
      <c r="AH314" s="33"/>
      <c r="AI314" s="27"/>
      <c r="AJ314" s="27"/>
      <c r="AK314" s="118"/>
      <c r="AL314" s="70"/>
    </row>
    <row r="315" spans="1:38" outlineLevel="1" x14ac:dyDescent="0.2">
      <c r="A315" s="72"/>
      <c r="B315" s="34">
        <f t="shared" si="546"/>
        <v>310</v>
      </c>
      <c r="C315" s="2" t="s">
        <v>383</v>
      </c>
      <c r="D315" s="55">
        <v>44246</v>
      </c>
      <c r="E315" s="2" t="s">
        <v>27</v>
      </c>
      <c r="F315" s="47" t="s">
        <v>48</v>
      </c>
      <c r="G315" s="47" t="s">
        <v>71</v>
      </c>
      <c r="H315" s="47">
        <v>1200</v>
      </c>
      <c r="I315" s="47" t="s">
        <v>132</v>
      </c>
      <c r="J315" s="47" t="s">
        <v>120</v>
      </c>
      <c r="K315" s="121" t="s">
        <v>772</v>
      </c>
      <c r="L315" s="33" t="s">
        <v>65</v>
      </c>
      <c r="M315" s="10">
        <v>26.04</v>
      </c>
      <c r="N315" s="27">
        <v>0.39800000000000002</v>
      </c>
      <c r="O315" s="28">
        <v>5.46</v>
      </c>
      <c r="P315" s="27">
        <v>7.9999999999999974E-2</v>
      </c>
      <c r="Q315" s="40">
        <f t="shared" si="192"/>
        <v>-0.5</v>
      </c>
      <c r="R315" s="42">
        <f t="shared" ref="R315" si="621">Q315+R314</f>
        <v>240.96000000000004</v>
      </c>
      <c r="S315" s="10">
        <f t="shared" si="602"/>
        <v>26.04</v>
      </c>
      <c r="T315" s="27">
        <f t="shared" ref="T315:V315" si="622">IF(S315&gt;0,T$4,0)</f>
        <v>1</v>
      </c>
      <c r="U315" s="28">
        <f t="shared" si="604"/>
        <v>5.46</v>
      </c>
      <c r="V315" s="27">
        <f t="shared" si="622"/>
        <v>1</v>
      </c>
      <c r="W315" s="40">
        <f t="shared" si="517"/>
        <v>-2</v>
      </c>
      <c r="X315" s="42">
        <f t="shared" si="563"/>
        <v>137.91999999999996</v>
      </c>
      <c r="Y315" s="117"/>
      <c r="Z315" s="27"/>
      <c r="AA315" s="33"/>
      <c r="AB315" s="27"/>
      <c r="AC315" s="27"/>
      <c r="AD315" s="27"/>
      <c r="AE315" s="118"/>
      <c r="AF315" s="117"/>
      <c r="AG315" s="27"/>
      <c r="AH315" s="33"/>
      <c r="AI315" s="27"/>
      <c r="AJ315" s="27"/>
      <c r="AK315" s="118"/>
      <c r="AL315" s="70"/>
    </row>
    <row r="316" spans="1:38" outlineLevel="1" x14ac:dyDescent="0.2">
      <c r="A316" s="72"/>
      <c r="B316" s="34">
        <f t="shared" si="546"/>
        <v>311</v>
      </c>
      <c r="C316" s="2" t="s">
        <v>385</v>
      </c>
      <c r="D316" s="55">
        <v>44247</v>
      </c>
      <c r="E316" s="2" t="s">
        <v>78</v>
      </c>
      <c r="F316" s="47" t="s">
        <v>25</v>
      </c>
      <c r="G316" s="47" t="s">
        <v>67</v>
      </c>
      <c r="H316" s="47">
        <v>1200</v>
      </c>
      <c r="I316" s="47" t="s">
        <v>132</v>
      </c>
      <c r="J316" s="47" t="s">
        <v>120</v>
      </c>
      <c r="K316" s="121" t="s">
        <v>772</v>
      </c>
      <c r="L316" s="33" t="s">
        <v>74</v>
      </c>
      <c r="M316" s="10">
        <v>3.3</v>
      </c>
      <c r="N316" s="27">
        <v>4.3523456790123456</v>
      </c>
      <c r="O316" s="28">
        <v>1.67</v>
      </c>
      <c r="P316" s="27">
        <v>0</v>
      </c>
      <c r="Q316" s="40">
        <f t="shared" si="192"/>
        <v>-4.4000000000000004</v>
      </c>
      <c r="R316" s="42">
        <f t="shared" ref="R316" si="623">Q316+R315</f>
        <v>236.56000000000003</v>
      </c>
      <c r="S316" s="10">
        <f t="shared" si="602"/>
        <v>3.3</v>
      </c>
      <c r="T316" s="27">
        <f t="shared" ref="T316:V316" si="624">IF(S316&gt;0,T$4,0)</f>
        <v>1</v>
      </c>
      <c r="U316" s="28">
        <f t="shared" si="604"/>
        <v>1.67</v>
      </c>
      <c r="V316" s="27">
        <f t="shared" si="624"/>
        <v>1</v>
      </c>
      <c r="W316" s="40">
        <f t="shared" si="517"/>
        <v>-2</v>
      </c>
      <c r="X316" s="42">
        <f t="shared" si="563"/>
        <v>135.91999999999996</v>
      </c>
      <c r="Y316" s="117"/>
      <c r="Z316" s="27"/>
      <c r="AA316" s="33"/>
      <c r="AB316" s="27"/>
      <c r="AC316" s="27"/>
      <c r="AD316" s="27"/>
      <c r="AE316" s="118"/>
      <c r="AF316" s="117"/>
      <c r="AG316" s="27"/>
      <c r="AH316" s="33"/>
      <c r="AI316" s="27"/>
      <c r="AJ316" s="27"/>
      <c r="AK316" s="118"/>
      <c r="AL316" s="70"/>
    </row>
    <row r="317" spans="1:38" outlineLevel="1" x14ac:dyDescent="0.2">
      <c r="A317" s="72"/>
      <c r="B317" s="34">
        <f t="shared" si="546"/>
        <v>312</v>
      </c>
      <c r="C317" s="2" t="s">
        <v>387</v>
      </c>
      <c r="D317" s="55">
        <v>44247</v>
      </c>
      <c r="E317" s="2" t="s">
        <v>78</v>
      </c>
      <c r="F317" s="47" t="s">
        <v>36</v>
      </c>
      <c r="G317" s="47" t="s">
        <v>67</v>
      </c>
      <c r="H317" s="47">
        <v>1000</v>
      </c>
      <c r="I317" s="47" t="s">
        <v>132</v>
      </c>
      <c r="J317" s="47" t="s">
        <v>120</v>
      </c>
      <c r="K317" s="121" t="s">
        <v>772</v>
      </c>
      <c r="L317" s="33" t="s">
        <v>9</v>
      </c>
      <c r="M317" s="10">
        <v>36.909999999999997</v>
      </c>
      <c r="N317" s="27">
        <v>0.27949152542372879</v>
      </c>
      <c r="O317" s="28">
        <v>5.5</v>
      </c>
      <c r="P317" s="27">
        <v>7.0000000000000007E-2</v>
      </c>
      <c r="Q317" s="40">
        <f t="shared" si="192"/>
        <v>10.4</v>
      </c>
      <c r="R317" s="42">
        <f t="shared" ref="R317" si="625">Q317+R316</f>
        <v>246.96000000000004</v>
      </c>
      <c r="S317" s="10">
        <f t="shared" si="602"/>
        <v>36.909999999999997</v>
      </c>
      <c r="T317" s="27">
        <f t="shared" ref="T317:V317" si="626">IF(S317&gt;0,T$4,0)</f>
        <v>1</v>
      </c>
      <c r="U317" s="28">
        <f t="shared" si="604"/>
        <v>5.5</v>
      </c>
      <c r="V317" s="27">
        <f t="shared" si="626"/>
        <v>1</v>
      </c>
      <c r="W317" s="40">
        <f t="shared" si="517"/>
        <v>40.409999999999997</v>
      </c>
      <c r="X317" s="42">
        <f t="shared" si="563"/>
        <v>176.32999999999996</v>
      </c>
      <c r="Y317" s="117"/>
      <c r="Z317" s="27"/>
      <c r="AA317" s="33"/>
      <c r="AB317" s="27"/>
      <c r="AC317" s="27"/>
      <c r="AD317" s="27"/>
      <c r="AE317" s="118"/>
      <c r="AF317" s="117"/>
      <c r="AG317" s="27"/>
      <c r="AH317" s="33"/>
      <c r="AI317" s="27"/>
      <c r="AJ317" s="27"/>
      <c r="AK317" s="118"/>
      <c r="AL317" s="70"/>
    </row>
    <row r="318" spans="1:38" outlineLevel="1" x14ac:dyDescent="0.2">
      <c r="A318" s="72"/>
      <c r="B318" s="34">
        <f t="shared" si="546"/>
        <v>313</v>
      </c>
      <c r="C318" s="2" t="s">
        <v>386</v>
      </c>
      <c r="D318" s="55">
        <v>44247</v>
      </c>
      <c r="E318" s="2" t="s">
        <v>78</v>
      </c>
      <c r="F318" s="47" t="s">
        <v>36</v>
      </c>
      <c r="G318" s="47" t="s">
        <v>67</v>
      </c>
      <c r="H318" s="47">
        <v>1000</v>
      </c>
      <c r="I318" s="47" t="s">
        <v>132</v>
      </c>
      <c r="J318" s="47" t="s">
        <v>120</v>
      </c>
      <c r="K318" s="121" t="s">
        <v>772</v>
      </c>
      <c r="L318" s="33" t="s">
        <v>8</v>
      </c>
      <c r="M318" s="10">
        <v>1.61</v>
      </c>
      <c r="N318" s="27">
        <v>16.447179487179486</v>
      </c>
      <c r="O318" s="28">
        <v>1.1599999999999999</v>
      </c>
      <c r="P318" s="27">
        <v>0</v>
      </c>
      <c r="Q318" s="40">
        <f t="shared" si="192"/>
        <v>-16.399999999999999</v>
      </c>
      <c r="R318" s="42">
        <f t="shared" ref="R318" si="627">Q318+R317</f>
        <v>230.56000000000003</v>
      </c>
      <c r="S318" s="10">
        <f t="shared" si="602"/>
        <v>1.61</v>
      </c>
      <c r="T318" s="27">
        <f t="shared" ref="T318:V318" si="628">IF(S318&gt;0,T$4,0)</f>
        <v>1</v>
      </c>
      <c r="U318" s="28">
        <f t="shared" si="604"/>
        <v>1.1599999999999999</v>
      </c>
      <c r="V318" s="27">
        <f t="shared" si="628"/>
        <v>1</v>
      </c>
      <c r="W318" s="40">
        <f t="shared" si="517"/>
        <v>-0.84</v>
      </c>
      <c r="X318" s="42">
        <f t="shared" si="563"/>
        <v>175.48999999999995</v>
      </c>
      <c r="Y318" s="117"/>
      <c r="Z318" s="27"/>
      <c r="AA318" s="33"/>
      <c r="AB318" s="27"/>
      <c r="AC318" s="27"/>
      <c r="AD318" s="27"/>
      <c r="AE318" s="118"/>
      <c r="AF318" s="117"/>
      <c r="AG318" s="27"/>
      <c r="AH318" s="33"/>
      <c r="AI318" s="27"/>
      <c r="AJ318" s="27"/>
      <c r="AK318" s="118"/>
      <c r="AL318" s="70"/>
    </row>
    <row r="319" spans="1:38" outlineLevel="1" collapsed="1" x14ac:dyDescent="0.2">
      <c r="A319" s="72"/>
      <c r="B319" s="34">
        <f t="shared" si="546"/>
        <v>314</v>
      </c>
      <c r="C319" s="2" t="s">
        <v>388</v>
      </c>
      <c r="D319" s="55">
        <v>44247</v>
      </c>
      <c r="E319" s="2" t="s">
        <v>78</v>
      </c>
      <c r="F319" s="47" t="s">
        <v>13</v>
      </c>
      <c r="G319" s="47" t="s">
        <v>70</v>
      </c>
      <c r="H319" s="47">
        <v>1000</v>
      </c>
      <c r="I319" s="47" t="s">
        <v>132</v>
      </c>
      <c r="J319" s="47" t="s">
        <v>120</v>
      </c>
      <c r="K319" s="121" t="s">
        <v>772</v>
      </c>
      <c r="L319" s="33" t="s">
        <v>66</v>
      </c>
      <c r="M319" s="10">
        <v>9.7799999999999994</v>
      </c>
      <c r="N319" s="27">
        <v>1.1442857142857141</v>
      </c>
      <c r="O319" s="28">
        <v>2.91</v>
      </c>
      <c r="P319" s="27">
        <v>0.61333333333333284</v>
      </c>
      <c r="Q319" s="40">
        <f t="shared" si="192"/>
        <v>-1.8</v>
      </c>
      <c r="R319" s="42">
        <f t="shared" ref="R319" si="629">Q319+R318</f>
        <v>228.76000000000002</v>
      </c>
      <c r="S319" s="10">
        <f t="shared" si="602"/>
        <v>9.7799999999999994</v>
      </c>
      <c r="T319" s="27">
        <f t="shared" ref="T319:V319" si="630">IF(S319&gt;0,T$4,0)</f>
        <v>1</v>
      </c>
      <c r="U319" s="28">
        <f t="shared" si="604"/>
        <v>2.91</v>
      </c>
      <c r="V319" s="27">
        <f t="shared" si="630"/>
        <v>1</v>
      </c>
      <c r="W319" s="40">
        <f t="shared" si="517"/>
        <v>-2</v>
      </c>
      <c r="X319" s="42">
        <f t="shared" si="563"/>
        <v>173.48999999999995</v>
      </c>
      <c r="Y319" s="117"/>
      <c r="Z319" s="27"/>
      <c r="AA319" s="33"/>
      <c r="AB319" s="27"/>
      <c r="AC319" s="27"/>
      <c r="AD319" s="27"/>
      <c r="AE319" s="118"/>
      <c r="AF319" s="117"/>
      <c r="AG319" s="27"/>
      <c r="AH319" s="33"/>
      <c r="AI319" s="27"/>
      <c r="AJ319" s="27"/>
      <c r="AK319" s="118"/>
      <c r="AL319" s="70"/>
    </row>
    <row r="320" spans="1:38" outlineLevel="1" x14ac:dyDescent="0.2">
      <c r="A320" s="72"/>
      <c r="B320" s="34">
        <f t="shared" si="546"/>
        <v>315</v>
      </c>
      <c r="C320" s="2" t="s">
        <v>389</v>
      </c>
      <c r="D320" s="55">
        <v>44248</v>
      </c>
      <c r="E320" s="2" t="s">
        <v>32</v>
      </c>
      <c r="F320" s="47" t="s">
        <v>25</v>
      </c>
      <c r="G320" s="47" t="s">
        <v>245</v>
      </c>
      <c r="H320" s="47">
        <v>1200</v>
      </c>
      <c r="I320" s="47" t="s">
        <v>132</v>
      </c>
      <c r="J320" s="47" t="s">
        <v>120</v>
      </c>
      <c r="K320" s="121" t="s">
        <v>772</v>
      </c>
      <c r="L320" s="33" t="s">
        <v>8</v>
      </c>
      <c r="M320" s="10">
        <v>3.6</v>
      </c>
      <c r="N320" s="27">
        <v>3.86</v>
      </c>
      <c r="O320" s="28">
        <v>1.63</v>
      </c>
      <c r="P320" s="27">
        <v>0</v>
      </c>
      <c r="Q320" s="40">
        <f t="shared" si="192"/>
        <v>-3.9</v>
      </c>
      <c r="R320" s="42">
        <f t="shared" ref="R320" si="631">Q320+R319</f>
        <v>224.86</v>
      </c>
      <c r="S320" s="10">
        <f t="shared" si="602"/>
        <v>3.6</v>
      </c>
      <c r="T320" s="27">
        <f t="shared" ref="T320:V320" si="632">IF(S320&gt;0,T$4,0)</f>
        <v>1</v>
      </c>
      <c r="U320" s="28">
        <f t="shared" si="604"/>
        <v>1.63</v>
      </c>
      <c r="V320" s="27">
        <f t="shared" si="632"/>
        <v>1</v>
      </c>
      <c r="W320" s="40">
        <f t="shared" si="517"/>
        <v>-0.37</v>
      </c>
      <c r="X320" s="42">
        <f t="shared" si="563"/>
        <v>173.11999999999995</v>
      </c>
      <c r="Y320" s="117"/>
      <c r="Z320" s="27"/>
      <c r="AA320" s="33"/>
      <c r="AB320" s="27"/>
      <c r="AC320" s="27"/>
      <c r="AD320" s="27"/>
      <c r="AE320" s="118"/>
      <c r="AF320" s="117"/>
      <c r="AG320" s="27"/>
      <c r="AH320" s="33"/>
      <c r="AI320" s="27"/>
      <c r="AJ320" s="27"/>
      <c r="AK320" s="118"/>
      <c r="AL320" s="70"/>
    </row>
    <row r="321" spans="1:38" outlineLevel="1" x14ac:dyDescent="0.2">
      <c r="A321" s="72"/>
      <c r="B321" s="34">
        <f t="shared" si="546"/>
        <v>316</v>
      </c>
      <c r="C321" s="2" t="s">
        <v>369</v>
      </c>
      <c r="D321" s="55">
        <v>44248</v>
      </c>
      <c r="E321" s="2" t="s">
        <v>54</v>
      </c>
      <c r="F321" s="47" t="s">
        <v>46</v>
      </c>
      <c r="G321" s="47" t="s">
        <v>70</v>
      </c>
      <c r="H321" s="47">
        <v>1416</v>
      </c>
      <c r="I321" s="47" t="s">
        <v>132</v>
      </c>
      <c r="J321" s="47" t="s">
        <v>120</v>
      </c>
      <c r="K321" s="121" t="s">
        <v>772</v>
      </c>
      <c r="L321" s="33" t="s">
        <v>9</v>
      </c>
      <c r="M321" s="10">
        <v>3.91</v>
      </c>
      <c r="N321" s="27">
        <v>3.4285106382978725</v>
      </c>
      <c r="O321" s="28">
        <v>1.75</v>
      </c>
      <c r="P321" s="27">
        <v>0</v>
      </c>
      <c r="Q321" s="40">
        <f t="shared" si="192"/>
        <v>10</v>
      </c>
      <c r="R321" s="42">
        <f t="shared" ref="R321" si="633">Q321+R320</f>
        <v>234.86</v>
      </c>
      <c r="S321" s="10">
        <f t="shared" si="602"/>
        <v>3.91</v>
      </c>
      <c r="T321" s="27">
        <f t="shared" ref="T321:V321" si="634">IF(S321&gt;0,T$4,0)</f>
        <v>1</v>
      </c>
      <c r="U321" s="28">
        <f t="shared" si="604"/>
        <v>1.75</v>
      </c>
      <c r="V321" s="27">
        <f t="shared" si="634"/>
        <v>1</v>
      </c>
      <c r="W321" s="40">
        <f t="shared" si="517"/>
        <v>3.66</v>
      </c>
      <c r="X321" s="42">
        <f t="shared" si="563"/>
        <v>176.77999999999994</v>
      </c>
      <c r="Y321" s="117"/>
      <c r="Z321" s="27"/>
      <c r="AA321" s="33"/>
      <c r="AB321" s="27"/>
      <c r="AC321" s="27"/>
      <c r="AD321" s="27"/>
      <c r="AE321" s="118"/>
      <c r="AF321" s="117"/>
      <c r="AG321" s="27"/>
      <c r="AH321" s="33"/>
      <c r="AI321" s="27"/>
      <c r="AJ321" s="27"/>
      <c r="AK321" s="118"/>
      <c r="AL321" s="70"/>
    </row>
    <row r="322" spans="1:38" outlineLevel="1" x14ac:dyDescent="0.2">
      <c r="A322" s="72"/>
      <c r="B322" s="34">
        <f t="shared" si="546"/>
        <v>317</v>
      </c>
      <c r="C322" s="2" t="s">
        <v>390</v>
      </c>
      <c r="D322" s="55">
        <v>44249</v>
      </c>
      <c r="E322" s="2" t="s">
        <v>77</v>
      </c>
      <c r="F322" s="47" t="s">
        <v>36</v>
      </c>
      <c r="G322" s="47" t="s">
        <v>67</v>
      </c>
      <c r="H322" s="47">
        <v>1200</v>
      </c>
      <c r="I322" s="47" t="s">
        <v>132</v>
      </c>
      <c r="J322" s="47" t="s">
        <v>120</v>
      </c>
      <c r="K322" s="121" t="s">
        <v>772</v>
      </c>
      <c r="L322" s="33" t="s">
        <v>12</v>
      </c>
      <c r="M322" s="10">
        <v>3.7</v>
      </c>
      <c r="N322" s="27">
        <v>3.7130481283422463</v>
      </c>
      <c r="O322" s="28">
        <v>1.51</v>
      </c>
      <c r="P322" s="27">
        <v>0</v>
      </c>
      <c r="Q322" s="40">
        <f t="shared" si="192"/>
        <v>-3.7</v>
      </c>
      <c r="R322" s="42">
        <f t="shared" ref="R322" si="635">Q322+R321</f>
        <v>231.16000000000003</v>
      </c>
      <c r="S322" s="10">
        <f t="shared" si="602"/>
        <v>3.7</v>
      </c>
      <c r="T322" s="27">
        <f t="shared" ref="T322:V322" si="636">IF(S322&gt;0,T$4,0)</f>
        <v>1</v>
      </c>
      <c r="U322" s="28">
        <f t="shared" si="604"/>
        <v>1.51</v>
      </c>
      <c r="V322" s="27">
        <f t="shared" si="636"/>
        <v>1</v>
      </c>
      <c r="W322" s="40">
        <f t="shared" si="517"/>
        <v>-0.49</v>
      </c>
      <c r="X322" s="42">
        <f t="shared" si="563"/>
        <v>176.28999999999994</v>
      </c>
      <c r="Y322" s="117"/>
      <c r="Z322" s="27"/>
      <c r="AA322" s="33"/>
      <c r="AB322" s="27"/>
      <c r="AC322" s="27"/>
      <c r="AD322" s="27"/>
      <c r="AE322" s="118"/>
      <c r="AF322" s="117"/>
      <c r="AG322" s="27"/>
      <c r="AH322" s="33"/>
      <c r="AI322" s="27"/>
      <c r="AJ322" s="27"/>
      <c r="AK322" s="118"/>
      <c r="AL322" s="70"/>
    </row>
    <row r="323" spans="1:38" outlineLevel="1" x14ac:dyDescent="0.2">
      <c r="A323" s="72"/>
      <c r="B323" s="34">
        <f t="shared" si="546"/>
        <v>318</v>
      </c>
      <c r="C323" s="2" t="s">
        <v>391</v>
      </c>
      <c r="D323" s="55">
        <v>44250</v>
      </c>
      <c r="E323" s="2" t="s">
        <v>40</v>
      </c>
      <c r="F323" s="47" t="s">
        <v>25</v>
      </c>
      <c r="G323" s="47" t="s">
        <v>245</v>
      </c>
      <c r="H323" s="47">
        <v>1000</v>
      </c>
      <c r="I323" s="47" t="s">
        <v>132</v>
      </c>
      <c r="J323" s="47" t="s">
        <v>120</v>
      </c>
      <c r="K323" s="121" t="s">
        <v>772</v>
      </c>
      <c r="L323" s="33" t="s">
        <v>62</v>
      </c>
      <c r="M323" s="10">
        <v>2.7</v>
      </c>
      <c r="N323" s="27">
        <v>5.8633403214535287</v>
      </c>
      <c r="O323" s="28">
        <v>1.48</v>
      </c>
      <c r="P323" s="27">
        <v>0</v>
      </c>
      <c r="Q323" s="40">
        <f t="shared" si="192"/>
        <v>-5.9</v>
      </c>
      <c r="R323" s="42">
        <f t="shared" ref="R323" si="637">Q323+R322</f>
        <v>225.26000000000002</v>
      </c>
      <c r="S323" s="10">
        <f t="shared" si="602"/>
        <v>2.7</v>
      </c>
      <c r="T323" s="27">
        <f t="shared" ref="T323:V323" si="638">IF(S323&gt;0,T$4,0)</f>
        <v>1</v>
      </c>
      <c r="U323" s="28">
        <f t="shared" si="604"/>
        <v>1.48</v>
      </c>
      <c r="V323" s="27">
        <f t="shared" si="638"/>
        <v>1</v>
      </c>
      <c r="W323" s="40">
        <f t="shared" si="517"/>
        <v>-2</v>
      </c>
      <c r="X323" s="42">
        <f t="shared" si="563"/>
        <v>174.28999999999994</v>
      </c>
      <c r="Y323" s="117"/>
      <c r="Z323" s="27"/>
      <c r="AA323" s="33"/>
      <c r="AB323" s="27"/>
      <c r="AC323" s="27"/>
      <c r="AD323" s="27"/>
      <c r="AE323" s="118"/>
      <c r="AF323" s="117"/>
      <c r="AG323" s="27"/>
      <c r="AH323" s="33"/>
      <c r="AI323" s="27"/>
      <c r="AJ323" s="27"/>
      <c r="AK323" s="118"/>
      <c r="AL323" s="70"/>
    </row>
    <row r="324" spans="1:38" outlineLevel="1" x14ac:dyDescent="0.2">
      <c r="A324" s="72"/>
      <c r="B324" s="34">
        <f t="shared" si="546"/>
        <v>319</v>
      </c>
      <c r="C324" s="2" t="s">
        <v>392</v>
      </c>
      <c r="D324" s="55">
        <v>44251</v>
      </c>
      <c r="E324" s="2" t="s">
        <v>43</v>
      </c>
      <c r="F324" s="47" t="s">
        <v>13</v>
      </c>
      <c r="G324" s="47" t="s">
        <v>69</v>
      </c>
      <c r="H324" s="47">
        <v>1000</v>
      </c>
      <c r="I324" s="47" t="s">
        <v>132</v>
      </c>
      <c r="J324" s="47" t="s">
        <v>120</v>
      </c>
      <c r="K324" s="121" t="s">
        <v>772</v>
      </c>
      <c r="L324" s="33" t="s">
        <v>8</v>
      </c>
      <c r="M324" s="10">
        <v>5.87</v>
      </c>
      <c r="N324" s="27">
        <v>2.0558974358974358</v>
      </c>
      <c r="O324" s="28">
        <v>1.97</v>
      </c>
      <c r="P324" s="27">
        <v>2.1100000000000003</v>
      </c>
      <c r="Q324" s="40">
        <f t="shared" si="192"/>
        <v>0</v>
      </c>
      <c r="R324" s="42">
        <f t="shared" ref="R324" si="639">Q324+R323</f>
        <v>225.26000000000002</v>
      </c>
      <c r="S324" s="10">
        <f t="shared" si="602"/>
        <v>5.87</v>
      </c>
      <c r="T324" s="27">
        <f t="shared" ref="T324:V324" si="640">IF(S324&gt;0,T$4,0)</f>
        <v>1</v>
      </c>
      <c r="U324" s="28">
        <f t="shared" si="604"/>
        <v>1.97</v>
      </c>
      <c r="V324" s="27">
        <f t="shared" si="640"/>
        <v>1</v>
      </c>
      <c r="W324" s="40">
        <f t="shared" si="517"/>
        <v>-0.03</v>
      </c>
      <c r="X324" s="42">
        <f t="shared" si="563"/>
        <v>174.25999999999993</v>
      </c>
      <c r="Y324" s="117"/>
      <c r="Z324" s="27"/>
      <c r="AA324" s="33"/>
      <c r="AB324" s="27"/>
      <c r="AC324" s="27"/>
      <c r="AD324" s="27"/>
      <c r="AE324" s="118"/>
      <c r="AF324" s="117"/>
      <c r="AG324" s="27"/>
      <c r="AH324" s="33"/>
      <c r="AI324" s="27"/>
      <c r="AJ324" s="27"/>
      <c r="AK324" s="118"/>
      <c r="AL324" s="70"/>
    </row>
    <row r="325" spans="1:38" outlineLevel="1" x14ac:dyDescent="0.2">
      <c r="A325" s="72"/>
      <c r="B325" s="34">
        <f t="shared" si="546"/>
        <v>320</v>
      </c>
      <c r="C325" s="2" t="s">
        <v>393</v>
      </c>
      <c r="D325" s="55">
        <v>44252</v>
      </c>
      <c r="E325" s="2" t="s">
        <v>88</v>
      </c>
      <c r="F325" s="47" t="s">
        <v>25</v>
      </c>
      <c r="G325" s="47" t="s">
        <v>245</v>
      </c>
      <c r="H325" s="47">
        <v>1112</v>
      </c>
      <c r="I325" s="47" t="s">
        <v>132</v>
      </c>
      <c r="J325" s="47" t="s">
        <v>120</v>
      </c>
      <c r="K325" s="121" t="s">
        <v>772</v>
      </c>
      <c r="L325" s="33" t="s">
        <v>66</v>
      </c>
      <c r="M325" s="10">
        <v>9.3800000000000008</v>
      </c>
      <c r="N325" s="27">
        <v>1.1951370851370851</v>
      </c>
      <c r="O325" s="28">
        <v>2.38</v>
      </c>
      <c r="P325" s="27">
        <v>0.85142857142857131</v>
      </c>
      <c r="Q325" s="40">
        <f t="shared" si="192"/>
        <v>-2</v>
      </c>
      <c r="R325" s="42">
        <f t="shared" ref="R325" si="641">Q325+R324</f>
        <v>223.26000000000002</v>
      </c>
      <c r="S325" s="10">
        <f t="shared" si="602"/>
        <v>9.3800000000000008</v>
      </c>
      <c r="T325" s="27">
        <f t="shared" ref="T325:V325" si="642">IF(S325&gt;0,T$4,0)</f>
        <v>1</v>
      </c>
      <c r="U325" s="28">
        <f t="shared" si="604"/>
        <v>2.38</v>
      </c>
      <c r="V325" s="27">
        <f t="shared" si="642"/>
        <v>1</v>
      </c>
      <c r="W325" s="40">
        <f t="shared" si="517"/>
        <v>-2</v>
      </c>
      <c r="X325" s="42">
        <f t="shared" si="563"/>
        <v>172.25999999999993</v>
      </c>
      <c r="Y325" s="117"/>
      <c r="Z325" s="27"/>
      <c r="AA325" s="33"/>
      <c r="AB325" s="27"/>
      <c r="AC325" s="27"/>
      <c r="AD325" s="27"/>
      <c r="AE325" s="118"/>
      <c r="AF325" s="117"/>
      <c r="AG325" s="27"/>
      <c r="AH325" s="33"/>
      <c r="AI325" s="27"/>
      <c r="AJ325" s="27"/>
      <c r="AK325" s="118"/>
      <c r="AL325" s="70"/>
    </row>
    <row r="326" spans="1:38" outlineLevel="1" x14ac:dyDescent="0.2">
      <c r="A326" s="72"/>
      <c r="B326" s="34">
        <f t="shared" si="546"/>
        <v>321</v>
      </c>
      <c r="C326" s="2" t="s">
        <v>395</v>
      </c>
      <c r="D326" s="55">
        <v>44252</v>
      </c>
      <c r="E326" s="2" t="s">
        <v>88</v>
      </c>
      <c r="F326" s="47" t="s">
        <v>36</v>
      </c>
      <c r="G326" s="47" t="s">
        <v>67</v>
      </c>
      <c r="H326" s="47">
        <v>1112</v>
      </c>
      <c r="I326" s="47" t="s">
        <v>132</v>
      </c>
      <c r="J326" s="47" t="s">
        <v>120</v>
      </c>
      <c r="K326" s="121" t="s">
        <v>772</v>
      </c>
      <c r="L326" s="33" t="s">
        <v>66</v>
      </c>
      <c r="M326" s="10">
        <v>7.8</v>
      </c>
      <c r="N326" s="27">
        <v>1.4658350803633822</v>
      </c>
      <c r="O326" s="28">
        <v>2.1800000000000002</v>
      </c>
      <c r="P326" s="27">
        <v>1.2733333333333332</v>
      </c>
      <c r="Q326" s="40">
        <f t="shared" si="192"/>
        <v>-2.7</v>
      </c>
      <c r="R326" s="42">
        <f t="shared" ref="R326" si="643">Q326+R325</f>
        <v>220.56000000000003</v>
      </c>
      <c r="S326" s="10">
        <f t="shared" si="602"/>
        <v>7.8</v>
      </c>
      <c r="T326" s="27">
        <f t="shared" ref="T326:V326" si="644">IF(S326&gt;0,T$4,0)</f>
        <v>1</v>
      </c>
      <c r="U326" s="28">
        <f t="shared" si="604"/>
        <v>2.1800000000000002</v>
      </c>
      <c r="V326" s="27">
        <f t="shared" si="644"/>
        <v>1</v>
      </c>
      <c r="W326" s="40">
        <f t="shared" si="517"/>
        <v>-2</v>
      </c>
      <c r="X326" s="42">
        <f t="shared" si="563"/>
        <v>170.25999999999993</v>
      </c>
      <c r="Y326" s="117"/>
      <c r="Z326" s="27"/>
      <c r="AA326" s="33"/>
      <c r="AB326" s="27"/>
      <c r="AC326" s="27"/>
      <c r="AD326" s="27"/>
      <c r="AE326" s="118"/>
      <c r="AF326" s="117"/>
      <c r="AG326" s="27"/>
      <c r="AH326" s="33"/>
      <c r="AI326" s="27"/>
      <c r="AJ326" s="27"/>
      <c r="AK326" s="118"/>
      <c r="AL326" s="70"/>
    </row>
    <row r="327" spans="1:38" outlineLevel="1" x14ac:dyDescent="0.2">
      <c r="A327" s="72"/>
      <c r="B327" s="34">
        <f t="shared" si="546"/>
        <v>322</v>
      </c>
      <c r="C327" s="2" t="s">
        <v>396</v>
      </c>
      <c r="D327" s="55">
        <v>44252</v>
      </c>
      <c r="E327" s="2" t="s">
        <v>88</v>
      </c>
      <c r="F327" s="47" t="s">
        <v>36</v>
      </c>
      <c r="G327" s="47" t="s">
        <v>67</v>
      </c>
      <c r="H327" s="47">
        <v>1112</v>
      </c>
      <c r="I327" s="47" t="s">
        <v>132</v>
      </c>
      <c r="J327" s="47" t="s">
        <v>120</v>
      </c>
      <c r="K327" s="121" t="s">
        <v>772</v>
      </c>
      <c r="L327" s="33" t="s">
        <v>9</v>
      </c>
      <c r="M327" s="10">
        <v>3.71</v>
      </c>
      <c r="N327" s="27">
        <v>3.6745454545454548</v>
      </c>
      <c r="O327" s="28">
        <v>1.6</v>
      </c>
      <c r="P327" s="27">
        <v>0</v>
      </c>
      <c r="Q327" s="40">
        <f t="shared" si="192"/>
        <v>10</v>
      </c>
      <c r="R327" s="42">
        <f t="shared" ref="R327" si="645">Q327+R326</f>
        <v>230.56000000000003</v>
      </c>
      <c r="S327" s="10">
        <f t="shared" si="602"/>
        <v>3.71</v>
      </c>
      <c r="T327" s="27">
        <f t="shared" ref="T327:V327" si="646">IF(S327&gt;0,T$4,0)</f>
        <v>1</v>
      </c>
      <c r="U327" s="28">
        <f t="shared" si="604"/>
        <v>1.6</v>
      </c>
      <c r="V327" s="27">
        <f t="shared" si="646"/>
        <v>1</v>
      </c>
      <c r="W327" s="40">
        <f t="shared" si="517"/>
        <v>3.31</v>
      </c>
      <c r="X327" s="42">
        <f t="shared" si="563"/>
        <v>173.56999999999994</v>
      </c>
      <c r="Y327" s="117"/>
      <c r="Z327" s="27"/>
      <c r="AA327" s="33"/>
      <c r="AB327" s="27"/>
      <c r="AC327" s="27"/>
      <c r="AD327" s="27"/>
      <c r="AE327" s="118"/>
      <c r="AF327" s="117"/>
      <c r="AG327" s="27"/>
      <c r="AH327" s="33"/>
      <c r="AI327" s="27"/>
      <c r="AJ327" s="27"/>
      <c r="AK327" s="118"/>
      <c r="AL327" s="70"/>
    </row>
    <row r="328" spans="1:38" outlineLevel="1" x14ac:dyDescent="0.2">
      <c r="A328" s="72"/>
      <c r="B328" s="34">
        <f t="shared" si="546"/>
        <v>323</v>
      </c>
      <c r="C328" s="2" t="s">
        <v>377</v>
      </c>
      <c r="D328" s="55">
        <v>44252</v>
      </c>
      <c r="E328" s="2" t="s">
        <v>44</v>
      </c>
      <c r="F328" s="47" t="s">
        <v>48</v>
      </c>
      <c r="G328" s="47" t="s">
        <v>69</v>
      </c>
      <c r="H328" s="47">
        <v>1400</v>
      </c>
      <c r="I328" s="47" t="s">
        <v>132</v>
      </c>
      <c r="J328" s="47" t="s">
        <v>120</v>
      </c>
      <c r="K328" s="121" t="s">
        <v>772</v>
      </c>
      <c r="L328" s="33" t="s">
        <v>12</v>
      </c>
      <c r="M328" s="10">
        <v>2.92</v>
      </c>
      <c r="N328" s="27">
        <v>5.2153665689149555</v>
      </c>
      <c r="O328" s="28">
        <v>1.57</v>
      </c>
      <c r="P328" s="27">
        <v>0</v>
      </c>
      <c r="Q328" s="40">
        <f t="shared" si="192"/>
        <v>-5.2</v>
      </c>
      <c r="R328" s="42">
        <f t="shared" ref="R328" si="647">Q328+R327</f>
        <v>225.36000000000004</v>
      </c>
      <c r="S328" s="10">
        <f t="shared" si="602"/>
        <v>2.92</v>
      </c>
      <c r="T328" s="27">
        <f t="shared" ref="T328:V328" si="648">IF(S328&gt;0,T$4,0)</f>
        <v>1</v>
      </c>
      <c r="U328" s="28">
        <f t="shared" si="604"/>
        <v>1.57</v>
      </c>
      <c r="V328" s="27">
        <f t="shared" si="648"/>
        <v>1</v>
      </c>
      <c r="W328" s="40">
        <f t="shared" ref="W328:W391" si="649">ROUND(IF(OR($L328="1st",$L328="WON"),($S328*$T328)+($U328*$V328),IF(OR($L328="2nd",$L328="3rd"),IF($U328="NTD",0,($U328*$V328))))-($T328+$V328),2)</f>
        <v>-0.43</v>
      </c>
      <c r="X328" s="42">
        <f t="shared" si="563"/>
        <v>173.13999999999993</v>
      </c>
      <c r="Y328" s="117"/>
      <c r="Z328" s="27"/>
      <c r="AA328" s="33"/>
      <c r="AB328" s="27"/>
      <c r="AC328" s="27"/>
      <c r="AD328" s="27"/>
      <c r="AE328" s="118"/>
      <c r="AF328" s="117"/>
      <c r="AG328" s="27"/>
      <c r="AH328" s="33"/>
      <c r="AI328" s="27"/>
      <c r="AJ328" s="27"/>
      <c r="AK328" s="118"/>
      <c r="AL328" s="70"/>
    </row>
    <row r="329" spans="1:38" outlineLevel="1" x14ac:dyDescent="0.2">
      <c r="A329" s="72"/>
      <c r="B329" s="48">
        <f t="shared" si="546"/>
        <v>324</v>
      </c>
      <c r="C329" s="9" t="s">
        <v>371</v>
      </c>
      <c r="D329" s="39">
        <v>44253</v>
      </c>
      <c r="E329" s="9" t="s">
        <v>27</v>
      </c>
      <c r="F329" s="50" t="s">
        <v>36</v>
      </c>
      <c r="G329" s="50" t="s">
        <v>147</v>
      </c>
      <c r="H329" s="50">
        <v>1200</v>
      </c>
      <c r="I329" s="50" t="s">
        <v>132</v>
      </c>
      <c r="J329" s="50" t="s">
        <v>120</v>
      </c>
      <c r="K329" s="122" t="s">
        <v>772</v>
      </c>
      <c r="L329" s="35" t="s">
        <v>9</v>
      </c>
      <c r="M329" s="36">
        <v>1.2</v>
      </c>
      <c r="N329" s="37">
        <v>49.796923076923079</v>
      </c>
      <c r="O329" s="38">
        <v>1.05</v>
      </c>
      <c r="P329" s="37">
        <v>0</v>
      </c>
      <c r="Q329" s="41">
        <f t="shared" si="192"/>
        <v>10</v>
      </c>
      <c r="R329" s="45">
        <f t="shared" ref="R329" si="650">Q329+R328</f>
        <v>235.36000000000004</v>
      </c>
      <c r="S329" s="36">
        <f t="shared" si="602"/>
        <v>1.2</v>
      </c>
      <c r="T329" s="37">
        <f t="shared" ref="T329:V329" si="651">IF(S329&gt;0,T$4,0)</f>
        <v>1</v>
      </c>
      <c r="U329" s="38">
        <f t="shared" si="604"/>
        <v>1.05</v>
      </c>
      <c r="V329" s="37">
        <f t="shared" si="651"/>
        <v>1</v>
      </c>
      <c r="W329" s="41">
        <f t="shared" si="649"/>
        <v>0.25</v>
      </c>
      <c r="X329" s="45">
        <f t="shared" si="563"/>
        <v>173.38999999999993</v>
      </c>
      <c r="Y329" s="119"/>
      <c r="Z329" s="37"/>
      <c r="AA329" s="35"/>
      <c r="AB329" s="37"/>
      <c r="AC329" s="37"/>
      <c r="AD329" s="37"/>
      <c r="AE329" s="120"/>
      <c r="AF329" s="119"/>
      <c r="AG329" s="37"/>
      <c r="AH329" s="35"/>
      <c r="AI329" s="37"/>
      <c r="AJ329" s="37"/>
      <c r="AK329" s="120"/>
      <c r="AL329" s="70"/>
    </row>
    <row r="330" spans="1:38" outlineLevel="1" collapsed="1" x14ac:dyDescent="0.2">
      <c r="A330" s="72"/>
      <c r="B330" s="34">
        <f t="shared" si="546"/>
        <v>325</v>
      </c>
      <c r="C330" s="2" t="s">
        <v>399</v>
      </c>
      <c r="D330" s="55">
        <v>44257</v>
      </c>
      <c r="E330" s="2" t="s">
        <v>40</v>
      </c>
      <c r="F330" s="47" t="s">
        <v>36</v>
      </c>
      <c r="G330" s="47" t="s">
        <v>67</v>
      </c>
      <c r="H330" s="47">
        <v>1400</v>
      </c>
      <c r="I330" s="47" t="s">
        <v>132</v>
      </c>
      <c r="J330" s="47" t="s">
        <v>120</v>
      </c>
      <c r="K330" s="121" t="s">
        <v>772</v>
      </c>
      <c r="L330" s="33" t="s">
        <v>8</v>
      </c>
      <c r="M330" s="10">
        <v>12.19</v>
      </c>
      <c r="N330" s="27">
        <v>0.89223140495867759</v>
      </c>
      <c r="O330" s="28">
        <v>3.33</v>
      </c>
      <c r="P330" s="27">
        <v>0.4022222222222222</v>
      </c>
      <c r="Q330" s="40">
        <f t="shared" si="192"/>
        <v>0</v>
      </c>
      <c r="R330" s="42">
        <f t="shared" ref="R330" si="652">Q330+R329</f>
        <v>235.36000000000004</v>
      </c>
      <c r="S330" s="10">
        <f t="shared" si="602"/>
        <v>12.19</v>
      </c>
      <c r="T330" s="27">
        <f t="shared" ref="T330:V330" si="653">IF(S330&gt;0,T$4,0)</f>
        <v>1</v>
      </c>
      <c r="U330" s="28">
        <f t="shared" si="604"/>
        <v>3.33</v>
      </c>
      <c r="V330" s="27">
        <f t="shared" si="653"/>
        <v>1</v>
      </c>
      <c r="W330" s="40">
        <f t="shared" si="649"/>
        <v>1.33</v>
      </c>
      <c r="X330" s="42">
        <f t="shared" si="563"/>
        <v>174.71999999999994</v>
      </c>
      <c r="Y330" s="117"/>
      <c r="Z330" s="27"/>
      <c r="AA330" s="33"/>
      <c r="AB330" s="27"/>
      <c r="AC330" s="27"/>
      <c r="AD330" s="27"/>
      <c r="AE330" s="118"/>
      <c r="AF330" s="117"/>
      <c r="AG330" s="27"/>
      <c r="AH330" s="33"/>
      <c r="AI330" s="27"/>
      <c r="AJ330" s="27"/>
      <c r="AK330" s="118"/>
      <c r="AL330" s="70"/>
    </row>
    <row r="331" spans="1:38" outlineLevel="1" x14ac:dyDescent="0.2">
      <c r="A331" s="72"/>
      <c r="B331" s="34">
        <f t="shared" si="546"/>
        <v>326</v>
      </c>
      <c r="C331" s="2" t="s">
        <v>398</v>
      </c>
      <c r="D331" s="55">
        <v>44257</v>
      </c>
      <c r="E331" s="2" t="s">
        <v>40</v>
      </c>
      <c r="F331" s="47" t="s">
        <v>36</v>
      </c>
      <c r="G331" s="47" t="s">
        <v>67</v>
      </c>
      <c r="H331" s="47">
        <v>1400</v>
      </c>
      <c r="I331" s="47" t="s">
        <v>132</v>
      </c>
      <c r="J331" s="47" t="s">
        <v>120</v>
      </c>
      <c r="K331" s="121" t="s">
        <v>772</v>
      </c>
      <c r="L331" s="33" t="s">
        <v>9</v>
      </c>
      <c r="M331" s="10">
        <v>3.81</v>
      </c>
      <c r="N331" s="27">
        <v>3.5533333333333341</v>
      </c>
      <c r="O331" s="28">
        <v>1.6</v>
      </c>
      <c r="P331" s="27">
        <v>0</v>
      </c>
      <c r="Q331" s="40">
        <f t="shared" si="192"/>
        <v>10</v>
      </c>
      <c r="R331" s="42">
        <f t="shared" ref="R331" si="654">Q331+R330</f>
        <v>245.36000000000004</v>
      </c>
      <c r="S331" s="10">
        <f t="shared" si="602"/>
        <v>3.81</v>
      </c>
      <c r="T331" s="27">
        <f t="shared" ref="T331:V331" si="655">IF(S331&gt;0,T$4,0)</f>
        <v>1</v>
      </c>
      <c r="U331" s="28">
        <f t="shared" si="604"/>
        <v>1.6</v>
      </c>
      <c r="V331" s="27">
        <f t="shared" si="655"/>
        <v>1</v>
      </c>
      <c r="W331" s="40">
        <f t="shared" si="649"/>
        <v>3.41</v>
      </c>
      <c r="X331" s="42">
        <f t="shared" si="563"/>
        <v>178.12999999999994</v>
      </c>
      <c r="Y331" s="117"/>
      <c r="Z331" s="27"/>
      <c r="AA331" s="33"/>
      <c r="AB331" s="27"/>
      <c r="AC331" s="27"/>
      <c r="AD331" s="27"/>
      <c r="AE331" s="118"/>
      <c r="AF331" s="117"/>
      <c r="AG331" s="27"/>
      <c r="AH331" s="33"/>
      <c r="AI331" s="27"/>
      <c r="AJ331" s="27"/>
      <c r="AK331" s="118"/>
      <c r="AL331" s="70"/>
    </row>
    <row r="332" spans="1:38" outlineLevel="1" x14ac:dyDescent="0.2">
      <c r="A332" s="72"/>
      <c r="B332" s="34">
        <f t="shared" si="546"/>
        <v>327</v>
      </c>
      <c r="C332" s="2" t="s">
        <v>400</v>
      </c>
      <c r="D332" s="55">
        <v>44257</v>
      </c>
      <c r="E332" s="2" t="s">
        <v>40</v>
      </c>
      <c r="F332" s="47" t="s">
        <v>36</v>
      </c>
      <c r="G332" s="47" t="s">
        <v>67</v>
      </c>
      <c r="H332" s="47">
        <v>1400</v>
      </c>
      <c r="I332" s="47" t="s">
        <v>132</v>
      </c>
      <c r="J332" s="47" t="s">
        <v>120</v>
      </c>
      <c r="K332" s="121" t="s">
        <v>772</v>
      </c>
      <c r="L332" s="33" t="s">
        <v>66</v>
      </c>
      <c r="M332" s="10">
        <v>6.69</v>
      </c>
      <c r="N332" s="27">
        <v>1.7534782608695654</v>
      </c>
      <c r="O332" s="28">
        <v>2.52</v>
      </c>
      <c r="P332" s="27">
        <v>1.1766666666666663</v>
      </c>
      <c r="Q332" s="40">
        <f t="shared" si="192"/>
        <v>-2.9</v>
      </c>
      <c r="R332" s="42">
        <f t="shared" ref="R332" si="656">Q332+R331</f>
        <v>242.46000000000004</v>
      </c>
      <c r="S332" s="10">
        <f t="shared" si="602"/>
        <v>6.69</v>
      </c>
      <c r="T332" s="27">
        <f t="shared" ref="T332:V332" si="657">IF(S332&gt;0,T$4,0)</f>
        <v>1</v>
      </c>
      <c r="U332" s="28">
        <f t="shared" si="604"/>
        <v>2.52</v>
      </c>
      <c r="V332" s="27">
        <f t="shared" si="657"/>
        <v>1</v>
      </c>
      <c r="W332" s="40">
        <f t="shared" si="649"/>
        <v>-2</v>
      </c>
      <c r="X332" s="42">
        <f t="shared" si="563"/>
        <v>176.12999999999994</v>
      </c>
      <c r="Y332" s="117"/>
      <c r="Z332" s="27"/>
      <c r="AA332" s="33"/>
      <c r="AB332" s="27"/>
      <c r="AC332" s="27"/>
      <c r="AD332" s="27"/>
      <c r="AE332" s="118"/>
      <c r="AF332" s="117"/>
      <c r="AG332" s="27"/>
      <c r="AH332" s="33"/>
      <c r="AI332" s="27"/>
      <c r="AJ332" s="27"/>
      <c r="AK332" s="118"/>
      <c r="AL332" s="70"/>
    </row>
    <row r="333" spans="1:38" outlineLevel="1" x14ac:dyDescent="0.2">
      <c r="A333" s="72"/>
      <c r="B333" s="34">
        <f t="shared" si="546"/>
        <v>328</v>
      </c>
      <c r="C333" s="2" t="s">
        <v>401</v>
      </c>
      <c r="D333" s="55">
        <v>44257</v>
      </c>
      <c r="E333" s="2" t="s">
        <v>40</v>
      </c>
      <c r="F333" s="47" t="s">
        <v>13</v>
      </c>
      <c r="G333" s="47" t="s">
        <v>147</v>
      </c>
      <c r="H333" s="47">
        <v>1300</v>
      </c>
      <c r="I333" s="47" t="s">
        <v>132</v>
      </c>
      <c r="J333" s="47" t="s">
        <v>120</v>
      </c>
      <c r="K333" s="121" t="s">
        <v>772</v>
      </c>
      <c r="L333" s="33" t="s">
        <v>62</v>
      </c>
      <c r="M333" s="10">
        <v>6.55</v>
      </c>
      <c r="N333" s="27">
        <v>1.7944444444444443</v>
      </c>
      <c r="O333" s="28">
        <v>2.54</v>
      </c>
      <c r="P333" s="27">
        <v>1.1733333333333333</v>
      </c>
      <c r="Q333" s="40">
        <f t="shared" si="192"/>
        <v>-3</v>
      </c>
      <c r="R333" s="42">
        <f t="shared" ref="R333" si="658">Q333+R332</f>
        <v>239.46000000000004</v>
      </c>
      <c r="S333" s="10">
        <f t="shared" si="602"/>
        <v>6.55</v>
      </c>
      <c r="T333" s="27">
        <f t="shared" ref="T333:V333" si="659">IF(S333&gt;0,T$4,0)</f>
        <v>1</v>
      </c>
      <c r="U333" s="28">
        <f t="shared" si="604"/>
        <v>2.54</v>
      </c>
      <c r="V333" s="27">
        <f t="shared" si="659"/>
        <v>1</v>
      </c>
      <c r="W333" s="40">
        <f t="shared" si="649"/>
        <v>-2</v>
      </c>
      <c r="X333" s="42">
        <f t="shared" si="563"/>
        <v>174.12999999999994</v>
      </c>
      <c r="Y333" s="117"/>
      <c r="Z333" s="27"/>
      <c r="AA333" s="33"/>
      <c r="AB333" s="27"/>
      <c r="AC333" s="27"/>
      <c r="AD333" s="27"/>
      <c r="AE333" s="118"/>
      <c r="AF333" s="117"/>
      <c r="AG333" s="27"/>
      <c r="AH333" s="33"/>
      <c r="AI333" s="27"/>
      <c r="AJ333" s="27"/>
      <c r="AK333" s="118"/>
      <c r="AL333" s="70"/>
    </row>
    <row r="334" spans="1:38" outlineLevel="1" x14ac:dyDescent="0.2">
      <c r="A334" s="72"/>
      <c r="B334" s="34">
        <f t="shared" si="546"/>
        <v>329</v>
      </c>
      <c r="C334" s="2" t="s">
        <v>402</v>
      </c>
      <c r="D334" s="55">
        <v>44259</v>
      </c>
      <c r="E334" s="2" t="s">
        <v>54</v>
      </c>
      <c r="F334" s="47" t="s">
        <v>25</v>
      </c>
      <c r="G334" s="47" t="s">
        <v>67</v>
      </c>
      <c r="H334" s="47">
        <v>1114</v>
      </c>
      <c r="I334" s="47" t="s">
        <v>132</v>
      </c>
      <c r="J334" s="47" t="s">
        <v>120</v>
      </c>
      <c r="K334" s="121" t="s">
        <v>772</v>
      </c>
      <c r="L334" s="33" t="s">
        <v>9</v>
      </c>
      <c r="M334" s="10">
        <v>1.55</v>
      </c>
      <c r="N334" s="27">
        <v>18.13040293040293</v>
      </c>
      <c r="O334" s="28">
        <v>1.26</v>
      </c>
      <c r="P334" s="27">
        <v>0</v>
      </c>
      <c r="Q334" s="40">
        <f t="shared" si="192"/>
        <v>10</v>
      </c>
      <c r="R334" s="42">
        <f t="shared" ref="R334" si="660">Q334+R333</f>
        <v>249.46000000000004</v>
      </c>
      <c r="S334" s="10">
        <f t="shared" si="602"/>
        <v>1.55</v>
      </c>
      <c r="T334" s="27">
        <f t="shared" ref="T334:V334" si="661">IF(S334&gt;0,T$4,0)</f>
        <v>1</v>
      </c>
      <c r="U334" s="28">
        <f t="shared" si="604"/>
        <v>1.26</v>
      </c>
      <c r="V334" s="27">
        <f t="shared" si="661"/>
        <v>1</v>
      </c>
      <c r="W334" s="40">
        <f t="shared" si="649"/>
        <v>0.81</v>
      </c>
      <c r="X334" s="42">
        <f t="shared" si="563"/>
        <v>174.93999999999994</v>
      </c>
      <c r="Y334" s="117"/>
      <c r="Z334" s="27"/>
      <c r="AA334" s="33"/>
      <c r="AB334" s="27"/>
      <c r="AC334" s="27"/>
      <c r="AD334" s="27"/>
      <c r="AE334" s="118"/>
      <c r="AF334" s="117"/>
      <c r="AG334" s="27"/>
      <c r="AH334" s="33"/>
      <c r="AI334" s="27"/>
      <c r="AJ334" s="27"/>
      <c r="AK334" s="118"/>
      <c r="AL334" s="70"/>
    </row>
    <row r="335" spans="1:38" outlineLevel="1" x14ac:dyDescent="0.2">
      <c r="A335" s="72"/>
      <c r="B335" s="34">
        <f t="shared" si="546"/>
        <v>330</v>
      </c>
      <c r="C335" s="2" t="s">
        <v>403</v>
      </c>
      <c r="D335" s="55">
        <v>44259</v>
      </c>
      <c r="E335" s="2" t="s">
        <v>54</v>
      </c>
      <c r="F335" s="47" t="s">
        <v>36</v>
      </c>
      <c r="G335" s="47" t="s">
        <v>67</v>
      </c>
      <c r="H335" s="47">
        <v>1114</v>
      </c>
      <c r="I335" s="47" t="s">
        <v>132</v>
      </c>
      <c r="J335" s="47" t="s">
        <v>120</v>
      </c>
      <c r="K335" s="121" t="s">
        <v>772</v>
      </c>
      <c r="L335" s="33" t="s">
        <v>66</v>
      </c>
      <c r="M335" s="10">
        <v>2.94</v>
      </c>
      <c r="N335" s="27">
        <v>5.1625806451612899</v>
      </c>
      <c r="O335" s="28">
        <v>1.36</v>
      </c>
      <c r="P335" s="27">
        <v>0</v>
      </c>
      <c r="Q335" s="40">
        <f t="shared" si="192"/>
        <v>-5.2</v>
      </c>
      <c r="R335" s="42">
        <f t="shared" ref="R335" si="662">Q335+R334</f>
        <v>244.26000000000005</v>
      </c>
      <c r="S335" s="10">
        <f t="shared" si="602"/>
        <v>2.94</v>
      </c>
      <c r="T335" s="27">
        <f t="shared" ref="T335:V335" si="663">IF(S335&gt;0,T$4,0)</f>
        <v>1</v>
      </c>
      <c r="U335" s="28">
        <f t="shared" si="604"/>
        <v>1.36</v>
      </c>
      <c r="V335" s="27">
        <f t="shared" si="663"/>
        <v>1</v>
      </c>
      <c r="W335" s="40">
        <f t="shared" si="649"/>
        <v>-2</v>
      </c>
      <c r="X335" s="42">
        <f t="shared" si="563"/>
        <v>172.93999999999994</v>
      </c>
      <c r="Y335" s="117"/>
      <c r="Z335" s="27"/>
      <c r="AA335" s="33"/>
      <c r="AB335" s="27"/>
      <c r="AC335" s="27"/>
      <c r="AD335" s="27"/>
      <c r="AE335" s="118"/>
      <c r="AF335" s="117"/>
      <c r="AG335" s="27"/>
      <c r="AH335" s="33"/>
      <c r="AI335" s="27"/>
      <c r="AJ335" s="27"/>
      <c r="AK335" s="118"/>
      <c r="AL335" s="70"/>
    </row>
    <row r="336" spans="1:38" outlineLevel="1" x14ac:dyDescent="0.2">
      <c r="A336" s="72"/>
      <c r="B336" s="34">
        <f t="shared" si="546"/>
        <v>331</v>
      </c>
      <c r="C336" s="2" t="s">
        <v>404</v>
      </c>
      <c r="D336" s="55">
        <v>44259</v>
      </c>
      <c r="E336" s="2" t="s">
        <v>54</v>
      </c>
      <c r="F336" s="47" t="s">
        <v>10</v>
      </c>
      <c r="G336" s="47" t="s">
        <v>67</v>
      </c>
      <c r="H336" s="47">
        <v>1429</v>
      </c>
      <c r="I336" s="47" t="s">
        <v>132</v>
      </c>
      <c r="J336" s="47" t="s">
        <v>120</v>
      </c>
      <c r="K336" s="121" t="s">
        <v>772</v>
      </c>
      <c r="L336" s="33" t="s">
        <v>8</v>
      </c>
      <c r="M336" s="10">
        <v>2.62</v>
      </c>
      <c r="N336" s="27">
        <v>6.1630769230769218</v>
      </c>
      <c r="O336" s="28">
        <v>1.1599999999999999</v>
      </c>
      <c r="P336" s="27">
        <v>0</v>
      </c>
      <c r="Q336" s="40">
        <f t="shared" si="192"/>
        <v>-6.2</v>
      </c>
      <c r="R336" s="42">
        <f t="shared" ref="R336" si="664">Q336+R335</f>
        <v>238.06000000000006</v>
      </c>
      <c r="S336" s="10">
        <f t="shared" si="602"/>
        <v>2.62</v>
      </c>
      <c r="T336" s="27">
        <f t="shared" ref="T336:V336" si="665">IF(S336&gt;0,T$4,0)</f>
        <v>1</v>
      </c>
      <c r="U336" s="28">
        <f t="shared" si="604"/>
        <v>1.1599999999999999</v>
      </c>
      <c r="V336" s="27">
        <f t="shared" si="665"/>
        <v>1</v>
      </c>
      <c r="W336" s="40">
        <f t="shared" si="649"/>
        <v>-0.84</v>
      </c>
      <c r="X336" s="42">
        <f t="shared" si="563"/>
        <v>172.09999999999994</v>
      </c>
      <c r="Y336" s="117"/>
      <c r="Z336" s="27"/>
      <c r="AA336" s="33"/>
      <c r="AB336" s="27"/>
      <c r="AC336" s="27"/>
      <c r="AD336" s="27"/>
      <c r="AE336" s="118"/>
      <c r="AF336" s="117"/>
      <c r="AG336" s="27"/>
      <c r="AH336" s="33"/>
      <c r="AI336" s="27"/>
      <c r="AJ336" s="27"/>
      <c r="AK336" s="118"/>
      <c r="AL336" s="70"/>
    </row>
    <row r="337" spans="1:38" outlineLevel="1" x14ac:dyDescent="0.2">
      <c r="A337" s="72"/>
      <c r="B337" s="34">
        <f t="shared" si="546"/>
        <v>332</v>
      </c>
      <c r="C337" s="2" t="s">
        <v>372</v>
      </c>
      <c r="D337" s="55">
        <v>44259</v>
      </c>
      <c r="E337" s="2" t="s">
        <v>44</v>
      </c>
      <c r="F337" s="47" t="s">
        <v>36</v>
      </c>
      <c r="G337" s="47" t="s">
        <v>67</v>
      </c>
      <c r="H337" s="47">
        <v>1400</v>
      </c>
      <c r="I337" s="47" t="s">
        <v>132</v>
      </c>
      <c r="J337" s="47" t="s">
        <v>120</v>
      </c>
      <c r="K337" s="121" t="s">
        <v>772</v>
      </c>
      <c r="L337" s="33" t="s">
        <v>12</v>
      </c>
      <c r="M337" s="10">
        <v>5.2</v>
      </c>
      <c r="N337" s="27">
        <v>2.3887335409897705</v>
      </c>
      <c r="O337" s="28">
        <v>1.64</v>
      </c>
      <c r="P337" s="27">
        <v>0</v>
      </c>
      <c r="Q337" s="40">
        <f t="shared" si="192"/>
        <v>-2.4</v>
      </c>
      <c r="R337" s="42">
        <f t="shared" ref="R337" si="666">Q337+R336</f>
        <v>235.66000000000005</v>
      </c>
      <c r="S337" s="10">
        <f t="shared" si="602"/>
        <v>5.2</v>
      </c>
      <c r="T337" s="27">
        <f t="shared" ref="T337:V337" si="667">IF(S337&gt;0,T$4,0)</f>
        <v>1</v>
      </c>
      <c r="U337" s="28">
        <f t="shared" si="604"/>
        <v>1.64</v>
      </c>
      <c r="V337" s="27">
        <f t="shared" si="667"/>
        <v>1</v>
      </c>
      <c r="W337" s="40">
        <f t="shared" si="649"/>
        <v>-0.36</v>
      </c>
      <c r="X337" s="42">
        <f t="shared" si="563"/>
        <v>171.73999999999992</v>
      </c>
      <c r="Y337" s="117"/>
      <c r="Z337" s="27"/>
      <c r="AA337" s="33"/>
      <c r="AB337" s="27"/>
      <c r="AC337" s="27"/>
      <c r="AD337" s="27"/>
      <c r="AE337" s="118"/>
      <c r="AF337" s="117"/>
      <c r="AG337" s="27"/>
      <c r="AH337" s="33"/>
      <c r="AI337" s="27"/>
      <c r="AJ337" s="27"/>
      <c r="AK337" s="118"/>
      <c r="AL337" s="70"/>
    </row>
    <row r="338" spans="1:38" outlineLevel="1" x14ac:dyDescent="0.2">
      <c r="A338" s="72"/>
      <c r="B338" s="34">
        <f t="shared" si="546"/>
        <v>333</v>
      </c>
      <c r="C338" s="2" t="s">
        <v>405</v>
      </c>
      <c r="D338" s="55">
        <v>44260</v>
      </c>
      <c r="E338" s="2" t="s">
        <v>409</v>
      </c>
      <c r="F338" s="47" t="s">
        <v>10</v>
      </c>
      <c r="G338" s="47" t="s">
        <v>67</v>
      </c>
      <c r="H338" s="47">
        <v>1300</v>
      </c>
      <c r="I338" s="47" t="s">
        <v>132</v>
      </c>
      <c r="J338" s="47" t="s">
        <v>120</v>
      </c>
      <c r="K338" s="121" t="s">
        <v>772</v>
      </c>
      <c r="L338" s="33" t="s">
        <v>9</v>
      </c>
      <c r="M338" s="10">
        <v>2.72</v>
      </c>
      <c r="N338" s="27">
        <v>5.8125714285714274</v>
      </c>
      <c r="O338" s="28">
        <v>1.63</v>
      </c>
      <c r="P338" s="27">
        <v>0</v>
      </c>
      <c r="Q338" s="40">
        <f t="shared" si="192"/>
        <v>10</v>
      </c>
      <c r="R338" s="42">
        <f t="shared" ref="R338" si="668">Q338+R337</f>
        <v>245.66000000000005</v>
      </c>
      <c r="S338" s="10">
        <f t="shared" si="602"/>
        <v>2.72</v>
      </c>
      <c r="T338" s="27">
        <f t="shared" ref="T338:V338" si="669">IF(S338&gt;0,T$4,0)</f>
        <v>1</v>
      </c>
      <c r="U338" s="28">
        <f t="shared" si="604"/>
        <v>1.63</v>
      </c>
      <c r="V338" s="27">
        <f t="shared" si="669"/>
        <v>1</v>
      </c>
      <c r="W338" s="40">
        <f t="shared" si="649"/>
        <v>2.35</v>
      </c>
      <c r="X338" s="42">
        <f t="shared" si="563"/>
        <v>174.08999999999992</v>
      </c>
      <c r="Y338" s="117"/>
      <c r="Z338" s="27"/>
      <c r="AA338" s="33"/>
      <c r="AB338" s="27"/>
      <c r="AC338" s="27"/>
      <c r="AD338" s="27"/>
      <c r="AE338" s="118"/>
      <c r="AF338" s="117"/>
      <c r="AG338" s="27"/>
      <c r="AH338" s="33"/>
      <c r="AI338" s="27"/>
      <c r="AJ338" s="27"/>
      <c r="AK338" s="118"/>
      <c r="AL338" s="70"/>
    </row>
    <row r="339" spans="1:38" outlineLevel="1" x14ac:dyDescent="0.2">
      <c r="A339" s="72"/>
      <c r="B339" s="34">
        <f t="shared" si="546"/>
        <v>334</v>
      </c>
      <c r="C339" s="2" t="s">
        <v>392</v>
      </c>
      <c r="D339" s="55">
        <v>44260</v>
      </c>
      <c r="E339" s="2" t="s">
        <v>15</v>
      </c>
      <c r="F339" s="47" t="s">
        <v>25</v>
      </c>
      <c r="G339" s="47" t="s">
        <v>67</v>
      </c>
      <c r="H339" s="47">
        <v>1000</v>
      </c>
      <c r="I339" s="47" t="s">
        <v>131</v>
      </c>
      <c r="J339" s="47" t="s">
        <v>120</v>
      </c>
      <c r="K339" s="121" t="s">
        <v>772</v>
      </c>
      <c r="L339" s="33" t="s">
        <v>12</v>
      </c>
      <c r="M339" s="10">
        <v>3.2</v>
      </c>
      <c r="N339" s="27">
        <v>4.5326007326007325</v>
      </c>
      <c r="O339" s="28">
        <v>1.32</v>
      </c>
      <c r="P339" s="27">
        <v>0</v>
      </c>
      <c r="Q339" s="40">
        <f t="shared" si="192"/>
        <v>-4.5</v>
      </c>
      <c r="R339" s="42">
        <f t="shared" ref="R339" si="670">Q339+R338</f>
        <v>241.16000000000005</v>
      </c>
      <c r="S339" s="10">
        <f t="shared" si="602"/>
        <v>3.2</v>
      </c>
      <c r="T339" s="27">
        <f t="shared" ref="T339:V339" si="671">IF(S339&gt;0,T$4,0)</f>
        <v>1</v>
      </c>
      <c r="U339" s="28">
        <f t="shared" si="604"/>
        <v>1.32</v>
      </c>
      <c r="V339" s="27">
        <f t="shared" si="671"/>
        <v>1</v>
      </c>
      <c r="W339" s="40">
        <f t="shared" si="649"/>
        <v>-0.68</v>
      </c>
      <c r="X339" s="42">
        <f t="shared" si="563"/>
        <v>173.40999999999991</v>
      </c>
      <c r="Y339" s="117"/>
      <c r="Z339" s="27"/>
      <c r="AA339" s="33"/>
      <c r="AB339" s="27"/>
      <c r="AC339" s="27"/>
      <c r="AD339" s="27"/>
      <c r="AE339" s="118"/>
      <c r="AF339" s="117"/>
      <c r="AG339" s="27"/>
      <c r="AH339" s="33"/>
      <c r="AI339" s="27"/>
      <c r="AJ339" s="27"/>
      <c r="AK339" s="118"/>
      <c r="AL339" s="70"/>
    </row>
    <row r="340" spans="1:38" outlineLevel="1" x14ac:dyDescent="0.2">
      <c r="A340" s="72"/>
      <c r="B340" s="34">
        <f t="shared" si="546"/>
        <v>335</v>
      </c>
      <c r="C340" s="2" t="s">
        <v>406</v>
      </c>
      <c r="D340" s="55">
        <v>44260</v>
      </c>
      <c r="E340" s="2" t="s">
        <v>15</v>
      </c>
      <c r="F340" s="47" t="s">
        <v>25</v>
      </c>
      <c r="G340" s="47" t="s">
        <v>67</v>
      </c>
      <c r="H340" s="47">
        <v>1000</v>
      </c>
      <c r="I340" s="47" t="s">
        <v>131</v>
      </c>
      <c r="J340" s="47" t="s">
        <v>120</v>
      </c>
      <c r="K340" s="121" t="s">
        <v>772</v>
      </c>
      <c r="L340" s="33" t="s">
        <v>74</v>
      </c>
      <c r="M340" s="10">
        <v>4.58</v>
      </c>
      <c r="N340" s="27">
        <v>2.7998850574712644</v>
      </c>
      <c r="O340" s="28">
        <v>1.73</v>
      </c>
      <c r="P340" s="27">
        <v>0</v>
      </c>
      <c r="Q340" s="40">
        <f t="shared" si="192"/>
        <v>-2.8</v>
      </c>
      <c r="R340" s="42">
        <f t="shared" ref="R340" si="672">Q340+R339</f>
        <v>238.36000000000004</v>
      </c>
      <c r="S340" s="10">
        <f t="shared" si="602"/>
        <v>4.58</v>
      </c>
      <c r="T340" s="27">
        <f t="shared" ref="T340:V340" si="673">IF(S340&gt;0,T$4,0)</f>
        <v>1</v>
      </c>
      <c r="U340" s="28">
        <f t="shared" si="604"/>
        <v>1.73</v>
      </c>
      <c r="V340" s="27">
        <f t="shared" si="673"/>
        <v>1</v>
      </c>
      <c r="W340" s="40">
        <f t="shared" si="649"/>
        <v>-2</v>
      </c>
      <c r="X340" s="42">
        <f t="shared" si="563"/>
        <v>171.40999999999991</v>
      </c>
      <c r="Y340" s="117"/>
      <c r="Z340" s="27"/>
      <c r="AA340" s="33"/>
      <c r="AB340" s="27"/>
      <c r="AC340" s="27"/>
      <c r="AD340" s="27"/>
      <c r="AE340" s="118"/>
      <c r="AF340" s="117"/>
      <c r="AG340" s="27"/>
      <c r="AH340" s="33"/>
      <c r="AI340" s="27"/>
      <c r="AJ340" s="27"/>
      <c r="AK340" s="118"/>
      <c r="AL340" s="70"/>
    </row>
    <row r="341" spans="1:38" outlineLevel="1" x14ac:dyDescent="0.2">
      <c r="A341" s="72"/>
      <c r="B341" s="34">
        <f t="shared" si="546"/>
        <v>336</v>
      </c>
      <c r="C341" s="2" t="s">
        <v>407</v>
      </c>
      <c r="D341" s="55">
        <v>44260</v>
      </c>
      <c r="E341" s="2" t="s">
        <v>15</v>
      </c>
      <c r="F341" s="47" t="s">
        <v>36</v>
      </c>
      <c r="G341" s="47" t="s">
        <v>245</v>
      </c>
      <c r="H341" s="47">
        <v>1000</v>
      </c>
      <c r="I341" s="47" t="s">
        <v>131</v>
      </c>
      <c r="J341" s="47" t="s">
        <v>120</v>
      </c>
      <c r="K341" s="121" t="s">
        <v>772</v>
      </c>
      <c r="L341" s="33" t="s">
        <v>56</v>
      </c>
      <c r="M341" s="10">
        <v>6.4</v>
      </c>
      <c r="N341" s="27">
        <v>1.8565240641711231</v>
      </c>
      <c r="O341" s="28">
        <v>2.42</v>
      </c>
      <c r="P341" s="27">
        <v>1.3195238095238093</v>
      </c>
      <c r="Q341" s="40">
        <f t="shared" si="192"/>
        <v>-3.2</v>
      </c>
      <c r="R341" s="42">
        <f t="shared" ref="R341" si="674">Q341+R340</f>
        <v>235.16000000000005</v>
      </c>
      <c r="S341" s="10">
        <f t="shared" si="602"/>
        <v>6.4</v>
      </c>
      <c r="T341" s="27">
        <f t="shared" ref="T341:V341" si="675">IF(S341&gt;0,T$4,0)</f>
        <v>1</v>
      </c>
      <c r="U341" s="28">
        <f t="shared" si="604"/>
        <v>2.42</v>
      </c>
      <c r="V341" s="27">
        <f t="shared" si="675"/>
        <v>1</v>
      </c>
      <c r="W341" s="40">
        <f t="shared" si="649"/>
        <v>-2</v>
      </c>
      <c r="X341" s="42">
        <f t="shared" si="563"/>
        <v>169.40999999999991</v>
      </c>
      <c r="Y341" s="117"/>
      <c r="Z341" s="27"/>
      <c r="AA341" s="33"/>
      <c r="AB341" s="27"/>
      <c r="AC341" s="27"/>
      <c r="AD341" s="27"/>
      <c r="AE341" s="118"/>
      <c r="AF341" s="117"/>
      <c r="AG341" s="27"/>
      <c r="AH341" s="33"/>
      <c r="AI341" s="27"/>
      <c r="AJ341" s="27"/>
      <c r="AK341" s="118"/>
      <c r="AL341" s="70"/>
    </row>
    <row r="342" spans="1:38" outlineLevel="1" x14ac:dyDescent="0.2">
      <c r="A342" s="72"/>
      <c r="B342" s="34">
        <f t="shared" si="546"/>
        <v>337</v>
      </c>
      <c r="C342" s="2" t="s">
        <v>408</v>
      </c>
      <c r="D342" s="55">
        <v>44260</v>
      </c>
      <c r="E342" s="2" t="s">
        <v>15</v>
      </c>
      <c r="F342" s="47" t="s">
        <v>34</v>
      </c>
      <c r="G342" s="47" t="s">
        <v>67</v>
      </c>
      <c r="H342" s="47">
        <v>1200</v>
      </c>
      <c r="I342" s="47" t="s">
        <v>131</v>
      </c>
      <c r="J342" s="47" t="s">
        <v>120</v>
      </c>
      <c r="K342" s="121" t="s">
        <v>772</v>
      </c>
      <c r="L342" s="33" t="s">
        <v>66</v>
      </c>
      <c r="M342" s="10">
        <v>1.82</v>
      </c>
      <c r="N342" s="27">
        <v>12.207814088598401</v>
      </c>
      <c r="O342" s="28">
        <v>1.21</v>
      </c>
      <c r="P342" s="27">
        <v>0</v>
      </c>
      <c r="Q342" s="40">
        <f t="shared" si="192"/>
        <v>-12.2</v>
      </c>
      <c r="R342" s="42">
        <f t="shared" ref="R342" si="676">Q342+R341</f>
        <v>222.96000000000006</v>
      </c>
      <c r="S342" s="10">
        <f t="shared" si="602"/>
        <v>1.82</v>
      </c>
      <c r="T342" s="27">
        <f t="shared" ref="T342:V342" si="677">IF(S342&gt;0,T$4,0)</f>
        <v>1</v>
      </c>
      <c r="U342" s="28">
        <f t="shared" si="604"/>
        <v>1.21</v>
      </c>
      <c r="V342" s="27">
        <f t="shared" si="677"/>
        <v>1</v>
      </c>
      <c r="W342" s="40">
        <f t="shared" si="649"/>
        <v>-2</v>
      </c>
      <c r="X342" s="42">
        <f t="shared" si="563"/>
        <v>167.40999999999991</v>
      </c>
      <c r="Y342" s="117"/>
      <c r="Z342" s="27"/>
      <c r="AA342" s="33"/>
      <c r="AB342" s="27"/>
      <c r="AC342" s="27"/>
      <c r="AD342" s="27"/>
      <c r="AE342" s="118"/>
      <c r="AF342" s="117"/>
      <c r="AG342" s="27"/>
      <c r="AH342" s="33"/>
      <c r="AI342" s="27"/>
      <c r="AJ342" s="27"/>
      <c r="AK342" s="118"/>
      <c r="AL342" s="70"/>
    </row>
    <row r="343" spans="1:38" outlineLevel="1" x14ac:dyDescent="0.2">
      <c r="A343" s="72"/>
      <c r="B343" s="34">
        <f t="shared" si="546"/>
        <v>338</v>
      </c>
      <c r="C343" s="2" t="s">
        <v>381</v>
      </c>
      <c r="D343" s="55">
        <v>44262</v>
      </c>
      <c r="E343" s="2" t="s">
        <v>28</v>
      </c>
      <c r="F343" s="47" t="s">
        <v>25</v>
      </c>
      <c r="G343" s="47" t="s">
        <v>67</v>
      </c>
      <c r="H343" s="47">
        <v>1300</v>
      </c>
      <c r="I343" s="47" t="s">
        <v>132</v>
      </c>
      <c r="J343" s="47" t="s">
        <v>120</v>
      </c>
      <c r="K343" s="121" t="s">
        <v>772</v>
      </c>
      <c r="L343" s="33" t="s">
        <v>62</v>
      </c>
      <c r="M343" s="10">
        <v>25.6</v>
      </c>
      <c r="N343" s="27">
        <v>0.40795918367346939</v>
      </c>
      <c r="O343" s="28">
        <v>4.37</v>
      </c>
      <c r="P343" s="27">
        <v>0.10999999999999996</v>
      </c>
      <c r="Q343" s="40">
        <f t="shared" si="192"/>
        <v>-0.5</v>
      </c>
      <c r="R343" s="42">
        <f t="shared" ref="R343" si="678">Q343+R342</f>
        <v>222.46000000000006</v>
      </c>
      <c r="S343" s="10">
        <f t="shared" si="602"/>
        <v>25.6</v>
      </c>
      <c r="T343" s="27">
        <f t="shared" ref="T343:V343" si="679">IF(S343&gt;0,T$4,0)</f>
        <v>1</v>
      </c>
      <c r="U343" s="28">
        <f t="shared" si="604"/>
        <v>4.37</v>
      </c>
      <c r="V343" s="27">
        <f t="shared" si="679"/>
        <v>1</v>
      </c>
      <c r="W343" s="40">
        <f t="shared" si="649"/>
        <v>-2</v>
      </c>
      <c r="X343" s="42">
        <f t="shared" si="563"/>
        <v>165.40999999999991</v>
      </c>
      <c r="Y343" s="117"/>
      <c r="Z343" s="27"/>
      <c r="AA343" s="33"/>
      <c r="AB343" s="27"/>
      <c r="AC343" s="27"/>
      <c r="AD343" s="27"/>
      <c r="AE343" s="118"/>
      <c r="AF343" s="117"/>
      <c r="AG343" s="27"/>
      <c r="AH343" s="33"/>
      <c r="AI343" s="27"/>
      <c r="AJ343" s="27"/>
      <c r="AK343" s="118"/>
      <c r="AL343" s="70"/>
    </row>
    <row r="344" spans="1:38" outlineLevel="1" x14ac:dyDescent="0.2">
      <c r="A344" s="72"/>
      <c r="B344" s="34">
        <f t="shared" si="546"/>
        <v>339</v>
      </c>
      <c r="C344" s="2" t="s">
        <v>410</v>
      </c>
      <c r="D344" s="55">
        <v>44262</v>
      </c>
      <c r="E344" s="2" t="s">
        <v>28</v>
      </c>
      <c r="F344" s="47" t="s">
        <v>36</v>
      </c>
      <c r="G344" s="47" t="s">
        <v>67</v>
      </c>
      <c r="H344" s="47">
        <v>1200</v>
      </c>
      <c r="I344" s="47" t="s">
        <v>132</v>
      </c>
      <c r="J344" s="47" t="s">
        <v>120</v>
      </c>
      <c r="K344" s="121" t="s">
        <v>772</v>
      </c>
      <c r="L344" s="33" t="s">
        <v>9</v>
      </c>
      <c r="M344" s="10">
        <v>1.51</v>
      </c>
      <c r="N344" s="27">
        <v>19.704124168514415</v>
      </c>
      <c r="O344" s="28">
        <v>1.1000000000000001</v>
      </c>
      <c r="P344" s="27">
        <v>0</v>
      </c>
      <c r="Q344" s="40">
        <f t="shared" si="192"/>
        <v>10</v>
      </c>
      <c r="R344" s="42">
        <f t="shared" ref="R344" si="680">Q344+R343</f>
        <v>232.46000000000006</v>
      </c>
      <c r="S344" s="10">
        <f t="shared" si="602"/>
        <v>1.51</v>
      </c>
      <c r="T344" s="27">
        <f t="shared" ref="T344:V344" si="681">IF(S344&gt;0,T$4,0)</f>
        <v>1</v>
      </c>
      <c r="U344" s="28">
        <f t="shared" si="604"/>
        <v>1.1000000000000001</v>
      </c>
      <c r="V344" s="27">
        <f t="shared" si="681"/>
        <v>1</v>
      </c>
      <c r="W344" s="40">
        <f t="shared" si="649"/>
        <v>0.61</v>
      </c>
      <c r="X344" s="42">
        <f t="shared" si="563"/>
        <v>166.01999999999992</v>
      </c>
      <c r="Y344" s="117"/>
      <c r="Z344" s="27"/>
      <c r="AA344" s="33"/>
      <c r="AB344" s="27"/>
      <c r="AC344" s="27"/>
      <c r="AD344" s="27"/>
      <c r="AE344" s="118"/>
      <c r="AF344" s="117"/>
      <c r="AG344" s="27"/>
      <c r="AH344" s="33"/>
      <c r="AI344" s="27"/>
      <c r="AJ344" s="27"/>
      <c r="AK344" s="118"/>
      <c r="AL344" s="70"/>
    </row>
    <row r="345" spans="1:38" outlineLevel="1" x14ac:dyDescent="0.2">
      <c r="A345" s="72"/>
      <c r="B345" s="34">
        <f t="shared" si="546"/>
        <v>340</v>
      </c>
      <c r="C345" s="2" t="s">
        <v>411</v>
      </c>
      <c r="D345" s="55">
        <v>44262</v>
      </c>
      <c r="E345" s="2" t="s">
        <v>412</v>
      </c>
      <c r="F345" s="47" t="s">
        <v>13</v>
      </c>
      <c r="G345" s="47" t="s">
        <v>191</v>
      </c>
      <c r="H345" s="47">
        <v>1200</v>
      </c>
      <c r="I345" s="47" t="s">
        <v>132</v>
      </c>
      <c r="J345" s="47" t="s">
        <v>178</v>
      </c>
      <c r="K345" s="121" t="s">
        <v>772</v>
      </c>
      <c r="L345" s="33" t="s">
        <v>12</v>
      </c>
      <c r="M345" s="10">
        <v>6.97</v>
      </c>
      <c r="N345" s="27">
        <v>1.6766666666666667</v>
      </c>
      <c r="O345" s="28">
        <v>2</v>
      </c>
      <c r="P345" s="27">
        <v>1.6400000000000001</v>
      </c>
      <c r="Q345" s="40">
        <f t="shared" si="192"/>
        <v>0</v>
      </c>
      <c r="R345" s="42">
        <f t="shared" ref="R345" si="682">Q345+R344</f>
        <v>232.46000000000006</v>
      </c>
      <c r="S345" s="10">
        <f t="shared" si="602"/>
        <v>6.97</v>
      </c>
      <c r="T345" s="27">
        <f t="shared" ref="T345:V345" si="683">IF(S345&gt;0,T$4,0)</f>
        <v>1</v>
      </c>
      <c r="U345" s="28">
        <f t="shared" si="604"/>
        <v>2</v>
      </c>
      <c r="V345" s="27">
        <f t="shared" si="683"/>
        <v>1</v>
      </c>
      <c r="W345" s="40">
        <f t="shared" si="649"/>
        <v>0</v>
      </c>
      <c r="X345" s="42">
        <f t="shared" si="563"/>
        <v>166.01999999999992</v>
      </c>
      <c r="Y345" s="117"/>
      <c r="Z345" s="27"/>
      <c r="AA345" s="33"/>
      <c r="AB345" s="27"/>
      <c r="AC345" s="27"/>
      <c r="AD345" s="27"/>
      <c r="AE345" s="118"/>
      <c r="AF345" s="117"/>
      <c r="AG345" s="27"/>
      <c r="AH345" s="33"/>
      <c r="AI345" s="27"/>
      <c r="AJ345" s="27"/>
      <c r="AK345" s="118"/>
      <c r="AL345" s="70"/>
    </row>
    <row r="346" spans="1:38" outlineLevel="1" x14ac:dyDescent="0.2">
      <c r="A346" s="72"/>
      <c r="B346" s="34">
        <f t="shared" si="546"/>
        <v>341</v>
      </c>
      <c r="C346" s="2" t="s">
        <v>413</v>
      </c>
      <c r="D346" s="55">
        <v>44266</v>
      </c>
      <c r="E346" s="2" t="s">
        <v>88</v>
      </c>
      <c r="F346" s="47" t="s">
        <v>48</v>
      </c>
      <c r="G346" s="47" t="s">
        <v>70</v>
      </c>
      <c r="H346" s="47">
        <v>1100</v>
      </c>
      <c r="I346" s="47" t="s">
        <v>132</v>
      </c>
      <c r="J346" s="47" t="s">
        <v>120</v>
      </c>
      <c r="K346" s="121" t="s">
        <v>772</v>
      </c>
      <c r="L346" s="33" t="s">
        <v>9</v>
      </c>
      <c r="M346" s="10">
        <v>2.82</v>
      </c>
      <c r="N346" s="27">
        <v>5.4882758620689645</v>
      </c>
      <c r="O346" s="28">
        <v>1.36</v>
      </c>
      <c r="P346" s="27">
        <v>0</v>
      </c>
      <c r="Q346" s="40">
        <f t="shared" si="192"/>
        <v>10</v>
      </c>
      <c r="R346" s="42">
        <f t="shared" ref="R346" si="684">Q346+R345</f>
        <v>242.46000000000006</v>
      </c>
      <c r="S346" s="10">
        <f t="shared" si="602"/>
        <v>2.82</v>
      </c>
      <c r="T346" s="27">
        <f t="shared" ref="T346:V346" si="685">IF(S346&gt;0,T$4,0)</f>
        <v>1</v>
      </c>
      <c r="U346" s="28">
        <f t="shared" si="604"/>
        <v>1.36</v>
      </c>
      <c r="V346" s="27">
        <f t="shared" si="685"/>
        <v>1</v>
      </c>
      <c r="W346" s="40">
        <f t="shared" si="649"/>
        <v>2.1800000000000002</v>
      </c>
      <c r="X346" s="42">
        <f t="shared" si="563"/>
        <v>168.19999999999993</v>
      </c>
      <c r="Y346" s="117"/>
      <c r="Z346" s="27"/>
      <c r="AA346" s="33"/>
      <c r="AB346" s="27"/>
      <c r="AC346" s="27"/>
      <c r="AD346" s="27"/>
      <c r="AE346" s="118"/>
      <c r="AF346" s="117"/>
      <c r="AG346" s="27"/>
      <c r="AH346" s="33"/>
      <c r="AI346" s="27"/>
      <c r="AJ346" s="27"/>
      <c r="AK346" s="118"/>
      <c r="AL346" s="70"/>
    </row>
    <row r="347" spans="1:38" outlineLevel="1" x14ac:dyDescent="0.2">
      <c r="A347" s="72"/>
      <c r="B347" s="34">
        <f t="shared" si="546"/>
        <v>342</v>
      </c>
      <c r="C347" s="2" t="s">
        <v>380</v>
      </c>
      <c r="D347" s="55">
        <v>44266</v>
      </c>
      <c r="E347" s="2" t="s">
        <v>44</v>
      </c>
      <c r="F347" s="47" t="s">
        <v>25</v>
      </c>
      <c r="G347" s="47" t="s">
        <v>67</v>
      </c>
      <c r="H347" s="47">
        <v>1000</v>
      </c>
      <c r="I347" s="47" t="s">
        <v>132</v>
      </c>
      <c r="J347" s="47" t="s">
        <v>120</v>
      </c>
      <c r="K347" s="121" t="s">
        <v>772</v>
      </c>
      <c r="L347" s="33" t="s">
        <v>9</v>
      </c>
      <c r="M347" s="10">
        <v>4.1900000000000004</v>
      </c>
      <c r="N347" s="27">
        <v>3.1454901960784314</v>
      </c>
      <c r="O347" s="28">
        <v>1.62</v>
      </c>
      <c r="P347" s="27">
        <v>0</v>
      </c>
      <c r="Q347" s="40">
        <f t="shared" si="192"/>
        <v>10</v>
      </c>
      <c r="R347" s="42">
        <f t="shared" ref="R347" si="686">Q347+R346</f>
        <v>252.46000000000006</v>
      </c>
      <c r="S347" s="10">
        <f t="shared" si="602"/>
        <v>4.1900000000000004</v>
      </c>
      <c r="T347" s="27">
        <f t="shared" ref="T347:V347" si="687">IF(S347&gt;0,T$4,0)</f>
        <v>1</v>
      </c>
      <c r="U347" s="28">
        <f t="shared" si="604"/>
        <v>1.62</v>
      </c>
      <c r="V347" s="27">
        <f t="shared" si="687"/>
        <v>1</v>
      </c>
      <c r="W347" s="40">
        <f t="shared" si="649"/>
        <v>3.81</v>
      </c>
      <c r="X347" s="42">
        <f t="shared" si="563"/>
        <v>172.00999999999993</v>
      </c>
      <c r="Y347" s="117"/>
      <c r="Z347" s="27"/>
      <c r="AA347" s="33"/>
      <c r="AB347" s="27"/>
      <c r="AC347" s="27"/>
      <c r="AD347" s="27"/>
      <c r="AE347" s="118"/>
      <c r="AF347" s="117"/>
      <c r="AG347" s="27"/>
      <c r="AH347" s="33"/>
      <c r="AI347" s="27"/>
      <c r="AJ347" s="27"/>
      <c r="AK347" s="118"/>
      <c r="AL347" s="70"/>
    </row>
    <row r="348" spans="1:38" outlineLevel="1" x14ac:dyDescent="0.2">
      <c r="A348" s="72"/>
      <c r="B348" s="34">
        <f t="shared" si="546"/>
        <v>343</v>
      </c>
      <c r="C348" s="2" t="s">
        <v>414</v>
      </c>
      <c r="D348" s="55">
        <v>44266</v>
      </c>
      <c r="E348" s="2" t="s">
        <v>44</v>
      </c>
      <c r="F348" s="47" t="s">
        <v>36</v>
      </c>
      <c r="G348" s="47" t="s">
        <v>67</v>
      </c>
      <c r="H348" s="47">
        <v>1200</v>
      </c>
      <c r="I348" s="47" t="s">
        <v>132</v>
      </c>
      <c r="J348" s="47" t="s">
        <v>120</v>
      </c>
      <c r="K348" s="121" t="s">
        <v>772</v>
      </c>
      <c r="L348" s="33" t="s">
        <v>12</v>
      </c>
      <c r="M348" s="10">
        <v>1.7</v>
      </c>
      <c r="N348" s="27">
        <v>14.289523809523812</v>
      </c>
      <c r="O348" s="28">
        <v>1.08</v>
      </c>
      <c r="P348" s="27">
        <v>0</v>
      </c>
      <c r="Q348" s="40">
        <f t="shared" si="192"/>
        <v>-14.3</v>
      </c>
      <c r="R348" s="42">
        <f t="shared" ref="R348" si="688">Q348+R347</f>
        <v>238.16000000000005</v>
      </c>
      <c r="S348" s="10">
        <f t="shared" si="602"/>
        <v>1.7</v>
      </c>
      <c r="T348" s="27">
        <f t="shared" ref="T348:V348" si="689">IF(S348&gt;0,T$4,0)</f>
        <v>1</v>
      </c>
      <c r="U348" s="28">
        <f t="shared" si="604"/>
        <v>1.08</v>
      </c>
      <c r="V348" s="27">
        <f t="shared" si="689"/>
        <v>1</v>
      </c>
      <c r="W348" s="40">
        <f t="shared" si="649"/>
        <v>-0.92</v>
      </c>
      <c r="X348" s="42">
        <f t="shared" si="563"/>
        <v>171.08999999999995</v>
      </c>
      <c r="Y348" s="117"/>
      <c r="Z348" s="27"/>
      <c r="AA348" s="33"/>
      <c r="AB348" s="27"/>
      <c r="AC348" s="27"/>
      <c r="AD348" s="27"/>
      <c r="AE348" s="118"/>
      <c r="AF348" s="117"/>
      <c r="AG348" s="27"/>
      <c r="AH348" s="33"/>
      <c r="AI348" s="27"/>
      <c r="AJ348" s="27"/>
      <c r="AK348" s="118"/>
      <c r="AL348" s="70"/>
    </row>
    <row r="349" spans="1:38" outlineLevel="1" x14ac:dyDescent="0.2">
      <c r="A349" s="72"/>
      <c r="B349" s="34">
        <f t="shared" si="546"/>
        <v>344</v>
      </c>
      <c r="C349" s="2" t="s">
        <v>415</v>
      </c>
      <c r="D349" s="55">
        <v>44266</v>
      </c>
      <c r="E349" s="2" t="s">
        <v>44</v>
      </c>
      <c r="F349" s="47" t="s">
        <v>10</v>
      </c>
      <c r="G349" s="47" t="s">
        <v>67</v>
      </c>
      <c r="H349" s="47">
        <v>1400</v>
      </c>
      <c r="I349" s="47" t="s">
        <v>132</v>
      </c>
      <c r="J349" s="47" t="s">
        <v>120</v>
      </c>
      <c r="K349" s="121" t="s">
        <v>772</v>
      </c>
      <c r="L349" s="33" t="s">
        <v>56</v>
      </c>
      <c r="M349" s="10">
        <v>8.44</v>
      </c>
      <c r="N349" s="27">
        <v>1.3502898550724636</v>
      </c>
      <c r="O349" s="28">
        <v>2.62</v>
      </c>
      <c r="P349" s="27">
        <v>0.84333333333333327</v>
      </c>
      <c r="Q349" s="40">
        <f t="shared" si="192"/>
        <v>-2.2000000000000002</v>
      </c>
      <c r="R349" s="42">
        <f t="shared" ref="R349" si="690">Q349+R348</f>
        <v>235.96000000000006</v>
      </c>
      <c r="S349" s="10">
        <f t="shared" si="602"/>
        <v>8.44</v>
      </c>
      <c r="T349" s="27">
        <f t="shared" ref="T349:V349" si="691">IF(S349&gt;0,T$4,0)</f>
        <v>1</v>
      </c>
      <c r="U349" s="28">
        <f t="shared" si="604"/>
        <v>2.62</v>
      </c>
      <c r="V349" s="27">
        <f t="shared" si="691"/>
        <v>1</v>
      </c>
      <c r="W349" s="40">
        <f t="shared" si="649"/>
        <v>-2</v>
      </c>
      <c r="X349" s="42">
        <f t="shared" si="563"/>
        <v>169.08999999999995</v>
      </c>
      <c r="Y349" s="117"/>
      <c r="Z349" s="27"/>
      <c r="AA349" s="33"/>
      <c r="AB349" s="27"/>
      <c r="AC349" s="27"/>
      <c r="AD349" s="27"/>
      <c r="AE349" s="118"/>
      <c r="AF349" s="117"/>
      <c r="AG349" s="27"/>
      <c r="AH349" s="33"/>
      <c r="AI349" s="27"/>
      <c r="AJ349" s="27"/>
      <c r="AK349" s="118"/>
      <c r="AL349" s="70"/>
    </row>
    <row r="350" spans="1:38" outlineLevel="1" x14ac:dyDescent="0.2">
      <c r="A350" s="72"/>
      <c r="B350" s="34">
        <f t="shared" si="546"/>
        <v>345</v>
      </c>
      <c r="C350" s="2" t="s">
        <v>416</v>
      </c>
      <c r="D350" s="55">
        <v>44266</v>
      </c>
      <c r="E350" s="2" t="s">
        <v>44</v>
      </c>
      <c r="F350" s="47" t="s">
        <v>10</v>
      </c>
      <c r="G350" s="47" t="s">
        <v>67</v>
      </c>
      <c r="H350" s="47">
        <v>1400</v>
      </c>
      <c r="I350" s="47" t="s">
        <v>132</v>
      </c>
      <c r="J350" s="47" t="s">
        <v>120</v>
      </c>
      <c r="K350" s="121" t="s">
        <v>772</v>
      </c>
      <c r="L350" s="33" t="s">
        <v>66</v>
      </c>
      <c r="M350" s="10">
        <v>9.68</v>
      </c>
      <c r="N350" s="27">
        <v>1.1560231660231659</v>
      </c>
      <c r="O350" s="28">
        <v>2.69</v>
      </c>
      <c r="P350" s="27">
        <v>0.66999999999999993</v>
      </c>
      <c r="Q350" s="40">
        <f t="shared" si="192"/>
        <v>-1.8</v>
      </c>
      <c r="R350" s="42">
        <f t="shared" ref="R350" si="692">Q350+R349</f>
        <v>234.16000000000005</v>
      </c>
      <c r="S350" s="10">
        <f t="shared" si="602"/>
        <v>9.68</v>
      </c>
      <c r="T350" s="27">
        <f t="shared" ref="T350:V350" si="693">IF(S350&gt;0,T$4,0)</f>
        <v>1</v>
      </c>
      <c r="U350" s="28">
        <f t="shared" si="604"/>
        <v>2.69</v>
      </c>
      <c r="V350" s="27">
        <f t="shared" si="693"/>
        <v>1</v>
      </c>
      <c r="W350" s="40">
        <f t="shared" si="649"/>
        <v>-2</v>
      </c>
      <c r="X350" s="42">
        <f t="shared" ref="X350:X413" si="694">W350+X349</f>
        <v>167.08999999999995</v>
      </c>
      <c r="Y350" s="117"/>
      <c r="Z350" s="27"/>
      <c r="AA350" s="33"/>
      <c r="AB350" s="27"/>
      <c r="AC350" s="27"/>
      <c r="AD350" s="27"/>
      <c r="AE350" s="118"/>
      <c r="AF350" s="117"/>
      <c r="AG350" s="27"/>
      <c r="AH350" s="33"/>
      <c r="AI350" s="27"/>
      <c r="AJ350" s="27"/>
      <c r="AK350" s="118"/>
      <c r="AL350" s="70"/>
    </row>
    <row r="351" spans="1:38" outlineLevel="1" x14ac:dyDescent="0.2">
      <c r="A351" s="72"/>
      <c r="B351" s="34">
        <f t="shared" si="546"/>
        <v>346</v>
      </c>
      <c r="C351" s="2" t="s">
        <v>395</v>
      </c>
      <c r="D351" s="55">
        <v>44268</v>
      </c>
      <c r="E351" s="2" t="s">
        <v>64</v>
      </c>
      <c r="F351" s="47" t="s">
        <v>36</v>
      </c>
      <c r="G351" s="47" t="s">
        <v>67</v>
      </c>
      <c r="H351" s="47">
        <v>1200</v>
      </c>
      <c r="I351" s="47" t="s">
        <v>131</v>
      </c>
      <c r="J351" s="47" t="s">
        <v>120</v>
      </c>
      <c r="K351" s="121" t="s">
        <v>772</v>
      </c>
      <c r="L351" s="33" t="s">
        <v>8</v>
      </c>
      <c r="M351" s="10">
        <v>3.56</v>
      </c>
      <c r="N351" s="27">
        <v>3.9175609756097565</v>
      </c>
      <c r="O351" s="28">
        <v>1.45</v>
      </c>
      <c r="P351" s="27">
        <v>0</v>
      </c>
      <c r="Q351" s="40">
        <f t="shared" si="192"/>
        <v>-3.9</v>
      </c>
      <c r="R351" s="42">
        <f t="shared" ref="R351" si="695">Q351+R350</f>
        <v>230.26000000000005</v>
      </c>
      <c r="S351" s="10">
        <f t="shared" si="602"/>
        <v>3.56</v>
      </c>
      <c r="T351" s="27">
        <f t="shared" ref="T351:V351" si="696">IF(S351&gt;0,T$4,0)</f>
        <v>1</v>
      </c>
      <c r="U351" s="28">
        <f t="shared" si="604"/>
        <v>1.45</v>
      </c>
      <c r="V351" s="27">
        <f t="shared" si="696"/>
        <v>1</v>
      </c>
      <c r="W351" s="40">
        <f t="shared" si="649"/>
        <v>-0.55000000000000004</v>
      </c>
      <c r="X351" s="42">
        <f t="shared" si="694"/>
        <v>166.53999999999994</v>
      </c>
      <c r="Y351" s="117"/>
      <c r="Z351" s="27"/>
      <c r="AA351" s="33"/>
      <c r="AB351" s="27"/>
      <c r="AC351" s="27"/>
      <c r="AD351" s="27"/>
      <c r="AE351" s="118"/>
      <c r="AF351" s="117"/>
      <c r="AG351" s="27"/>
      <c r="AH351" s="33"/>
      <c r="AI351" s="27"/>
      <c r="AJ351" s="27"/>
      <c r="AK351" s="118"/>
      <c r="AL351" s="70"/>
    </row>
    <row r="352" spans="1:38" outlineLevel="1" x14ac:dyDescent="0.2">
      <c r="A352" s="72"/>
      <c r="B352" s="34">
        <f t="shared" si="546"/>
        <v>347</v>
      </c>
      <c r="C352" s="2" t="s">
        <v>417</v>
      </c>
      <c r="D352" s="55">
        <v>44269</v>
      </c>
      <c r="E352" s="2" t="s">
        <v>78</v>
      </c>
      <c r="F352" s="47" t="s">
        <v>36</v>
      </c>
      <c r="G352" s="47" t="s">
        <v>67</v>
      </c>
      <c r="H352" s="47">
        <v>1200</v>
      </c>
      <c r="I352" s="47" t="s">
        <v>131</v>
      </c>
      <c r="J352" s="47" t="s">
        <v>120</v>
      </c>
      <c r="K352" s="121" t="s">
        <v>772</v>
      </c>
      <c r="L352" s="33" t="s">
        <v>86</v>
      </c>
      <c r="M352" s="10">
        <v>58.7</v>
      </c>
      <c r="N352" s="27">
        <v>0.17320406278855036</v>
      </c>
      <c r="O352" s="28">
        <v>7.79</v>
      </c>
      <c r="P352" s="27">
        <v>0.02</v>
      </c>
      <c r="Q352" s="40">
        <f t="shared" si="192"/>
        <v>-0.2</v>
      </c>
      <c r="R352" s="42">
        <f t="shared" ref="R352" si="697">Q352+R351</f>
        <v>230.06000000000006</v>
      </c>
      <c r="S352" s="10">
        <f t="shared" si="602"/>
        <v>58.7</v>
      </c>
      <c r="T352" s="27">
        <f t="shared" ref="T352:V352" si="698">IF(S352&gt;0,T$4,0)</f>
        <v>1</v>
      </c>
      <c r="U352" s="28">
        <f t="shared" si="604"/>
        <v>7.79</v>
      </c>
      <c r="V352" s="27">
        <f t="shared" si="698"/>
        <v>1</v>
      </c>
      <c r="W352" s="40">
        <f t="shared" si="649"/>
        <v>-2</v>
      </c>
      <c r="X352" s="42">
        <f t="shared" si="694"/>
        <v>164.53999999999994</v>
      </c>
      <c r="Y352" s="117"/>
      <c r="Z352" s="27"/>
      <c r="AA352" s="33"/>
      <c r="AB352" s="27"/>
      <c r="AC352" s="27"/>
      <c r="AD352" s="27"/>
      <c r="AE352" s="118"/>
      <c r="AF352" s="117"/>
      <c r="AG352" s="27"/>
      <c r="AH352" s="33"/>
      <c r="AI352" s="27"/>
      <c r="AJ352" s="27"/>
      <c r="AK352" s="118"/>
      <c r="AL352" s="70"/>
    </row>
    <row r="353" spans="1:38" outlineLevel="1" x14ac:dyDescent="0.2">
      <c r="A353" s="72"/>
      <c r="B353" s="34">
        <f t="shared" si="546"/>
        <v>348</v>
      </c>
      <c r="C353" s="2" t="s">
        <v>117</v>
      </c>
      <c r="D353" s="55">
        <v>44269</v>
      </c>
      <c r="E353" s="2" t="s">
        <v>78</v>
      </c>
      <c r="F353" s="47" t="s">
        <v>10</v>
      </c>
      <c r="G353" s="47" t="s">
        <v>67</v>
      </c>
      <c r="H353" s="47">
        <v>1000</v>
      </c>
      <c r="I353" s="47" t="s">
        <v>131</v>
      </c>
      <c r="J353" s="47" t="s">
        <v>120</v>
      </c>
      <c r="K353" s="121" t="s">
        <v>772</v>
      </c>
      <c r="L353" s="33" t="s">
        <v>12</v>
      </c>
      <c r="M353" s="10">
        <v>3.25</v>
      </c>
      <c r="N353" s="27">
        <v>4.4399999999999995</v>
      </c>
      <c r="O353" s="28">
        <v>1.43</v>
      </c>
      <c r="P353" s="27">
        <v>0</v>
      </c>
      <c r="Q353" s="40">
        <f t="shared" si="192"/>
        <v>-4.4000000000000004</v>
      </c>
      <c r="R353" s="42">
        <f t="shared" ref="R353" si="699">Q353+R352</f>
        <v>225.66000000000005</v>
      </c>
      <c r="S353" s="10">
        <f t="shared" si="602"/>
        <v>3.25</v>
      </c>
      <c r="T353" s="27">
        <f t="shared" ref="T353:V353" si="700">IF(S353&gt;0,T$4,0)</f>
        <v>1</v>
      </c>
      <c r="U353" s="28">
        <f t="shared" si="604"/>
        <v>1.43</v>
      </c>
      <c r="V353" s="27">
        <f t="shared" si="700"/>
        <v>1</v>
      </c>
      <c r="W353" s="40">
        <f t="shared" si="649"/>
        <v>-0.56999999999999995</v>
      </c>
      <c r="X353" s="42">
        <f t="shared" si="694"/>
        <v>163.96999999999994</v>
      </c>
      <c r="Y353" s="117"/>
      <c r="Z353" s="27"/>
      <c r="AA353" s="33"/>
      <c r="AB353" s="27"/>
      <c r="AC353" s="27"/>
      <c r="AD353" s="27"/>
      <c r="AE353" s="118"/>
      <c r="AF353" s="117"/>
      <c r="AG353" s="27"/>
      <c r="AH353" s="33"/>
      <c r="AI353" s="27"/>
      <c r="AJ353" s="27"/>
      <c r="AK353" s="118"/>
      <c r="AL353" s="70"/>
    </row>
    <row r="354" spans="1:38" outlineLevel="1" x14ac:dyDescent="0.2">
      <c r="A354" s="72"/>
      <c r="B354" s="34">
        <f t="shared" si="546"/>
        <v>349</v>
      </c>
      <c r="C354" s="2" t="s">
        <v>386</v>
      </c>
      <c r="D354" s="55">
        <v>44269</v>
      </c>
      <c r="E354" s="2" t="s">
        <v>78</v>
      </c>
      <c r="F354" s="47" t="s">
        <v>10</v>
      </c>
      <c r="G354" s="47" t="s">
        <v>67</v>
      </c>
      <c r="H354" s="47">
        <v>1000</v>
      </c>
      <c r="I354" s="47" t="s">
        <v>131</v>
      </c>
      <c r="J354" s="47" t="s">
        <v>120</v>
      </c>
      <c r="K354" s="121" t="s">
        <v>772</v>
      </c>
      <c r="L354" s="33" t="s">
        <v>74</v>
      </c>
      <c r="M354" s="10">
        <v>3.13</v>
      </c>
      <c r="N354" s="27">
        <v>4.6764418938307033</v>
      </c>
      <c r="O354" s="28">
        <v>1.42</v>
      </c>
      <c r="P354" s="27">
        <v>0</v>
      </c>
      <c r="Q354" s="40">
        <f t="shared" si="192"/>
        <v>-4.7</v>
      </c>
      <c r="R354" s="42">
        <f t="shared" ref="R354" si="701">Q354+R353</f>
        <v>220.96000000000006</v>
      </c>
      <c r="S354" s="10">
        <f t="shared" si="602"/>
        <v>3.13</v>
      </c>
      <c r="T354" s="27">
        <f t="shared" ref="T354:V354" si="702">IF(S354&gt;0,T$4,0)</f>
        <v>1</v>
      </c>
      <c r="U354" s="28">
        <f t="shared" si="604"/>
        <v>1.42</v>
      </c>
      <c r="V354" s="27">
        <f t="shared" si="702"/>
        <v>1</v>
      </c>
      <c r="W354" s="40">
        <f t="shared" si="649"/>
        <v>-2</v>
      </c>
      <c r="X354" s="42">
        <f t="shared" si="694"/>
        <v>161.96999999999994</v>
      </c>
      <c r="Y354" s="117"/>
      <c r="Z354" s="27"/>
      <c r="AA354" s="33"/>
      <c r="AB354" s="27"/>
      <c r="AC354" s="27"/>
      <c r="AD354" s="27"/>
      <c r="AE354" s="118"/>
      <c r="AF354" s="117"/>
      <c r="AG354" s="27"/>
      <c r="AH354" s="33"/>
      <c r="AI354" s="27"/>
      <c r="AJ354" s="27"/>
      <c r="AK354" s="118"/>
      <c r="AL354" s="70"/>
    </row>
    <row r="355" spans="1:38" outlineLevel="1" x14ac:dyDescent="0.2">
      <c r="A355" s="72"/>
      <c r="B355" s="34">
        <f t="shared" si="546"/>
        <v>350</v>
      </c>
      <c r="C355" s="2" t="s">
        <v>418</v>
      </c>
      <c r="D355" s="55">
        <v>44271</v>
      </c>
      <c r="E355" s="2" t="s">
        <v>26</v>
      </c>
      <c r="F355" s="47" t="s">
        <v>36</v>
      </c>
      <c r="G355" s="47" t="s">
        <v>67</v>
      </c>
      <c r="H355" s="47">
        <v>1112</v>
      </c>
      <c r="I355" s="47" t="s">
        <v>132</v>
      </c>
      <c r="J355" s="47" t="s">
        <v>120</v>
      </c>
      <c r="K355" s="121" t="s">
        <v>772</v>
      </c>
      <c r="L355" s="33" t="s">
        <v>62</v>
      </c>
      <c r="M355" s="10">
        <v>11</v>
      </c>
      <c r="N355" s="27">
        <v>1</v>
      </c>
      <c r="O355" s="28">
        <v>2.64</v>
      </c>
      <c r="P355" s="27">
        <v>0.58000000000000007</v>
      </c>
      <c r="Q355" s="40">
        <f t="shared" si="192"/>
        <v>-1.6</v>
      </c>
      <c r="R355" s="42">
        <f t="shared" ref="R355" si="703">Q355+R354</f>
        <v>219.36000000000007</v>
      </c>
      <c r="S355" s="10">
        <f t="shared" si="602"/>
        <v>11</v>
      </c>
      <c r="T355" s="27">
        <f t="shared" ref="T355:V355" si="704">IF(S355&gt;0,T$4,0)</f>
        <v>1</v>
      </c>
      <c r="U355" s="28">
        <f t="shared" si="604"/>
        <v>2.64</v>
      </c>
      <c r="V355" s="27">
        <f t="shared" si="704"/>
        <v>1</v>
      </c>
      <c r="W355" s="40">
        <f t="shared" si="649"/>
        <v>-2</v>
      </c>
      <c r="X355" s="42">
        <f t="shared" si="694"/>
        <v>159.96999999999994</v>
      </c>
      <c r="Y355" s="117"/>
      <c r="Z355" s="27"/>
      <c r="AA355" s="33"/>
      <c r="AB355" s="27"/>
      <c r="AC355" s="27"/>
      <c r="AD355" s="27"/>
      <c r="AE355" s="118"/>
      <c r="AF355" s="117"/>
      <c r="AG355" s="27"/>
      <c r="AH355" s="33"/>
      <c r="AI355" s="27"/>
      <c r="AJ355" s="27"/>
      <c r="AK355" s="118"/>
      <c r="AL355" s="70"/>
    </row>
    <row r="356" spans="1:38" outlineLevel="1" x14ac:dyDescent="0.2">
      <c r="A356" s="72"/>
      <c r="B356" s="34">
        <f t="shared" si="546"/>
        <v>351</v>
      </c>
      <c r="C356" s="2" t="s">
        <v>419</v>
      </c>
      <c r="D356" s="55">
        <v>44271</v>
      </c>
      <c r="E356" s="2" t="s">
        <v>26</v>
      </c>
      <c r="F356" s="47" t="s">
        <v>34</v>
      </c>
      <c r="G356" s="47" t="s">
        <v>67</v>
      </c>
      <c r="H356" s="47">
        <v>1427</v>
      </c>
      <c r="I356" s="47" t="s">
        <v>132</v>
      </c>
      <c r="J356" s="47" t="s">
        <v>120</v>
      </c>
      <c r="K356" s="121" t="s">
        <v>772</v>
      </c>
      <c r="L356" s="33" t="s">
        <v>62</v>
      </c>
      <c r="M356" s="10">
        <v>13.11</v>
      </c>
      <c r="N356" s="27">
        <v>0.82666666666666666</v>
      </c>
      <c r="O356" s="28">
        <v>3.26</v>
      </c>
      <c r="P356" s="27">
        <v>0.36666666666666636</v>
      </c>
      <c r="Q356" s="40">
        <f t="shared" si="192"/>
        <v>-1.2</v>
      </c>
      <c r="R356" s="42">
        <f t="shared" ref="R356" si="705">Q356+R355</f>
        <v>218.16000000000008</v>
      </c>
      <c r="S356" s="10">
        <f t="shared" si="602"/>
        <v>13.11</v>
      </c>
      <c r="T356" s="27">
        <f t="shared" ref="T356:V356" si="706">IF(S356&gt;0,T$4,0)</f>
        <v>1</v>
      </c>
      <c r="U356" s="28">
        <f t="shared" si="604"/>
        <v>3.26</v>
      </c>
      <c r="V356" s="27">
        <f t="shared" si="706"/>
        <v>1</v>
      </c>
      <c r="W356" s="40">
        <f t="shared" si="649"/>
        <v>-2</v>
      </c>
      <c r="X356" s="42">
        <f t="shared" si="694"/>
        <v>157.96999999999994</v>
      </c>
      <c r="Y356" s="117"/>
      <c r="Z356" s="27"/>
      <c r="AA356" s="33"/>
      <c r="AB356" s="27"/>
      <c r="AC356" s="27"/>
      <c r="AD356" s="27"/>
      <c r="AE356" s="118"/>
      <c r="AF356" s="117"/>
      <c r="AG356" s="27"/>
      <c r="AH356" s="33"/>
      <c r="AI356" s="27"/>
      <c r="AJ356" s="27"/>
      <c r="AK356" s="118"/>
      <c r="AL356" s="70"/>
    </row>
    <row r="357" spans="1:38" outlineLevel="1" x14ac:dyDescent="0.2">
      <c r="A357" s="72"/>
      <c r="B357" s="34">
        <f t="shared" si="546"/>
        <v>352</v>
      </c>
      <c r="C357" s="2" t="s">
        <v>420</v>
      </c>
      <c r="D357" s="55">
        <v>44271</v>
      </c>
      <c r="E357" s="2" t="s">
        <v>26</v>
      </c>
      <c r="F357" s="47" t="s">
        <v>48</v>
      </c>
      <c r="G357" s="47" t="s">
        <v>69</v>
      </c>
      <c r="H357" s="47">
        <v>1012</v>
      </c>
      <c r="I357" s="47" t="s">
        <v>132</v>
      </c>
      <c r="J357" s="47" t="s">
        <v>120</v>
      </c>
      <c r="K357" s="121" t="s">
        <v>772</v>
      </c>
      <c r="L357" s="33" t="s">
        <v>12</v>
      </c>
      <c r="M357" s="10">
        <v>7.2</v>
      </c>
      <c r="N357" s="27">
        <v>1.6060000000000003</v>
      </c>
      <c r="O357" s="28">
        <v>2.3199999999999998</v>
      </c>
      <c r="P357" s="27">
        <v>1.2193939393939393</v>
      </c>
      <c r="Q357" s="40">
        <f t="shared" si="192"/>
        <v>0</v>
      </c>
      <c r="R357" s="42">
        <f t="shared" ref="R357" si="707">Q357+R356</f>
        <v>218.16000000000008</v>
      </c>
      <c r="S357" s="10">
        <f t="shared" si="602"/>
        <v>7.2</v>
      </c>
      <c r="T357" s="27">
        <f t="shared" ref="T357:V357" si="708">IF(S357&gt;0,T$4,0)</f>
        <v>1</v>
      </c>
      <c r="U357" s="28">
        <f t="shared" si="604"/>
        <v>2.3199999999999998</v>
      </c>
      <c r="V357" s="27">
        <f t="shared" si="708"/>
        <v>1</v>
      </c>
      <c r="W357" s="40">
        <f t="shared" si="649"/>
        <v>0.32</v>
      </c>
      <c r="X357" s="42">
        <f t="shared" si="694"/>
        <v>158.28999999999994</v>
      </c>
      <c r="Y357" s="117"/>
      <c r="Z357" s="27"/>
      <c r="AA357" s="33"/>
      <c r="AB357" s="27"/>
      <c r="AC357" s="27"/>
      <c r="AD357" s="27"/>
      <c r="AE357" s="118"/>
      <c r="AF357" s="117"/>
      <c r="AG357" s="27"/>
      <c r="AH357" s="33"/>
      <c r="AI357" s="27"/>
      <c r="AJ357" s="27"/>
      <c r="AK357" s="118"/>
      <c r="AL357" s="70"/>
    </row>
    <row r="358" spans="1:38" outlineLevel="1" x14ac:dyDescent="0.2">
      <c r="A358" s="72"/>
      <c r="B358" s="34">
        <f t="shared" si="546"/>
        <v>353</v>
      </c>
      <c r="C358" s="2" t="s">
        <v>421</v>
      </c>
      <c r="D358" s="55">
        <v>44272</v>
      </c>
      <c r="E358" s="2" t="s">
        <v>43</v>
      </c>
      <c r="F358" s="47" t="s">
        <v>41</v>
      </c>
      <c r="G358" s="47" t="s">
        <v>71</v>
      </c>
      <c r="H358" s="47">
        <v>1400</v>
      </c>
      <c r="I358" s="47" t="s">
        <v>132</v>
      </c>
      <c r="J358" s="47" t="s">
        <v>120</v>
      </c>
      <c r="K358" s="121" t="s">
        <v>772</v>
      </c>
      <c r="L358" s="33" t="s">
        <v>66</v>
      </c>
      <c r="M358" s="10">
        <v>9.8000000000000007</v>
      </c>
      <c r="N358" s="27">
        <v>1.1331501831501831</v>
      </c>
      <c r="O358" s="28">
        <v>3.27</v>
      </c>
      <c r="P358" s="27">
        <v>0.48444444444444401</v>
      </c>
      <c r="Q358" s="40">
        <f t="shared" si="192"/>
        <v>-1.6</v>
      </c>
      <c r="R358" s="42">
        <f t="shared" ref="R358" si="709">Q358+R357</f>
        <v>216.56000000000009</v>
      </c>
      <c r="S358" s="10">
        <f t="shared" si="602"/>
        <v>9.8000000000000007</v>
      </c>
      <c r="T358" s="27">
        <f t="shared" ref="T358:V358" si="710">IF(S358&gt;0,T$4,0)</f>
        <v>1</v>
      </c>
      <c r="U358" s="28">
        <f t="shared" si="604"/>
        <v>3.27</v>
      </c>
      <c r="V358" s="27">
        <f t="shared" si="710"/>
        <v>1</v>
      </c>
      <c r="W358" s="40">
        <f t="shared" si="649"/>
        <v>-2</v>
      </c>
      <c r="X358" s="42">
        <f t="shared" si="694"/>
        <v>156.28999999999994</v>
      </c>
      <c r="Y358" s="117"/>
      <c r="Z358" s="27"/>
      <c r="AA358" s="33"/>
      <c r="AB358" s="27"/>
      <c r="AC358" s="27"/>
      <c r="AD358" s="27"/>
      <c r="AE358" s="118"/>
      <c r="AF358" s="117"/>
      <c r="AG358" s="27"/>
      <c r="AH358" s="33"/>
      <c r="AI358" s="27"/>
      <c r="AJ358" s="27"/>
      <c r="AK358" s="118"/>
      <c r="AL358" s="70"/>
    </row>
    <row r="359" spans="1:38" outlineLevel="1" x14ac:dyDescent="0.2">
      <c r="A359" s="72"/>
      <c r="B359" s="34">
        <f t="shared" si="546"/>
        <v>354</v>
      </c>
      <c r="C359" s="2" t="s">
        <v>390</v>
      </c>
      <c r="D359" s="55">
        <v>44273</v>
      </c>
      <c r="E359" s="2" t="s">
        <v>77</v>
      </c>
      <c r="F359" s="47" t="s">
        <v>41</v>
      </c>
      <c r="G359" s="47" t="s">
        <v>67</v>
      </c>
      <c r="H359" s="47">
        <v>1400</v>
      </c>
      <c r="I359" s="47" t="s">
        <v>131</v>
      </c>
      <c r="J359" s="47" t="s">
        <v>120</v>
      </c>
      <c r="K359" s="121" t="s">
        <v>772</v>
      </c>
      <c r="L359" s="33" t="s">
        <v>9</v>
      </c>
      <c r="M359" s="10">
        <v>4.46</v>
      </c>
      <c r="N359" s="27">
        <v>2.8771428571428568</v>
      </c>
      <c r="O359" s="28">
        <v>1.81</v>
      </c>
      <c r="P359" s="27">
        <v>3.5784615384615384</v>
      </c>
      <c r="Q359" s="40">
        <f t="shared" si="192"/>
        <v>12.9</v>
      </c>
      <c r="R359" s="42">
        <f t="shared" ref="R359" si="711">Q359+R358</f>
        <v>229.46000000000009</v>
      </c>
      <c r="S359" s="10">
        <f t="shared" si="602"/>
        <v>4.46</v>
      </c>
      <c r="T359" s="27">
        <f t="shared" ref="T359:V359" si="712">IF(S359&gt;0,T$4,0)</f>
        <v>1</v>
      </c>
      <c r="U359" s="28">
        <f t="shared" si="604"/>
        <v>1.81</v>
      </c>
      <c r="V359" s="27">
        <f t="shared" si="712"/>
        <v>1</v>
      </c>
      <c r="W359" s="40">
        <f t="shared" si="649"/>
        <v>4.2699999999999996</v>
      </c>
      <c r="X359" s="42">
        <f t="shared" si="694"/>
        <v>160.55999999999995</v>
      </c>
      <c r="Y359" s="117"/>
      <c r="Z359" s="27"/>
      <c r="AA359" s="33"/>
      <c r="AB359" s="27"/>
      <c r="AC359" s="27"/>
      <c r="AD359" s="27"/>
      <c r="AE359" s="118"/>
      <c r="AF359" s="117"/>
      <c r="AG359" s="27"/>
      <c r="AH359" s="33"/>
      <c r="AI359" s="27"/>
      <c r="AJ359" s="27"/>
      <c r="AK359" s="118"/>
      <c r="AL359" s="70"/>
    </row>
    <row r="360" spans="1:38" outlineLevel="1" x14ac:dyDescent="0.2">
      <c r="A360" s="72"/>
      <c r="B360" s="34">
        <f t="shared" si="546"/>
        <v>355</v>
      </c>
      <c r="C360" s="2" t="s">
        <v>422</v>
      </c>
      <c r="D360" s="55">
        <v>44273</v>
      </c>
      <c r="E360" s="2" t="s">
        <v>44</v>
      </c>
      <c r="F360" s="47" t="s">
        <v>25</v>
      </c>
      <c r="G360" s="47" t="s">
        <v>67</v>
      </c>
      <c r="H360" s="47">
        <v>1400</v>
      </c>
      <c r="I360" s="47" t="s">
        <v>132</v>
      </c>
      <c r="J360" s="47" t="s">
        <v>120</v>
      </c>
      <c r="K360" s="121" t="s">
        <v>772</v>
      </c>
      <c r="L360" s="33" t="s">
        <v>9</v>
      </c>
      <c r="M360" s="10">
        <v>1.79</v>
      </c>
      <c r="N360" s="27">
        <v>12.72</v>
      </c>
      <c r="O360" s="28">
        <v>1.3</v>
      </c>
      <c r="P360" s="27">
        <v>0</v>
      </c>
      <c r="Q360" s="40">
        <f t="shared" si="192"/>
        <v>10</v>
      </c>
      <c r="R360" s="42">
        <f t="shared" ref="R360" si="713">Q360+R359</f>
        <v>239.46000000000009</v>
      </c>
      <c r="S360" s="10">
        <f t="shared" si="602"/>
        <v>1.79</v>
      </c>
      <c r="T360" s="27">
        <f t="shared" ref="T360:V360" si="714">IF(S360&gt;0,T$4,0)</f>
        <v>1</v>
      </c>
      <c r="U360" s="28">
        <f t="shared" si="604"/>
        <v>1.3</v>
      </c>
      <c r="V360" s="27">
        <f t="shared" si="714"/>
        <v>1</v>
      </c>
      <c r="W360" s="40">
        <f t="shared" si="649"/>
        <v>1.0900000000000001</v>
      </c>
      <c r="X360" s="42">
        <f t="shared" si="694"/>
        <v>161.64999999999995</v>
      </c>
      <c r="Y360" s="117"/>
      <c r="Z360" s="27"/>
      <c r="AA360" s="33"/>
      <c r="AB360" s="27"/>
      <c r="AC360" s="27"/>
      <c r="AD360" s="27"/>
      <c r="AE360" s="118"/>
      <c r="AF360" s="117"/>
      <c r="AG360" s="27"/>
      <c r="AH360" s="33"/>
      <c r="AI360" s="27"/>
      <c r="AJ360" s="27"/>
      <c r="AK360" s="118"/>
      <c r="AL360" s="70"/>
    </row>
    <row r="361" spans="1:38" outlineLevel="1" x14ac:dyDescent="0.2">
      <c r="A361" s="72"/>
      <c r="B361" s="34">
        <f t="shared" si="546"/>
        <v>356</v>
      </c>
      <c r="C361" s="2" t="s">
        <v>173</v>
      </c>
      <c r="D361" s="55">
        <v>44273</v>
      </c>
      <c r="E361" s="2" t="s">
        <v>44</v>
      </c>
      <c r="F361" s="47" t="s">
        <v>34</v>
      </c>
      <c r="G361" s="47" t="s">
        <v>67</v>
      </c>
      <c r="H361" s="47">
        <v>1200</v>
      </c>
      <c r="I361" s="47" t="s">
        <v>132</v>
      </c>
      <c r="J361" s="47" t="s">
        <v>120</v>
      </c>
      <c r="K361" s="121" t="s">
        <v>772</v>
      </c>
      <c r="L361" s="33" t="s">
        <v>56</v>
      </c>
      <c r="M361" s="10">
        <v>5.3</v>
      </c>
      <c r="N361" s="27">
        <v>2.3147058823529414</v>
      </c>
      <c r="O361" s="28">
        <v>2.04</v>
      </c>
      <c r="P361" s="27">
        <v>2.1866666666666665</v>
      </c>
      <c r="Q361" s="40">
        <f t="shared" si="192"/>
        <v>-4.5</v>
      </c>
      <c r="R361" s="42">
        <f t="shared" ref="R361" si="715">Q361+R360</f>
        <v>234.96000000000009</v>
      </c>
      <c r="S361" s="10">
        <f t="shared" si="602"/>
        <v>5.3</v>
      </c>
      <c r="T361" s="27">
        <f t="shared" ref="T361:V361" si="716">IF(S361&gt;0,T$4,0)</f>
        <v>1</v>
      </c>
      <c r="U361" s="28">
        <f t="shared" si="604"/>
        <v>2.04</v>
      </c>
      <c r="V361" s="27">
        <f t="shared" si="716"/>
        <v>1</v>
      </c>
      <c r="W361" s="40">
        <f t="shared" si="649"/>
        <v>-2</v>
      </c>
      <c r="X361" s="42">
        <f t="shared" si="694"/>
        <v>159.64999999999995</v>
      </c>
      <c r="Y361" s="117"/>
      <c r="Z361" s="27"/>
      <c r="AA361" s="33"/>
      <c r="AB361" s="27"/>
      <c r="AC361" s="27"/>
      <c r="AD361" s="27"/>
      <c r="AE361" s="118"/>
      <c r="AF361" s="117"/>
      <c r="AG361" s="27"/>
      <c r="AH361" s="33"/>
      <c r="AI361" s="27"/>
      <c r="AJ361" s="27"/>
      <c r="AK361" s="118"/>
      <c r="AL361" s="70"/>
    </row>
    <row r="362" spans="1:38" outlineLevel="1" x14ac:dyDescent="0.2">
      <c r="A362" s="72"/>
      <c r="B362" s="34">
        <f t="shared" si="546"/>
        <v>357</v>
      </c>
      <c r="C362" s="2" t="s">
        <v>423</v>
      </c>
      <c r="D362" s="55">
        <v>44273</v>
      </c>
      <c r="E362" s="2" t="s">
        <v>44</v>
      </c>
      <c r="F362" s="47" t="s">
        <v>34</v>
      </c>
      <c r="G362" s="47" t="s">
        <v>67</v>
      </c>
      <c r="H362" s="47">
        <v>1200</v>
      </c>
      <c r="I362" s="47" t="s">
        <v>132</v>
      </c>
      <c r="J362" s="47" t="s">
        <v>120</v>
      </c>
      <c r="K362" s="121" t="s">
        <v>772</v>
      </c>
      <c r="L362" s="33" t="s">
        <v>9</v>
      </c>
      <c r="M362" s="10">
        <v>3.13</v>
      </c>
      <c r="N362" s="27">
        <v>4.6764418938307033</v>
      </c>
      <c r="O362" s="28">
        <v>1.44</v>
      </c>
      <c r="P362" s="27">
        <v>0</v>
      </c>
      <c r="Q362" s="40">
        <f t="shared" ref="Q362:Q619" si="717">ROUND(IF(OR($L362="1st",$L362="WON"),($M362*$N362)+($O362*$P362),IF(OR($L362="2nd",$L362="3rd"),IF($O362="NTD",0,($O362*$P362))))-($N362+$P362),1)</f>
        <v>10</v>
      </c>
      <c r="R362" s="42">
        <f t="shared" ref="R362" si="718">Q362+R361</f>
        <v>244.96000000000009</v>
      </c>
      <c r="S362" s="10">
        <f t="shared" si="602"/>
        <v>3.13</v>
      </c>
      <c r="T362" s="27">
        <f t="shared" ref="T362:V362" si="719">IF(S362&gt;0,T$4,0)</f>
        <v>1</v>
      </c>
      <c r="U362" s="28">
        <f t="shared" si="604"/>
        <v>1.44</v>
      </c>
      <c r="V362" s="27">
        <f t="shared" si="719"/>
        <v>1</v>
      </c>
      <c r="W362" s="40">
        <f t="shared" si="649"/>
        <v>2.57</v>
      </c>
      <c r="X362" s="42">
        <f t="shared" si="694"/>
        <v>162.21999999999994</v>
      </c>
      <c r="Y362" s="117"/>
      <c r="Z362" s="27"/>
      <c r="AA362" s="33"/>
      <c r="AB362" s="27"/>
      <c r="AC362" s="27"/>
      <c r="AD362" s="27"/>
      <c r="AE362" s="118"/>
      <c r="AF362" s="117"/>
      <c r="AG362" s="27"/>
      <c r="AH362" s="33"/>
      <c r="AI362" s="27"/>
      <c r="AJ362" s="27"/>
      <c r="AK362" s="118"/>
      <c r="AL362" s="70"/>
    </row>
    <row r="363" spans="1:38" outlineLevel="1" x14ac:dyDescent="0.2">
      <c r="A363" s="72"/>
      <c r="B363" s="34">
        <f t="shared" si="546"/>
        <v>358</v>
      </c>
      <c r="C363" s="2" t="s">
        <v>407</v>
      </c>
      <c r="D363" s="55">
        <v>44274</v>
      </c>
      <c r="E363" s="2" t="s">
        <v>27</v>
      </c>
      <c r="F363" s="47" t="s">
        <v>25</v>
      </c>
      <c r="G363" s="47" t="s">
        <v>245</v>
      </c>
      <c r="H363" s="47">
        <v>1000</v>
      </c>
      <c r="I363" s="47" t="s">
        <v>132</v>
      </c>
      <c r="J363" s="47" t="s">
        <v>120</v>
      </c>
      <c r="K363" s="121" t="s">
        <v>772</v>
      </c>
      <c r="L363" s="33" t="s">
        <v>65</v>
      </c>
      <c r="M363" s="10">
        <v>80</v>
      </c>
      <c r="N363" s="27">
        <v>0.12645569620253166</v>
      </c>
      <c r="O363" s="28">
        <v>13</v>
      </c>
      <c r="P363" s="27">
        <v>0.01</v>
      </c>
      <c r="Q363" s="40">
        <f t="shared" si="717"/>
        <v>-0.1</v>
      </c>
      <c r="R363" s="42">
        <f t="shared" ref="R363" si="720">Q363+R362</f>
        <v>244.8600000000001</v>
      </c>
      <c r="S363" s="10">
        <f t="shared" si="602"/>
        <v>80</v>
      </c>
      <c r="T363" s="27">
        <f t="shared" ref="T363:V363" si="721">IF(S363&gt;0,T$4,0)</f>
        <v>1</v>
      </c>
      <c r="U363" s="28">
        <f t="shared" si="604"/>
        <v>13</v>
      </c>
      <c r="V363" s="27">
        <f t="shared" si="721"/>
        <v>1</v>
      </c>
      <c r="W363" s="40">
        <f t="shared" si="649"/>
        <v>-2</v>
      </c>
      <c r="X363" s="42">
        <f t="shared" si="694"/>
        <v>160.21999999999994</v>
      </c>
      <c r="Y363" s="117"/>
      <c r="Z363" s="27"/>
      <c r="AA363" s="33"/>
      <c r="AB363" s="27"/>
      <c r="AC363" s="27"/>
      <c r="AD363" s="27"/>
      <c r="AE363" s="118"/>
      <c r="AF363" s="117"/>
      <c r="AG363" s="27"/>
      <c r="AH363" s="33"/>
      <c r="AI363" s="27"/>
      <c r="AJ363" s="27"/>
      <c r="AK363" s="118"/>
      <c r="AL363" s="70"/>
    </row>
    <row r="364" spans="1:38" outlineLevel="1" x14ac:dyDescent="0.2">
      <c r="A364" s="72"/>
      <c r="B364" s="34">
        <f t="shared" si="546"/>
        <v>359</v>
      </c>
      <c r="C364" s="2" t="s">
        <v>424</v>
      </c>
      <c r="D364" s="55">
        <v>44275</v>
      </c>
      <c r="E364" s="2" t="s">
        <v>32</v>
      </c>
      <c r="F364" s="47" t="s">
        <v>25</v>
      </c>
      <c r="G364" s="47" t="s">
        <v>245</v>
      </c>
      <c r="H364" s="47">
        <v>1100</v>
      </c>
      <c r="I364" s="47" t="s">
        <v>133</v>
      </c>
      <c r="J364" s="47" t="s">
        <v>120</v>
      </c>
      <c r="K364" s="121" t="s">
        <v>772</v>
      </c>
      <c r="L364" s="33" t="s">
        <v>62</v>
      </c>
      <c r="M364" s="10">
        <v>12</v>
      </c>
      <c r="N364" s="27">
        <v>0.90999999999999992</v>
      </c>
      <c r="O364" s="28">
        <v>3.05</v>
      </c>
      <c r="P364" s="27">
        <v>0.46666666666666673</v>
      </c>
      <c r="Q364" s="40">
        <f t="shared" si="717"/>
        <v>-1.4</v>
      </c>
      <c r="R364" s="42">
        <f t="shared" ref="R364" si="722">Q364+R363</f>
        <v>243.46000000000009</v>
      </c>
      <c r="S364" s="10">
        <f t="shared" si="602"/>
        <v>12</v>
      </c>
      <c r="T364" s="27">
        <f t="shared" ref="T364:V364" si="723">IF(S364&gt;0,T$4,0)</f>
        <v>1</v>
      </c>
      <c r="U364" s="28">
        <f t="shared" si="604"/>
        <v>3.05</v>
      </c>
      <c r="V364" s="27">
        <f t="shared" si="723"/>
        <v>1</v>
      </c>
      <c r="W364" s="40">
        <f t="shared" si="649"/>
        <v>-2</v>
      </c>
      <c r="X364" s="42">
        <f t="shared" si="694"/>
        <v>158.21999999999994</v>
      </c>
      <c r="Y364" s="117"/>
      <c r="Z364" s="27"/>
      <c r="AA364" s="33"/>
      <c r="AB364" s="27"/>
      <c r="AC364" s="27"/>
      <c r="AD364" s="27"/>
      <c r="AE364" s="118"/>
      <c r="AF364" s="117"/>
      <c r="AG364" s="27"/>
      <c r="AH364" s="33"/>
      <c r="AI364" s="27"/>
      <c r="AJ364" s="27"/>
      <c r="AK364" s="118"/>
      <c r="AL364" s="70"/>
    </row>
    <row r="365" spans="1:38" outlineLevel="1" x14ac:dyDescent="0.2">
      <c r="A365" s="72"/>
      <c r="B365" s="34">
        <f t="shared" si="546"/>
        <v>360</v>
      </c>
      <c r="C365" s="2" t="s">
        <v>425</v>
      </c>
      <c r="D365" s="55">
        <v>44275</v>
      </c>
      <c r="E365" s="2" t="s">
        <v>32</v>
      </c>
      <c r="F365" s="47" t="s">
        <v>10</v>
      </c>
      <c r="G365" s="47" t="s">
        <v>67</v>
      </c>
      <c r="H365" s="47">
        <v>1100</v>
      </c>
      <c r="I365" s="47" t="s">
        <v>133</v>
      </c>
      <c r="J365" s="47" t="s">
        <v>120</v>
      </c>
      <c r="K365" s="121" t="s">
        <v>772</v>
      </c>
      <c r="L365" s="33" t="s">
        <v>8</v>
      </c>
      <c r="M365" s="10">
        <v>3.11</v>
      </c>
      <c r="N365" s="27">
        <v>4.7223529411764709</v>
      </c>
      <c r="O365" s="28">
        <v>1.43</v>
      </c>
      <c r="P365" s="27">
        <v>0</v>
      </c>
      <c r="Q365" s="40">
        <f t="shared" si="717"/>
        <v>-4.7</v>
      </c>
      <c r="R365" s="42">
        <f t="shared" ref="R365" si="724">Q365+R364</f>
        <v>238.7600000000001</v>
      </c>
      <c r="S365" s="10">
        <f t="shared" si="602"/>
        <v>3.11</v>
      </c>
      <c r="T365" s="27">
        <f t="shared" ref="T365:V365" si="725">IF(S365&gt;0,T$4,0)</f>
        <v>1</v>
      </c>
      <c r="U365" s="28">
        <f t="shared" si="604"/>
        <v>1.43</v>
      </c>
      <c r="V365" s="27">
        <f t="shared" si="725"/>
        <v>1</v>
      </c>
      <c r="W365" s="40">
        <f t="shared" si="649"/>
        <v>-0.56999999999999995</v>
      </c>
      <c r="X365" s="42">
        <f t="shared" si="694"/>
        <v>157.64999999999995</v>
      </c>
      <c r="Y365" s="117"/>
      <c r="Z365" s="27"/>
      <c r="AA365" s="33"/>
      <c r="AB365" s="27"/>
      <c r="AC365" s="27"/>
      <c r="AD365" s="27"/>
      <c r="AE365" s="118"/>
      <c r="AF365" s="117"/>
      <c r="AG365" s="27"/>
      <c r="AH365" s="33"/>
      <c r="AI365" s="27"/>
      <c r="AJ365" s="27"/>
      <c r="AK365" s="118"/>
      <c r="AL365" s="70"/>
    </row>
    <row r="366" spans="1:38" outlineLevel="1" x14ac:dyDescent="0.2">
      <c r="A366" s="72"/>
      <c r="B366" s="34">
        <f t="shared" si="546"/>
        <v>361</v>
      </c>
      <c r="C366" s="2" t="s">
        <v>426</v>
      </c>
      <c r="D366" s="55">
        <v>44275</v>
      </c>
      <c r="E366" s="2" t="s">
        <v>30</v>
      </c>
      <c r="F366" s="47" t="s">
        <v>36</v>
      </c>
      <c r="G366" s="47" t="s">
        <v>67</v>
      </c>
      <c r="H366" s="47">
        <v>1200</v>
      </c>
      <c r="I366" s="47" t="s">
        <v>132</v>
      </c>
      <c r="J366" s="47" t="s">
        <v>120</v>
      </c>
      <c r="K366" s="121" t="s">
        <v>772</v>
      </c>
      <c r="L366" s="33" t="s">
        <v>92</v>
      </c>
      <c r="M366" s="10">
        <v>5.77</v>
      </c>
      <c r="N366" s="27">
        <v>2.0936842105263156</v>
      </c>
      <c r="O366" s="28">
        <v>2.15</v>
      </c>
      <c r="P366" s="27">
        <v>1.8622222222222222</v>
      </c>
      <c r="Q366" s="40">
        <f t="shared" si="717"/>
        <v>-4</v>
      </c>
      <c r="R366" s="42">
        <f t="shared" ref="R366" si="726">Q366+R365</f>
        <v>234.7600000000001</v>
      </c>
      <c r="S366" s="10">
        <f t="shared" si="602"/>
        <v>5.77</v>
      </c>
      <c r="T366" s="27">
        <f t="shared" ref="T366:V366" si="727">IF(S366&gt;0,T$4,0)</f>
        <v>1</v>
      </c>
      <c r="U366" s="28">
        <f t="shared" si="604"/>
        <v>2.15</v>
      </c>
      <c r="V366" s="27">
        <f t="shared" si="727"/>
        <v>1</v>
      </c>
      <c r="W366" s="40">
        <f t="shared" si="649"/>
        <v>-2</v>
      </c>
      <c r="X366" s="42">
        <f t="shared" si="694"/>
        <v>155.64999999999995</v>
      </c>
      <c r="Y366" s="117"/>
      <c r="Z366" s="27"/>
      <c r="AA366" s="33"/>
      <c r="AB366" s="27"/>
      <c r="AC366" s="27"/>
      <c r="AD366" s="27"/>
      <c r="AE366" s="118"/>
      <c r="AF366" s="117"/>
      <c r="AG366" s="27"/>
      <c r="AH366" s="33"/>
      <c r="AI366" s="27"/>
      <c r="AJ366" s="27"/>
      <c r="AK366" s="118"/>
      <c r="AL366" s="70"/>
    </row>
    <row r="367" spans="1:38" outlineLevel="1" x14ac:dyDescent="0.2">
      <c r="A367" s="72"/>
      <c r="B367" s="34">
        <f t="shared" si="546"/>
        <v>362</v>
      </c>
      <c r="C367" s="2" t="s">
        <v>427</v>
      </c>
      <c r="D367" s="55">
        <v>44279</v>
      </c>
      <c r="E367" s="2" t="s">
        <v>43</v>
      </c>
      <c r="F367" s="47" t="s">
        <v>25</v>
      </c>
      <c r="G367" s="47" t="s">
        <v>67</v>
      </c>
      <c r="H367" s="47">
        <v>1200</v>
      </c>
      <c r="I367" s="47" t="s">
        <v>131</v>
      </c>
      <c r="J367" s="47" t="s">
        <v>120</v>
      </c>
      <c r="K367" s="121" t="s">
        <v>772</v>
      </c>
      <c r="L367" s="33" t="s">
        <v>9</v>
      </c>
      <c r="M367" s="10">
        <v>2.57</v>
      </c>
      <c r="N367" s="27">
        <v>6.36</v>
      </c>
      <c r="O367" s="28">
        <v>1.36</v>
      </c>
      <c r="P367" s="27">
        <v>0</v>
      </c>
      <c r="Q367" s="40">
        <f t="shared" si="717"/>
        <v>10</v>
      </c>
      <c r="R367" s="42">
        <f t="shared" ref="R367" si="728">Q367+R366</f>
        <v>244.7600000000001</v>
      </c>
      <c r="S367" s="10">
        <f t="shared" si="602"/>
        <v>2.57</v>
      </c>
      <c r="T367" s="27">
        <f t="shared" ref="T367:V367" si="729">IF(S367&gt;0,T$4,0)</f>
        <v>1</v>
      </c>
      <c r="U367" s="28">
        <f t="shared" si="604"/>
        <v>1.36</v>
      </c>
      <c r="V367" s="27">
        <f t="shared" si="729"/>
        <v>1</v>
      </c>
      <c r="W367" s="40">
        <f t="shared" si="649"/>
        <v>1.93</v>
      </c>
      <c r="X367" s="42">
        <f t="shared" si="694"/>
        <v>157.57999999999996</v>
      </c>
      <c r="Y367" s="117"/>
      <c r="Z367" s="27"/>
      <c r="AA367" s="33"/>
      <c r="AB367" s="27"/>
      <c r="AC367" s="27"/>
      <c r="AD367" s="27"/>
      <c r="AE367" s="118"/>
      <c r="AF367" s="117"/>
      <c r="AG367" s="27"/>
      <c r="AH367" s="33"/>
      <c r="AI367" s="27"/>
      <c r="AJ367" s="27"/>
      <c r="AK367" s="118"/>
      <c r="AL367" s="70"/>
    </row>
    <row r="368" spans="1:38" outlineLevel="1" x14ac:dyDescent="0.2">
      <c r="A368" s="72"/>
      <c r="B368" s="34">
        <f t="shared" si="546"/>
        <v>363</v>
      </c>
      <c r="C368" s="2" t="s">
        <v>428</v>
      </c>
      <c r="D368" s="55">
        <v>44279</v>
      </c>
      <c r="E368" s="2" t="s">
        <v>43</v>
      </c>
      <c r="F368" s="47" t="s">
        <v>25</v>
      </c>
      <c r="G368" s="47" t="s">
        <v>67</v>
      </c>
      <c r="H368" s="47">
        <v>1200</v>
      </c>
      <c r="I368" s="47" t="s">
        <v>131</v>
      </c>
      <c r="J368" s="47" t="s">
        <v>120</v>
      </c>
      <c r="K368" s="121" t="s">
        <v>772</v>
      </c>
      <c r="L368" s="33" t="s">
        <v>8</v>
      </c>
      <c r="M368" s="10">
        <v>5.39</v>
      </c>
      <c r="N368" s="27">
        <v>2.2885714285714283</v>
      </c>
      <c r="O368" s="28">
        <v>1.81</v>
      </c>
      <c r="P368" s="27">
        <v>2.8492307692307692</v>
      </c>
      <c r="Q368" s="40">
        <f t="shared" si="717"/>
        <v>0</v>
      </c>
      <c r="R368" s="42">
        <f t="shared" ref="R368" si="730">Q368+R367</f>
        <v>244.7600000000001</v>
      </c>
      <c r="S368" s="10">
        <f t="shared" si="602"/>
        <v>5.39</v>
      </c>
      <c r="T368" s="27">
        <f t="shared" ref="T368:V368" si="731">IF(S368&gt;0,T$4,0)</f>
        <v>1</v>
      </c>
      <c r="U368" s="28">
        <f t="shared" si="604"/>
        <v>1.81</v>
      </c>
      <c r="V368" s="27">
        <f t="shared" si="731"/>
        <v>1</v>
      </c>
      <c r="W368" s="40">
        <f t="shared" si="649"/>
        <v>-0.19</v>
      </c>
      <c r="X368" s="42">
        <f t="shared" si="694"/>
        <v>157.38999999999996</v>
      </c>
      <c r="Y368" s="117"/>
      <c r="Z368" s="27"/>
      <c r="AA368" s="33"/>
      <c r="AB368" s="27"/>
      <c r="AC368" s="27"/>
      <c r="AD368" s="27"/>
      <c r="AE368" s="118"/>
      <c r="AF368" s="117"/>
      <c r="AG368" s="27"/>
      <c r="AH368" s="33"/>
      <c r="AI368" s="27"/>
      <c r="AJ368" s="27"/>
      <c r="AK368" s="118"/>
      <c r="AL368" s="70"/>
    </row>
    <row r="369" spans="1:38" outlineLevel="1" x14ac:dyDescent="0.2">
      <c r="A369" s="72"/>
      <c r="B369" s="34">
        <f t="shared" si="546"/>
        <v>364</v>
      </c>
      <c r="C369" s="2" t="s">
        <v>429</v>
      </c>
      <c r="D369" s="55">
        <v>44279</v>
      </c>
      <c r="E369" s="2" t="s">
        <v>43</v>
      </c>
      <c r="F369" s="47" t="s">
        <v>48</v>
      </c>
      <c r="G369" s="47" t="s">
        <v>69</v>
      </c>
      <c r="H369" s="47">
        <v>1400</v>
      </c>
      <c r="I369" s="47" t="s">
        <v>131</v>
      </c>
      <c r="J369" s="47" t="s">
        <v>120</v>
      </c>
      <c r="K369" s="121" t="s">
        <v>772</v>
      </c>
      <c r="L369" s="33" t="s">
        <v>9</v>
      </c>
      <c r="M369" s="10">
        <v>1.85</v>
      </c>
      <c r="N369" s="27">
        <v>11.726680642907057</v>
      </c>
      <c r="O369" s="28">
        <v>1.21</v>
      </c>
      <c r="P369" s="27">
        <v>0</v>
      </c>
      <c r="Q369" s="40">
        <f t="shared" si="717"/>
        <v>10</v>
      </c>
      <c r="R369" s="42">
        <f t="shared" ref="R369" si="732">Q369+R368</f>
        <v>254.7600000000001</v>
      </c>
      <c r="S369" s="10">
        <f t="shared" si="602"/>
        <v>1.85</v>
      </c>
      <c r="T369" s="27">
        <f t="shared" ref="T369:V369" si="733">IF(S369&gt;0,T$4,0)</f>
        <v>1</v>
      </c>
      <c r="U369" s="28">
        <f t="shared" si="604"/>
        <v>1.21</v>
      </c>
      <c r="V369" s="27">
        <f t="shared" si="733"/>
        <v>1</v>
      </c>
      <c r="W369" s="40">
        <f t="shared" si="649"/>
        <v>1.06</v>
      </c>
      <c r="X369" s="42">
        <f t="shared" si="694"/>
        <v>158.44999999999996</v>
      </c>
      <c r="Y369" s="117"/>
      <c r="Z369" s="27"/>
      <c r="AA369" s="33"/>
      <c r="AB369" s="27"/>
      <c r="AC369" s="27"/>
      <c r="AD369" s="27"/>
      <c r="AE369" s="118"/>
      <c r="AF369" s="117"/>
      <c r="AG369" s="27"/>
      <c r="AH369" s="33"/>
      <c r="AI369" s="27"/>
      <c r="AJ369" s="27"/>
      <c r="AK369" s="118"/>
      <c r="AL369" s="70"/>
    </row>
    <row r="370" spans="1:38" outlineLevel="1" x14ac:dyDescent="0.2">
      <c r="A370" s="72"/>
      <c r="B370" s="34">
        <f t="shared" si="546"/>
        <v>365</v>
      </c>
      <c r="C370" s="2" t="s">
        <v>430</v>
      </c>
      <c r="D370" s="55">
        <v>44280</v>
      </c>
      <c r="E370" s="2" t="s">
        <v>44</v>
      </c>
      <c r="F370" s="47" t="s">
        <v>36</v>
      </c>
      <c r="G370" s="47" t="s">
        <v>67</v>
      </c>
      <c r="H370" s="47">
        <v>1200</v>
      </c>
      <c r="I370" s="47" t="s">
        <v>131</v>
      </c>
      <c r="J370" s="47" t="s">
        <v>120</v>
      </c>
      <c r="K370" s="121" t="s">
        <v>772</v>
      </c>
      <c r="L370" s="33" t="s">
        <v>9</v>
      </c>
      <c r="M370" s="10">
        <v>2.2200000000000002</v>
      </c>
      <c r="N370" s="27">
        <v>8.2235897435897432</v>
      </c>
      <c r="O370" s="28">
        <v>1.24</v>
      </c>
      <c r="P370" s="27">
        <v>0</v>
      </c>
      <c r="Q370" s="40">
        <f t="shared" si="717"/>
        <v>10</v>
      </c>
      <c r="R370" s="42">
        <f t="shared" ref="R370" si="734">Q370+R369</f>
        <v>264.7600000000001</v>
      </c>
      <c r="S370" s="10">
        <f t="shared" ref="S370:S433" si="735">M370</f>
        <v>2.2200000000000002</v>
      </c>
      <c r="T370" s="27">
        <f t="shared" ref="T370:V370" si="736">IF(S370&gt;0,T$4,0)</f>
        <v>1</v>
      </c>
      <c r="U370" s="28">
        <f t="shared" ref="U370:U433" si="737">O370</f>
        <v>1.24</v>
      </c>
      <c r="V370" s="27">
        <f t="shared" si="736"/>
        <v>1</v>
      </c>
      <c r="W370" s="40">
        <f t="shared" si="649"/>
        <v>1.46</v>
      </c>
      <c r="X370" s="42">
        <f t="shared" si="694"/>
        <v>159.90999999999997</v>
      </c>
      <c r="Y370" s="117"/>
      <c r="Z370" s="27"/>
      <c r="AA370" s="33"/>
      <c r="AB370" s="27"/>
      <c r="AC370" s="27"/>
      <c r="AD370" s="27"/>
      <c r="AE370" s="118"/>
      <c r="AF370" s="117"/>
      <c r="AG370" s="27"/>
      <c r="AH370" s="33"/>
      <c r="AI370" s="27"/>
      <c r="AJ370" s="27"/>
      <c r="AK370" s="118"/>
      <c r="AL370" s="70"/>
    </row>
    <row r="371" spans="1:38" outlineLevel="1" x14ac:dyDescent="0.2">
      <c r="A371" s="72"/>
      <c r="B371" s="34">
        <f t="shared" si="546"/>
        <v>366</v>
      </c>
      <c r="C371" s="2" t="s">
        <v>431</v>
      </c>
      <c r="D371" s="55">
        <v>44281</v>
      </c>
      <c r="E371" s="2" t="s">
        <v>42</v>
      </c>
      <c r="F371" s="47" t="s">
        <v>10</v>
      </c>
      <c r="G371" s="47" t="s">
        <v>245</v>
      </c>
      <c r="H371" s="47">
        <v>1100</v>
      </c>
      <c r="I371" s="47" t="s">
        <v>133</v>
      </c>
      <c r="J371" s="47" t="s">
        <v>120</v>
      </c>
      <c r="K371" s="121" t="s">
        <v>772</v>
      </c>
      <c r="L371" s="33" t="s">
        <v>12</v>
      </c>
      <c r="M371" s="10">
        <v>6.96</v>
      </c>
      <c r="N371" s="27">
        <v>1.6766666666666667</v>
      </c>
      <c r="O371" s="28">
        <v>1.68</v>
      </c>
      <c r="P371" s="27">
        <v>0</v>
      </c>
      <c r="Q371" s="40">
        <f t="shared" si="717"/>
        <v>-1.7</v>
      </c>
      <c r="R371" s="42">
        <f t="shared" ref="R371" si="738">Q371+R370</f>
        <v>263.06000000000012</v>
      </c>
      <c r="S371" s="10">
        <f t="shared" si="735"/>
        <v>6.96</v>
      </c>
      <c r="T371" s="27">
        <f t="shared" ref="T371:V371" si="739">IF(S371&gt;0,T$4,0)</f>
        <v>1</v>
      </c>
      <c r="U371" s="28">
        <f t="shared" si="737"/>
        <v>1.68</v>
      </c>
      <c r="V371" s="27">
        <f t="shared" si="739"/>
        <v>1</v>
      </c>
      <c r="W371" s="40">
        <f t="shared" si="649"/>
        <v>-0.32</v>
      </c>
      <c r="X371" s="42">
        <f t="shared" si="694"/>
        <v>159.58999999999997</v>
      </c>
      <c r="Y371" s="117"/>
      <c r="Z371" s="27"/>
      <c r="AA371" s="33"/>
      <c r="AB371" s="27"/>
      <c r="AC371" s="27"/>
      <c r="AD371" s="27"/>
      <c r="AE371" s="118"/>
      <c r="AF371" s="117"/>
      <c r="AG371" s="27"/>
      <c r="AH371" s="33"/>
      <c r="AI371" s="27"/>
      <c r="AJ371" s="27"/>
      <c r="AK371" s="118"/>
      <c r="AL371" s="70"/>
    </row>
    <row r="372" spans="1:38" outlineLevel="1" x14ac:dyDescent="0.2">
      <c r="A372" s="72"/>
      <c r="B372" s="34">
        <f t="shared" si="546"/>
        <v>367</v>
      </c>
      <c r="C372" s="2" t="s">
        <v>432</v>
      </c>
      <c r="D372" s="55">
        <v>44281</v>
      </c>
      <c r="E372" s="2" t="s">
        <v>42</v>
      </c>
      <c r="F372" s="47" t="s">
        <v>34</v>
      </c>
      <c r="G372" s="47" t="s">
        <v>67</v>
      </c>
      <c r="H372" s="47">
        <v>1200</v>
      </c>
      <c r="I372" s="47" t="s">
        <v>133</v>
      </c>
      <c r="J372" s="47" t="s">
        <v>120</v>
      </c>
      <c r="K372" s="121" t="s">
        <v>772</v>
      </c>
      <c r="L372" s="33" t="s">
        <v>74</v>
      </c>
      <c r="M372" s="10">
        <v>14.82</v>
      </c>
      <c r="N372" s="27">
        <v>0.72454545454545449</v>
      </c>
      <c r="O372" s="28">
        <v>2.97</v>
      </c>
      <c r="P372" s="27">
        <v>0.36000000000000004</v>
      </c>
      <c r="Q372" s="40">
        <f t="shared" si="717"/>
        <v>-1.1000000000000001</v>
      </c>
      <c r="R372" s="42">
        <f t="shared" ref="R372" si="740">Q372+R371</f>
        <v>261.96000000000009</v>
      </c>
      <c r="S372" s="10">
        <f t="shared" si="735"/>
        <v>14.82</v>
      </c>
      <c r="T372" s="27">
        <f t="shared" ref="T372:V372" si="741">IF(S372&gt;0,T$4,0)</f>
        <v>1</v>
      </c>
      <c r="U372" s="28">
        <f t="shared" si="737"/>
        <v>2.97</v>
      </c>
      <c r="V372" s="27">
        <f t="shared" si="741"/>
        <v>1</v>
      </c>
      <c r="W372" s="40">
        <f t="shared" si="649"/>
        <v>-2</v>
      </c>
      <c r="X372" s="42">
        <f t="shared" si="694"/>
        <v>157.58999999999997</v>
      </c>
      <c r="Y372" s="117"/>
      <c r="Z372" s="27"/>
      <c r="AA372" s="33"/>
      <c r="AB372" s="27"/>
      <c r="AC372" s="27"/>
      <c r="AD372" s="27"/>
      <c r="AE372" s="118"/>
      <c r="AF372" s="117"/>
      <c r="AG372" s="27"/>
      <c r="AH372" s="33"/>
      <c r="AI372" s="27"/>
      <c r="AJ372" s="27"/>
      <c r="AK372" s="118"/>
      <c r="AL372" s="70"/>
    </row>
    <row r="373" spans="1:38" outlineLevel="1" x14ac:dyDescent="0.2">
      <c r="A373" s="72"/>
      <c r="B373" s="34">
        <f t="shared" si="546"/>
        <v>368</v>
      </c>
      <c r="C373" s="2" t="s">
        <v>433</v>
      </c>
      <c r="D373" s="55">
        <v>44281</v>
      </c>
      <c r="E373" s="2" t="s">
        <v>15</v>
      </c>
      <c r="F373" s="47" t="s">
        <v>25</v>
      </c>
      <c r="G373" s="47" t="s">
        <v>245</v>
      </c>
      <c r="H373" s="47">
        <v>1000</v>
      </c>
      <c r="I373" s="47" t="s">
        <v>131</v>
      </c>
      <c r="J373" s="47" t="s">
        <v>120</v>
      </c>
      <c r="K373" s="121" t="s">
        <v>772</v>
      </c>
      <c r="L373" s="33" t="s">
        <v>8</v>
      </c>
      <c r="M373" s="10">
        <v>6.1</v>
      </c>
      <c r="N373" s="27">
        <v>1.9587804878048782</v>
      </c>
      <c r="O373" s="28">
        <v>2.04</v>
      </c>
      <c r="P373" s="27">
        <v>1.9100000000000001</v>
      </c>
      <c r="Q373" s="40">
        <f t="shared" si="717"/>
        <v>0</v>
      </c>
      <c r="R373" s="42">
        <f t="shared" ref="R373" si="742">Q373+R372</f>
        <v>261.96000000000009</v>
      </c>
      <c r="S373" s="10">
        <f t="shared" si="735"/>
        <v>6.1</v>
      </c>
      <c r="T373" s="27">
        <f t="shared" ref="T373:V373" si="743">IF(S373&gt;0,T$4,0)</f>
        <v>1</v>
      </c>
      <c r="U373" s="28">
        <f t="shared" si="737"/>
        <v>2.04</v>
      </c>
      <c r="V373" s="27">
        <f t="shared" si="743"/>
        <v>1</v>
      </c>
      <c r="W373" s="40">
        <f t="shared" si="649"/>
        <v>0.04</v>
      </c>
      <c r="X373" s="42">
        <f t="shared" si="694"/>
        <v>157.62999999999997</v>
      </c>
      <c r="Y373" s="117"/>
      <c r="Z373" s="27"/>
      <c r="AA373" s="33"/>
      <c r="AB373" s="27"/>
      <c r="AC373" s="27"/>
      <c r="AD373" s="27"/>
      <c r="AE373" s="118"/>
      <c r="AF373" s="117"/>
      <c r="AG373" s="27"/>
      <c r="AH373" s="33"/>
      <c r="AI373" s="27"/>
      <c r="AJ373" s="27"/>
      <c r="AK373" s="118"/>
      <c r="AL373" s="70"/>
    </row>
    <row r="374" spans="1:38" outlineLevel="1" x14ac:dyDescent="0.2">
      <c r="A374" s="72"/>
      <c r="B374" s="34">
        <f t="shared" si="546"/>
        <v>369</v>
      </c>
      <c r="C374" s="2" t="s">
        <v>434</v>
      </c>
      <c r="D374" s="55">
        <v>44281</v>
      </c>
      <c r="E374" s="2" t="s">
        <v>15</v>
      </c>
      <c r="F374" s="47" t="s">
        <v>36</v>
      </c>
      <c r="G374" s="47" t="s">
        <v>67</v>
      </c>
      <c r="H374" s="47">
        <v>1000</v>
      </c>
      <c r="I374" s="47" t="s">
        <v>131</v>
      </c>
      <c r="J374" s="47" t="s">
        <v>120</v>
      </c>
      <c r="K374" s="121" t="s">
        <v>772</v>
      </c>
      <c r="L374" s="33" t="s">
        <v>8</v>
      </c>
      <c r="M374" s="10">
        <v>3.09</v>
      </c>
      <c r="N374" s="27">
        <v>4.7805483405483402</v>
      </c>
      <c r="O374" s="28">
        <v>1.43</v>
      </c>
      <c r="P374" s="27">
        <v>0</v>
      </c>
      <c r="Q374" s="40">
        <f t="shared" si="717"/>
        <v>-4.8</v>
      </c>
      <c r="R374" s="42">
        <f t="shared" ref="R374" si="744">Q374+R373</f>
        <v>257.16000000000008</v>
      </c>
      <c r="S374" s="10">
        <f t="shared" si="735"/>
        <v>3.09</v>
      </c>
      <c r="T374" s="27">
        <f t="shared" ref="T374:V374" si="745">IF(S374&gt;0,T$4,0)</f>
        <v>1</v>
      </c>
      <c r="U374" s="28">
        <f t="shared" si="737"/>
        <v>1.43</v>
      </c>
      <c r="V374" s="27">
        <f t="shared" si="745"/>
        <v>1</v>
      </c>
      <c r="W374" s="40">
        <f t="shared" si="649"/>
        <v>-0.56999999999999995</v>
      </c>
      <c r="X374" s="42">
        <f t="shared" si="694"/>
        <v>157.05999999999997</v>
      </c>
      <c r="Y374" s="117"/>
      <c r="Z374" s="27"/>
      <c r="AA374" s="33"/>
      <c r="AB374" s="27"/>
      <c r="AC374" s="27"/>
      <c r="AD374" s="27"/>
      <c r="AE374" s="118"/>
      <c r="AF374" s="117"/>
      <c r="AG374" s="27"/>
      <c r="AH374" s="33"/>
      <c r="AI374" s="27"/>
      <c r="AJ374" s="27"/>
      <c r="AK374" s="118"/>
      <c r="AL374" s="70"/>
    </row>
    <row r="375" spans="1:38" outlineLevel="1" x14ac:dyDescent="0.2">
      <c r="A375" s="72"/>
      <c r="B375" s="34">
        <f t="shared" si="546"/>
        <v>370</v>
      </c>
      <c r="C375" s="2" t="s">
        <v>435</v>
      </c>
      <c r="D375" s="55">
        <v>44281</v>
      </c>
      <c r="E375" s="2" t="s">
        <v>15</v>
      </c>
      <c r="F375" s="47" t="s">
        <v>36</v>
      </c>
      <c r="G375" s="47" t="s">
        <v>67</v>
      </c>
      <c r="H375" s="47">
        <v>1000</v>
      </c>
      <c r="I375" s="47" t="s">
        <v>131</v>
      </c>
      <c r="J375" s="47" t="s">
        <v>120</v>
      </c>
      <c r="K375" s="121" t="s">
        <v>772</v>
      </c>
      <c r="L375" s="33" t="s">
        <v>9</v>
      </c>
      <c r="M375" s="10">
        <v>4.45</v>
      </c>
      <c r="N375" s="27">
        <v>2.9062857142857137</v>
      </c>
      <c r="O375" s="28">
        <v>1.9</v>
      </c>
      <c r="P375" s="27">
        <v>3.28</v>
      </c>
      <c r="Q375" s="40">
        <f t="shared" si="717"/>
        <v>13</v>
      </c>
      <c r="R375" s="42">
        <f t="shared" ref="R375" si="746">Q375+R374</f>
        <v>270.16000000000008</v>
      </c>
      <c r="S375" s="10">
        <f t="shared" si="735"/>
        <v>4.45</v>
      </c>
      <c r="T375" s="27">
        <f t="shared" ref="T375:V375" si="747">IF(S375&gt;0,T$4,0)</f>
        <v>1</v>
      </c>
      <c r="U375" s="28">
        <f t="shared" si="737"/>
        <v>1.9</v>
      </c>
      <c r="V375" s="27">
        <f t="shared" si="747"/>
        <v>1</v>
      </c>
      <c r="W375" s="40">
        <f t="shared" si="649"/>
        <v>4.3499999999999996</v>
      </c>
      <c r="X375" s="42">
        <f t="shared" si="694"/>
        <v>161.40999999999997</v>
      </c>
      <c r="Y375" s="117"/>
      <c r="Z375" s="27"/>
      <c r="AA375" s="33"/>
      <c r="AB375" s="27"/>
      <c r="AC375" s="27"/>
      <c r="AD375" s="27"/>
      <c r="AE375" s="118"/>
      <c r="AF375" s="117"/>
      <c r="AG375" s="27"/>
      <c r="AH375" s="33"/>
      <c r="AI375" s="27"/>
      <c r="AJ375" s="27"/>
      <c r="AK375" s="118"/>
      <c r="AL375" s="70"/>
    </row>
    <row r="376" spans="1:38" outlineLevel="1" x14ac:dyDescent="0.2">
      <c r="A376" s="72"/>
      <c r="B376" s="34">
        <f t="shared" si="546"/>
        <v>371</v>
      </c>
      <c r="C376" s="2" t="s">
        <v>436</v>
      </c>
      <c r="D376" s="55">
        <v>44281</v>
      </c>
      <c r="E376" s="2" t="s">
        <v>15</v>
      </c>
      <c r="F376" s="47" t="s">
        <v>36</v>
      </c>
      <c r="G376" s="47" t="s">
        <v>67</v>
      </c>
      <c r="H376" s="47">
        <v>1000</v>
      </c>
      <c r="I376" s="47" t="s">
        <v>131</v>
      </c>
      <c r="J376" s="47" t="s">
        <v>120</v>
      </c>
      <c r="K376" s="121" t="s">
        <v>772</v>
      </c>
      <c r="L376" s="33" t="s">
        <v>62</v>
      </c>
      <c r="M376" s="10">
        <v>9.83</v>
      </c>
      <c r="N376" s="27">
        <v>1.1325308641975309</v>
      </c>
      <c r="O376" s="28">
        <v>2.72</v>
      </c>
      <c r="P376" s="27">
        <v>0.6514285714285708</v>
      </c>
      <c r="Q376" s="40">
        <f t="shared" si="717"/>
        <v>-1.8</v>
      </c>
      <c r="R376" s="42">
        <f t="shared" ref="R376" si="748">Q376+R375</f>
        <v>268.36000000000007</v>
      </c>
      <c r="S376" s="10">
        <f t="shared" si="735"/>
        <v>9.83</v>
      </c>
      <c r="T376" s="27">
        <f t="shared" ref="T376:V376" si="749">IF(S376&gt;0,T$4,0)</f>
        <v>1</v>
      </c>
      <c r="U376" s="28">
        <f t="shared" si="737"/>
        <v>2.72</v>
      </c>
      <c r="V376" s="27">
        <f t="shared" si="749"/>
        <v>1</v>
      </c>
      <c r="W376" s="40">
        <f t="shared" si="649"/>
        <v>-2</v>
      </c>
      <c r="X376" s="42">
        <f t="shared" si="694"/>
        <v>159.40999999999997</v>
      </c>
      <c r="Y376" s="117"/>
      <c r="Z376" s="27"/>
      <c r="AA376" s="33"/>
      <c r="AB376" s="27"/>
      <c r="AC376" s="27"/>
      <c r="AD376" s="27"/>
      <c r="AE376" s="118"/>
      <c r="AF376" s="117"/>
      <c r="AG376" s="27"/>
      <c r="AH376" s="33"/>
      <c r="AI376" s="27"/>
      <c r="AJ376" s="27"/>
      <c r="AK376" s="118"/>
      <c r="AL376" s="70"/>
    </row>
    <row r="377" spans="1:38" outlineLevel="1" x14ac:dyDescent="0.2">
      <c r="A377" s="72"/>
      <c r="B377" s="34">
        <f t="shared" si="546"/>
        <v>372</v>
      </c>
      <c r="C377" s="2" t="s">
        <v>437</v>
      </c>
      <c r="D377" s="55">
        <v>44282</v>
      </c>
      <c r="E377" s="2" t="s">
        <v>47</v>
      </c>
      <c r="F377" s="47" t="s">
        <v>34</v>
      </c>
      <c r="G377" s="47" t="s">
        <v>71</v>
      </c>
      <c r="H377" s="47">
        <v>1050</v>
      </c>
      <c r="I377" s="47" t="s">
        <v>132</v>
      </c>
      <c r="J377" s="47" t="s">
        <v>438</v>
      </c>
      <c r="K377" s="121" t="s">
        <v>772</v>
      </c>
      <c r="L377" s="33" t="s">
        <v>110</v>
      </c>
      <c r="M377" s="10">
        <v>2.25</v>
      </c>
      <c r="N377" s="27">
        <v>7.9600000000000009</v>
      </c>
      <c r="O377" s="28">
        <v>1.42</v>
      </c>
      <c r="P377" s="27">
        <v>0</v>
      </c>
      <c r="Q377" s="40">
        <f t="shared" si="717"/>
        <v>-8</v>
      </c>
      <c r="R377" s="42">
        <f t="shared" ref="R377:R378" si="750">Q377+R376</f>
        <v>260.36000000000007</v>
      </c>
      <c r="S377" s="10">
        <f t="shared" si="735"/>
        <v>2.25</v>
      </c>
      <c r="T377" s="27">
        <f t="shared" ref="T377:V377" si="751">IF(S377&gt;0,T$4,0)</f>
        <v>1</v>
      </c>
      <c r="U377" s="28">
        <f t="shared" si="737"/>
        <v>1.42</v>
      </c>
      <c r="V377" s="27">
        <f t="shared" si="751"/>
        <v>1</v>
      </c>
      <c r="W377" s="40">
        <f t="shared" si="649"/>
        <v>-2</v>
      </c>
      <c r="X377" s="42">
        <f t="shared" si="694"/>
        <v>157.40999999999997</v>
      </c>
      <c r="Y377" s="117"/>
      <c r="Z377" s="27"/>
      <c r="AA377" s="33"/>
      <c r="AB377" s="27"/>
      <c r="AC377" s="27"/>
      <c r="AD377" s="27"/>
      <c r="AE377" s="118"/>
      <c r="AF377" s="117"/>
      <c r="AG377" s="27"/>
      <c r="AH377" s="33"/>
      <c r="AI377" s="27"/>
      <c r="AJ377" s="27"/>
      <c r="AK377" s="118"/>
      <c r="AL377" s="70"/>
    </row>
    <row r="378" spans="1:38" outlineLevel="1" x14ac:dyDescent="0.2">
      <c r="A378" s="72"/>
      <c r="B378" s="34">
        <f t="shared" si="546"/>
        <v>373</v>
      </c>
      <c r="C378" s="2" t="s">
        <v>439</v>
      </c>
      <c r="D378" s="55">
        <v>44284</v>
      </c>
      <c r="E378" s="2" t="s">
        <v>35</v>
      </c>
      <c r="F378" s="47" t="s">
        <v>36</v>
      </c>
      <c r="G378" s="47" t="s">
        <v>67</v>
      </c>
      <c r="H378" s="47">
        <v>1218</v>
      </c>
      <c r="I378" s="47" t="s">
        <v>131</v>
      </c>
      <c r="J378" s="47" t="s">
        <v>120</v>
      </c>
      <c r="K378" s="121" t="s">
        <v>772</v>
      </c>
      <c r="L378" s="33" t="s">
        <v>86</v>
      </c>
      <c r="M378" s="10">
        <v>18.79</v>
      </c>
      <c r="N378" s="27">
        <v>0.56155279503105593</v>
      </c>
      <c r="O378" s="28">
        <v>5.0999999999999996</v>
      </c>
      <c r="P378" s="27">
        <v>0.13500000000000001</v>
      </c>
      <c r="Q378" s="40">
        <f t="shared" si="717"/>
        <v>-0.7</v>
      </c>
      <c r="R378" s="42">
        <f t="shared" si="750"/>
        <v>259.66000000000008</v>
      </c>
      <c r="S378" s="10">
        <f t="shared" si="735"/>
        <v>18.79</v>
      </c>
      <c r="T378" s="27">
        <f t="shared" ref="T378:V378" si="752">IF(S378&gt;0,T$4,0)</f>
        <v>1</v>
      </c>
      <c r="U378" s="28">
        <f t="shared" si="737"/>
        <v>5.0999999999999996</v>
      </c>
      <c r="V378" s="27">
        <f t="shared" si="752"/>
        <v>1</v>
      </c>
      <c r="W378" s="40">
        <f t="shared" si="649"/>
        <v>-2</v>
      </c>
      <c r="X378" s="42">
        <f t="shared" si="694"/>
        <v>155.40999999999997</v>
      </c>
      <c r="Y378" s="117"/>
      <c r="Z378" s="27"/>
      <c r="AA378" s="33"/>
      <c r="AB378" s="27"/>
      <c r="AC378" s="27"/>
      <c r="AD378" s="27"/>
      <c r="AE378" s="118"/>
      <c r="AF378" s="117"/>
      <c r="AG378" s="27"/>
      <c r="AH378" s="33"/>
      <c r="AI378" s="27"/>
      <c r="AJ378" s="27"/>
      <c r="AK378" s="118"/>
      <c r="AL378" s="70"/>
    </row>
    <row r="379" spans="1:38" outlineLevel="1" x14ac:dyDescent="0.2">
      <c r="A379" s="72"/>
      <c r="B379" s="34">
        <f t="shared" si="546"/>
        <v>374</v>
      </c>
      <c r="C379" s="2" t="s">
        <v>440</v>
      </c>
      <c r="D379" s="55">
        <v>44284</v>
      </c>
      <c r="E379" s="2" t="s">
        <v>35</v>
      </c>
      <c r="F379" s="47" t="s">
        <v>13</v>
      </c>
      <c r="G379" s="47" t="s">
        <v>70</v>
      </c>
      <c r="H379" s="47">
        <v>1118</v>
      </c>
      <c r="I379" s="47" t="s">
        <v>131</v>
      </c>
      <c r="J379" s="47" t="s">
        <v>120</v>
      </c>
      <c r="K379" s="121" t="s">
        <v>772</v>
      </c>
      <c r="L379" s="33" t="s">
        <v>66</v>
      </c>
      <c r="M379" s="10">
        <v>10.5</v>
      </c>
      <c r="N379" s="27">
        <v>1.0573684210526315</v>
      </c>
      <c r="O379" s="28">
        <v>3.1</v>
      </c>
      <c r="P379" s="27">
        <v>0.50999999999999956</v>
      </c>
      <c r="Q379" s="40">
        <f t="shared" si="717"/>
        <v>-1.6</v>
      </c>
      <c r="R379" s="42">
        <f t="shared" ref="R379" si="753">Q379+R378</f>
        <v>258.06000000000006</v>
      </c>
      <c r="S379" s="10">
        <f t="shared" si="735"/>
        <v>10.5</v>
      </c>
      <c r="T379" s="27">
        <f t="shared" ref="T379:V379" si="754">IF(S379&gt;0,T$4,0)</f>
        <v>1</v>
      </c>
      <c r="U379" s="28">
        <f t="shared" si="737"/>
        <v>3.1</v>
      </c>
      <c r="V379" s="27">
        <f t="shared" si="754"/>
        <v>1</v>
      </c>
      <c r="W379" s="40">
        <f t="shared" si="649"/>
        <v>-2</v>
      </c>
      <c r="X379" s="42">
        <f t="shared" si="694"/>
        <v>153.40999999999997</v>
      </c>
      <c r="Y379" s="117"/>
      <c r="Z379" s="27"/>
      <c r="AA379" s="33"/>
      <c r="AB379" s="27"/>
      <c r="AC379" s="27"/>
      <c r="AD379" s="27"/>
      <c r="AE379" s="118"/>
      <c r="AF379" s="117"/>
      <c r="AG379" s="27"/>
      <c r="AH379" s="33"/>
      <c r="AI379" s="27"/>
      <c r="AJ379" s="27"/>
      <c r="AK379" s="118"/>
      <c r="AL379" s="70"/>
    </row>
    <row r="380" spans="1:38" outlineLevel="1" x14ac:dyDescent="0.2">
      <c r="A380" s="72"/>
      <c r="B380" s="34">
        <f t="shared" si="546"/>
        <v>375</v>
      </c>
      <c r="C380" s="2" t="s">
        <v>441</v>
      </c>
      <c r="D380" s="55">
        <v>44285</v>
      </c>
      <c r="E380" s="2" t="s">
        <v>39</v>
      </c>
      <c r="F380" s="47" t="s">
        <v>25</v>
      </c>
      <c r="G380" s="47" t="s">
        <v>67</v>
      </c>
      <c r="H380" s="47">
        <v>1200</v>
      </c>
      <c r="I380" s="47" t="s">
        <v>132</v>
      </c>
      <c r="J380" s="47" t="s">
        <v>120</v>
      </c>
      <c r="K380" s="121" t="s">
        <v>772</v>
      </c>
      <c r="L380" s="33" t="s">
        <v>62</v>
      </c>
      <c r="M380" s="10">
        <v>1.72</v>
      </c>
      <c r="N380" s="27">
        <v>13.888695652173917</v>
      </c>
      <c r="O380" s="28">
        <v>1.18</v>
      </c>
      <c r="P380" s="27">
        <v>0</v>
      </c>
      <c r="Q380" s="40">
        <f t="shared" si="717"/>
        <v>-13.9</v>
      </c>
      <c r="R380" s="42">
        <f t="shared" ref="R380" si="755">Q380+R379</f>
        <v>244.16000000000005</v>
      </c>
      <c r="S380" s="10">
        <f t="shared" si="735"/>
        <v>1.72</v>
      </c>
      <c r="T380" s="27">
        <f t="shared" ref="T380:V380" si="756">IF(S380&gt;0,T$4,0)</f>
        <v>1</v>
      </c>
      <c r="U380" s="28">
        <f t="shared" si="737"/>
        <v>1.18</v>
      </c>
      <c r="V380" s="27">
        <f t="shared" si="756"/>
        <v>1</v>
      </c>
      <c r="W380" s="40">
        <f t="shared" si="649"/>
        <v>-2</v>
      </c>
      <c r="X380" s="42">
        <f t="shared" si="694"/>
        <v>151.40999999999997</v>
      </c>
      <c r="Y380" s="117"/>
      <c r="Z380" s="27"/>
      <c r="AA380" s="33"/>
      <c r="AB380" s="27"/>
      <c r="AC380" s="27"/>
      <c r="AD380" s="27"/>
      <c r="AE380" s="118"/>
      <c r="AF380" s="117"/>
      <c r="AG380" s="27"/>
      <c r="AH380" s="33"/>
      <c r="AI380" s="27"/>
      <c r="AJ380" s="27"/>
      <c r="AK380" s="118"/>
      <c r="AL380" s="70"/>
    </row>
    <row r="381" spans="1:38" outlineLevel="1" x14ac:dyDescent="0.2">
      <c r="A381" s="72"/>
      <c r="B381" s="48">
        <f t="shared" si="546"/>
        <v>376</v>
      </c>
      <c r="C381" s="9" t="s">
        <v>442</v>
      </c>
      <c r="D381" s="39">
        <v>44285</v>
      </c>
      <c r="E381" s="9" t="s">
        <v>39</v>
      </c>
      <c r="F381" s="50" t="s">
        <v>36</v>
      </c>
      <c r="G381" s="50" t="s">
        <v>67</v>
      </c>
      <c r="H381" s="50">
        <v>1200</v>
      </c>
      <c r="I381" s="50" t="s">
        <v>132</v>
      </c>
      <c r="J381" s="50" t="s">
        <v>120</v>
      </c>
      <c r="K381" s="122" t="s">
        <v>772</v>
      </c>
      <c r="L381" s="35" t="s">
        <v>8</v>
      </c>
      <c r="M381" s="36">
        <v>2.1800000000000002</v>
      </c>
      <c r="N381" s="37">
        <v>8.4589473684210521</v>
      </c>
      <c r="O381" s="38">
        <v>1.24</v>
      </c>
      <c r="P381" s="37">
        <v>0</v>
      </c>
      <c r="Q381" s="41">
        <f t="shared" si="717"/>
        <v>-8.5</v>
      </c>
      <c r="R381" s="45">
        <f t="shared" ref="R381" si="757">Q381+R380</f>
        <v>235.66000000000005</v>
      </c>
      <c r="S381" s="36">
        <f t="shared" si="735"/>
        <v>2.1800000000000002</v>
      </c>
      <c r="T381" s="37">
        <f t="shared" ref="T381:V381" si="758">IF(S381&gt;0,T$4,0)</f>
        <v>1</v>
      </c>
      <c r="U381" s="38">
        <f t="shared" si="737"/>
        <v>1.24</v>
      </c>
      <c r="V381" s="37">
        <f t="shared" si="758"/>
        <v>1</v>
      </c>
      <c r="W381" s="41">
        <f t="shared" si="649"/>
        <v>-0.76</v>
      </c>
      <c r="X381" s="45">
        <f t="shared" si="694"/>
        <v>150.64999999999998</v>
      </c>
      <c r="Y381" s="119"/>
      <c r="Z381" s="37"/>
      <c r="AA381" s="35"/>
      <c r="AB381" s="37"/>
      <c r="AC381" s="37"/>
      <c r="AD381" s="37"/>
      <c r="AE381" s="120"/>
      <c r="AF381" s="119"/>
      <c r="AG381" s="37"/>
      <c r="AH381" s="35"/>
      <c r="AI381" s="37"/>
      <c r="AJ381" s="37"/>
      <c r="AK381" s="120"/>
      <c r="AL381" s="70"/>
    </row>
    <row r="382" spans="1:38" outlineLevel="1" collapsed="1" x14ac:dyDescent="0.2">
      <c r="A382" s="72"/>
      <c r="B382" s="34">
        <f t="shared" si="546"/>
        <v>377</v>
      </c>
      <c r="C382" s="2" t="s">
        <v>444</v>
      </c>
      <c r="D382" s="55">
        <v>44289</v>
      </c>
      <c r="E382" s="2" t="s">
        <v>49</v>
      </c>
      <c r="F382" s="47" t="s">
        <v>10</v>
      </c>
      <c r="G382" s="47" t="s">
        <v>245</v>
      </c>
      <c r="H382" s="47">
        <v>1100</v>
      </c>
      <c r="I382" s="47" t="s">
        <v>132</v>
      </c>
      <c r="J382" s="47" t="s">
        <v>120</v>
      </c>
      <c r="K382" s="121" t="s">
        <v>772</v>
      </c>
      <c r="L382" s="33" t="s">
        <v>62</v>
      </c>
      <c r="M382" s="10">
        <v>6.2</v>
      </c>
      <c r="N382" s="27">
        <v>1.93</v>
      </c>
      <c r="O382" s="28">
        <v>1.95</v>
      </c>
      <c r="P382" s="27">
        <v>2.0799999999999996</v>
      </c>
      <c r="Q382" s="40">
        <f t="shared" si="717"/>
        <v>-4</v>
      </c>
      <c r="R382" s="42">
        <f t="shared" ref="R382" si="759">Q382+R381</f>
        <v>231.66000000000005</v>
      </c>
      <c r="S382" s="10">
        <f t="shared" si="735"/>
        <v>6.2</v>
      </c>
      <c r="T382" s="27">
        <f t="shared" ref="T382:V382" si="760">IF(S382&gt;0,T$4,0)</f>
        <v>1</v>
      </c>
      <c r="U382" s="28">
        <f t="shared" si="737"/>
        <v>1.95</v>
      </c>
      <c r="V382" s="27">
        <f t="shared" si="760"/>
        <v>1</v>
      </c>
      <c r="W382" s="40">
        <f t="shared" si="649"/>
        <v>-2</v>
      </c>
      <c r="X382" s="42">
        <f t="shared" si="694"/>
        <v>148.64999999999998</v>
      </c>
      <c r="Y382" s="117"/>
      <c r="Z382" s="27"/>
      <c r="AA382" s="33"/>
      <c r="AB382" s="27"/>
      <c r="AC382" s="27"/>
      <c r="AD382" s="27"/>
      <c r="AE382" s="118"/>
      <c r="AF382" s="117"/>
      <c r="AG382" s="27"/>
      <c r="AH382" s="33"/>
      <c r="AI382" s="27"/>
      <c r="AJ382" s="27"/>
      <c r="AK382" s="118"/>
      <c r="AL382" s="70"/>
    </row>
    <row r="383" spans="1:38" outlineLevel="1" x14ac:dyDescent="0.2">
      <c r="A383" s="72"/>
      <c r="B383" s="34">
        <f t="shared" si="546"/>
        <v>378</v>
      </c>
      <c r="C383" s="2" t="s">
        <v>445</v>
      </c>
      <c r="D383" s="55">
        <v>44289</v>
      </c>
      <c r="E383" s="2" t="s">
        <v>49</v>
      </c>
      <c r="F383" s="47" t="s">
        <v>10</v>
      </c>
      <c r="G383" s="47" t="s">
        <v>245</v>
      </c>
      <c r="H383" s="47">
        <v>1100</v>
      </c>
      <c r="I383" s="47" t="s">
        <v>132</v>
      </c>
      <c r="J383" s="47" t="s">
        <v>120</v>
      </c>
      <c r="K383" s="121" t="s">
        <v>772</v>
      </c>
      <c r="L383" s="33" t="s">
        <v>110</v>
      </c>
      <c r="M383" s="10">
        <v>21.87</v>
      </c>
      <c r="N383" s="27">
        <v>0.47911764705882354</v>
      </c>
      <c r="O383" s="28">
        <v>4.5999999999999996</v>
      </c>
      <c r="P383" s="27">
        <v>0.13000000000000003</v>
      </c>
      <c r="Q383" s="40">
        <f t="shared" si="717"/>
        <v>-0.6</v>
      </c>
      <c r="R383" s="42">
        <f t="shared" ref="R383" si="761">Q383+R382</f>
        <v>231.06000000000006</v>
      </c>
      <c r="S383" s="10">
        <f t="shared" si="735"/>
        <v>21.87</v>
      </c>
      <c r="T383" s="27">
        <f t="shared" ref="T383:V383" si="762">IF(S383&gt;0,T$4,0)</f>
        <v>1</v>
      </c>
      <c r="U383" s="28">
        <f t="shared" si="737"/>
        <v>4.5999999999999996</v>
      </c>
      <c r="V383" s="27">
        <f t="shared" si="762"/>
        <v>1</v>
      </c>
      <c r="W383" s="40">
        <f t="shared" si="649"/>
        <v>-2</v>
      </c>
      <c r="X383" s="42">
        <f t="shared" si="694"/>
        <v>146.64999999999998</v>
      </c>
      <c r="Y383" s="117"/>
      <c r="Z383" s="27"/>
      <c r="AA383" s="33"/>
      <c r="AB383" s="27"/>
      <c r="AC383" s="27"/>
      <c r="AD383" s="27"/>
      <c r="AE383" s="118"/>
      <c r="AF383" s="117"/>
      <c r="AG383" s="27"/>
      <c r="AH383" s="33"/>
      <c r="AI383" s="27"/>
      <c r="AJ383" s="27"/>
      <c r="AK383" s="118"/>
      <c r="AL383" s="70"/>
    </row>
    <row r="384" spans="1:38" outlineLevel="1" x14ac:dyDescent="0.2">
      <c r="A384" s="72"/>
      <c r="B384" s="34">
        <f t="shared" si="546"/>
        <v>379</v>
      </c>
      <c r="C384" s="2" t="s">
        <v>217</v>
      </c>
      <c r="D384" s="55">
        <v>44289</v>
      </c>
      <c r="E384" s="2" t="s">
        <v>447</v>
      </c>
      <c r="F384" s="47" t="s">
        <v>25</v>
      </c>
      <c r="G384" s="47" t="s">
        <v>67</v>
      </c>
      <c r="H384" s="47">
        <v>1000</v>
      </c>
      <c r="I384" s="47" t="s">
        <v>132</v>
      </c>
      <c r="J384" s="47" t="s">
        <v>120</v>
      </c>
      <c r="K384" s="121" t="s">
        <v>772</v>
      </c>
      <c r="L384" s="33" t="s">
        <v>9</v>
      </c>
      <c r="M384" s="10">
        <v>2.57</v>
      </c>
      <c r="N384" s="27">
        <v>6.36</v>
      </c>
      <c r="O384" s="28">
        <v>1.47</v>
      </c>
      <c r="P384" s="27">
        <v>0</v>
      </c>
      <c r="Q384" s="40">
        <f t="shared" si="717"/>
        <v>10</v>
      </c>
      <c r="R384" s="42">
        <f t="shared" ref="R384" si="763">Q384+R383</f>
        <v>241.06000000000006</v>
      </c>
      <c r="S384" s="10">
        <f t="shared" si="735"/>
        <v>2.57</v>
      </c>
      <c r="T384" s="27">
        <f t="shared" ref="T384:V384" si="764">IF(S384&gt;0,T$4,0)</f>
        <v>1</v>
      </c>
      <c r="U384" s="28">
        <f t="shared" si="737"/>
        <v>1.47</v>
      </c>
      <c r="V384" s="27">
        <f t="shared" si="764"/>
        <v>1</v>
      </c>
      <c r="W384" s="40">
        <f t="shared" si="649"/>
        <v>2.04</v>
      </c>
      <c r="X384" s="42">
        <f t="shared" si="694"/>
        <v>148.68999999999997</v>
      </c>
      <c r="Y384" s="117"/>
      <c r="Z384" s="27"/>
      <c r="AA384" s="33"/>
      <c r="AB384" s="27"/>
      <c r="AC384" s="27"/>
      <c r="AD384" s="27"/>
      <c r="AE384" s="118"/>
      <c r="AF384" s="117"/>
      <c r="AG384" s="27"/>
      <c r="AH384" s="33"/>
      <c r="AI384" s="27"/>
      <c r="AJ384" s="27"/>
      <c r="AK384" s="118"/>
      <c r="AL384" s="70"/>
    </row>
    <row r="385" spans="1:38" outlineLevel="1" x14ac:dyDescent="0.2">
      <c r="A385" s="72"/>
      <c r="B385" s="34">
        <f t="shared" si="546"/>
        <v>380</v>
      </c>
      <c r="C385" s="2" t="s">
        <v>446</v>
      </c>
      <c r="D385" s="55">
        <v>44289</v>
      </c>
      <c r="E385" s="2" t="s">
        <v>447</v>
      </c>
      <c r="F385" s="47" t="s">
        <v>36</v>
      </c>
      <c r="G385" s="47" t="s">
        <v>67</v>
      </c>
      <c r="H385" s="47">
        <v>1200</v>
      </c>
      <c r="I385" s="47" t="s">
        <v>132</v>
      </c>
      <c r="J385" s="47" t="s">
        <v>120</v>
      </c>
      <c r="K385" s="121" t="s">
        <v>772</v>
      </c>
      <c r="L385" s="33" t="s">
        <v>56</v>
      </c>
      <c r="M385" s="10">
        <v>17.010000000000002</v>
      </c>
      <c r="N385" s="27">
        <v>0.62250000000000005</v>
      </c>
      <c r="O385" s="28">
        <v>4.5</v>
      </c>
      <c r="P385" s="27">
        <v>0.18285714285714288</v>
      </c>
      <c r="Q385" s="40">
        <f t="shared" si="717"/>
        <v>-0.8</v>
      </c>
      <c r="R385" s="42">
        <f t="shared" ref="R385" si="765">Q385+R384</f>
        <v>240.26000000000005</v>
      </c>
      <c r="S385" s="10">
        <f t="shared" si="735"/>
        <v>17.010000000000002</v>
      </c>
      <c r="T385" s="27">
        <f t="shared" ref="T385:V385" si="766">IF(S385&gt;0,T$4,0)</f>
        <v>1</v>
      </c>
      <c r="U385" s="28">
        <f t="shared" si="737"/>
        <v>4.5</v>
      </c>
      <c r="V385" s="27">
        <f t="shared" si="766"/>
        <v>1</v>
      </c>
      <c r="W385" s="40">
        <f t="shared" si="649"/>
        <v>-2</v>
      </c>
      <c r="X385" s="42">
        <f t="shared" si="694"/>
        <v>146.68999999999997</v>
      </c>
      <c r="Y385" s="117"/>
      <c r="Z385" s="27"/>
      <c r="AA385" s="33"/>
      <c r="AB385" s="27"/>
      <c r="AC385" s="27"/>
      <c r="AD385" s="27"/>
      <c r="AE385" s="118"/>
      <c r="AF385" s="117"/>
      <c r="AG385" s="27"/>
      <c r="AH385" s="33"/>
      <c r="AI385" s="27"/>
      <c r="AJ385" s="27"/>
      <c r="AK385" s="118"/>
      <c r="AL385" s="70"/>
    </row>
    <row r="386" spans="1:38" outlineLevel="1" x14ac:dyDescent="0.2">
      <c r="A386" s="72"/>
      <c r="B386" s="34">
        <f t="shared" si="546"/>
        <v>381</v>
      </c>
      <c r="C386" s="2" t="s">
        <v>173</v>
      </c>
      <c r="D386" s="55">
        <v>44290</v>
      </c>
      <c r="E386" s="2" t="s">
        <v>39</v>
      </c>
      <c r="F386" s="47" t="s">
        <v>25</v>
      </c>
      <c r="G386" s="47" t="s">
        <v>67</v>
      </c>
      <c r="H386" s="47">
        <v>1200</v>
      </c>
      <c r="I386" s="47" t="s">
        <v>132</v>
      </c>
      <c r="J386" s="47" t="s">
        <v>120</v>
      </c>
      <c r="K386" s="121" t="s">
        <v>772</v>
      </c>
      <c r="L386" s="33" t="s">
        <v>56</v>
      </c>
      <c r="M386" s="10">
        <v>3.74</v>
      </c>
      <c r="N386" s="27">
        <v>3.6381818181818177</v>
      </c>
      <c r="O386" s="28">
        <v>1.3</v>
      </c>
      <c r="P386" s="27">
        <v>0</v>
      </c>
      <c r="Q386" s="40">
        <f t="shared" si="717"/>
        <v>-3.6</v>
      </c>
      <c r="R386" s="42">
        <f t="shared" ref="R386" si="767">Q386+R385</f>
        <v>236.66000000000005</v>
      </c>
      <c r="S386" s="10">
        <f t="shared" si="735"/>
        <v>3.74</v>
      </c>
      <c r="T386" s="27">
        <f t="shared" ref="T386:V386" si="768">IF(S386&gt;0,T$4,0)</f>
        <v>1</v>
      </c>
      <c r="U386" s="28">
        <f t="shared" si="737"/>
        <v>1.3</v>
      </c>
      <c r="V386" s="27">
        <f t="shared" si="768"/>
        <v>1</v>
      </c>
      <c r="W386" s="40">
        <f t="shared" si="649"/>
        <v>-2</v>
      </c>
      <c r="X386" s="42">
        <f t="shared" si="694"/>
        <v>144.68999999999997</v>
      </c>
      <c r="Y386" s="117"/>
      <c r="Z386" s="27"/>
      <c r="AA386" s="33"/>
      <c r="AB386" s="27"/>
      <c r="AC386" s="27"/>
      <c r="AD386" s="27"/>
      <c r="AE386" s="118"/>
      <c r="AF386" s="117"/>
      <c r="AG386" s="27"/>
      <c r="AH386" s="33"/>
      <c r="AI386" s="27"/>
      <c r="AJ386" s="27"/>
      <c r="AK386" s="118"/>
      <c r="AL386" s="70"/>
    </row>
    <row r="387" spans="1:38" outlineLevel="1" x14ac:dyDescent="0.2">
      <c r="A387" s="72"/>
      <c r="B387" s="34">
        <f t="shared" si="546"/>
        <v>382</v>
      </c>
      <c r="C387" s="2" t="s">
        <v>448</v>
      </c>
      <c r="D387" s="55">
        <v>44290</v>
      </c>
      <c r="E387" s="2" t="s">
        <v>39</v>
      </c>
      <c r="F387" s="47" t="s">
        <v>36</v>
      </c>
      <c r="G387" s="47" t="s">
        <v>67</v>
      </c>
      <c r="H387" s="47">
        <v>1000</v>
      </c>
      <c r="I387" s="47" t="s">
        <v>132</v>
      </c>
      <c r="J387" s="47" t="s">
        <v>120</v>
      </c>
      <c r="K387" s="121" t="s">
        <v>772</v>
      </c>
      <c r="L387" s="33" t="s">
        <v>12</v>
      </c>
      <c r="M387" s="10">
        <v>2.11</v>
      </c>
      <c r="N387" s="27">
        <v>8.9738345864661646</v>
      </c>
      <c r="O387" s="28">
        <v>1.38</v>
      </c>
      <c r="P387" s="27">
        <v>0</v>
      </c>
      <c r="Q387" s="40">
        <f t="shared" si="717"/>
        <v>-9</v>
      </c>
      <c r="R387" s="42">
        <f t="shared" ref="R387" si="769">Q387+R386</f>
        <v>227.66000000000005</v>
      </c>
      <c r="S387" s="10">
        <f t="shared" si="735"/>
        <v>2.11</v>
      </c>
      <c r="T387" s="27">
        <f t="shared" ref="T387:V387" si="770">IF(S387&gt;0,T$4,0)</f>
        <v>1</v>
      </c>
      <c r="U387" s="28">
        <f t="shared" si="737"/>
        <v>1.38</v>
      </c>
      <c r="V387" s="27">
        <f t="shared" si="770"/>
        <v>1</v>
      </c>
      <c r="W387" s="40">
        <f t="shared" si="649"/>
        <v>-0.62</v>
      </c>
      <c r="X387" s="42">
        <f t="shared" si="694"/>
        <v>144.06999999999996</v>
      </c>
      <c r="Y387" s="117"/>
      <c r="Z387" s="27"/>
      <c r="AA387" s="33"/>
      <c r="AB387" s="27"/>
      <c r="AC387" s="27"/>
      <c r="AD387" s="27"/>
      <c r="AE387" s="118"/>
      <c r="AF387" s="117"/>
      <c r="AG387" s="27"/>
      <c r="AH387" s="33"/>
      <c r="AI387" s="27"/>
      <c r="AJ387" s="27"/>
      <c r="AK387" s="118"/>
      <c r="AL387" s="70"/>
    </row>
    <row r="388" spans="1:38" outlineLevel="1" x14ac:dyDescent="0.2">
      <c r="A388" s="72"/>
      <c r="B388" s="34">
        <f t="shared" si="546"/>
        <v>383</v>
      </c>
      <c r="C388" s="2" t="s">
        <v>449</v>
      </c>
      <c r="D388" s="55">
        <v>44290</v>
      </c>
      <c r="E388" s="2" t="s">
        <v>409</v>
      </c>
      <c r="F388" s="47" t="s">
        <v>36</v>
      </c>
      <c r="G388" s="47" t="s">
        <v>67</v>
      </c>
      <c r="H388" s="47">
        <v>1300</v>
      </c>
      <c r="I388" s="47" t="s">
        <v>132</v>
      </c>
      <c r="J388" s="47" t="s">
        <v>120</v>
      </c>
      <c r="K388" s="121" t="s">
        <v>772</v>
      </c>
      <c r="L388" s="33" t="s">
        <v>56</v>
      </c>
      <c r="M388" s="10">
        <v>6.64</v>
      </c>
      <c r="N388" s="27">
        <v>1.7766666666666671</v>
      </c>
      <c r="O388" s="28">
        <v>2.38</v>
      </c>
      <c r="P388" s="27">
        <v>1.2949999999999997</v>
      </c>
      <c r="Q388" s="40">
        <f t="shared" si="717"/>
        <v>-3.1</v>
      </c>
      <c r="R388" s="42">
        <f t="shared" ref="R388" si="771">Q388+R387</f>
        <v>224.56000000000006</v>
      </c>
      <c r="S388" s="10">
        <f t="shared" si="735"/>
        <v>6.64</v>
      </c>
      <c r="T388" s="27">
        <f t="shared" ref="T388:V388" si="772">IF(S388&gt;0,T$4,0)</f>
        <v>1</v>
      </c>
      <c r="U388" s="28">
        <f t="shared" si="737"/>
        <v>2.38</v>
      </c>
      <c r="V388" s="27">
        <f t="shared" si="772"/>
        <v>1</v>
      </c>
      <c r="W388" s="40">
        <f t="shared" si="649"/>
        <v>-2</v>
      </c>
      <c r="X388" s="42">
        <f t="shared" si="694"/>
        <v>142.06999999999996</v>
      </c>
      <c r="Y388" s="117"/>
      <c r="Z388" s="27"/>
      <c r="AA388" s="33"/>
      <c r="AB388" s="27"/>
      <c r="AC388" s="27"/>
      <c r="AD388" s="27"/>
      <c r="AE388" s="118"/>
      <c r="AF388" s="117"/>
      <c r="AG388" s="27"/>
      <c r="AH388" s="33"/>
      <c r="AI388" s="27"/>
      <c r="AJ388" s="27"/>
      <c r="AK388" s="118"/>
      <c r="AL388" s="70"/>
    </row>
    <row r="389" spans="1:38" outlineLevel="1" x14ac:dyDescent="0.2">
      <c r="A389" s="72"/>
      <c r="B389" s="34">
        <f t="shared" si="546"/>
        <v>384</v>
      </c>
      <c r="C389" s="2" t="s">
        <v>421</v>
      </c>
      <c r="D389" s="55">
        <v>44291</v>
      </c>
      <c r="E389" s="2" t="s">
        <v>43</v>
      </c>
      <c r="F389" s="47" t="s">
        <v>25</v>
      </c>
      <c r="G389" s="47" t="s">
        <v>67</v>
      </c>
      <c r="H389" s="47">
        <v>1500</v>
      </c>
      <c r="I389" s="47" t="s">
        <v>132</v>
      </c>
      <c r="J389" s="47" t="s">
        <v>120</v>
      </c>
      <c r="K389" s="121" t="s">
        <v>772</v>
      </c>
      <c r="L389" s="33" t="s">
        <v>9</v>
      </c>
      <c r="M389" s="10">
        <v>1.29</v>
      </c>
      <c r="N389" s="27">
        <v>34.482162162162162</v>
      </c>
      <c r="O389" s="28">
        <v>1.06</v>
      </c>
      <c r="P389" s="27">
        <v>0</v>
      </c>
      <c r="Q389" s="40">
        <f t="shared" si="717"/>
        <v>10</v>
      </c>
      <c r="R389" s="42">
        <f t="shared" ref="R389" si="773">Q389+R388</f>
        <v>234.56000000000006</v>
      </c>
      <c r="S389" s="10">
        <f t="shared" si="735"/>
        <v>1.29</v>
      </c>
      <c r="T389" s="27">
        <f t="shared" ref="T389:V389" si="774">IF(S389&gt;0,T$4,0)</f>
        <v>1</v>
      </c>
      <c r="U389" s="28">
        <f t="shared" si="737"/>
        <v>1.06</v>
      </c>
      <c r="V389" s="27">
        <f t="shared" si="774"/>
        <v>1</v>
      </c>
      <c r="W389" s="40">
        <f t="shared" si="649"/>
        <v>0.35</v>
      </c>
      <c r="X389" s="42">
        <f t="shared" si="694"/>
        <v>142.41999999999996</v>
      </c>
      <c r="Y389" s="117"/>
      <c r="Z389" s="27"/>
      <c r="AA389" s="33"/>
      <c r="AB389" s="27"/>
      <c r="AC389" s="27"/>
      <c r="AD389" s="27"/>
      <c r="AE389" s="118"/>
      <c r="AF389" s="117"/>
      <c r="AG389" s="27"/>
      <c r="AH389" s="33"/>
      <c r="AI389" s="27"/>
      <c r="AJ389" s="27"/>
      <c r="AK389" s="118"/>
      <c r="AL389" s="70"/>
    </row>
    <row r="390" spans="1:38" outlineLevel="1" x14ac:dyDescent="0.2">
      <c r="A390" s="72"/>
      <c r="B390" s="34">
        <f t="shared" si="546"/>
        <v>385</v>
      </c>
      <c r="C390" s="2" t="s">
        <v>429</v>
      </c>
      <c r="D390" s="55">
        <v>44291</v>
      </c>
      <c r="E390" s="2" t="s">
        <v>43</v>
      </c>
      <c r="F390" s="47" t="s">
        <v>48</v>
      </c>
      <c r="G390" s="47" t="s">
        <v>71</v>
      </c>
      <c r="H390" s="47">
        <v>1600</v>
      </c>
      <c r="I390" s="47" t="s">
        <v>132</v>
      </c>
      <c r="J390" s="47" t="s">
        <v>120</v>
      </c>
      <c r="K390" s="121" t="s">
        <v>772</v>
      </c>
      <c r="L390" s="33" t="s">
        <v>62</v>
      </c>
      <c r="M390" s="10">
        <v>1.7</v>
      </c>
      <c r="N390" s="27">
        <v>14.289523809523812</v>
      </c>
      <c r="O390" s="28">
        <v>1.1200000000000001</v>
      </c>
      <c r="P390" s="27">
        <v>0</v>
      </c>
      <c r="Q390" s="40">
        <f t="shared" si="717"/>
        <v>-14.3</v>
      </c>
      <c r="R390" s="42">
        <f t="shared" ref="R390" si="775">Q390+R389</f>
        <v>220.26000000000005</v>
      </c>
      <c r="S390" s="10">
        <f t="shared" si="735"/>
        <v>1.7</v>
      </c>
      <c r="T390" s="27">
        <f t="shared" ref="T390:V390" si="776">IF(S390&gt;0,T$4,0)</f>
        <v>1</v>
      </c>
      <c r="U390" s="28">
        <f t="shared" si="737"/>
        <v>1.1200000000000001</v>
      </c>
      <c r="V390" s="27">
        <f t="shared" si="776"/>
        <v>1</v>
      </c>
      <c r="W390" s="40">
        <f t="shared" si="649"/>
        <v>-2</v>
      </c>
      <c r="X390" s="42">
        <f t="shared" si="694"/>
        <v>140.41999999999996</v>
      </c>
      <c r="Y390" s="117"/>
      <c r="Z390" s="27"/>
      <c r="AA390" s="33"/>
      <c r="AB390" s="27"/>
      <c r="AC390" s="27"/>
      <c r="AD390" s="27"/>
      <c r="AE390" s="118"/>
      <c r="AF390" s="117"/>
      <c r="AG390" s="27"/>
      <c r="AH390" s="33"/>
      <c r="AI390" s="27"/>
      <c r="AJ390" s="27"/>
      <c r="AK390" s="118"/>
      <c r="AL390" s="70"/>
    </row>
    <row r="391" spans="1:38" outlineLevel="1" x14ac:dyDescent="0.2">
      <c r="A391" s="72"/>
      <c r="B391" s="34">
        <f t="shared" si="546"/>
        <v>386</v>
      </c>
      <c r="C391" s="2" t="s">
        <v>451</v>
      </c>
      <c r="D391" s="55">
        <v>44292</v>
      </c>
      <c r="E391" s="2" t="s">
        <v>40</v>
      </c>
      <c r="F391" s="47" t="s">
        <v>36</v>
      </c>
      <c r="G391" s="47" t="s">
        <v>245</v>
      </c>
      <c r="H391" s="47">
        <v>1100</v>
      </c>
      <c r="I391" s="47" t="s">
        <v>132</v>
      </c>
      <c r="J391" s="47" t="s">
        <v>120</v>
      </c>
      <c r="K391" s="121" t="s">
        <v>772</v>
      </c>
      <c r="L391" s="33" t="s">
        <v>74</v>
      </c>
      <c r="M391" s="10">
        <v>2.97</v>
      </c>
      <c r="N391" s="27">
        <v>5.0911627906976742</v>
      </c>
      <c r="O391" s="28">
        <v>1.55</v>
      </c>
      <c r="P391" s="27">
        <v>0</v>
      </c>
      <c r="Q391" s="40">
        <f t="shared" si="717"/>
        <v>-5.0999999999999996</v>
      </c>
      <c r="R391" s="42">
        <f t="shared" ref="R391" si="777">Q391+R390</f>
        <v>215.16000000000005</v>
      </c>
      <c r="S391" s="10">
        <f t="shared" si="735"/>
        <v>2.97</v>
      </c>
      <c r="T391" s="27">
        <f t="shared" ref="T391:V391" si="778">IF(S391&gt;0,T$4,0)</f>
        <v>1</v>
      </c>
      <c r="U391" s="28">
        <f t="shared" si="737"/>
        <v>1.55</v>
      </c>
      <c r="V391" s="27">
        <f t="shared" si="778"/>
        <v>1</v>
      </c>
      <c r="W391" s="40">
        <f t="shared" si="649"/>
        <v>-2</v>
      </c>
      <c r="X391" s="42">
        <f t="shared" si="694"/>
        <v>138.41999999999996</v>
      </c>
      <c r="Y391" s="117"/>
      <c r="Z391" s="27"/>
      <c r="AA391" s="33"/>
      <c r="AB391" s="27"/>
      <c r="AC391" s="27"/>
      <c r="AD391" s="27"/>
      <c r="AE391" s="118"/>
      <c r="AF391" s="117"/>
      <c r="AG391" s="27"/>
      <c r="AH391" s="33"/>
      <c r="AI391" s="27"/>
      <c r="AJ391" s="27"/>
      <c r="AK391" s="118"/>
      <c r="AL391" s="70"/>
    </row>
    <row r="392" spans="1:38" outlineLevel="1" x14ac:dyDescent="0.2">
      <c r="A392" s="72"/>
      <c r="B392" s="34">
        <f t="shared" si="546"/>
        <v>387</v>
      </c>
      <c r="C392" s="2" t="s">
        <v>450</v>
      </c>
      <c r="D392" s="55">
        <v>44292</v>
      </c>
      <c r="E392" s="2" t="s">
        <v>40</v>
      </c>
      <c r="F392" s="47" t="s">
        <v>10</v>
      </c>
      <c r="G392" s="47" t="s">
        <v>67</v>
      </c>
      <c r="H392" s="47">
        <v>1100</v>
      </c>
      <c r="I392" s="47" t="s">
        <v>132</v>
      </c>
      <c r="J392" s="47" t="s">
        <v>120</v>
      </c>
      <c r="K392" s="121" t="s">
        <v>772</v>
      </c>
      <c r="L392" s="33" t="s">
        <v>9</v>
      </c>
      <c r="M392" s="10">
        <v>1.99</v>
      </c>
      <c r="N392" s="27">
        <v>10.121003584229392</v>
      </c>
      <c r="O392" s="28">
        <v>1.24</v>
      </c>
      <c r="P392" s="27">
        <v>0</v>
      </c>
      <c r="Q392" s="40">
        <f t="shared" si="717"/>
        <v>10</v>
      </c>
      <c r="R392" s="42">
        <f t="shared" ref="R392" si="779">Q392+R391</f>
        <v>225.16000000000005</v>
      </c>
      <c r="S392" s="10">
        <f t="shared" si="735"/>
        <v>1.99</v>
      </c>
      <c r="T392" s="27">
        <f t="shared" ref="T392:V392" si="780">IF(S392&gt;0,T$4,0)</f>
        <v>1</v>
      </c>
      <c r="U392" s="28">
        <f t="shared" si="737"/>
        <v>1.24</v>
      </c>
      <c r="V392" s="27">
        <f t="shared" si="780"/>
        <v>1</v>
      </c>
      <c r="W392" s="40">
        <f t="shared" ref="W392:W455" si="781">ROUND(IF(OR($L392="1st",$L392="WON"),($S392*$T392)+($U392*$V392),IF(OR($L392="2nd",$L392="3rd"),IF($U392="NTD",0,($U392*$V392))))-($T392+$V392),2)</f>
        <v>1.23</v>
      </c>
      <c r="X392" s="42">
        <f t="shared" si="694"/>
        <v>139.64999999999995</v>
      </c>
      <c r="Y392" s="117"/>
      <c r="Z392" s="27"/>
      <c r="AA392" s="33"/>
      <c r="AB392" s="27"/>
      <c r="AC392" s="27"/>
      <c r="AD392" s="27"/>
      <c r="AE392" s="118"/>
      <c r="AF392" s="117"/>
      <c r="AG392" s="27"/>
      <c r="AH392" s="33"/>
      <c r="AI392" s="27"/>
      <c r="AJ392" s="27"/>
      <c r="AK392" s="118"/>
      <c r="AL392" s="70"/>
    </row>
    <row r="393" spans="1:38" outlineLevel="1" x14ac:dyDescent="0.2">
      <c r="A393" s="72"/>
      <c r="B393" s="34">
        <f t="shared" si="546"/>
        <v>388</v>
      </c>
      <c r="C393" s="2" t="s">
        <v>452</v>
      </c>
      <c r="D393" s="55">
        <v>44293</v>
      </c>
      <c r="E393" s="2" t="s">
        <v>26</v>
      </c>
      <c r="F393" s="47" t="s">
        <v>36</v>
      </c>
      <c r="G393" s="47" t="s">
        <v>67</v>
      </c>
      <c r="H393" s="47">
        <v>1205</v>
      </c>
      <c r="I393" s="47" t="s">
        <v>132</v>
      </c>
      <c r="J393" s="47" t="s">
        <v>120</v>
      </c>
      <c r="K393" s="121" t="s">
        <v>772</v>
      </c>
      <c r="L393" s="33" t="s">
        <v>9</v>
      </c>
      <c r="M393" s="10">
        <v>1.88</v>
      </c>
      <c r="N393" s="27">
        <v>11.394285714285715</v>
      </c>
      <c r="O393" s="28">
        <v>1.1399999999999999</v>
      </c>
      <c r="P393" s="27">
        <v>0</v>
      </c>
      <c r="Q393" s="40">
        <f t="shared" si="717"/>
        <v>10</v>
      </c>
      <c r="R393" s="42">
        <f t="shared" ref="R393" si="782">Q393+R392</f>
        <v>235.16000000000005</v>
      </c>
      <c r="S393" s="10">
        <f t="shared" si="735"/>
        <v>1.88</v>
      </c>
      <c r="T393" s="27">
        <f t="shared" ref="T393:V393" si="783">IF(S393&gt;0,T$4,0)</f>
        <v>1</v>
      </c>
      <c r="U393" s="28">
        <f t="shared" si="737"/>
        <v>1.1399999999999999</v>
      </c>
      <c r="V393" s="27">
        <f t="shared" si="783"/>
        <v>1</v>
      </c>
      <c r="W393" s="40">
        <f t="shared" si="781"/>
        <v>1.02</v>
      </c>
      <c r="X393" s="42">
        <f t="shared" si="694"/>
        <v>140.66999999999996</v>
      </c>
      <c r="Y393" s="117"/>
      <c r="Z393" s="27"/>
      <c r="AA393" s="33"/>
      <c r="AB393" s="27"/>
      <c r="AC393" s="27"/>
      <c r="AD393" s="27"/>
      <c r="AE393" s="118"/>
      <c r="AF393" s="117"/>
      <c r="AG393" s="27"/>
      <c r="AH393" s="33"/>
      <c r="AI393" s="27"/>
      <c r="AJ393" s="27"/>
      <c r="AK393" s="118"/>
      <c r="AL393" s="70"/>
    </row>
    <row r="394" spans="1:38" outlineLevel="1" x14ac:dyDescent="0.2">
      <c r="A394" s="72"/>
      <c r="B394" s="34">
        <f t="shared" si="546"/>
        <v>389</v>
      </c>
      <c r="C394" s="2" t="s">
        <v>453</v>
      </c>
      <c r="D394" s="55">
        <v>44294</v>
      </c>
      <c r="E394" s="2" t="s">
        <v>88</v>
      </c>
      <c r="F394" s="47" t="s">
        <v>36</v>
      </c>
      <c r="G394" s="47" t="s">
        <v>67</v>
      </c>
      <c r="H394" s="47">
        <v>1200</v>
      </c>
      <c r="I394" s="47" t="s">
        <v>132</v>
      </c>
      <c r="J394" s="47" t="s">
        <v>120</v>
      </c>
      <c r="K394" s="121" t="s">
        <v>772</v>
      </c>
      <c r="L394" s="33" t="s">
        <v>9</v>
      </c>
      <c r="M394" s="10">
        <v>1.1000000000000001</v>
      </c>
      <c r="N394" s="27">
        <v>99.593846153846158</v>
      </c>
      <c r="O394" s="28">
        <v>1.03</v>
      </c>
      <c r="P394" s="27">
        <v>0</v>
      </c>
      <c r="Q394" s="40">
        <f t="shared" si="717"/>
        <v>10</v>
      </c>
      <c r="R394" s="42">
        <f t="shared" ref="R394" si="784">Q394+R393</f>
        <v>245.16000000000005</v>
      </c>
      <c r="S394" s="10">
        <f t="shared" si="735"/>
        <v>1.1000000000000001</v>
      </c>
      <c r="T394" s="27">
        <f t="shared" ref="T394:V394" si="785">IF(S394&gt;0,T$4,0)</f>
        <v>1</v>
      </c>
      <c r="U394" s="28">
        <f t="shared" si="737"/>
        <v>1.03</v>
      </c>
      <c r="V394" s="27">
        <f t="shared" si="785"/>
        <v>1</v>
      </c>
      <c r="W394" s="40">
        <f t="shared" si="781"/>
        <v>0.13</v>
      </c>
      <c r="X394" s="42">
        <f t="shared" si="694"/>
        <v>140.79999999999995</v>
      </c>
      <c r="Y394" s="117"/>
      <c r="Z394" s="27"/>
      <c r="AA394" s="33"/>
      <c r="AB394" s="27"/>
      <c r="AC394" s="27"/>
      <c r="AD394" s="27"/>
      <c r="AE394" s="118"/>
      <c r="AF394" s="117"/>
      <c r="AG394" s="27"/>
      <c r="AH394" s="33"/>
      <c r="AI394" s="27"/>
      <c r="AJ394" s="27"/>
      <c r="AK394" s="118"/>
      <c r="AL394" s="70"/>
    </row>
    <row r="395" spans="1:38" outlineLevel="1" x14ac:dyDescent="0.2">
      <c r="A395" s="72"/>
      <c r="B395" s="34">
        <f t="shared" si="546"/>
        <v>390</v>
      </c>
      <c r="C395" s="2" t="s">
        <v>454</v>
      </c>
      <c r="D395" s="55">
        <v>44294</v>
      </c>
      <c r="E395" s="2" t="s">
        <v>88</v>
      </c>
      <c r="F395" s="47" t="s">
        <v>10</v>
      </c>
      <c r="G395" s="47" t="s">
        <v>67</v>
      </c>
      <c r="H395" s="47">
        <v>1100</v>
      </c>
      <c r="I395" s="47" t="s">
        <v>132</v>
      </c>
      <c r="J395" s="47" t="s">
        <v>120</v>
      </c>
      <c r="K395" s="121" t="s">
        <v>772</v>
      </c>
      <c r="L395" s="33" t="s">
        <v>86</v>
      </c>
      <c r="M395" s="10">
        <v>5.01</v>
      </c>
      <c r="N395" s="27">
        <v>2.4949999999999997</v>
      </c>
      <c r="O395" s="28">
        <v>1.91</v>
      </c>
      <c r="P395" s="27">
        <v>2.6933333333333334</v>
      </c>
      <c r="Q395" s="40">
        <f t="shared" si="717"/>
        <v>-5.2</v>
      </c>
      <c r="R395" s="42">
        <f t="shared" ref="R395" si="786">Q395+R394</f>
        <v>239.96000000000006</v>
      </c>
      <c r="S395" s="10">
        <f t="shared" si="735"/>
        <v>5.01</v>
      </c>
      <c r="T395" s="27">
        <f t="shared" ref="T395:V395" si="787">IF(S395&gt;0,T$4,0)</f>
        <v>1</v>
      </c>
      <c r="U395" s="28">
        <f t="shared" si="737"/>
        <v>1.91</v>
      </c>
      <c r="V395" s="27">
        <f t="shared" si="787"/>
        <v>1</v>
      </c>
      <c r="W395" s="40">
        <f t="shared" si="781"/>
        <v>-2</v>
      </c>
      <c r="X395" s="42">
        <f t="shared" si="694"/>
        <v>138.79999999999995</v>
      </c>
      <c r="Y395" s="117"/>
      <c r="Z395" s="27"/>
      <c r="AA395" s="33"/>
      <c r="AB395" s="27"/>
      <c r="AC395" s="27"/>
      <c r="AD395" s="27"/>
      <c r="AE395" s="118"/>
      <c r="AF395" s="117"/>
      <c r="AG395" s="27"/>
      <c r="AH395" s="33"/>
      <c r="AI395" s="27"/>
      <c r="AJ395" s="27"/>
      <c r="AK395" s="118"/>
      <c r="AL395" s="70"/>
    </row>
    <row r="396" spans="1:38" outlineLevel="1" x14ac:dyDescent="0.2">
      <c r="A396" s="72"/>
      <c r="B396" s="34">
        <f t="shared" si="546"/>
        <v>391</v>
      </c>
      <c r="C396" s="2" t="s">
        <v>426</v>
      </c>
      <c r="D396" s="55">
        <v>44294</v>
      </c>
      <c r="E396" s="2" t="s">
        <v>44</v>
      </c>
      <c r="F396" s="47" t="s">
        <v>25</v>
      </c>
      <c r="G396" s="47" t="s">
        <v>67</v>
      </c>
      <c r="H396" s="47">
        <v>1200</v>
      </c>
      <c r="I396" s="47" t="s">
        <v>132</v>
      </c>
      <c r="J396" s="47" t="s">
        <v>120</v>
      </c>
      <c r="K396" s="121" t="s">
        <v>772</v>
      </c>
      <c r="L396" s="33" t="s">
        <v>12</v>
      </c>
      <c r="M396" s="10">
        <v>11</v>
      </c>
      <c r="N396" s="27">
        <v>1</v>
      </c>
      <c r="O396" s="28">
        <v>2.14</v>
      </c>
      <c r="P396" s="27">
        <v>0.89000000000000012</v>
      </c>
      <c r="Q396" s="40">
        <f t="shared" si="717"/>
        <v>0</v>
      </c>
      <c r="R396" s="42">
        <f t="shared" ref="R396" si="788">Q396+R395</f>
        <v>239.96000000000006</v>
      </c>
      <c r="S396" s="10">
        <f t="shared" si="735"/>
        <v>11</v>
      </c>
      <c r="T396" s="27">
        <f t="shared" ref="T396:V396" si="789">IF(S396&gt;0,T$4,0)</f>
        <v>1</v>
      </c>
      <c r="U396" s="28">
        <f t="shared" si="737"/>
        <v>2.14</v>
      </c>
      <c r="V396" s="27">
        <f t="shared" si="789"/>
        <v>1</v>
      </c>
      <c r="W396" s="40">
        <f t="shared" si="781"/>
        <v>0.14000000000000001</v>
      </c>
      <c r="X396" s="42">
        <f t="shared" si="694"/>
        <v>138.93999999999994</v>
      </c>
      <c r="Y396" s="117"/>
      <c r="Z396" s="27"/>
      <c r="AA396" s="33"/>
      <c r="AB396" s="27"/>
      <c r="AC396" s="27"/>
      <c r="AD396" s="27"/>
      <c r="AE396" s="118"/>
      <c r="AF396" s="117"/>
      <c r="AG396" s="27"/>
      <c r="AH396" s="33"/>
      <c r="AI396" s="27"/>
      <c r="AJ396" s="27"/>
      <c r="AK396" s="118"/>
      <c r="AL396" s="70"/>
    </row>
    <row r="397" spans="1:38" outlineLevel="1" x14ac:dyDescent="0.2">
      <c r="A397" s="72"/>
      <c r="B397" s="34">
        <f t="shared" si="546"/>
        <v>392</v>
      </c>
      <c r="C397" s="2" t="s">
        <v>419</v>
      </c>
      <c r="D397" s="55">
        <v>44294</v>
      </c>
      <c r="E397" s="2" t="s">
        <v>44</v>
      </c>
      <c r="F397" s="47" t="s">
        <v>34</v>
      </c>
      <c r="G397" s="47" t="s">
        <v>67</v>
      </c>
      <c r="H397" s="47">
        <v>1600</v>
      </c>
      <c r="I397" s="47" t="s">
        <v>132</v>
      </c>
      <c r="J397" s="47" t="s">
        <v>120</v>
      </c>
      <c r="K397" s="121" t="s">
        <v>772</v>
      </c>
      <c r="L397" s="33" t="s">
        <v>86</v>
      </c>
      <c r="M397" s="10">
        <v>160</v>
      </c>
      <c r="N397" s="27">
        <v>6.3132530120481922E-2</v>
      </c>
      <c r="O397" s="28">
        <v>12</v>
      </c>
      <c r="P397" s="27">
        <v>0.01</v>
      </c>
      <c r="Q397" s="40">
        <f t="shared" si="717"/>
        <v>-0.1</v>
      </c>
      <c r="R397" s="42">
        <f t="shared" ref="R397" si="790">Q397+R396</f>
        <v>239.86000000000007</v>
      </c>
      <c r="S397" s="10">
        <f t="shared" si="735"/>
        <v>160</v>
      </c>
      <c r="T397" s="27">
        <f t="shared" ref="T397:V397" si="791">IF(S397&gt;0,T$4,0)</f>
        <v>1</v>
      </c>
      <c r="U397" s="28">
        <f t="shared" si="737"/>
        <v>12</v>
      </c>
      <c r="V397" s="27">
        <f t="shared" si="791"/>
        <v>1</v>
      </c>
      <c r="W397" s="40">
        <f t="shared" si="781"/>
        <v>-2</v>
      </c>
      <c r="X397" s="42">
        <f t="shared" si="694"/>
        <v>136.93999999999994</v>
      </c>
      <c r="Y397" s="117"/>
      <c r="Z397" s="27"/>
      <c r="AA397" s="33"/>
      <c r="AB397" s="27"/>
      <c r="AC397" s="27"/>
      <c r="AD397" s="27"/>
      <c r="AE397" s="118"/>
      <c r="AF397" s="117"/>
      <c r="AG397" s="27"/>
      <c r="AH397" s="33"/>
      <c r="AI397" s="27"/>
      <c r="AJ397" s="27"/>
      <c r="AK397" s="118"/>
      <c r="AL397" s="70"/>
    </row>
    <row r="398" spans="1:38" outlineLevel="1" x14ac:dyDescent="0.2">
      <c r="A398" s="72"/>
      <c r="B398" s="34">
        <f t="shared" si="546"/>
        <v>393</v>
      </c>
      <c r="C398" s="2" t="s">
        <v>455</v>
      </c>
      <c r="D398" s="55">
        <v>44295</v>
      </c>
      <c r="E398" s="2" t="s">
        <v>15</v>
      </c>
      <c r="F398" s="47" t="s">
        <v>25</v>
      </c>
      <c r="G398" s="47" t="s">
        <v>67</v>
      </c>
      <c r="H398" s="47">
        <v>1000</v>
      </c>
      <c r="I398" s="47" t="s">
        <v>131</v>
      </c>
      <c r="J398" s="47" t="s">
        <v>120</v>
      </c>
      <c r="K398" s="121" t="s">
        <v>772</v>
      </c>
      <c r="L398" s="33" t="s">
        <v>8</v>
      </c>
      <c r="M398" s="10">
        <v>2.77</v>
      </c>
      <c r="N398" s="27">
        <v>5.6411204481792723</v>
      </c>
      <c r="O398" s="28">
        <v>1.69</v>
      </c>
      <c r="P398" s="27">
        <v>0</v>
      </c>
      <c r="Q398" s="40">
        <f t="shared" si="717"/>
        <v>-5.6</v>
      </c>
      <c r="R398" s="42">
        <f t="shared" ref="R398" si="792">Q398+R397</f>
        <v>234.26000000000008</v>
      </c>
      <c r="S398" s="10">
        <f t="shared" si="735"/>
        <v>2.77</v>
      </c>
      <c r="T398" s="27">
        <f t="shared" ref="T398:V398" si="793">IF(S398&gt;0,T$4,0)</f>
        <v>1</v>
      </c>
      <c r="U398" s="28">
        <f t="shared" si="737"/>
        <v>1.69</v>
      </c>
      <c r="V398" s="27">
        <f t="shared" si="793"/>
        <v>1</v>
      </c>
      <c r="W398" s="40">
        <f t="shared" si="781"/>
        <v>-0.31</v>
      </c>
      <c r="X398" s="42">
        <f t="shared" si="694"/>
        <v>136.62999999999994</v>
      </c>
      <c r="Y398" s="117"/>
      <c r="Z398" s="27"/>
      <c r="AA398" s="33"/>
      <c r="AB398" s="27"/>
      <c r="AC398" s="27"/>
      <c r="AD398" s="27"/>
      <c r="AE398" s="118"/>
      <c r="AF398" s="117"/>
      <c r="AG398" s="27"/>
      <c r="AH398" s="33"/>
      <c r="AI398" s="27"/>
      <c r="AJ398" s="27"/>
      <c r="AK398" s="118"/>
      <c r="AL398" s="70"/>
    </row>
    <row r="399" spans="1:38" outlineLevel="1" x14ac:dyDescent="0.2">
      <c r="A399" s="72"/>
      <c r="B399" s="34">
        <f t="shared" si="546"/>
        <v>394</v>
      </c>
      <c r="C399" s="2" t="s">
        <v>456</v>
      </c>
      <c r="D399" s="55">
        <v>44296</v>
      </c>
      <c r="E399" s="2" t="s">
        <v>47</v>
      </c>
      <c r="F399" s="47" t="s">
        <v>34</v>
      </c>
      <c r="G399" s="47" t="s">
        <v>245</v>
      </c>
      <c r="H399" s="47">
        <v>1050</v>
      </c>
      <c r="I399" s="47" t="s">
        <v>132</v>
      </c>
      <c r="J399" s="47" t="s">
        <v>438</v>
      </c>
      <c r="K399" s="121" t="s">
        <v>772</v>
      </c>
      <c r="L399" s="33" t="s">
        <v>8</v>
      </c>
      <c r="M399" s="10">
        <v>5.2</v>
      </c>
      <c r="N399" s="27">
        <v>2.3853092006033183</v>
      </c>
      <c r="O399" s="28">
        <v>2.13</v>
      </c>
      <c r="P399" s="27">
        <v>2.1288888888888891</v>
      </c>
      <c r="Q399" s="40">
        <f t="shared" si="717"/>
        <v>0</v>
      </c>
      <c r="R399" s="42">
        <f t="shared" ref="R399" si="794">Q399+R398</f>
        <v>234.26000000000008</v>
      </c>
      <c r="S399" s="10">
        <f t="shared" si="735"/>
        <v>5.2</v>
      </c>
      <c r="T399" s="27">
        <f t="shared" ref="T399:V399" si="795">IF(S399&gt;0,T$4,0)</f>
        <v>1</v>
      </c>
      <c r="U399" s="28">
        <f t="shared" si="737"/>
        <v>2.13</v>
      </c>
      <c r="V399" s="27">
        <f t="shared" si="795"/>
        <v>1</v>
      </c>
      <c r="W399" s="40">
        <f t="shared" si="781"/>
        <v>0.13</v>
      </c>
      <c r="X399" s="42">
        <f t="shared" si="694"/>
        <v>136.75999999999993</v>
      </c>
      <c r="Y399" s="117"/>
      <c r="Z399" s="27"/>
      <c r="AA399" s="33"/>
      <c r="AB399" s="27"/>
      <c r="AC399" s="27"/>
      <c r="AD399" s="27"/>
      <c r="AE399" s="118"/>
      <c r="AF399" s="117"/>
      <c r="AG399" s="27"/>
      <c r="AH399" s="33"/>
      <c r="AI399" s="27"/>
      <c r="AJ399" s="27"/>
      <c r="AK399" s="118"/>
      <c r="AL399" s="70"/>
    </row>
    <row r="400" spans="1:38" outlineLevel="1" x14ac:dyDescent="0.2">
      <c r="A400" s="72"/>
      <c r="B400" s="34">
        <f t="shared" si="546"/>
        <v>395</v>
      </c>
      <c r="C400" s="2" t="s">
        <v>428</v>
      </c>
      <c r="D400" s="55">
        <v>44297</v>
      </c>
      <c r="E400" s="2" t="s">
        <v>32</v>
      </c>
      <c r="F400" s="47" t="s">
        <v>36</v>
      </c>
      <c r="G400" s="47" t="s">
        <v>67</v>
      </c>
      <c r="H400" s="47">
        <v>1200</v>
      </c>
      <c r="I400" s="47" t="s">
        <v>131</v>
      </c>
      <c r="J400" s="47" t="s">
        <v>120</v>
      </c>
      <c r="K400" s="121" t="s">
        <v>772</v>
      </c>
      <c r="L400" s="33" t="s">
        <v>8</v>
      </c>
      <c r="M400" s="10">
        <v>1.99</v>
      </c>
      <c r="N400" s="27">
        <v>10.121003584229392</v>
      </c>
      <c r="O400" s="28">
        <v>1.1200000000000001</v>
      </c>
      <c r="P400" s="27">
        <v>0</v>
      </c>
      <c r="Q400" s="40">
        <f t="shared" si="717"/>
        <v>-10.1</v>
      </c>
      <c r="R400" s="42">
        <f t="shared" ref="R400" si="796">Q400+R399</f>
        <v>224.16000000000008</v>
      </c>
      <c r="S400" s="10">
        <f t="shared" si="735"/>
        <v>1.99</v>
      </c>
      <c r="T400" s="27">
        <f t="shared" ref="T400:V400" si="797">IF(S400&gt;0,T$4,0)</f>
        <v>1</v>
      </c>
      <c r="U400" s="28">
        <f t="shared" si="737"/>
        <v>1.1200000000000001</v>
      </c>
      <c r="V400" s="27">
        <f t="shared" si="797"/>
        <v>1</v>
      </c>
      <c r="W400" s="40">
        <f t="shared" si="781"/>
        <v>-0.88</v>
      </c>
      <c r="X400" s="42">
        <f t="shared" si="694"/>
        <v>135.87999999999994</v>
      </c>
      <c r="Y400" s="117"/>
      <c r="Z400" s="27"/>
      <c r="AA400" s="33"/>
      <c r="AB400" s="27"/>
      <c r="AC400" s="27"/>
      <c r="AD400" s="27"/>
      <c r="AE400" s="118"/>
      <c r="AF400" s="117"/>
      <c r="AG400" s="27"/>
      <c r="AH400" s="33"/>
      <c r="AI400" s="27"/>
      <c r="AJ400" s="27"/>
      <c r="AK400" s="118"/>
      <c r="AL400" s="70"/>
    </row>
    <row r="401" spans="1:38" outlineLevel="1" x14ac:dyDescent="0.2">
      <c r="A401" s="72"/>
      <c r="B401" s="34">
        <f t="shared" si="546"/>
        <v>396</v>
      </c>
      <c r="C401" s="2" t="s">
        <v>425</v>
      </c>
      <c r="D401" s="55">
        <v>44297</v>
      </c>
      <c r="E401" s="2" t="s">
        <v>32</v>
      </c>
      <c r="F401" s="47" t="s">
        <v>10</v>
      </c>
      <c r="G401" s="47" t="s">
        <v>67</v>
      </c>
      <c r="H401" s="47">
        <v>1400</v>
      </c>
      <c r="I401" s="47" t="s">
        <v>131</v>
      </c>
      <c r="J401" s="47" t="s">
        <v>120</v>
      </c>
      <c r="K401" s="121" t="s">
        <v>772</v>
      </c>
      <c r="L401" s="33" t="s">
        <v>9</v>
      </c>
      <c r="M401" s="10">
        <v>1.78</v>
      </c>
      <c r="N401" s="27">
        <v>12.848000000000003</v>
      </c>
      <c r="O401" s="28">
        <v>1.17</v>
      </c>
      <c r="P401" s="27">
        <v>0</v>
      </c>
      <c r="Q401" s="40">
        <f t="shared" si="717"/>
        <v>10</v>
      </c>
      <c r="R401" s="42">
        <f t="shared" ref="R401" si="798">Q401+R400</f>
        <v>234.16000000000008</v>
      </c>
      <c r="S401" s="10">
        <f t="shared" si="735"/>
        <v>1.78</v>
      </c>
      <c r="T401" s="27">
        <f t="shared" ref="T401:V401" si="799">IF(S401&gt;0,T$4,0)</f>
        <v>1</v>
      </c>
      <c r="U401" s="28">
        <f t="shared" si="737"/>
        <v>1.17</v>
      </c>
      <c r="V401" s="27">
        <f t="shared" si="799"/>
        <v>1</v>
      </c>
      <c r="W401" s="40">
        <f t="shared" si="781"/>
        <v>0.95</v>
      </c>
      <c r="X401" s="42">
        <f t="shared" si="694"/>
        <v>136.82999999999993</v>
      </c>
      <c r="Y401" s="117"/>
      <c r="Z401" s="27"/>
      <c r="AA401" s="33"/>
      <c r="AB401" s="27"/>
      <c r="AC401" s="27"/>
      <c r="AD401" s="27"/>
      <c r="AE401" s="118"/>
      <c r="AF401" s="117"/>
      <c r="AG401" s="27"/>
      <c r="AH401" s="33"/>
      <c r="AI401" s="27"/>
      <c r="AJ401" s="27"/>
      <c r="AK401" s="118"/>
      <c r="AL401" s="70"/>
    </row>
    <row r="402" spans="1:38" outlineLevel="1" x14ac:dyDescent="0.2">
      <c r="A402" s="72"/>
      <c r="B402" s="34">
        <f t="shared" si="546"/>
        <v>397</v>
      </c>
      <c r="C402" s="2" t="s">
        <v>458</v>
      </c>
      <c r="D402" s="55">
        <v>44298</v>
      </c>
      <c r="E402" s="2" t="s">
        <v>457</v>
      </c>
      <c r="F402" s="47" t="s">
        <v>34</v>
      </c>
      <c r="G402" s="47" t="s">
        <v>67</v>
      </c>
      <c r="H402" s="47">
        <v>1000</v>
      </c>
      <c r="I402" s="47" t="s">
        <v>132</v>
      </c>
      <c r="J402" s="47" t="s">
        <v>120</v>
      </c>
      <c r="K402" s="121" t="s">
        <v>772</v>
      </c>
      <c r="L402" s="33" t="s">
        <v>8</v>
      </c>
      <c r="M402" s="10">
        <v>4.03</v>
      </c>
      <c r="N402" s="27">
        <v>3.2998833819241984</v>
      </c>
      <c r="O402" s="28">
        <v>1.46</v>
      </c>
      <c r="P402" s="27">
        <v>0</v>
      </c>
      <c r="Q402" s="40">
        <f t="shared" si="717"/>
        <v>-3.3</v>
      </c>
      <c r="R402" s="42">
        <f t="shared" ref="R402" si="800">Q402+R401</f>
        <v>230.86000000000007</v>
      </c>
      <c r="S402" s="10">
        <f t="shared" si="735"/>
        <v>4.03</v>
      </c>
      <c r="T402" s="27">
        <f t="shared" ref="T402:V402" si="801">IF(S402&gt;0,T$4,0)</f>
        <v>1</v>
      </c>
      <c r="U402" s="28">
        <f t="shared" si="737"/>
        <v>1.46</v>
      </c>
      <c r="V402" s="27">
        <f t="shared" si="801"/>
        <v>1</v>
      </c>
      <c r="W402" s="40">
        <f t="shared" si="781"/>
        <v>-0.54</v>
      </c>
      <c r="X402" s="42">
        <f t="shared" si="694"/>
        <v>136.28999999999994</v>
      </c>
      <c r="Y402" s="117"/>
      <c r="Z402" s="27"/>
      <c r="AA402" s="33"/>
      <c r="AB402" s="27"/>
      <c r="AC402" s="27"/>
      <c r="AD402" s="27"/>
      <c r="AE402" s="118"/>
      <c r="AF402" s="117"/>
      <c r="AG402" s="27"/>
      <c r="AH402" s="33"/>
      <c r="AI402" s="27"/>
      <c r="AJ402" s="27"/>
      <c r="AK402" s="118"/>
      <c r="AL402" s="70"/>
    </row>
    <row r="403" spans="1:38" outlineLevel="1" x14ac:dyDescent="0.2">
      <c r="A403" s="72"/>
      <c r="B403" s="34">
        <f t="shared" si="546"/>
        <v>398</v>
      </c>
      <c r="C403" s="2" t="s">
        <v>459</v>
      </c>
      <c r="D403" s="55">
        <v>44298</v>
      </c>
      <c r="E403" s="2" t="s">
        <v>457</v>
      </c>
      <c r="F403" s="47" t="s">
        <v>34</v>
      </c>
      <c r="G403" s="47" t="s">
        <v>67</v>
      </c>
      <c r="H403" s="47">
        <v>1000</v>
      </c>
      <c r="I403" s="47" t="s">
        <v>132</v>
      </c>
      <c r="J403" s="47" t="s">
        <v>120</v>
      </c>
      <c r="K403" s="121" t="s">
        <v>772</v>
      </c>
      <c r="L403" s="33" t="s">
        <v>9</v>
      </c>
      <c r="M403" s="10">
        <v>4.2</v>
      </c>
      <c r="N403" s="27">
        <v>3.1123076923076924</v>
      </c>
      <c r="O403" s="28">
        <v>1.55</v>
      </c>
      <c r="P403" s="27">
        <v>0</v>
      </c>
      <c r="Q403" s="40">
        <f t="shared" si="717"/>
        <v>10</v>
      </c>
      <c r="R403" s="42">
        <f t="shared" ref="R403" si="802">Q403+R402</f>
        <v>240.86000000000007</v>
      </c>
      <c r="S403" s="10">
        <f t="shared" si="735"/>
        <v>4.2</v>
      </c>
      <c r="T403" s="27">
        <f t="shared" ref="T403:V403" si="803">IF(S403&gt;0,T$4,0)</f>
        <v>1</v>
      </c>
      <c r="U403" s="28">
        <f t="shared" si="737"/>
        <v>1.55</v>
      </c>
      <c r="V403" s="27">
        <f t="shared" si="803"/>
        <v>1</v>
      </c>
      <c r="W403" s="40">
        <f t="shared" si="781"/>
        <v>3.75</v>
      </c>
      <c r="X403" s="42">
        <f t="shared" si="694"/>
        <v>140.03999999999994</v>
      </c>
      <c r="Y403" s="117"/>
      <c r="Z403" s="27"/>
      <c r="AA403" s="33"/>
      <c r="AB403" s="27"/>
      <c r="AC403" s="27"/>
      <c r="AD403" s="27"/>
      <c r="AE403" s="118"/>
      <c r="AF403" s="117"/>
      <c r="AG403" s="27"/>
      <c r="AH403" s="33"/>
      <c r="AI403" s="27"/>
      <c r="AJ403" s="27"/>
      <c r="AK403" s="118"/>
      <c r="AL403" s="70"/>
    </row>
    <row r="404" spans="1:38" outlineLevel="1" x14ac:dyDescent="0.2">
      <c r="A404" s="72"/>
      <c r="B404" s="34">
        <f t="shared" si="546"/>
        <v>399</v>
      </c>
      <c r="C404" s="2" t="s">
        <v>460</v>
      </c>
      <c r="D404" s="55">
        <v>44299</v>
      </c>
      <c r="E404" s="2" t="s">
        <v>39</v>
      </c>
      <c r="F404" s="47" t="s">
        <v>36</v>
      </c>
      <c r="G404" s="47" t="s">
        <v>67</v>
      </c>
      <c r="H404" s="47">
        <v>1200</v>
      </c>
      <c r="I404" s="47" t="s">
        <v>131</v>
      </c>
      <c r="J404" s="47" t="s">
        <v>120</v>
      </c>
      <c r="K404" s="121" t="s">
        <v>772</v>
      </c>
      <c r="L404" s="33" t="s">
        <v>12</v>
      </c>
      <c r="M404" s="10">
        <v>2.88</v>
      </c>
      <c r="N404" s="27">
        <v>5.2944444444444434</v>
      </c>
      <c r="O404" s="28">
        <v>1.49</v>
      </c>
      <c r="P404" s="27">
        <v>0</v>
      </c>
      <c r="Q404" s="40">
        <f t="shared" si="717"/>
        <v>-5.3</v>
      </c>
      <c r="R404" s="42">
        <f t="shared" ref="R404" si="804">Q404+R403</f>
        <v>235.56000000000006</v>
      </c>
      <c r="S404" s="10">
        <f t="shared" si="735"/>
        <v>2.88</v>
      </c>
      <c r="T404" s="27">
        <f t="shared" ref="T404:V404" si="805">IF(S404&gt;0,T$4,0)</f>
        <v>1</v>
      </c>
      <c r="U404" s="28">
        <f t="shared" si="737"/>
        <v>1.49</v>
      </c>
      <c r="V404" s="27">
        <f t="shared" si="805"/>
        <v>1</v>
      </c>
      <c r="W404" s="40">
        <f t="shared" si="781"/>
        <v>-0.51</v>
      </c>
      <c r="X404" s="42">
        <f t="shared" si="694"/>
        <v>139.52999999999994</v>
      </c>
      <c r="Y404" s="117"/>
      <c r="Z404" s="27"/>
      <c r="AA404" s="33"/>
      <c r="AB404" s="27"/>
      <c r="AC404" s="27"/>
      <c r="AD404" s="27"/>
      <c r="AE404" s="118"/>
      <c r="AF404" s="117"/>
      <c r="AG404" s="27"/>
      <c r="AH404" s="33"/>
      <c r="AI404" s="27"/>
      <c r="AJ404" s="27"/>
      <c r="AK404" s="118"/>
      <c r="AL404" s="70"/>
    </row>
    <row r="405" spans="1:38" outlineLevel="1" x14ac:dyDescent="0.2">
      <c r="A405" s="72"/>
      <c r="B405" s="34">
        <f t="shared" si="546"/>
        <v>400</v>
      </c>
      <c r="C405" s="2" t="s">
        <v>461</v>
      </c>
      <c r="D405" s="55">
        <v>44299</v>
      </c>
      <c r="E405" s="2" t="s">
        <v>39</v>
      </c>
      <c r="F405" s="47" t="s">
        <v>36</v>
      </c>
      <c r="G405" s="47" t="s">
        <v>67</v>
      </c>
      <c r="H405" s="47">
        <v>1200</v>
      </c>
      <c r="I405" s="47" t="s">
        <v>131</v>
      </c>
      <c r="J405" s="47" t="s">
        <v>120</v>
      </c>
      <c r="K405" s="121" t="s">
        <v>772</v>
      </c>
      <c r="L405" s="33" t="s">
        <v>9</v>
      </c>
      <c r="M405" s="10">
        <v>5</v>
      </c>
      <c r="N405" s="27">
        <v>2.4949999999999997</v>
      </c>
      <c r="O405" s="28">
        <v>1.2</v>
      </c>
      <c r="P405" s="27">
        <v>0</v>
      </c>
      <c r="Q405" s="40">
        <f t="shared" si="717"/>
        <v>10</v>
      </c>
      <c r="R405" s="42">
        <f t="shared" ref="R405" si="806">Q405+R404</f>
        <v>245.56000000000006</v>
      </c>
      <c r="S405" s="10">
        <f t="shared" si="735"/>
        <v>5</v>
      </c>
      <c r="T405" s="27">
        <f t="shared" ref="T405:V405" si="807">IF(S405&gt;0,T$4,0)</f>
        <v>1</v>
      </c>
      <c r="U405" s="28">
        <f t="shared" si="737"/>
        <v>1.2</v>
      </c>
      <c r="V405" s="27">
        <f t="shared" si="807"/>
        <v>1</v>
      </c>
      <c r="W405" s="40">
        <f t="shared" si="781"/>
        <v>4.2</v>
      </c>
      <c r="X405" s="42">
        <f t="shared" si="694"/>
        <v>143.72999999999993</v>
      </c>
      <c r="Y405" s="117"/>
      <c r="Z405" s="27"/>
      <c r="AA405" s="33"/>
      <c r="AB405" s="27"/>
      <c r="AC405" s="27"/>
      <c r="AD405" s="27"/>
      <c r="AE405" s="118"/>
      <c r="AF405" s="117"/>
      <c r="AG405" s="27"/>
      <c r="AH405" s="33"/>
      <c r="AI405" s="27"/>
      <c r="AJ405" s="27"/>
      <c r="AK405" s="118"/>
      <c r="AL405" s="70"/>
    </row>
    <row r="406" spans="1:38" outlineLevel="1" x14ac:dyDescent="0.2">
      <c r="A406" s="72"/>
      <c r="B406" s="34">
        <f t="shared" si="546"/>
        <v>401</v>
      </c>
      <c r="C406" s="2" t="s">
        <v>462</v>
      </c>
      <c r="D406" s="55">
        <v>44299</v>
      </c>
      <c r="E406" s="2" t="s">
        <v>39</v>
      </c>
      <c r="F406" s="47" t="s">
        <v>46</v>
      </c>
      <c r="G406" s="47" t="s">
        <v>147</v>
      </c>
      <c r="H406" s="47">
        <v>1000</v>
      </c>
      <c r="I406" s="47" t="s">
        <v>131</v>
      </c>
      <c r="J406" s="47" t="s">
        <v>120</v>
      </c>
      <c r="K406" s="121" t="s">
        <v>772</v>
      </c>
      <c r="L406" s="33" t="s">
        <v>66</v>
      </c>
      <c r="M406" s="10">
        <v>19.350000000000001</v>
      </c>
      <c r="N406" s="27">
        <v>0.54243243243243244</v>
      </c>
      <c r="O406" s="28">
        <v>4.34</v>
      </c>
      <c r="P406" s="27">
        <v>0.16800000000000004</v>
      </c>
      <c r="Q406" s="40">
        <f t="shared" si="717"/>
        <v>-0.7</v>
      </c>
      <c r="R406" s="42">
        <f t="shared" ref="R406" si="808">Q406+R405</f>
        <v>244.86000000000007</v>
      </c>
      <c r="S406" s="10">
        <f t="shared" si="735"/>
        <v>19.350000000000001</v>
      </c>
      <c r="T406" s="27">
        <f t="shared" ref="T406:V406" si="809">IF(S406&gt;0,T$4,0)</f>
        <v>1</v>
      </c>
      <c r="U406" s="28">
        <f t="shared" si="737"/>
        <v>4.34</v>
      </c>
      <c r="V406" s="27">
        <f t="shared" si="809"/>
        <v>1</v>
      </c>
      <c r="W406" s="40">
        <f t="shared" si="781"/>
        <v>-2</v>
      </c>
      <c r="X406" s="42">
        <f t="shared" si="694"/>
        <v>141.72999999999993</v>
      </c>
      <c r="Y406" s="117"/>
      <c r="Z406" s="27"/>
      <c r="AA406" s="33"/>
      <c r="AB406" s="27"/>
      <c r="AC406" s="27"/>
      <c r="AD406" s="27"/>
      <c r="AE406" s="118"/>
      <c r="AF406" s="117"/>
      <c r="AG406" s="27"/>
      <c r="AH406" s="33"/>
      <c r="AI406" s="27"/>
      <c r="AJ406" s="27"/>
      <c r="AK406" s="118"/>
      <c r="AL406" s="70"/>
    </row>
    <row r="407" spans="1:38" outlineLevel="1" x14ac:dyDescent="0.2">
      <c r="A407" s="72"/>
      <c r="B407" s="34">
        <f t="shared" si="546"/>
        <v>402</v>
      </c>
      <c r="C407" s="2" t="s">
        <v>463</v>
      </c>
      <c r="D407" s="55">
        <v>44300</v>
      </c>
      <c r="E407" s="2" t="s">
        <v>40</v>
      </c>
      <c r="F407" s="47" t="s">
        <v>25</v>
      </c>
      <c r="G407" s="47" t="s">
        <v>67</v>
      </c>
      <c r="H407" s="47">
        <v>1400</v>
      </c>
      <c r="I407" s="47" t="s">
        <v>132</v>
      </c>
      <c r="J407" s="47" t="s">
        <v>120</v>
      </c>
      <c r="K407" s="121" t="s">
        <v>772</v>
      </c>
      <c r="L407" s="33" t="s">
        <v>8</v>
      </c>
      <c r="M407" s="10">
        <v>3.03</v>
      </c>
      <c r="N407" s="27">
        <v>4.9260310421286038</v>
      </c>
      <c r="O407" s="28">
        <v>1.75</v>
      </c>
      <c r="P407" s="27">
        <v>0</v>
      </c>
      <c r="Q407" s="40">
        <f t="shared" si="717"/>
        <v>-4.9000000000000004</v>
      </c>
      <c r="R407" s="42">
        <f t="shared" ref="R407" si="810">Q407+R406</f>
        <v>239.96000000000006</v>
      </c>
      <c r="S407" s="10">
        <f t="shared" si="735"/>
        <v>3.03</v>
      </c>
      <c r="T407" s="27">
        <f t="shared" ref="T407:V407" si="811">IF(S407&gt;0,T$4,0)</f>
        <v>1</v>
      </c>
      <c r="U407" s="28">
        <f t="shared" si="737"/>
        <v>1.75</v>
      </c>
      <c r="V407" s="27">
        <f t="shared" si="811"/>
        <v>1</v>
      </c>
      <c r="W407" s="40">
        <f t="shared" si="781"/>
        <v>-0.25</v>
      </c>
      <c r="X407" s="42">
        <f t="shared" si="694"/>
        <v>141.47999999999993</v>
      </c>
      <c r="Y407" s="117"/>
      <c r="Z407" s="27"/>
      <c r="AA407" s="33"/>
      <c r="AB407" s="27"/>
      <c r="AC407" s="27"/>
      <c r="AD407" s="27"/>
      <c r="AE407" s="118"/>
      <c r="AF407" s="117"/>
      <c r="AG407" s="27"/>
      <c r="AH407" s="33"/>
      <c r="AI407" s="27"/>
      <c r="AJ407" s="27"/>
      <c r="AK407" s="118"/>
      <c r="AL407" s="70"/>
    </row>
    <row r="408" spans="1:38" outlineLevel="1" x14ac:dyDescent="0.2">
      <c r="A408" s="72"/>
      <c r="B408" s="34">
        <f t="shared" si="546"/>
        <v>403</v>
      </c>
      <c r="C408" s="2" t="s">
        <v>434</v>
      </c>
      <c r="D408" s="55">
        <v>44300</v>
      </c>
      <c r="E408" s="2" t="s">
        <v>40</v>
      </c>
      <c r="F408" s="47" t="s">
        <v>36</v>
      </c>
      <c r="G408" s="47" t="s">
        <v>67</v>
      </c>
      <c r="H408" s="47">
        <v>1100</v>
      </c>
      <c r="I408" s="47" t="s">
        <v>132</v>
      </c>
      <c r="J408" s="47" t="s">
        <v>120</v>
      </c>
      <c r="K408" s="121" t="s">
        <v>772</v>
      </c>
      <c r="L408" s="33" t="s">
        <v>9</v>
      </c>
      <c r="M408" s="10">
        <v>2.59</v>
      </c>
      <c r="N408" s="27">
        <v>6.2909803921568628</v>
      </c>
      <c r="O408" s="28">
        <v>1.21</v>
      </c>
      <c r="P408" s="27">
        <v>0</v>
      </c>
      <c r="Q408" s="40">
        <f t="shared" si="717"/>
        <v>10</v>
      </c>
      <c r="R408" s="42">
        <f t="shared" ref="R408" si="812">Q408+R407</f>
        <v>249.96000000000006</v>
      </c>
      <c r="S408" s="10">
        <f t="shared" si="735"/>
        <v>2.59</v>
      </c>
      <c r="T408" s="27">
        <f t="shared" ref="T408:V408" si="813">IF(S408&gt;0,T$4,0)</f>
        <v>1</v>
      </c>
      <c r="U408" s="28">
        <f t="shared" si="737"/>
        <v>1.21</v>
      </c>
      <c r="V408" s="27">
        <f t="shared" si="813"/>
        <v>1</v>
      </c>
      <c r="W408" s="40">
        <f t="shared" si="781"/>
        <v>1.8</v>
      </c>
      <c r="X408" s="42">
        <f t="shared" si="694"/>
        <v>143.27999999999994</v>
      </c>
      <c r="Y408" s="117"/>
      <c r="Z408" s="27"/>
      <c r="AA408" s="33"/>
      <c r="AB408" s="27"/>
      <c r="AC408" s="27"/>
      <c r="AD408" s="27"/>
      <c r="AE408" s="118"/>
      <c r="AF408" s="117"/>
      <c r="AG408" s="27"/>
      <c r="AH408" s="33"/>
      <c r="AI408" s="27"/>
      <c r="AJ408" s="27"/>
      <c r="AK408" s="118"/>
      <c r="AL408" s="70"/>
    </row>
    <row r="409" spans="1:38" outlineLevel="1" x14ac:dyDescent="0.2">
      <c r="A409" s="72"/>
      <c r="B409" s="34">
        <f t="shared" si="546"/>
        <v>404</v>
      </c>
      <c r="C409" s="2" t="s">
        <v>464</v>
      </c>
      <c r="D409" s="55">
        <v>44301</v>
      </c>
      <c r="E409" s="2" t="s">
        <v>37</v>
      </c>
      <c r="F409" s="47" t="s">
        <v>34</v>
      </c>
      <c r="G409" s="47" t="s">
        <v>67</v>
      </c>
      <c r="H409" s="47">
        <v>1170</v>
      </c>
      <c r="I409" s="47" t="s">
        <v>132</v>
      </c>
      <c r="J409" s="47" t="s">
        <v>120</v>
      </c>
      <c r="K409" s="121" t="s">
        <v>772</v>
      </c>
      <c r="L409" s="33" t="s">
        <v>56</v>
      </c>
      <c r="M409" s="10">
        <v>4.49</v>
      </c>
      <c r="N409" s="27">
        <v>2.8777259475218662</v>
      </c>
      <c r="O409" s="28">
        <v>1.88</v>
      </c>
      <c r="P409" s="27">
        <v>3.2971428571428572</v>
      </c>
      <c r="Q409" s="40">
        <f t="shared" si="717"/>
        <v>-6.2</v>
      </c>
      <c r="R409" s="42">
        <f t="shared" ref="R409" si="814">Q409+R408</f>
        <v>243.76000000000008</v>
      </c>
      <c r="S409" s="10">
        <f t="shared" si="735"/>
        <v>4.49</v>
      </c>
      <c r="T409" s="27">
        <f t="shared" ref="T409:V409" si="815">IF(S409&gt;0,T$4,0)</f>
        <v>1</v>
      </c>
      <c r="U409" s="28">
        <f t="shared" si="737"/>
        <v>1.88</v>
      </c>
      <c r="V409" s="27">
        <f t="shared" si="815"/>
        <v>1</v>
      </c>
      <c r="W409" s="40">
        <f t="shared" si="781"/>
        <v>-2</v>
      </c>
      <c r="X409" s="42">
        <f t="shared" si="694"/>
        <v>141.27999999999994</v>
      </c>
      <c r="Y409" s="117"/>
      <c r="Z409" s="27"/>
      <c r="AA409" s="33"/>
      <c r="AB409" s="27"/>
      <c r="AC409" s="27"/>
      <c r="AD409" s="27"/>
      <c r="AE409" s="118"/>
      <c r="AF409" s="117"/>
      <c r="AG409" s="27"/>
      <c r="AH409" s="33"/>
      <c r="AI409" s="27"/>
      <c r="AJ409" s="27"/>
      <c r="AK409" s="118"/>
      <c r="AL409" s="70"/>
    </row>
    <row r="410" spans="1:38" outlineLevel="1" x14ac:dyDescent="0.2">
      <c r="A410" s="72"/>
      <c r="B410" s="34">
        <f t="shared" si="546"/>
        <v>405</v>
      </c>
      <c r="C410" s="2" t="s">
        <v>458</v>
      </c>
      <c r="D410" s="55">
        <v>44302</v>
      </c>
      <c r="E410" s="2" t="s">
        <v>33</v>
      </c>
      <c r="F410" s="47" t="s">
        <v>36</v>
      </c>
      <c r="G410" s="47" t="s">
        <v>67</v>
      </c>
      <c r="H410" s="47">
        <v>1200</v>
      </c>
      <c r="I410" s="47" t="s">
        <v>132</v>
      </c>
      <c r="J410" s="47" t="s">
        <v>120</v>
      </c>
      <c r="K410" s="121" t="s">
        <v>772</v>
      </c>
      <c r="L410" s="33" t="s">
        <v>56</v>
      </c>
      <c r="M410" s="10">
        <v>4.88</v>
      </c>
      <c r="N410" s="27">
        <v>2.5812903225806449</v>
      </c>
      <c r="O410" s="28">
        <v>1.88</v>
      </c>
      <c r="P410" s="27">
        <v>2.9542857142857146</v>
      </c>
      <c r="Q410" s="40">
        <f t="shared" si="717"/>
        <v>-5.5</v>
      </c>
      <c r="R410" s="42">
        <f t="shared" ref="R410" si="816">Q410+R409</f>
        <v>238.26000000000008</v>
      </c>
      <c r="S410" s="10">
        <f t="shared" si="735"/>
        <v>4.88</v>
      </c>
      <c r="T410" s="27">
        <f t="shared" ref="T410:V410" si="817">IF(S410&gt;0,T$4,0)</f>
        <v>1</v>
      </c>
      <c r="U410" s="28">
        <f t="shared" si="737"/>
        <v>1.88</v>
      </c>
      <c r="V410" s="27">
        <f t="shared" si="817"/>
        <v>1</v>
      </c>
      <c r="W410" s="40">
        <f t="shared" si="781"/>
        <v>-2</v>
      </c>
      <c r="X410" s="42">
        <f t="shared" si="694"/>
        <v>139.27999999999994</v>
      </c>
      <c r="Y410" s="117"/>
      <c r="Z410" s="27"/>
      <c r="AA410" s="33"/>
      <c r="AB410" s="27"/>
      <c r="AC410" s="27"/>
      <c r="AD410" s="27"/>
      <c r="AE410" s="118"/>
      <c r="AF410" s="117"/>
      <c r="AG410" s="27"/>
      <c r="AH410" s="33"/>
      <c r="AI410" s="27"/>
      <c r="AJ410" s="27"/>
      <c r="AK410" s="118"/>
      <c r="AL410" s="70"/>
    </row>
    <row r="411" spans="1:38" outlineLevel="1" x14ac:dyDescent="0.2">
      <c r="A411" s="72"/>
      <c r="B411" s="34">
        <f t="shared" si="546"/>
        <v>406</v>
      </c>
      <c r="C411" s="2" t="s">
        <v>299</v>
      </c>
      <c r="D411" s="55">
        <v>44302</v>
      </c>
      <c r="E411" s="2" t="s">
        <v>15</v>
      </c>
      <c r="F411" s="47" t="s">
        <v>10</v>
      </c>
      <c r="G411" s="47" t="s">
        <v>67</v>
      </c>
      <c r="H411" s="47">
        <v>1000</v>
      </c>
      <c r="I411" s="47" t="s">
        <v>131</v>
      </c>
      <c r="J411" s="47" t="s">
        <v>120</v>
      </c>
      <c r="K411" s="121" t="s">
        <v>772</v>
      </c>
      <c r="L411" s="33" t="s">
        <v>9</v>
      </c>
      <c r="M411" s="10">
        <v>1.66</v>
      </c>
      <c r="N411" s="27">
        <v>15.213414932680537</v>
      </c>
      <c r="O411" s="28">
        <v>1.0900000000000001</v>
      </c>
      <c r="P411" s="27">
        <v>0</v>
      </c>
      <c r="Q411" s="40">
        <f t="shared" si="717"/>
        <v>10</v>
      </c>
      <c r="R411" s="42">
        <f t="shared" ref="R411" si="818">Q411+R410</f>
        <v>248.26000000000008</v>
      </c>
      <c r="S411" s="10">
        <f t="shared" si="735"/>
        <v>1.66</v>
      </c>
      <c r="T411" s="27">
        <f t="shared" ref="T411:V411" si="819">IF(S411&gt;0,T$4,0)</f>
        <v>1</v>
      </c>
      <c r="U411" s="28">
        <f t="shared" si="737"/>
        <v>1.0900000000000001</v>
      </c>
      <c r="V411" s="27">
        <f t="shared" si="819"/>
        <v>1</v>
      </c>
      <c r="W411" s="40">
        <f t="shared" si="781"/>
        <v>0.75</v>
      </c>
      <c r="X411" s="42">
        <f t="shared" si="694"/>
        <v>140.02999999999994</v>
      </c>
      <c r="Y411" s="117"/>
      <c r="Z411" s="27"/>
      <c r="AA411" s="33"/>
      <c r="AB411" s="27"/>
      <c r="AC411" s="27"/>
      <c r="AD411" s="27"/>
      <c r="AE411" s="118"/>
      <c r="AF411" s="117"/>
      <c r="AG411" s="27"/>
      <c r="AH411" s="33"/>
      <c r="AI411" s="27"/>
      <c r="AJ411" s="27"/>
      <c r="AK411" s="118"/>
      <c r="AL411" s="70"/>
    </row>
    <row r="412" spans="1:38" outlineLevel="1" x14ac:dyDescent="0.2">
      <c r="A412" s="72"/>
      <c r="B412" s="34">
        <f t="shared" si="546"/>
        <v>407</v>
      </c>
      <c r="C412" s="2" t="s">
        <v>465</v>
      </c>
      <c r="D412" s="55">
        <v>44304</v>
      </c>
      <c r="E412" s="2" t="s">
        <v>77</v>
      </c>
      <c r="F412" s="47" t="s">
        <v>10</v>
      </c>
      <c r="G412" s="47" t="s">
        <v>67</v>
      </c>
      <c r="H412" s="47">
        <v>1400</v>
      </c>
      <c r="I412" s="47" t="s">
        <v>131</v>
      </c>
      <c r="J412" s="47" t="s">
        <v>120</v>
      </c>
      <c r="K412" s="121" t="s">
        <v>772</v>
      </c>
      <c r="L412" s="33" t="s">
        <v>8</v>
      </c>
      <c r="M412" s="10">
        <v>7.73</v>
      </c>
      <c r="N412" s="27">
        <v>1.4803703703703703</v>
      </c>
      <c r="O412" s="28">
        <v>2.46</v>
      </c>
      <c r="P412" s="27">
        <v>1.0114285714285716</v>
      </c>
      <c r="Q412" s="40">
        <f t="shared" si="717"/>
        <v>0</v>
      </c>
      <c r="R412" s="42">
        <f t="shared" ref="R412" si="820">Q412+R411</f>
        <v>248.26000000000008</v>
      </c>
      <c r="S412" s="10">
        <f t="shared" si="735"/>
        <v>7.73</v>
      </c>
      <c r="T412" s="27">
        <f t="shared" ref="T412:V412" si="821">IF(S412&gt;0,T$4,0)</f>
        <v>1</v>
      </c>
      <c r="U412" s="28">
        <f t="shared" si="737"/>
        <v>2.46</v>
      </c>
      <c r="V412" s="27">
        <f t="shared" si="821"/>
        <v>1</v>
      </c>
      <c r="W412" s="40">
        <f t="shared" si="781"/>
        <v>0.46</v>
      </c>
      <c r="X412" s="42">
        <f t="shared" si="694"/>
        <v>140.48999999999995</v>
      </c>
      <c r="Y412" s="117"/>
      <c r="Z412" s="27"/>
      <c r="AA412" s="33"/>
      <c r="AB412" s="27"/>
      <c r="AC412" s="27"/>
      <c r="AD412" s="27"/>
      <c r="AE412" s="118"/>
      <c r="AF412" s="117"/>
      <c r="AG412" s="27"/>
      <c r="AH412" s="33"/>
      <c r="AI412" s="27"/>
      <c r="AJ412" s="27"/>
      <c r="AK412" s="118"/>
      <c r="AL412" s="70"/>
    </row>
    <row r="413" spans="1:38" outlineLevel="1" x14ac:dyDescent="0.2">
      <c r="A413" s="72"/>
      <c r="B413" s="34">
        <f t="shared" si="546"/>
        <v>408</v>
      </c>
      <c r="C413" s="83" t="s">
        <v>466</v>
      </c>
      <c r="D413" s="84">
        <v>44306</v>
      </c>
      <c r="E413" s="83" t="s">
        <v>51</v>
      </c>
      <c r="F413" s="85" t="s">
        <v>36</v>
      </c>
      <c r="G413" s="85" t="s">
        <v>245</v>
      </c>
      <c r="H413" s="85">
        <v>1200</v>
      </c>
      <c r="I413" s="47" t="s">
        <v>132</v>
      </c>
      <c r="J413" s="47" t="s">
        <v>120</v>
      </c>
      <c r="K413" s="121" t="s">
        <v>772</v>
      </c>
      <c r="L413" s="33" t="s">
        <v>66</v>
      </c>
      <c r="M413" s="10">
        <v>5.73</v>
      </c>
      <c r="N413" s="27">
        <v>2.114736842105263</v>
      </c>
      <c r="O413" s="28">
        <v>2.04</v>
      </c>
      <c r="P413" s="27">
        <v>2.08</v>
      </c>
      <c r="Q413" s="40">
        <f t="shared" si="717"/>
        <v>-4.2</v>
      </c>
      <c r="R413" s="42">
        <f t="shared" ref="R413" si="822">Q413+R412</f>
        <v>244.06000000000009</v>
      </c>
      <c r="S413" s="10">
        <f t="shared" si="735"/>
        <v>5.73</v>
      </c>
      <c r="T413" s="27">
        <f t="shared" ref="T413:V413" si="823">IF(S413&gt;0,T$4,0)</f>
        <v>1</v>
      </c>
      <c r="U413" s="28">
        <f t="shared" si="737"/>
        <v>2.04</v>
      </c>
      <c r="V413" s="27">
        <f t="shared" si="823"/>
        <v>1</v>
      </c>
      <c r="W413" s="40">
        <f t="shared" si="781"/>
        <v>-2</v>
      </c>
      <c r="X413" s="42">
        <f t="shared" si="694"/>
        <v>138.48999999999995</v>
      </c>
      <c r="Y413" s="117"/>
      <c r="Z413" s="27"/>
      <c r="AA413" s="33"/>
      <c r="AB413" s="27"/>
      <c r="AC413" s="27"/>
      <c r="AD413" s="27"/>
      <c r="AE413" s="118"/>
      <c r="AF413" s="117"/>
      <c r="AG413" s="27"/>
      <c r="AH413" s="33"/>
      <c r="AI413" s="27"/>
      <c r="AJ413" s="27"/>
      <c r="AK413" s="118"/>
      <c r="AL413" s="70"/>
    </row>
    <row r="414" spans="1:38" outlineLevel="1" x14ac:dyDescent="0.2">
      <c r="A414" s="72"/>
      <c r="B414" s="34">
        <f t="shared" si="546"/>
        <v>409</v>
      </c>
      <c r="C414" s="83" t="s">
        <v>467</v>
      </c>
      <c r="D414" s="84">
        <v>44306</v>
      </c>
      <c r="E414" s="83" t="s">
        <v>51</v>
      </c>
      <c r="F414" s="85" t="s">
        <v>34</v>
      </c>
      <c r="G414" s="85" t="s">
        <v>67</v>
      </c>
      <c r="H414" s="85">
        <v>1500</v>
      </c>
      <c r="I414" s="47" t="s">
        <v>132</v>
      </c>
      <c r="J414" s="47" t="s">
        <v>120</v>
      </c>
      <c r="K414" s="121" t="s">
        <v>772</v>
      </c>
      <c r="L414" s="33" t="s">
        <v>74</v>
      </c>
      <c r="M414" s="10">
        <v>4.63</v>
      </c>
      <c r="N414" s="27">
        <v>2.7441379310344822</v>
      </c>
      <c r="O414" s="28">
        <v>1.51</v>
      </c>
      <c r="P414" s="27">
        <v>0</v>
      </c>
      <c r="Q414" s="40">
        <f t="shared" si="717"/>
        <v>-2.7</v>
      </c>
      <c r="R414" s="42">
        <f t="shared" ref="R414" si="824">Q414+R413</f>
        <v>241.3600000000001</v>
      </c>
      <c r="S414" s="10">
        <f t="shared" si="735"/>
        <v>4.63</v>
      </c>
      <c r="T414" s="27">
        <f t="shared" ref="T414:V414" si="825">IF(S414&gt;0,T$4,0)</f>
        <v>1</v>
      </c>
      <c r="U414" s="28">
        <f t="shared" si="737"/>
        <v>1.51</v>
      </c>
      <c r="V414" s="27">
        <f t="shared" si="825"/>
        <v>1</v>
      </c>
      <c r="W414" s="40">
        <f t="shared" si="781"/>
        <v>-2</v>
      </c>
      <c r="X414" s="42">
        <f t="shared" ref="X414:X477" si="826">W414+X413</f>
        <v>136.48999999999995</v>
      </c>
      <c r="Y414" s="117"/>
      <c r="Z414" s="27"/>
      <c r="AA414" s="33"/>
      <c r="AB414" s="27"/>
      <c r="AC414" s="27"/>
      <c r="AD414" s="27"/>
      <c r="AE414" s="118"/>
      <c r="AF414" s="117"/>
      <c r="AG414" s="27"/>
      <c r="AH414" s="33"/>
      <c r="AI414" s="27"/>
      <c r="AJ414" s="27"/>
      <c r="AK414" s="118"/>
      <c r="AL414" s="70"/>
    </row>
    <row r="415" spans="1:38" outlineLevel="1" x14ac:dyDescent="0.2">
      <c r="A415" s="72"/>
      <c r="B415" s="34">
        <f t="shared" si="546"/>
        <v>410</v>
      </c>
      <c r="C415" s="2" t="s">
        <v>442</v>
      </c>
      <c r="D415" s="55">
        <v>44307</v>
      </c>
      <c r="E415" s="2" t="s">
        <v>40</v>
      </c>
      <c r="F415" s="47" t="s">
        <v>25</v>
      </c>
      <c r="G415" s="47" t="s">
        <v>67</v>
      </c>
      <c r="H415" s="47">
        <v>1400</v>
      </c>
      <c r="I415" s="47" t="s">
        <v>131</v>
      </c>
      <c r="J415" s="47" t="s">
        <v>120</v>
      </c>
      <c r="K415" s="121" t="s">
        <v>772</v>
      </c>
      <c r="L415" s="33" t="s">
        <v>56</v>
      </c>
      <c r="M415" s="10">
        <v>3.65</v>
      </c>
      <c r="N415" s="27">
        <v>3.7819047619047619</v>
      </c>
      <c r="O415" s="28">
        <v>1.7</v>
      </c>
      <c r="P415" s="27">
        <v>0</v>
      </c>
      <c r="Q415" s="40">
        <f t="shared" si="717"/>
        <v>-3.8</v>
      </c>
      <c r="R415" s="42">
        <f t="shared" ref="R415" si="827">Q415+R414</f>
        <v>237.56000000000009</v>
      </c>
      <c r="S415" s="10">
        <f t="shared" si="735"/>
        <v>3.65</v>
      </c>
      <c r="T415" s="27">
        <f t="shared" ref="T415:V415" si="828">IF(S415&gt;0,T$4,0)</f>
        <v>1</v>
      </c>
      <c r="U415" s="28">
        <f t="shared" si="737"/>
        <v>1.7</v>
      </c>
      <c r="V415" s="27">
        <f t="shared" si="828"/>
        <v>1</v>
      </c>
      <c r="W415" s="40">
        <f t="shared" si="781"/>
        <v>-2</v>
      </c>
      <c r="X415" s="42">
        <f t="shared" si="826"/>
        <v>134.48999999999995</v>
      </c>
      <c r="Y415" s="117"/>
      <c r="Z415" s="27"/>
      <c r="AA415" s="33"/>
      <c r="AB415" s="27"/>
      <c r="AC415" s="27"/>
      <c r="AD415" s="27"/>
      <c r="AE415" s="118"/>
      <c r="AF415" s="117"/>
      <c r="AG415" s="27"/>
      <c r="AH415" s="33"/>
      <c r="AI415" s="27"/>
      <c r="AJ415" s="27"/>
      <c r="AK415" s="118"/>
      <c r="AL415" s="70"/>
    </row>
    <row r="416" spans="1:38" outlineLevel="1" x14ac:dyDescent="0.2">
      <c r="A416" s="72"/>
      <c r="B416" s="34">
        <f t="shared" si="546"/>
        <v>411</v>
      </c>
      <c r="C416" s="2" t="s">
        <v>468</v>
      </c>
      <c r="D416" s="55">
        <v>44307</v>
      </c>
      <c r="E416" s="2" t="s">
        <v>40</v>
      </c>
      <c r="F416" s="47" t="s">
        <v>36</v>
      </c>
      <c r="G416" s="47" t="s">
        <v>67</v>
      </c>
      <c r="H416" s="47">
        <v>1100</v>
      </c>
      <c r="I416" s="47" t="s">
        <v>131</v>
      </c>
      <c r="J416" s="47" t="s">
        <v>120</v>
      </c>
      <c r="K416" s="121" t="s">
        <v>772</v>
      </c>
      <c r="L416" s="33" t="s">
        <v>12</v>
      </c>
      <c r="M416" s="10">
        <v>3.42</v>
      </c>
      <c r="N416" s="27">
        <v>4.1117948717948716</v>
      </c>
      <c r="O416" s="28">
        <v>1.47</v>
      </c>
      <c r="P416" s="27">
        <v>0</v>
      </c>
      <c r="Q416" s="40">
        <f t="shared" si="717"/>
        <v>-4.0999999999999996</v>
      </c>
      <c r="R416" s="42">
        <f t="shared" ref="R416" si="829">Q416+R415</f>
        <v>233.46000000000009</v>
      </c>
      <c r="S416" s="10">
        <f t="shared" si="735"/>
        <v>3.42</v>
      </c>
      <c r="T416" s="27">
        <f t="shared" ref="T416:V416" si="830">IF(S416&gt;0,T$4,0)</f>
        <v>1</v>
      </c>
      <c r="U416" s="28">
        <f t="shared" si="737"/>
        <v>1.47</v>
      </c>
      <c r="V416" s="27">
        <f t="shared" si="830"/>
        <v>1</v>
      </c>
      <c r="W416" s="40">
        <f t="shared" si="781"/>
        <v>-0.53</v>
      </c>
      <c r="X416" s="42">
        <f t="shared" si="826"/>
        <v>133.95999999999995</v>
      </c>
      <c r="Y416" s="117"/>
      <c r="Z416" s="27"/>
      <c r="AA416" s="33"/>
      <c r="AB416" s="27"/>
      <c r="AC416" s="27"/>
      <c r="AD416" s="27"/>
      <c r="AE416" s="118"/>
      <c r="AF416" s="117"/>
      <c r="AG416" s="27"/>
      <c r="AH416" s="33"/>
      <c r="AI416" s="27"/>
      <c r="AJ416" s="27"/>
      <c r="AK416" s="118"/>
      <c r="AL416" s="70"/>
    </row>
    <row r="417" spans="1:38" outlineLevel="1" x14ac:dyDescent="0.2">
      <c r="A417" s="72"/>
      <c r="B417" s="34">
        <f t="shared" si="546"/>
        <v>412</v>
      </c>
      <c r="C417" s="2" t="s">
        <v>469</v>
      </c>
      <c r="D417" s="55">
        <v>44307</v>
      </c>
      <c r="E417" s="2" t="s">
        <v>40</v>
      </c>
      <c r="F417" s="47" t="s">
        <v>10</v>
      </c>
      <c r="G417" s="47" t="s">
        <v>67</v>
      </c>
      <c r="H417" s="47">
        <v>1100</v>
      </c>
      <c r="I417" s="47" t="s">
        <v>131</v>
      </c>
      <c r="J417" s="47" t="s">
        <v>120</v>
      </c>
      <c r="K417" s="121" t="s">
        <v>772</v>
      </c>
      <c r="L417" s="33" t="s">
        <v>66</v>
      </c>
      <c r="M417" s="10">
        <v>65</v>
      </c>
      <c r="N417" s="27">
        <v>0.15687499999999999</v>
      </c>
      <c r="O417" s="28">
        <v>8.59</v>
      </c>
      <c r="P417" s="27">
        <v>0.02</v>
      </c>
      <c r="Q417" s="40">
        <f t="shared" si="717"/>
        <v>-0.2</v>
      </c>
      <c r="R417" s="42">
        <f t="shared" ref="R417" si="831">Q417+R416</f>
        <v>233.2600000000001</v>
      </c>
      <c r="S417" s="10">
        <f t="shared" si="735"/>
        <v>65</v>
      </c>
      <c r="T417" s="27">
        <f t="shared" ref="T417:V417" si="832">IF(S417&gt;0,T$4,0)</f>
        <v>1</v>
      </c>
      <c r="U417" s="28">
        <f t="shared" si="737"/>
        <v>8.59</v>
      </c>
      <c r="V417" s="27">
        <f t="shared" si="832"/>
        <v>1</v>
      </c>
      <c r="W417" s="40">
        <f t="shared" si="781"/>
        <v>-2</v>
      </c>
      <c r="X417" s="42">
        <f t="shared" si="826"/>
        <v>131.95999999999995</v>
      </c>
      <c r="Y417" s="117"/>
      <c r="Z417" s="27"/>
      <c r="AA417" s="33"/>
      <c r="AB417" s="27"/>
      <c r="AC417" s="27"/>
      <c r="AD417" s="27"/>
      <c r="AE417" s="118"/>
      <c r="AF417" s="117"/>
      <c r="AG417" s="27"/>
      <c r="AH417" s="33"/>
      <c r="AI417" s="27"/>
      <c r="AJ417" s="27"/>
      <c r="AK417" s="118"/>
      <c r="AL417" s="70"/>
    </row>
    <row r="418" spans="1:38" outlineLevel="1" x14ac:dyDescent="0.2">
      <c r="A418" s="72"/>
      <c r="B418" s="34">
        <f t="shared" si="546"/>
        <v>413</v>
      </c>
      <c r="C418" s="2" t="s">
        <v>470</v>
      </c>
      <c r="D418" s="55">
        <v>44308</v>
      </c>
      <c r="E418" s="2" t="s">
        <v>88</v>
      </c>
      <c r="F418" s="47" t="s">
        <v>25</v>
      </c>
      <c r="G418" s="47" t="s">
        <v>67</v>
      </c>
      <c r="H418" s="47">
        <v>1100</v>
      </c>
      <c r="I418" s="47" t="s">
        <v>132</v>
      </c>
      <c r="J418" s="47" t="s">
        <v>120</v>
      </c>
      <c r="K418" s="121" t="s">
        <v>772</v>
      </c>
      <c r="L418" s="33" t="s">
        <v>12</v>
      </c>
      <c r="M418" s="10">
        <v>1.41</v>
      </c>
      <c r="N418" s="27">
        <v>24.415628177196801</v>
      </c>
      <c r="O418" s="28">
        <v>1.1299999999999999</v>
      </c>
      <c r="P418" s="27">
        <v>0</v>
      </c>
      <c r="Q418" s="40">
        <f t="shared" si="717"/>
        <v>-24.4</v>
      </c>
      <c r="R418" s="42">
        <f t="shared" ref="R418" si="833">Q418+R417</f>
        <v>208.8600000000001</v>
      </c>
      <c r="S418" s="10">
        <f t="shared" si="735"/>
        <v>1.41</v>
      </c>
      <c r="T418" s="27">
        <f t="shared" ref="T418:V418" si="834">IF(S418&gt;0,T$4,0)</f>
        <v>1</v>
      </c>
      <c r="U418" s="28">
        <f t="shared" si="737"/>
        <v>1.1299999999999999</v>
      </c>
      <c r="V418" s="27">
        <f t="shared" si="834"/>
        <v>1</v>
      </c>
      <c r="W418" s="40">
        <f t="shared" si="781"/>
        <v>-0.87</v>
      </c>
      <c r="X418" s="42">
        <f t="shared" si="826"/>
        <v>131.08999999999995</v>
      </c>
      <c r="Y418" s="117"/>
      <c r="Z418" s="27"/>
      <c r="AA418" s="33"/>
      <c r="AB418" s="27"/>
      <c r="AC418" s="27"/>
      <c r="AD418" s="27"/>
      <c r="AE418" s="118"/>
      <c r="AF418" s="117"/>
      <c r="AG418" s="27"/>
      <c r="AH418" s="33"/>
      <c r="AI418" s="27"/>
      <c r="AJ418" s="27"/>
      <c r="AK418" s="118"/>
      <c r="AL418" s="70"/>
    </row>
    <row r="419" spans="1:38" outlineLevel="1" x14ac:dyDescent="0.2">
      <c r="A419" s="72"/>
      <c r="B419" s="34">
        <f t="shared" si="546"/>
        <v>414</v>
      </c>
      <c r="C419" s="2" t="s">
        <v>471</v>
      </c>
      <c r="D419" s="55">
        <v>44308</v>
      </c>
      <c r="E419" s="2" t="s">
        <v>88</v>
      </c>
      <c r="F419" s="47" t="s">
        <v>36</v>
      </c>
      <c r="G419" s="47" t="s">
        <v>67</v>
      </c>
      <c r="H419" s="47">
        <v>1200</v>
      </c>
      <c r="I419" s="47" t="s">
        <v>132</v>
      </c>
      <c r="J419" s="47" t="s">
        <v>120</v>
      </c>
      <c r="K419" s="121" t="s">
        <v>772</v>
      </c>
      <c r="L419" s="33" t="s">
        <v>12</v>
      </c>
      <c r="M419" s="10">
        <v>4.3</v>
      </c>
      <c r="N419" s="27">
        <v>3.0205698005698003</v>
      </c>
      <c r="O419" s="28">
        <v>1.57</v>
      </c>
      <c r="P419" s="27">
        <v>0</v>
      </c>
      <c r="Q419" s="40">
        <f t="shared" si="717"/>
        <v>-3</v>
      </c>
      <c r="R419" s="42">
        <f t="shared" ref="R419" si="835">Q419+R418</f>
        <v>205.8600000000001</v>
      </c>
      <c r="S419" s="10">
        <f t="shared" si="735"/>
        <v>4.3</v>
      </c>
      <c r="T419" s="27">
        <f t="shared" ref="T419:V419" si="836">IF(S419&gt;0,T$4,0)</f>
        <v>1</v>
      </c>
      <c r="U419" s="28">
        <f t="shared" si="737"/>
        <v>1.57</v>
      </c>
      <c r="V419" s="27">
        <f t="shared" si="836"/>
        <v>1</v>
      </c>
      <c r="W419" s="40">
        <f t="shared" si="781"/>
        <v>-0.43</v>
      </c>
      <c r="X419" s="42">
        <f t="shared" si="826"/>
        <v>130.65999999999994</v>
      </c>
      <c r="Y419" s="117"/>
      <c r="Z419" s="27"/>
      <c r="AA419" s="33"/>
      <c r="AB419" s="27"/>
      <c r="AC419" s="27"/>
      <c r="AD419" s="27"/>
      <c r="AE419" s="118"/>
      <c r="AF419" s="117"/>
      <c r="AG419" s="27"/>
      <c r="AH419" s="33"/>
      <c r="AI419" s="27"/>
      <c r="AJ419" s="27"/>
      <c r="AK419" s="118"/>
      <c r="AL419" s="70"/>
    </row>
    <row r="420" spans="1:38" outlineLevel="1" x14ac:dyDescent="0.2">
      <c r="A420" s="72"/>
      <c r="B420" s="34">
        <f t="shared" si="546"/>
        <v>415</v>
      </c>
      <c r="C420" s="2" t="s">
        <v>151</v>
      </c>
      <c r="D420" s="55">
        <v>44308</v>
      </c>
      <c r="E420" s="2" t="s">
        <v>88</v>
      </c>
      <c r="F420" s="47" t="s">
        <v>41</v>
      </c>
      <c r="G420" s="47" t="s">
        <v>70</v>
      </c>
      <c r="H420" s="47">
        <v>1100</v>
      </c>
      <c r="I420" s="47" t="s">
        <v>132</v>
      </c>
      <c r="J420" s="47" t="s">
        <v>120</v>
      </c>
      <c r="K420" s="121" t="s">
        <v>772</v>
      </c>
      <c r="L420" s="33" t="s">
        <v>9</v>
      </c>
      <c r="M420" s="10">
        <v>2.14</v>
      </c>
      <c r="N420" s="27">
        <v>8.7960572337042908</v>
      </c>
      <c r="O420" s="28">
        <v>1.35</v>
      </c>
      <c r="P420" s="27">
        <v>0</v>
      </c>
      <c r="Q420" s="40">
        <f t="shared" si="717"/>
        <v>10</v>
      </c>
      <c r="R420" s="42">
        <f t="shared" ref="R420" si="837">Q420+R419</f>
        <v>215.8600000000001</v>
      </c>
      <c r="S420" s="10">
        <f t="shared" si="735"/>
        <v>2.14</v>
      </c>
      <c r="T420" s="27">
        <f t="shared" ref="T420:V420" si="838">IF(S420&gt;0,T$4,0)</f>
        <v>1</v>
      </c>
      <c r="U420" s="28">
        <f t="shared" si="737"/>
        <v>1.35</v>
      </c>
      <c r="V420" s="27">
        <f t="shared" si="838"/>
        <v>1</v>
      </c>
      <c r="W420" s="40">
        <f t="shared" si="781"/>
        <v>1.49</v>
      </c>
      <c r="X420" s="42">
        <f t="shared" si="826"/>
        <v>132.14999999999995</v>
      </c>
      <c r="Y420" s="117"/>
      <c r="Z420" s="27"/>
      <c r="AA420" s="33"/>
      <c r="AB420" s="27"/>
      <c r="AC420" s="27"/>
      <c r="AD420" s="27"/>
      <c r="AE420" s="118"/>
      <c r="AF420" s="117"/>
      <c r="AG420" s="27"/>
      <c r="AH420" s="33"/>
      <c r="AI420" s="27"/>
      <c r="AJ420" s="27"/>
      <c r="AK420" s="118"/>
      <c r="AL420" s="70"/>
    </row>
    <row r="421" spans="1:38" outlineLevel="1" x14ac:dyDescent="0.2">
      <c r="A421" s="72"/>
      <c r="B421" s="34">
        <f t="shared" si="546"/>
        <v>416</v>
      </c>
      <c r="C421" s="2" t="s">
        <v>472</v>
      </c>
      <c r="D421" s="55">
        <v>44308</v>
      </c>
      <c r="E421" s="2" t="s">
        <v>44</v>
      </c>
      <c r="F421" s="47" t="s">
        <v>36</v>
      </c>
      <c r="G421" s="47" t="s">
        <v>67</v>
      </c>
      <c r="H421" s="47">
        <v>1200</v>
      </c>
      <c r="I421" s="47" t="s">
        <v>131</v>
      </c>
      <c r="J421" s="47" t="s">
        <v>120</v>
      </c>
      <c r="K421" s="121" t="s">
        <v>772</v>
      </c>
      <c r="L421" s="33" t="s">
        <v>9</v>
      </c>
      <c r="M421" s="10">
        <v>4.9000000000000004</v>
      </c>
      <c r="N421" s="27">
        <v>2.5560448807854135</v>
      </c>
      <c r="O421" s="28">
        <v>1.87</v>
      </c>
      <c r="P421" s="27">
        <v>2.8957142857142859</v>
      </c>
      <c r="Q421" s="40">
        <f t="shared" si="717"/>
        <v>12.5</v>
      </c>
      <c r="R421" s="42">
        <f t="shared" ref="R421" si="839">Q421+R420</f>
        <v>228.3600000000001</v>
      </c>
      <c r="S421" s="10">
        <f t="shared" si="735"/>
        <v>4.9000000000000004</v>
      </c>
      <c r="T421" s="27">
        <f t="shared" ref="T421:V421" si="840">IF(S421&gt;0,T$4,0)</f>
        <v>1</v>
      </c>
      <c r="U421" s="28">
        <f t="shared" si="737"/>
        <v>1.87</v>
      </c>
      <c r="V421" s="27">
        <f t="shared" si="840"/>
        <v>1</v>
      </c>
      <c r="W421" s="40">
        <f t="shared" si="781"/>
        <v>4.7699999999999996</v>
      </c>
      <c r="X421" s="42">
        <f t="shared" si="826"/>
        <v>136.91999999999996</v>
      </c>
      <c r="Y421" s="117"/>
      <c r="Z421" s="27"/>
      <c r="AA421" s="33"/>
      <c r="AB421" s="27"/>
      <c r="AC421" s="27"/>
      <c r="AD421" s="27"/>
      <c r="AE421" s="118"/>
      <c r="AF421" s="117"/>
      <c r="AG421" s="27"/>
      <c r="AH421" s="33"/>
      <c r="AI421" s="27"/>
      <c r="AJ421" s="27"/>
      <c r="AK421" s="118"/>
      <c r="AL421" s="70"/>
    </row>
    <row r="422" spans="1:38" outlineLevel="1" x14ac:dyDescent="0.2">
      <c r="A422" s="72"/>
      <c r="B422" s="34">
        <f t="shared" si="546"/>
        <v>417</v>
      </c>
      <c r="C422" s="2" t="s">
        <v>441</v>
      </c>
      <c r="D422" s="55">
        <v>44308</v>
      </c>
      <c r="E422" s="2" t="s">
        <v>44</v>
      </c>
      <c r="F422" s="47" t="s">
        <v>36</v>
      </c>
      <c r="G422" s="47" t="s">
        <v>67</v>
      </c>
      <c r="H422" s="47">
        <v>1200</v>
      </c>
      <c r="I422" s="47" t="s">
        <v>131</v>
      </c>
      <c r="J422" s="47" t="s">
        <v>120</v>
      </c>
      <c r="K422" s="121" t="s">
        <v>772</v>
      </c>
      <c r="L422" s="33" t="s">
        <v>86</v>
      </c>
      <c r="M422" s="10">
        <v>11</v>
      </c>
      <c r="N422" s="27">
        <v>1</v>
      </c>
      <c r="O422" s="28">
        <v>2.85</v>
      </c>
      <c r="P422" s="27">
        <v>0.53500000000000003</v>
      </c>
      <c r="Q422" s="40">
        <f t="shared" si="717"/>
        <v>-1.5</v>
      </c>
      <c r="R422" s="42">
        <f t="shared" ref="R422" si="841">Q422+R421</f>
        <v>226.8600000000001</v>
      </c>
      <c r="S422" s="10">
        <f t="shared" si="735"/>
        <v>11</v>
      </c>
      <c r="T422" s="27">
        <f t="shared" ref="T422:V422" si="842">IF(S422&gt;0,T$4,0)</f>
        <v>1</v>
      </c>
      <c r="U422" s="28">
        <f t="shared" si="737"/>
        <v>2.85</v>
      </c>
      <c r="V422" s="27">
        <f t="shared" si="842"/>
        <v>1</v>
      </c>
      <c r="W422" s="40">
        <f t="shared" si="781"/>
        <v>-2</v>
      </c>
      <c r="X422" s="42">
        <f t="shared" si="826"/>
        <v>134.91999999999996</v>
      </c>
      <c r="Y422" s="117"/>
      <c r="Z422" s="27"/>
      <c r="AA422" s="33"/>
      <c r="AB422" s="27"/>
      <c r="AC422" s="27"/>
      <c r="AD422" s="27"/>
      <c r="AE422" s="118"/>
      <c r="AF422" s="117"/>
      <c r="AG422" s="27"/>
      <c r="AH422" s="33"/>
      <c r="AI422" s="27"/>
      <c r="AJ422" s="27"/>
      <c r="AK422" s="118"/>
      <c r="AL422" s="70"/>
    </row>
    <row r="423" spans="1:38" outlineLevel="1" x14ac:dyDescent="0.2">
      <c r="A423" s="72"/>
      <c r="B423" s="34">
        <f t="shared" si="546"/>
        <v>418</v>
      </c>
      <c r="C423" s="2" t="s">
        <v>473</v>
      </c>
      <c r="D423" s="55">
        <v>44309</v>
      </c>
      <c r="E423" s="2" t="s">
        <v>54</v>
      </c>
      <c r="F423" s="47" t="s">
        <v>25</v>
      </c>
      <c r="G423" s="47" t="s">
        <v>245</v>
      </c>
      <c r="H423" s="47">
        <v>1100</v>
      </c>
      <c r="I423" s="47" t="s">
        <v>132</v>
      </c>
      <c r="J423" s="47" t="s">
        <v>120</v>
      </c>
      <c r="K423" s="121" t="s">
        <v>772</v>
      </c>
      <c r="L423" s="33" t="s">
        <v>56</v>
      </c>
      <c r="M423" s="10">
        <v>5.84</v>
      </c>
      <c r="N423" s="27">
        <v>2.0558974358974358</v>
      </c>
      <c r="O423" s="28">
        <v>2.16</v>
      </c>
      <c r="P423" s="27">
        <v>1.7766666666666673</v>
      </c>
      <c r="Q423" s="40">
        <f t="shared" si="717"/>
        <v>-3.8</v>
      </c>
      <c r="R423" s="42">
        <f t="shared" ref="R423" si="843">Q423+R422</f>
        <v>223.06000000000009</v>
      </c>
      <c r="S423" s="10">
        <f t="shared" si="735"/>
        <v>5.84</v>
      </c>
      <c r="T423" s="27">
        <f t="shared" ref="T423:V423" si="844">IF(S423&gt;0,T$4,0)</f>
        <v>1</v>
      </c>
      <c r="U423" s="28">
        <f t="shared" si="737"/>
        <v>2.16</v>
      </c>
      <c r="V423" s="27">
        <f t="shared" si="844"/>
        <v>1</v>
      </c>
      <c r="W423" s="40">
        <f t="shared" si="781"/>
        <v>-2</v>
      </c>
      <c r="X423" s="42">
        <f t="shared" si="826"/>
        <v>132.91999999999996</v>
      </c>
      <c r="Y423" s="117"/>
      <c r="Z423" s="27"/>
      <c r="AA423" s="33"/>
      <c r="AB423" s="27"/>
      <c r="AC423" s="27"/>
      <c r="AD423" s="27"/>
      <c r="AE423" s="118"/>
      <c r="AF423" s="117"/>
      <c r="AG423" s="27"/>
      <c r="AH423" s="33"/>
      <c r="AI423" s="27"/>
      <c r="AJ423" s="27"/>
      <c r="AK423" s="118"/>
      <c r="AL423" s="70"/>
    </row>
    <row r="424" spans="1:38" outlineLevel="1" x14ac:dyDescent="0.2">
      <c r="A424" s="72"/>
      <c r="B424" s="34">
        <f t="shared" si="546"/>
        <v>419</v>
      </c>
      <c r="C424" s="2" t="s">
        <v>474</v>
      </c>
      <c r="D424" s="55">
        <v>44309</v>
      </c>
      <c r="E424" s="2" t="s">
        <v>54</v>
      </c>
      <c r="F424" s="47" t="s">
        <v>25</v>
      </c>
      <c r="G424" s="47" t="s">
        <v>245</v>
      </c>
      <c r="H424" s="47">
        <v>1100</v>
      </c>
      <c r="I424" s="47" t="s">
        <v>132</v>
      </c>
      <c r="J424" s="47" t="s">
        <v>120</v>
      </c>
      <c r="K424" s="121" t="s">
        <v>772</v>
      </c>
      <c r="L424" s="33" t="s">
        <v>86</v>
      </c>
      <c r="M424" s="10">
        <v>4.4000000000000004</v>
      </c>
      <c r="N424" s="27">
        <v>2.9316701607267643</v>
      </c>
      <c r="O424" s="28">
        <v>2</v>
      </c>
      <c r="P424" s="27">
        <v>2.96</v>
      </c>
      <c r="Q424" s="40">
        <f t="shared" si="717"/>
        <v>-5.9</v>
      </c>
      <c r="R424" s="42">
        <f t="shared" ref="R424" si="845">Q424+R423</f>
        <v>217.16000000000008</v>
      </c>
      <c r="S424" s="10">
        <f t="shared" si="735"/>
        <v>4.4000000000000004</v>
      </c>
      <c r="T424" s="27">
        <f t="shared" ref="T424:V424" si="846">IF(S424&gt;0,T$4,0)</f>
        <v>1</v>
      </c>
      <c r="U424" s="28">
        <f t="shared" si="737"/>
        <v>2</v>
      </c>
      <c r="V424" s="27">
        <f t="shared" si="846"/>
        <v>1</v>
      </c>
      <c r="W424" s="40">
        <f t="shared" si="781"/>
        <v>-2</v>
      </c>
      <c r="X424" s="42">
        <f t="shared" si="826"/>
        <v>130.91999999999996</v>
      </c>
      <c r="Y424" s="117"/>
      <c r="Z424" s="27"/>
      <c r="AA424" s="33"/>
      <c r="AB424" s="27"/>
      <c r="AC424" s="27"/>
      <c r="AD424" s="27"/>
      <c r="AE424" s="118"/>
      <c r="AF424" s="117"/>
      <c r="AG424" s="27"/>
      <c r="AH424" s="33"/>
      <c r="AI424" s="27"/>
      <c r="AJ424" s="27"/>
      <c r="AK424" s="118"/>
      <c r="AL424" s="70"/>
    </row>
    <row r="425" spans="1:38" outlineLevel="1" x14ac:dyDescent="0.2">
      <c r="A425" s="72"/>
      <c r="B425" s="34">
        <f t="shared" si="546"/>
        <v>420</v>
      </c>
      <c r="C425" s="2" t="s">
        <v>475</v>
      </c>
      <c r="D425" s="55">
        <v>44309</v>
      </c>
      <c r="E425" s="2" t="s">
        <v>54</v>
      </c>
      <c r="F425" s="47" t="s">
        <v>25</v>
      </c>
      <c r="G425" s="47" t="s">
        <v>245</v>
      </c>
      <c r="H425" s="47">
        <v>1100</v>
      </c>
      <c r="I425" s="47" t="s">
        <v>132</v>
      </c>
      <c r="J425" s="47" t="s">
        <v>120</v>
      </c>
      <c r="K425" s="121" t="s">
        <v>772</v>
      </c>
      <c r="L425" s="33" t="s">
        <v>110</v>
      </c>
      <c r="M425" s="10">
        <v>10.7</v>
      </c>
      <c r="N425" s="27">
        <v>1.0279487179487179</v>
      </c>
      <c r="O425" s="28">
        <v>3.4</v>
      </c>
      <c r="P425" s="27">
        <v>0.44500000000000006</v>
      </c>
      <c r="Q425" s="40">
        <f t="shared" si="717"/>
        <v>-1.5</v>
      </c>
      <c r="R425" s="42">
        <f t="shared" ref="R425" si="847">Q425+R424</f>
        <v>215.66000000000008</v>
      </c>
      <c r="S425" s="10">
        <f t="shared" si="735"/>
        <v>10.7</v>
      </c>
      <c r="T425" s="27">
        <f t="shared" ref="T425:V425" si="848">IF(S425&gt;0,T$4,0)</f>
        <v>1</v>
      </c>
      <c r="U425" s="28">
        <f t="shared" si="737"/>
        <v>3.4</v>
      </c>
      <c r="V425" s="27">
        <f t="shared" si="848"/>
        <v>1</v>
      </c>
      <c r="W425" s="40">
        <f t="shared" si="781"/>
        <v>-2</v>
      </c>
      <c r="X425" s="42">
        <f t="shared" si="826"/>
        <v>128.91999999999996</v>
      </c>
      <c r="Y425" s="117"/>
      <c r="Z425" s="27"/>
      <c r="AA425" s="33"/>
      <c r="AB425" s="27"/>
      <c r="AC425" s="27"/>
      <c r="AD425" s="27"/>
      <c r="AE425" s="118"/>
      <c r="AF425" s="117"/>
      <c r="AG425" s="27"/>
      <c r="AH425" s="33"/>
      <c r="AI425" s="27"/>
      <c r="AJ425" s="27"/>
      <c r="AK425" s="118"/>
      <c r="AL425" s="70"/>
    </row>
    <row r="426" spans="1:38" outlineLevel="1" x14ac:dyDescent="0.2">
      <c r="A426" s="72"/>
      <c r="B426" s="34">
        <f t="shared" si="546"/>
        <v>421</v>
      </c>
      <c r="C426" s="2" t="s">
        <v>476</v>
      </c>
      <c r="D426" s="55">
        <v>44309</v>
      </c>
      <c r="E426" s="2" t="s">
        <v>54</v>
      </c>
      <c r="F426" s="47" t="s">
        <v>34</v>
      </c>
      <c r="G426" s="47" t="s">
        <v>70</v>
      </c>
      <c r="H426" s="47">
        <v>1000</v>
      </c>
      <c r="I426" s="47" t="s">
        <v>132</v>
      </c>
      <c r="J426" s="47" t="s">
        <v>120</v>
      </c>
      <c r="K426" s="121" t="s">
        <v>772</v>
      </c>
      <c r="L426" s="33" t="s">
        <v>12</v>
      </c>
      <c r="M426" s="10">
        <v>3.82</v>
      </c>
      <c r="N426" s="27">
        <v>3.5533333333333341</v>
      </c>
      <c r="O426" s="28">
        <v>1.46</v>
      </c>
      <c r="P426" s="27">
        <v>0</v>
      </c>
      <c r="Q426" s="40">
        <f t="shared" si="717"/>
        <v>-3.6</v>
      </c>
      <c r="R426" s="42">
        <f t="shared" ref="R426" si="849">Q426+R425</f>
        <v>212.06000000000009</v>
      </c>
      <c r="S426" s="10">
        <f t="shared" si="735"/>
        <v>3.82</v>
      </c>
      <c r="T426" s="27">
        <f t="shared" ref="T426:V426" si="850">IF(S426&gt;0,T$4,0)</f>
        <v>1</v>
      </c>
      <c r="U426" s="28">
        <f t="shared" si="737"/>
        <v>1.46</v>
      </c>
      <c r="V426" s="27">
        <f t="shared" si="850"/>
        <v>1</v>
      </c>
      <c r="W426" s="40">
        <f t="shared" si="781"/>
        <v>-0.54</v>
      </c>
      <c r="X426" s="42">
        <f t="shared" si="826"/>
        <v>128.37999999999997</v>
      </c>
      <c r="Y426" s="117"/>
      <c r="Z426" s="27"/>
      <c r="AA426" s="33"/>
      <c r="AB426" s="27"/>
      <c r="AC426" s="27"/>
      <c r="AD426" s="27"/>
      <c r="AE426" s="118"/>
      <c r="AF426" s="117"/>
      <c r="AG426" s="27"/>
      <c r="AH426" s="33"/>
      <c r="AI426" s="27"/>
      <c r="AJ426" s="27"/>
      <c r="AK426" s="118"/>
      <c r="AL426" s="70"/>
    </row>
    <row r="427" spans="1:38" outlineLevel="1" x14ac:dyDescent="0.2">
      <c r="A427" s="72"/>
      <c r="B427" s="34">
        <f t="shared" si="546"/>
        <v>422</v>
      </c>
      <c r="C427" s="2" t="s">
        <v>477</v>
      </c>
      <c r="D427" s="55">
        <v>44310</v>
      </c>
      <c r="E427" s="2" t="s">
        <v>49</v>
      </c>
      <c r="F427" s="47" t="s">
        <v>25</v>
      </c>
      <c r="G427" s="47" t="s">
        <v>245</v>
      </c>
      <c r="H427" s="47">
        <v>1100</v>
      </c>
      <c r="I427" s="47" t="s">
        <v>132</v>
      </c>
      <c r="J427" s="47" t="s">
        <v>120</v>
      </c>
      <c r="K427" s="121" t="s">
        <v>772</v>
      </c>
      <c r="L427" s="33" t="s">
        <v>9</v>
      </c>
      <c r="M427" s="10">
        <v>1.59</v>
      </c>
      <c r="N427" s="27">
        <v>16.917894736842104</v>
      </c>
      <c r="O427" s="28">
        <v>1.08</v>
      </c>
      <c r="P427" s="27">
        <v>0</v>
      </c>
      <c r="Q427" s="40">
        <f t="shared" si="717"/>
        <v>10</v>
      </c>
      <c r="R427" s="42">
        <f t="shared" ref="R427" si="851">Q427+R426</f>
        <v>222.06000000000009</v>
      </c>
      <c r="S427" s="10">
        <f t="shared" si="735"/>
        <v>1.59</v>
      </c>
      <c r="T427" s="27">
        <f t="shared" ref="T427:V427" si="852">IF(S427&gt;0,T$4,0)</f>
        <v>1</v>
      </c>
      <c r="U427" s="28">
        <f t="shared" si="737"/>
        <v>1.08</v>
      </c>
      <c r="V427" s="27">
        <f t="shared" si="852"/>
        <v>1</v>
      </c>
      <c r="W427" s="40">
        <f t="shared" si="781"/>
        <v>0.67</v>
      </c>
      <c r="X427" s="42">
        <f t="shared" si="826"/>
        <v>129.04999999999995</v>
      </c>
      <c r="Y427" s="117"/>
      <c r="Z427" s="27"/>
      <c r="AA427" s="33"/>
      <c r="AB427" s="27"/>
      <c r="AC427" s="27"/>
      <c r="AD427" s="27"/>
      <c r="AE427" s="118"/>
      <c r="AF427" s="117"/>
      <c r="AG427" s="27"/>
      <c r="AH427" s="33"/>
      <c r="AI427" s="27"/>
      <c r="AJ427" s="27"/>
      <c r="AK427" s="118"/>
      <c r="AL427" s="70"/>
    </row>
    <row r="428" spans="1:38" outlineLevel="1" x14ac:dyDescent="0.2">
      <c r="A428" s="72"/>
      <c r="B428" s="34">
        <f t="shared" si="546"/>
        <v>423</v>
      </c>
      <c r="C428" s="2" t="s">
        <v>478</v>
      </c>
      <c r="D428" s="55">
        <v>44310</v>
      </c>
      <c r="E428" s="2" t="s">
        <v>49</v>
      </c>
      <c r="F428" s="47" t="s">
        <v>25</v>
      </c>
      <c r="G428" s="47" t="s">
        <v>245</v>
      </c>
      <c r="H428" s="47">
        <v>1100</v>
      </c>
      <c r="I428" s="47" t="s">
        <v>132</v>
      </c>
      <c r="J428" s="47" t="s">
        <v>120</v>
      </c>
      <c r="K428" s="121" t="s">
        <v>772</v>
      </c>
      <c r="L428" s="33" t="s">
        <v>56</v>
      </c>
      <c r="M428" s="10">
        <v>17.07</v>
      </c>
      <c r="N428" s="27">
        <v>0.62250000000000005</v>
      </c>
      <c r="O428" s="28">
        <v>2.7</v>
      </c>
      <c r="P428" s="27">
        <v>0.36571428571428577</v>
      </c>
      <c r="Q428" s="40">
        <f t="shared" si="717"/>
        <v>-1</v>
      </c>
      <c r="R428" s="42">
        <f t="shared" ref="R428" si="853">Q428+R427</f>
        <v>221.06000000000009</v>
      </c>
      <c r="S428" s="10">
        <f t="shared" si="735"/>
        <v>17.07</v>
      </c>
      <c r="T428" s="27">
        <f t="shared" ref="T428:V428" si="854">IF(S428&gt;0,T$4,0)</f>
        <v>1</v>
      </c>
      <c r="U428" s="28">
        <f t="shared" si="737"/>
        <v>2.7</v>
      </c>
      <c r="V428" s="27">
        <f t="shared" si="854"/>
        <v>1</v>
      </c>
      <c r="W428" s="40">
        <f t="shared" si="781"/>
        <v>-2</v>
      </c>
      <c r="X428" s="42">
        <f t="shared" si="826"/>
        <v>127.04999999999995</v>
      </c>
      <c r="Y428" s="117"/>
      <c r="Z428" s="27"/>
      <c r="AA428" s="33"/>
      <c r="AB428" s="27"/>
      <c r="AC428" s="27"/>
      <c r="AD428" s="27"/>
      <c r="AE428" s="118"/>
      <c r="AF428" s="117"/>
      <c r="AG428" s="27"/>
      <c r="AH428" s="33"/>
      <c r="AI428" s="27"/>
      <c r="AJ428" s="27"/>
      <c r="AK428" s="118"/>
      <c r="AL428" s="70"/>
    </row>
    <row r="429" spans="1:38" outlineLevel="1" x14ac:dyDescent="0.2">
      <c r="A429" s="72"/>
      <c r="B429" s="34">
        <f t="shared" si="546"/>
        <v>424</v>
      </c>
      <c r="C429" s="2" t="s">
        <v>479</v>
      </c>
      <c r="D429" s="55">
        <v>44311</v>
      </c>
      <c r="E429" s="2" t="s">
        <v>31</v>
      </c>
      <c r="F429" s="47" t="s">
        <v>41</v>
      </c>
      <c r="G429" s="47" t="s">
        <v>112</v>
      </c>
      <c r="H429" s="47">
        <v>1400</v>
      </c>
      <c r="I429" s="47" t="s">
        <v>132</v>
      </c>
      <c r="J429" s="47" t="s">
        <v>120</v>
      </c>
      <c r="K429" s="121" t="s">
        <v>772</v>
      </c>
      <c r="L429" s="33" t="s">
        <v>92</v>
      </c>
      <c r="M429" s="10">
        <v>15</v>
      </c>
      <c r="N429" s="27">
        <v>0.71714285714285708</v>
      </c>
      <c r="O429" s="28">
        <v>4.62</v>
      </c>
      <c r="P429" s="27">
        <v>0.20000000000000004</v>
      </c>
      <c r="Q429" s="40">
        <f t="shared" si="717"/>
        <v>-0.9</v>
      </c>
      <c r="R429" s="42">
        <f t="shared" ref="R429" si="855">Q429+R428</f>
        <v>220.16000000000008</v>
      </c>
      <c r="S429" s="10">
        <f t="shared" si="735"/>
        <v>15</v>
      </c>
      <c r="T429" s="27">
        <f t="shared" ref="T429:V429" si="856">IF(S429&gt;0,T$4,0)</f>
        <v>1</v>
      </c>
      <c r="U429" s="28">
        <f t="shared" si="737"/>
        <v>4.62</v>
      </c>
      <c r="V429" s="27">
        <f t="shared" si="856"/>
        <v>1</v>
      </c>
      <c r="W429" s="40">
        <f t="shared" si="781"/>
        <v>-2</v>
      </c>
      <c r="X429" s="42">
        <f t="shared" si="826"/>
        <v>125.04999999999995</v>
      </c>
      <c r="Y429" s="117"/>
      <c r="Z429" s="27"/>
      <c r="AA429" s="33"/>
      <c r="AB429" s="27"/>
      <c r="AC429" s="27"/>
      <c r="AD429" s="27"/>
      <c r="AE429" s="118"/>
      <c r="AF429" s="117"/>
      <c r="AG429" s="27"/>
      <c r="AH429" s="33"/>
      <c r="AI429" s="27"/>
      <c r="AJ429" s="27"/>
      <c r="AK429" s="118"/>
      <c r="AL429" s="70"/>
    </row>
    <row r="430" spans="1:38" outlineLevel="1" x14ac:dyDescent="0.2">
      <c r="A430" s="72"/>
      <c r="B430" s="34">
        <f t="shared" si="546"/>
        <v>425</v>
      </c>
      <c r="C430" s="2" t="s">
        <v>480</v>
      </c>
      <c r="D430" s="55">
        <v>44314</v>
      </c>
      <c r="E430" s="2" t="s">
        <v>32</v>
      </c>
      <c r="F430" s="47" t="s">
        <v>36</v>
      </c>
      <c r="G430" s="47" t="s">
        <v>67</v>
      </c>
      <c r="H430" s="47">
        <v>1000</v>
      </c>
      <c r="I430" s="47" t="s">
        <v>131</v>
      </c>
      <c r="J430" s="47" t="s">
        <v>120</v>
      </c>
      <c r="K430" s="121" t="s">
        <v>772</v>
      </c>
      <c r="L430" s="33" t="s">
        <v>8</v>
      </c>
      <c r="M430" s="10">
        <v>2.8</v>
      </c>
      <c r="N430" s="27">
        <v>5.5434482758620689</v>
      </c>
      <c r="O430" s="28">
        <v>1.37</v>
      </c>
      <c r="P430" s="27">
        <v>0</v>
      </c>
      <c r="Q430" s="40">
        <f t="shared" si="717"/>
        <v>-5.5</v>
      </c>
      <c r="R430" s="42">
        <f t="shared" ref="R430" si="857">Q430+R429</f>
        <v>214.66000000000008</v>
      </c>
      <c r="S430" s="10">
        <f t="shared" si="735"/>
        <v>2.8</v>
      </c>
      <c r="T430" s="27">
        <f t="shared" ref="T430:V430" si="858">IF(S430&gt;0,T$4,0)</f>
        <v>1</v>
      </c>
      <c r="U430" s="28">
        <f t="shared" si="737"/>
        <v>1.37</v>
      </c>
      <c r="V430" s="27">
        <f t="shared" si="858"/>
        <v>1</v>
      </c>
      <c r="W430" s="40">
        <f t="shared" si="781"/>
        <v>-0.63</v>
      </c>
      <c r="X430" s="42">
        <f t="shared" si="826"/>
        <v>124.41999999999996</v>
      </c>
      <c r="Y430" s="117"/>
      <c r="Z430" s="27"/>
      <c r="AA430" s="33"/>
      <c r="AB430" s="27"/>
      <c r="AC430" s="27"/>
      <c r="AD430" s="27"/>
      <c r="AE430" s="118"/>
      <c r="AF430" s="117"/>
      <c r="AG430" s="27"/>
      <c r="AH430" s="33"/>
      <c r="AI430" s="27"/>
      <c r="AJ430" s="27"/>
      <c r="AK430" s="118"/>
      <c r="AL430" s="70"/>
    </row>
    <row r="431" spans="1:38" outlineLevel="1" x14ac:dyDescent="0.2">
      <c r="A431" s="72"/>
      <c r="B431" s="34">
        <f t="shared" si="546"/>
        <v>426</v>
      </c>
      <c r="C431" s="2" t="s">
        <v>253</v>
      </c>
      <c r="D431" s="55">
        <v>44315</v>
      </c>
      <c r="E431" s="2" t="s">
        <v>37</v>
      </c>
      <c r="F431" s="47" t="s">
        <v>36</v>
      </c>
      <c r="G431" s="47" t="s">
        <v>67</v>
      </c>
      <c r="H431" s="47">
        <v>1170</v>
      </c>
      <c r="I431" s="47" t="s">
        <v>132</v>
      </c>
      <c r="J431" s="47" t="s">
        <v>120</v>
      </c>
      <c r="K431" s="121" t="s">
        <v>772</v>
      </c>
      <c r="L431" s="33" t="s">
        <v>9</v>
      </c>
      <c r="M431" s="10">
        <v>2</v>
      </c>
      <c r="N431" s="27">
        <v>9.9799999999999986</v>
      </c>
      <c r="O431" s="28">
        <v>1.33</v>
      </c>
      <c r="P431" s="27">
        <v>0</v>
      </c>
      <c r="Q431" s="40">
        <f t="shared" si="717"/>
        <v>10</v>
      </c>
      <c r="R431" s="42">
        <f t="shared" ref="R431" si="859">Q431+R430</f>
        <v>224.66000000000008</v>
      </c>
      <c r="S431" s="10">
        <f t="shared" si="735"/>
        <v>2</v>
      </c>
      <c r="T431" s="27">
        <f t="shared" ref="T431:V431" si="860">IF(S431&gt;0,T$4,0)</f>
        <v>1</v>
      </c>
      <c r="U431" s="28">
        <f t="shared" si="737"/>
        <v>1.33</v>
      </c>
      <c r="V431" s="27">
        <f t="shared" si="860"/>
        <v>1</v>
      </c>
      <c r="W431" s="40">
        <f t="shared" si="781"/>
        <v>1.33</v>
      </c>
      <c r="X431" s="42">
        <f t="shared" si="826"/>
        <v>125.74999999999996</v>
      </c>
      <c r="Y431" s="117"/>
      <c r="Z431" s="27"/>
      <c r="AA431" s="33"/>
      <c r="AB431" s="27"/>
      <c r="AC431" s="27"/>
      <c r="AD431" s="27"/>
      <c r="AE431" s="118"/>
      <c r="AF431" s="117"/>
      <c r="AG431" s="27"/>
      <c r="AH431" s="33"/>
      <c r="AI431" s="27"/>
      <c r="AJ431" s="27"/>
      <c r="AK431" s="118"/>
      <c r="AL431" s="70"/>
    </row>
    <row r="432" spans="1:38" outlineLevel="1" x14ac:dyDescent="0.2">
      <c r="A432" s="72"/>
      <c r="B432" s="34">
        <f t="shared" si="546"/>
        <v>427</v>
      </c>
      <c r="C432" s="2" t="s">
        <v>460</v>
      </c>
      <c r="D432" s="55">
        <v>44315</v>
      </c>
      <c r="E432" s="2" t="s">
        <v>37</v>
      </c>
      <c r="F432" s="47" t="s">
        <v>36</v>
      </c>
      <c r="G432" s="47" t="s">
        <v>67</v>
      </c>
      <c r="H432" s="47">
        <v>1170</v>
      </c>
      <c r="I432" s="47" t="s">
        <v>132</v>
      </c>
      <c r="J432" s="47" t="s">
        <v>120</v>
      </c>
      <c r="K432" s="121" t="s">
        <v>772</v>
      </c>
      <c r="L432" s="33" t="s">
        <v>62</v>
      </c>
      <c r="M432" s="10">
        <v>2.92</v>
      </c>
      <c r="N432" s="27">
        <v>5.2153665689149555</v>
      </c>
      <c r="O432" s="28">
        <v>1.51</v>
      </c>
      <c r="P432" s="27">
        <v>0</v>
      </c>
      <c r="Q432" s="40">
        <f t="shared" si="717"/>
        <v>-5.2</v>
      </c>
      <c r="R432" s="42">
        <f t="shared" ref="R432" si="861">Q432+R431</f>
        <v>219.46000000000009</v>
      </c>
      <c r="S432" s="10">
        <f t="shared" si="735"/>
        <v>2.92</v>
      </c>
      <c r="T432" s="27">
        <f t="shared" ref="T432:V432" si="862">IF(S432&gt;0,T$4,0)</f>
        <v>1</v>
      </c>
      <c r="U432" s="28">
        <f t="shared" si="737"/>
        <v>1.51</v>
      </c>
      <c r="V432" s="27">
        <f t="shared" si="862"/>
        <v>1</v>
      </c>
      <c r="W432" s="40">
        <f t="shared" si="781"/>
        <v>-2</v>
      </c>
      <c r="X432" s="42">
        <f t="shared" si="826"/>
        <v>123.74999999999996</v>
      </c>
      <c r="Y432" s="117"/>
      <c r="Z432" s="27"/>
      <c r="AA432" s="33"/>
      <c r="AB432" s="27"/>
      <c r="AC432" s="27"/>
      <c r="AD432" s="27"/>
      <c r="AE432" s="118"/>
      <c r="AF432" s="117"/>
      <c r="AG432" s="27"/>
      <c r="AH432" s="33"/>
      <c r="AI432" s="27"/>
      <c r="AJ432" s="27"/>
      <c r="AK432" s="118"/>
      <c r="AL432" s="70"/>
    </row>
    <row r="433" spans="1:38" outlineLevel="1" x14ac:dyDescent="0.2">
      <c r="A433" s="72"/>
      <c r="B433" s="48">
        <f t="shared" si="546"/>
        <v>428</v>
      </c>
      <c r="C433" s="9" t="s">
        <v>463</v>
      </c>
      <c r="D433" s="39">
        <v>44315</v>
      </c>
      <c r="E433" s="9" t="s">
        <v>37</v>
      </c>
      <c r="F433" s="50" t="s">
        <v>34</v>
      </c>
      <c r="G433" s="50" t="s">
        <v>67</v>
      </c>
      <c r="H433" s="50">
        <v>1400</v>
      </c>
      <c r="I433" s="50" t="s">
        <v>132</v>
      </c>
      <c r="J433" s="50" t="s">
        <v>120</v>
      </c>
      <c r="K433" s="122" t="s">
        <v>772</v>
      </c>
      <c r="L433" s="35" t="s">
        <v>9</v>
      </c>
      <c r="M433" s="36">
        <v>2.02</v>
      </c>
      <c r="N433" s="37">
        <v>9.8520620842572075</v>
      </c>
      <c r="O433" s="38">
        <v>1.21</v>
      </c>
      <c r="P433" s="37">
        <v>0</v>
      </c>
      <c r="Q433" s="41">
        <f t="shared" si="717"/>
        <v>10</v>
      </c>
      <c r="R433" s="45">
        <f t="shared" ref="R433" si="863">Q433+R432</f>
        <v>229.46000000000009</v>
      </c>
      <c r="S433" s="36">
        <f t="shared" si="735"/>
        <v>2.02</v>
      </c>
      <c r="T433" s="37">
        <f t="shared" ref="T433:V433" si="864">IF(S433&gt;0,T$4,0)</f>
        <v>1</v>
      </c>
      <c r="U433" s="38">
        <f t="shared" si="737"/>
        <v>1.21</v>
      </c>
      <c r="V433" s="37">
        <f t="shared" si="864"/>
        <v>1</v>
      </c>
      <c r="W433" s="41">
        <f t="shared" si="781"/>
        <v>1.23</v>
      </c>
      <c r="X433" s="45">
        <f t="shared" si="826"/>
        <v>124.97999999999996</v>
      </c>
      <c r="Y433" s="119"/>
      <c r="Z433" s="37"/>
      <c r="AA433" s="35"/>
      <c r="AB433" s="37"/>
      <c r="AC433" s="37"/>
      <c r="AD433" s="37"/>
      <c r="AE433" s="120"/>
      <c r="AF433" s="119"/>
      <c r="AG433" s="37"/>
      <c r="AH433" s="35"/>
      <c r="AI433" s="37"/>
      <c r="AJ433" s="37"/>
      <c r="AK433" s="120"/>
      <c r="AL433" s="70"/>
    </row>
    <row r="434" spans="1:38" outlineLevel="1" collapsed="1" x14ac:dyDescent="0.2">
      <c r="A434" s="72"/>
      <c r="B434" s="34">
        <f t="shared" si="546"/>
        <v>429</v>
      </c>
      <c r="C434" s="2" t="s">
        <v>481</v>
      </c>
      <c r="D434" s="55">
        <v>44317</v>
      </c>
      <c r="E434" s="2" t="s">
        <v>43</v>
      </c>
      <c r="F434" s="47" t="s">
        <v>25</v>
      </c>
      <c r="G434" s="47" t="s">
        <v>245</v>
      </c>
      <c r="H434" s="47">
        <v>1000</v>
      </c>
      <c r="I434" s="47" t="s">
        <v>132</v>
      </c>
      <c r="J434" s="47" t="s">
        <v>120</v>
      </c>
      <c r="K434" s="121" t="s">
        <v>772</v>
      </c>
      <c r="L434" s="33" t="s">
        <v>56</v>
      </c>
      <c r="M434" s="10">
        <v>4.5199999999999996</v>
      </c>
      <c r="N434" s="27">
        <v>2.8485714285714288</v>
      </c>
      <c r="O434" s="28">
        <v>1.78</v>
      </c>
      <c r="P434" s="27">
        <v>0</v>
      </c>
      <c r="Q434" s="40">
        <f t="shared" si="717"/>
        <v>-2.8</v>
      </c>
      <c r="R434" s="42">
        <f t="shared" ref="R434" si="865">Q434+R433</f>
        <v>226.66000000000008</v>
      </c>
      <c r="S434" s="10">
        <f t="shared" ref="S434:S436" si="866">M434</f>
        <v>4.5199999999999996</v>
      </c>
      <c r="T434" s="27">
        <f t="shared" ref="T434:V434" si="867">IF(S434&gt;0,T$4,0)</f>
        <v>1</v>
      </c>
      <c r="U434" s="28">
        <f t="shared" ref="U434:U436" si="868">O434</f>
        <v>1.78</v>
      </c>
      <c r="V434" s="27">
        <f t="shared" si="867"/>
        <v>1</v>
      </c>
      <c r="W434" s="40">
        <f t="shared" si="781"/>
        <v>-2</v>
      </c>
      <c r="X434" s="42">
        <f t="shared" si="826"/>
        <v>122.97999999999996</v>
      </c>
      <c r="Y434" s="117"/>
      <c r="Z434" s="27"/>
      <c r="AA434" s="33"/>
      <c r="AB434" s="27"/>
      <c r="AC434" s="27"/>
      <c r="AD434" s="27"/>
      <c r="AE434" s="118"/>
      <c r="AF434" s="117"/>
      <c r="AG434" s="27"/>
      <c r="AH434" s="33"/>
      <c r="AI434" s="27"/>
      <c r="AJ434" s="27"/>
      <c r="AK434" s="118"/>
      <c r="AL434" s="70"/>
    </row>
    <row r="435" spans="1:38" outlineLevel="1" x14ac:dyDescent="0.2">
      <c r="A435" s="72"/>
      <c r="B435" s="34">
        <f t="shared" si="546"/>
        <v>430</v>
      </c>
      <c r="C435" s="2" t="s">
        <v>482</v>
      </c>
      <c r="D435" s="55">
        <v>44318</v>
      </c>
      <c r="E435" s="2" t="s">
        <v>40</v>
      </c>
      <c r="F435" s="47" t="s">
        <v>25</v>
      </c>
      <c r="G435" s="47" t="s">
        <v>67</v>
      </c>
      <c r="H435" s="47">
        <v>1000</v>
      </c>
      <c r="I435" s="47" t="s">
        <v>132</v>
      </c>
      <c r="J435" s="47" t="s">
        <v>120</v>
      </c>
      <c r="K435" s="121" t="s">
        <v>772</v>
      </c>
      <c r="L435" s="33" t="s">
        <v>12</v>
      </c>
      <c r="M435" s="10">
        <v>10.59</v>
      </c>
      <c r="N435" s="27">
        <v>1.0468421052631578</v>
      </c>
      <c r="O435" s="28">
        <v>2.2400000000000002</v>
      </c>
      <c r="P435" s="27">
        <v>0.8450000000000002</v>
      </c>
      <c r="Q435" s="40">
        <f t="shared" si="717"/>
        <v>0</v>
      </c>
      <c r="R435" s="42">
        <f t="shared" ref="R435" si="869">Q435+R434</f>
        <v>226.66000000000008</v>
      </c>
      <c r="S435" s="10">
        <f t="shared" si="866"/>
        <v>10.59</v>
      </c>
      <c r="T435" s="27">
        <f t="shared" ref="T435:V435" si="870">IF(S435&gt;0,T$4,0)</f>
        <v>1</v>
      </c>
      <c r="U435" s="28">
        <f t="shared" si="868"/>
        <v>2.2400000000000002</v>
      </c>
      <c r="V435" s="27">
        <f t="shared" si="870"/>
        <v>1</v>
      </c>
      <c r="W435" s="40">
        <f t="shared" si="781"/>
        <v>0.24</v>
      </c>
      <c r="X435" s="42">
        <f t="shared" si="826"/>
        <v>123.21999999999996</v>
      </c>
      <c r="Y435" s="117"/>
      <c r="Z435" s="27"/>
      <c r="AA435" s="33"/>
      <c r="AB435" s="27"/>
      <c r="AC435" s="27"/>
      <c r="AD435" s="27"/>
      <c r="AE435" s="118"/>
      <c r="AF435" s="117"/>
      <c r="AG435" s="27"/>
      <c r="AH435" s="33"/>
      <c r="AI435" s="27"/>
      <c r="AJ435" s="27"/>
      <c r="AK435" s="118"/>
      <c r="AL435" s="70"/>
    </row>
    <row r="436" spans="1:38" outlineLevel="1" x14ac:dyDescent="0.2">
      <c r="A436" s="72"/>
      <c r="B436" s="34">
        <f t="shared" si="546"/>
        <v>431</v>
      </c>
      <c r="C436" s="2" t="s">
        <v>483</v>
      </c>
      <c r="D436" s="55">
        <v>44318</v>
      </c>
      <c r="E436" s="2" t="s">
        <v>40</v>
      </c>
      <c r="F436" s="47" t="s">
        <v>25</v>
      </c>
      <c r="G436" s="47" t="s">
        <v>67</v>
      </c>
      <c r="H436" s="47">
        <v>1000</v>
      </c>
      <c r="I436" s="47" t="s">
        <v>132</v>
      </c>
      <c r="J436" s="47" t="s">
        <v>120</v>
      </c>
      <c r="K436" s="121" t="s">
        <v>772</v>
      </c>
      <c r="L436" s="33" t="s">
        <v>9</v>
      </c>
      <c r="M436" s="10">
        <v>2.16</v>
      </c>
      <c r="N436" s="27">
        <v>8.6205405405405404</v>
      </c>
      <c r="O436" s="28">
        <v>1.18</v>
      </c>
      <c r="P436" s="27">
        <v>0</v>
      </c>
      <c r="Q436" s="40">
        <f t="shared" si="717"/>
        <v>10</v>
      </c>
      <c r="R436" s="42">
        <f t="shared" ref="R436" si="871">Q436+R435</f>
        <v>236.66000000000008</v>
      </c>
      <c r="S436" s="10">
        <f t="shared" si="866"/>
        <v>2.16</v>
      </c>
      <c r="T436" s="27">
        <f t="shared" ref="T436:V436" si="872">IF(S436&gt;0,T$4,0)</f>
        <v>1</v>
      </c>
      <c r="U436" s="28">
        <f t="shared" si="868"/>
        <v>1.18</v>
      </c>
      <c r="V436" s="27">
        <f t="shared" si="872"/>
        <v>1</v>
      </c>
      <c r="W436" s="40">
        <f t="shared" si="781"/>
        <v>1.34</v>
      </c>
      <c r="X436" s="42">
        <f t="shared" si="826"/>
        <v>124.55999999999996</v>
      </c>
      <c r="Y436" s="117"/>
      <c r="Z436" s="27"/>
      <c r="AA436" s="33"/>
      <c r="AB436" s="27"/>
      <c r="AC436" s="27"/>
      <c r="AD436" s="27"/>
      <c r="AE436" s="118"/>
      <c r="AF436" s="117"/>
      <c r="AG436" s="27"/>
      <c r="AH436" s="33"/>
      <c r="AI436" s="27"/>
      <c r="AJ436" s="27"/>
      <c r="AK436" s="118"/>
      <c r="AL436" s="70"/>
    </row>
    <row r="437" spans="1:38" outlineLevel="1" x14ac:dyDescent="0.2">
      <c r="A437" s="72"/>
      <c r="B437" s="34">
        <f t="shared" si="546"/>
        <v>432</v>
      </c>
      <c r="C437" s="2" t="s">
        <v>484</v>
      </c>
      <c r="D437" s="55">
        <v>44318</v>
      </c>
      <c r="E437" s="2" t="s">
        <v>485</v>
      </c>
      <c r="F437" s="47" t="s">
        <v>36</v>
      </c>
      <c r="G437" s="47" t="s">
        <v>298</v>
      </c>
      <c r="H437" s="47">
        <v>1000</v>
      </c>
      <c r="I437" s="47" t="s">
        <v>132</v>
      </c>
      <c r="J437" s="47" t="s">
        <v>120</v>
      </c>
      <c r="K437" s="121" t="s">
        <v>772</v>
      </c>
      <c r="L437" s="33" t="s">
        <v>9</v>
      </c>
      <c r="M437" s="10">
        <v>2.6</v>
      </c>
      <c r="N437" s="27">
        <v>6.2246153846153849</v>
      </c>
      <c r="O437" s="28">
        <v>1.45</v>
      </c>
      <c r="P437" s="27">
        <v>0</v>
      </c>
      <c r="Q437" s="40">
        <f t="shared" si="717"/>
        <v>10</v>
      </c>
      <c r="R437" s="42">
        <f t="shared" ref="R437" si="873">Q437+R436</f>
        <v>246.66000000000008</v>
      </c>
      <c r="S437" s="10">
        <f t="shared" ref="S437:S500" si="874">M437</f>
        <v>2.6</v>
      </c>
      <c r="T437" s="27">
        <f t="shared" ref="T437:V437" si="875">IF(S437&gt;0,T$4,0)</f>
        <v>1</v>
      </c>
      <c r="U437" s="28">
        <f t="shared" ref="U437:U500" si="876">O437</f>
        <v>1.45</v>
      </c>
      <c r="V437" s="27">
        <f t="shared" si="875"/>
        <v>1</v>
      </c>
      <c r="W437" s="40">
        <f t="shared" si="781"/>
        <v>2.0499999999999998</v>
      </c>
      <c r="X437" s="42">
        <f t="shared" si="826"/>
        <v>126.60999999999996</v>
      </c>
      <c r="Y437" s="117"/>
      <c r="Z437" s="27"/>
      <c r="AA437" s="33"/>
      <c r="AB437" s="27"/>
      <c r="AC437" s="27"/>
      <c r="AD437" s="27"/>
      <c r="AE437" s="118"/>
      <c r="AF437" s="117"/>
      <c r="AG437" s="27"/>
      <c r="AH437" s="33"/>
      <c r="AI437" s="27"/>
      <c r="AJ437" s="27"/>
      <c r="AK437" s="118"/>
      <c r="AL437" s="70"/>
    </row>
    <row r="438" spans="1:38" outlineLevel="1" x14ac:dyDescent="0.2">
      <c r="A438" s="72"/>
      <c r="B438" s="34">
        <f t="shared" si="546"/>
        <v>433</v>
      </c>
      <c r="C438" s="2" t="s">
        <v>124</v>
      </c>
      <c r="D438" s="55">
        <v>44319</v>
      </c>
      <c r="E438" s="2" t="s">
        <v>35</v>
      </c>
      <c r="F438" s="47" t="s">
        <v>25</v>
      </c>
      <c r="G438" s="47" t="s">
        <v>67</v>
      </c>
      <c r="H438" s="47">
        <v>1100</v>
      </c>
      <c r="I438" s="47" t="s">
        <v>131</v>
      </c>
      <c r="J438" s="47" t="s">
        <v>120</v>
      </c>
      <c r="K438" s="121" t="s">
        <v>772</v>
      </c>
      <c r="L438" s="33" t="s">
        <v>8</v>
      </c>
      <c r="M438" s="10">
        <v>1.81</v>
      </c>
      <c r="N438" s="27">
        <v>12.326153846153844</v>
      </c>
      <c r="O438" s="28">
        <v>1.22</v>
      </c>
      <c r="P438" s="27">
        <v>0</v>
      </c>
      <c r="Q438" s="40">
        <f t="shared" si="717"/>
        <v>-12.3</v>
      </c>
      <c r="R438" s="42">
        <f t="shared" ref="R438" si="877">Q438+R437</f>
        <v>234.36000000000007</v>
      </c>
      <c r="S438" s="10">
        <f t="shared" si="874"/>
        <v>1.81</v>
      </c>
      <c r="T438" s="27">
        <f t="shared" ref="T438:V438" si="878">IF(S438&gt;0,T$4,0)</f>
        <v>1</v>
      </c>
      <c r="U438" s="28">
        <f t="shared" si="876"/>
        <v>1.22</v>
      </c>
      <c r="V438" s="27">
        <f t="shared" si="878"/>
        <v>1</v>
      </c>
      <c r="W438" s="40">
        <f t="shared" si="781"/>
        <v>-0.78</v>
      </c>
      <c r="X438" s="42">
        <f t="shared" si="826"/>
        <v>125.82999999999996</v>
      </c>
      <c r="Y438" s="117"/>
      <c r="Z438" s="27"/>
      <c r="AA438" s="33"/>
      <c r="AB438" s="27"/>
      <c r="AC438" s="27"/>
      <c r="AD438" s="27"/>
      <c r="AE438" s="118"/>
      <c r="AF438" s="117"/>
      <c r="AG438" s="27"/>
      <c r="AH438" s="33"/>
      <c r="AI438" s="27"/>
      <c r="AJ438" s="27"/>
      <c r="AK438" s="118"/>
      <c r="AL438" s="70"/>
    </row>
    <row r="439" spans="1:38" outlineLevel="1" x14ac:dyDescent="0.2">
      <c r="A439" s="72"/>
      <c r="B439" s="34">
        <f t="shared" si="546"/>
        <v>434</v>
      </c>
      <c r="C439" s="2" t="s">
        <v>468</v>
      </c>
      <c r="D439" s="55">
        <v>44319</v>
      </c>
      <c r="E439" s="2" t="s">
        <v>35</v>
      </c>
      <c r="F439" s="47" t="s">
        <v>25</v>
      </c>
      <c r="G439" s="47" t="s">
        <v>67</v>
      </c>
      <c r="H439" s="47">
        <v>1100</v>
      </c>
      <c r="I439" s="47" t="s">
        <v>131</v>
      </c>
      <c r="J439" s="47" t="s">
        <v>120</v>
      </c>
      <c r="K439" s="121" t="s">
        <v>772</v>
      </c>
      <c r="L439" s="33" t="s">
        <v>12</v>
      </c>
      <c r="M439" s="10">
        <v>3.05</v>
      </c>
      <c r="N439" s="27">
        <v>4.8763636363636369</v>
      </c>
      <c r="O439" s="28">
        <v>1.34</v>
      </c>
      <c r="P439" s="27">
        <v>0</v>
      </c>
      <c r="Q439" s="40">
        <f t="shared" si="717"/>
        <v>-4.9000000000000004</v>
      </c>
      <c r="R439" s="42">
        <f t="shared" ref="R439" si="879">Q439+R438</f>
        <v>229.46000000000006</v>
      </c>
      <c r="S439" s="10">
        <f t="shared" si="874"/>
        <v>3.05</v>
      </c>
      <c r="T439" s="27">
        <f t="shared" ref="T439:V439" si="880">IF(S439&gt;0,T$4,0)</f>
        <v>1</v>
      </c>
      <c r="U439" s="28">
        <f t="shared" si="876"/>
        <v>1.34</v>
      </c>
      <c r="V439" s="27">
        <f t="shared" si="880"/>
        <v>1</v>
      </c>
      <c r="W439" s="40">
        <f t="shared" si="781"/>
        <v>-0.66</v>
      </c>
      <c r="X439" s="42">
        <f t="shared" si="826"/>
        <v>125.16999999999996</v>
      </c>
      <c r="Y439" s="117"/>
      <c r="Z439" s="27"/>
      <c r="AA439" s="33"/>
      <c r="AB439" s="27"/>
      <c r="AC439" s="27"/>
      <c r="AD439" s="27"/>
      <c r="AE439" s="118"/>
      <c r="AF439" s="117"/>
      <c r="AG439" s="27"/>
      <c r="AH439" s="33"/>
      <c r="AI439" s="27"/>
      <c r="AJ439" s="27"/>
      <c r="AK439" s="118"/>
      <c r="AL439" s="70"/>
    </row>
    <row r="440" spans="1:38" outlineLevel="1" x14ac:dyDescent="0.2">
      <c r="A440" s="72"/>
      <c r="B440" s="34">
        <f t="shared" si="546"/>
        <v>435</v>
      </c>
      <c r="C440" s="2" t="s">
        <v>487</v>
      </c>
      <c r="D440" s="55">
        <v>44320</v>
      </c>
      <c r="E440" s="2" t="s">
        <v>42</v>
      </c>
      <c r="F440" s="47" t="s">
        <v>41</v>
      </c>
      <c r="G440" s="47" t="s">
        <v>245</v>
      </c>
      <c r="H440" s="47">
        <v>1000</v>
      </c>
      <c r="I440" s="47" t="s">
        <v>133</v>
      </c>
      <c r="J440" s="47" t="s">
        <v>120</v>
      </c>
      <c r="K440" s="121" t="s">
        <v>772</v>
      </c>
      <c r="L440" s="33" t="s">
        <v>74</v>
      </c>
      <c r="M440" s="10">
        <v>36.340000000000003</v>
      </c>
      <c r="N440" s="27">
        <v>0.28428571428571425</v>
      </c>
      <c r="O440" s="28">
        <v>7.4</v>
      </c>
      <c r="P440" s="27">
        <v>5.000000000000001E-2</v>
      </c>
      <c r="Q440" s="40">
        <f t="shared" si="717"/>
        <v>-0.3</v>
      </c>
      <c r="R440" s="42">
        <f t="shared" ref="R440" si="881">Q440+R439</f>
        <v>229.16000000000005</v>
      </c>
      <c r="S440" s="10">
        <f t="shared" si="874"/>
        <v>36.340000000000003</v>
      </c>
      <c r="T440" s="27">
        <f t="shared" ref="T440:V440" si="882">IF(S440&gt;0,T$4,0)</f>
        <v>1</v>
      </c>
      <c r="U440" s="28">
        <f t="shared" si="876"/>
        <v>7.4</v>
      </c>
      <c r="V440" s="27">
        <f t="shared" si="882"/>
        <v>1</v>
      </c>
      <c r="W440" s="40">
        <f t="shared" si="781"/>
        <v>-2</v>
      </c>
      <c r="X440" s="42">
        <f t="shared" si="826"/>
        <v>123.16999999999996</v>
      </c>
      <c r="Y440" s="117"/>
      <c r="Z440" s="27"/>
      <c r="AA440" s="33"/>
      <c r="AB440" s="27"/>
      <c r="AC440" s="27"/>
      <c r="AD440" s="27"/>
      <c r="AE440" s="118"/>
      <c r="AF440" s="117"/>
      <c r="AG440" s="27"/>
      <c r="AH440" s="33"/>
      <c r="AI440" s="27"/>
      <c r="AJ440" s="27"/>
      <c r="AK440" s="118"/>
      <c r="AL440" s="70"/>
    </row>
    <row r="441" spans="1:38" outlineLevel="1" x14ac:dyDescent="0.2">
      <c r="A441" s="72"/>
      <c r="B441" s="34">
        <f t="shared" si="546"/>
        <v>436</v>
      </c>
      <c r="C441" s="2" t="s">
        <v>488</v>
      </c>
      <c r="D441" s="55">
        <v>44321</v>
      </c>
      <c r="E441" s="2" t="s">
        <v>42</v>
      </c>
      <c r="F441" s="47" t="s">
        <v>25</v>
      </c>
      <c r="G441" s="47" t="s">
        <v>245</v>
      </c>
      <c r="H441" s="47">
        <v>1000</v>
      </c>
      <c r="I441" s="47" t="s">
        <v>133</v>
      </c>
      <c r="J441" s="47" t="s">
        <v>120</v>
      </c>
      <c r="K441" s="121" t="s">
        <v>772</v>
      </c>
      <c r="L441" s="33" t="s">
        <v>8</v>
      </c>
      <c r="M441" s="10">
        <v>2.2200000000000002</v>
      </c>
      <c r="N441" s="27">
        <v>8.2235897435897432</v>
      </c>
      <c r="O441" s="28">
        <v>1.1499999999999999</v>
      </c>
      <c r="P441" s="27">
        <v>0</v>
      </c>
      <c r="Q441" s="40">
        <f t="shared" si="717"/>
        <v>-8.1999999999999993</v>
      </c>
      <c r="R441" s="42">
        <f t="shared" ref="R441" si="883">Q441+R440</f>
        <v>220.96000000000006</v>
      </c>
      <c r="S441" s="10">
        <f t="shared" si="874"/>
        <v>2.2200000000000002</v>
      </c>
      <c r="T441" s="27">
        <f t="shared" ref="T441:V441" si="884">IF(S441&gt;0,T$4,0)</f>
        <v>1</v>
      </c>
      <c r="U441" s="28">
        <f t="shared" si="876"/>
        <v>1.1499999999999999</v>
      </c>
      <c r="V441" s="27">
        <f t="shared" si="884"/>
        <v>1</v>
      </c>
      <c r="W441" s="40">
        <f t="shared" si="781"/>
        <v>-0.85</v>
      </c>
      <c r="X441" s="42">
        <f t="shared" si="826"/>
        <v>122.31999999999996</v>
      </c>
      <c r="Y441" s="117"/>
      <c r="Z441" s="27"/>
      <c r="AA441" s="33"/>
      <c r="AB441" s="27"/>
      <c r="AC441" s="27"/>
      <c r="AD441" s="27"/>
      <c r="AE441" s="118"/>
      <c r="AF441" s="117"/>
      <c r="AG441" s="27"/>
      <c r="AH441" s="33"/>
      <c r="AI441" s="27"/>
      <c r="AJ441" s="27"/>
      <c r="AK441" s="118"/>
      <c r="AL441" s="70"/>
    </row>
    <row r="442" spans="1:38" outlineLevel="1" x14ac:dyDescent="0.2">
      <c r="A442" s="72"/>
      <c r="B442" s="34">
        <f t="shared" si="546"/>
        <v>437</v>
      </c>
      <c r="C442" s="2" t="s">
        <v>465</v>
      </c>
      <c r="D442" s="55">
        <v>44321</v>
      </c>
      <c r="E442" s="2" t="s">
        <v>42</v>
      </c>
      <c r="F442" s="47" t="s">
        <v>10</v>
      </c>
      <c r="G442" s="47" t="s">
        <v>67</v>
      </c>
      <c r="H442" s="47">
        <v>1700</v>
      </c>
      <c r="I442" s="47" t="s">
        <v>133</v>
      </c>
      <c r="J442" s="47" t="s">
        <v>120</v>
      </c>
      <c r="K442" s="121" t="s">
        <v>772</v>
      </c>
      <c r="L442" s="33" t="s">
        <v>65</v>
      </c>
      <c r="M442" s="10">
        <v>6.12</v>
      </c>
      <c r="N442" s="27">
        <v>1.9587804878048782</v>
      </c>
      <c r="O442" s="28">
        <v>2.0099999999999998</v>
      </c>
      <c r="P442" s="27">
        <v>1.9100000000000001</v>
      </c>
      <c r="Q442" s="40">
        <f t="shared" si="717"/>
        <v>-3.9</v>
      </c>
      <c r="R442" s="42">
        <f t="shared" ref="R442" si="885">Q442+R441</f>
        <v>217.06000000000006</v>
      </c>
      <c r="S442" s="10">
        <f t="shared" si="874"/>
        <v>6.12</v>
      </c>
      <c r="T442" s="27">
        <f t="shared" ref="T442:V442" si="886">IF(S442&gt;0,T$4,0)</f>
        <v>1</v>
      </c>
      <c r="U442" s="28">
        <f t="shared" si="876"/>
        <v>2.0099999999999998</v>
      </c>
      <c r="V442" s="27">
        <f t="shared" si="886"/>
        <v>1</v>
      </c>
      <c r="W442" s="40">
        <f t="shared" si="781"/>
        <v>-2</v>
      </c>
      <c r="X442" s="42">
        <f t="shared" si="826"/>
        <v>120.31999999999996</v>
      </c>
      <c r="Y442" s="117"/>
      <c r="Z442" s="27"/>
      <c r="AA442" s="33"/>
      <c r="AB442" s="27"/>
      <c r="AC442" s="27"/>
      <c r="AD442" s="27"/>
      <c r="AE442" s="118"/>
      <c r="AF442" s="117"/>
      <c r="AG442" s="27"/>
      <c r="AH442" s="33"/>
      <c r="AI442" s="27"/>
      <c r="AJ442" s="27"/>
      <c r="AK442" s="118"/>
      <c r="AL442" s="70"/>
    </row>
    <row r="443" spans="1:38" outlineLevel="1" x14ac:dyDescent="0.2">
      <c r="A443" s="72"/>
      <c r="B443" s="34">
        <f t="shared" si="546"/>
        <v>438</v>
      </c>
      <c r="C443" s="2" t="s">
        <v>489</v>
      </c>
      <c r="D443" s="55">
        <v>44321</v>
      </c>
      <c r="E443" s="2" t="s">
        <v>306</v>
      </c>
      <c r="F443" s="47" t="s">
        <v>36</v>
      </c>
      <c r="G443" s="47" t="s">
        <v>67</v>
      </c>
      <c r="H443" s="47">
        <v>1200</v>
      </c>
      <c r="I443" s="47" t="s">
        <v>132</v>
      </c>
      <c r="J443" s="47" t="s">
        <v>183</v>
      </c>
      <c r="K443" s="121" t="s">
        <v>772</v>
      </c>
      <c r="L443" s="33" t="s">
        <v>12</v>
      </c>
      <c r="M443" s="10">
        <v>2.4300000000000002</v>
      </c>
      <c r="N443" s="27">
        <v>6.9691851851851867</v>
      </c>
      <c r="O443" s="28">
        <v>1.33</v>
      </c>
      <c r="P443" s="27">
        <v>0</v>
      </c>
      <c r="Q443" s="40">
        <f t="shared" si="717"/>
        <v>-7</v>
      </c>
      <c r="R443" s="42">
        <f t="shared" ref="R443" si="887">Q443+R442</f>
        <v>210.06000000000006</v>
      </c>
      <c r="S443" s="10">
        <f t="shared" si="874"/>
        <v>2.4300000000000002</v>
      </c>
      <c r="T443" s="27">
        <f t="shared" ref="T443:V443" si="888">IF(S443&gt;0,T$4,0)</f>
        <v>1</v>
      </c>
      <c r="U443" s="28">
        <f t="shared" si="876"/>
        <v>1.33</v>
      </c>
      <c r="V443" s="27">
        <f t="shared" si="888"/>
        <v>1</v>
      </c>
      <c r="W443" s="40">
        <f t="shared" si="781"/>
        <v>-0.67</v>
      </c>
      <c r="X443" s="42">
        <f t="shared" si="826"/>
        <v>119.64999999999996</v>
      </c>
      <c r="Y443" s="117"/>
      <c r="Z443" s="27"/>
      <c r="AA443" s="33"/>
      <c r="AB443" s="27"/>
      <c r="AC443" s="27"/>
      <c r="AD443" s="27"/>
      <c r="AE443" s="118"/>
      <c r="AF443" s="117"/>
      <c r="AG443" s="27"/>
      <c r="AH443" s="33"/>
      <c r="AI443" s="27"/>
      <c r="AJ443" s="27"/>
      <c r="AK443" s="118"/>
      <c r="AL443" s="70"/>
    </row>
    <row r="444" spans="1:38" outlineLevel="1" x14ac:dyDescent="0.2">
      <c r="A444" s="72"/>
      <c r="B444" s="34">
        <f t="shared" si="546"/>
        <v>439</v>
      </c>
      <c r="C444" s="2" t="s">
        <v>490</v>
      </c>
      <c r="D444" s="55">
        <v>44322</v>
      </c>
      <c r="E444" s="2" t="s">
        <v>42</v>
      </c>
      <c r="F444" s="47" t="s">
        <v>48</v>
      </c>
      <c r="G444" s="47" t="s">
        <v>112</v>
      </c>
      <c r="H444" s="47">
        <v>1400</v>
      </c>
      <c r="I444" s="47" t="s">
        <v>131</v>
      </c>
      <c r="J444" s="47" t="s">
        <v>120</v>
      </c>
      <c r="K444" s="121" t="s">
        <v>772</v>
      </c>
      <c r="L444" s="33" t="s">
        <v>66</v>
      </c>
      <c r="M444" s="10">
        <v>216.36</v>
      </c>
      <c r="N444" s="27">
        <v>4.6387559808612436E-2</v>
      </c>
      <c r="O444" s="28">
        <v>21</v>
      </c>
      <c r="P444" s="27">
        <v>0</v>
      </c>
      <c r="Q444" s="40">
        <f t="shared" si="717"/>
        <v>0</v>
      </c>
      <c r="R444" s="42">
        <f t="shared" ref="R444" si="889">Q444+R443</f>
        <v>210.06000000000006</v>
      </c>
      <c r="S444" s="10">
        <f t="shared" si="874"/>
        <v>216.36</v>
      </c>
      <c r="T444" s="27">
        <f t="shared" ref="T444:V444" si="890">IF(S444&gt;0,T$4,0)</f>
        <v>1</v>
      </c>
      <c r="U444" s="28">
        <f t="shared" si="876"/>
        <v>21</v>
      </c>
      <c r="V444" s="27">
        <f t="shared" si="890"/>
        <v>1</v>
      </c>
      <c r="W444" s="40">
        <f t="shared" si="781"/>
        <v>-2</v>
      </c>
      <c r="X444" s="42">
        <f t="shared" si="826"/>
        <v>117.64999999999996</v>
      </c>
      <c r="Y444" s="117"/>
      <c r="Z444" s="27"/>
      <c r="AA444" s="33"/>
      <c r="AB444" s="27"/>
      <c r="AC444" s="27"/>
      <c r="AD444" s="27"/>
      <c r="AE444" s="118"/>
      <c r="AF444" s="117"/>
      <c r="AG444" s="27"/>
      <c r="AH444" s="33"/>
      <c r="AI444" s="27"/>
      <c r="AJ444" s="27"/>
      <c r="AK444" s="118"/>
      <c r="AL444" s="70"/>
    </row>
    <row r="445" spans="1:38" outlineLevel="1" x14ac:dyDescent="0.2">
      <c r="A445" s="72"/>
      <c r="B445" s="34">
        <f t="shared" si="546"/>
        <v>440</v>
      </c>
      <c r="C445" s="2" t="s">
        <v>471</v>
      </c>
      <c r="D445" s="55">
        <v>44323</v>
      </c>
      <c r="E445" s="2" t="s">
        <v>55</v>
      </c>
      <c r="F445" s="47" t="s">
        <v>25</v>
      </c>
      <c r="G445" s="47" t="s">
        <v>67</v>
      </c>
      <c r="H445" s="47">
        <v>1400</v>
      </c>
      <c r="I445" s="47" t="s">
        <v>131</v>
      </c>
      <c r="J445" s="47" t="s">
        <v>120</v>
      </c>
      <c r="K445" s="121" t="s">
        <v>772</v>
      </c>
      <c r="L445" s="33" t="s">
        <v>12</v>
      </c>
      <c r="M445" s="10">
        <v>1.94</v>
      </c>
      <c r="N445" s="27">
        <v>10.588888888888887</v>
      </c>
      <c r="O445" s="28">
        <v>1.2</v>
      </c>
      <c r="P445" s="27">
        <v>0</v>
      </c>
      <c r="Q445" s="40">
        <f t="shared" si="717"/>
        <v>-10.6</v>
      </c>
      <c r="R445" s="42">
        <f t="shared" ref="R445" si="891">Q445+R444</f>
        <v>199.46000000000006</v>
      </c>
      <c r="S445" s="10">
        <f t="shared" si="874"/>
        <v>1.94</v>
      </c>
      <c r="T445" s="27">
        <f t="shared" ref="T445:V445" si="892">IF(S445&gt;0,T$4,0)</f>
        <v>1</v>
      </c>
      <c r="U445" s="28">
        <f t="shared" si="876"/>
        <v>1.2</v>
      </c>
      <c r="V445" s="27">
        <f t="shared" si="892"/>
        <v>1</v>
      </c>
      <c r="W445" s="40">
        <f t="shared" si="781"/>
        <v>-0.8</v>
      </c>
      <c r="X445" s="42">
        <f t="shared" si="826"/>
        <v>116.84999999999997</v>
      </c>
      <c r="Y445" s="117"/>
      <c r="Z445" s="27"/>
      <c r="AA445" s="33"/>
      <c r="AB445" s="27"/>
      <c r="AC445" s="27"/>
      <c r="AD445" s="27"/>
      <c r="AE445" s="118"/>
      <c r="AF445" s="117"/>
      <c r="AG445" s="27"/>
      <c r="AH445" s="33"/>
      <c r="AI445" s="27"/>
      <c r="AJ445" s="27"/>
      <c r="AK445" s="118"/>
      <c r="AL445" s="70"/>
    </row>
    <row r="446" spans="1:38" outlineLevel="1" x14ac:dyDescent="0.2">
      <c r="A446" s="72"/>
      <c r="B446" s="34">
        <f t="shared" si="546"/>
        <v>441</v>
      </c>
      <c r="C446" s="2" t="s">
        <v>491</v>
      </c>
      <c r="D446" s="55">
        <v>44323</v>
      </c>
      <c r="E446" s="2" t="s">
        <v>55</v>
      </c>
      <c r="F446" s="47" t="s">
        <v>34</v>
      </c>
      <c r="G446" s="47" t="s">
        <v>67</v>
      </c>
      <c r="H446" s="47">
        <v>1100</v>
      </c>
      <c r="I446" s="47" t="s">
        <v>131</v>
      </c>
      <c r="J446" s="47" t="s">
        <v>120</v>
      </c>
      <c r="K446" s="121" t="s">
        <v>772</v>
      </c>
      <c r="L446" s="33" t="s">
        <v>62</v>
      </c>
      <c r="M446" s="10">
        <v>2.96</v>
      </c>
      <c r="N446" s="27">
        <v>5.0911627906976742</v>
      </c>
      <c r="O446" s="28">
        <v>1.53</v>
      </c>
      <c r="P446" s="27">
        <v>0</v>
      </c>
      <c r="Q446" s="40">
        <f t="shared" si="717"/>
        <v>-5.0999999999999996</v>
      </c>
      <c r="R446" s="42">
        <f t="shared" ref="R446" si="893">Q446+R445</f>
        <v>194.36000000000007</v>
      </c>
      <c r="S446" s="10">
        <f t="shared" si="874"/>
        <v>2.96</v>
      </c>
      <c r="T446" s="27">
        <f t="shared" ref="T446:V446" si="894">IF(S446&gt;0,T$4,0)</f>
        <v>1</v>
      </c>
      <c r="U446" s="28">
        <f t="shared" si="876"/>
        <v>1.53</v>
      </c>
      <c r="V446" s="27">
        <f t="shared" si="894"/>
        <v>1</v>
      </c>
      <c r="W446" s="40">
        <f t="shared" si="781"/>
        <v>-2</v>
      </c>
      <c r="X446" s="42">
        <f t="shared" si="826"/>
        <v>114.84999999999997</v>
      </c>
      <c r="Y446" s="117"/>
      <c r="Z446" s="27"/>
      <c r="AA446" s="33"/>
      <c r="AB446" s="27"/>
      <c r="AC446" s="27"/>
      <c r="AD446" s="27"/>
      <c r="AE446" s="118"/>
      <c r="AF446" s="117"/>
      <c r="AG446" s="27"/>
      <c r="AH446" s="33"/>
      <c r="AI446" s="27"/>
      <c r="AJ446" s="27"/>
      <c r="AK446" s="118"/>
      <c r="AL446" s="70"/>
    </row>
    <row r="447" spans="1:38" outlineLevel="1" x14ac:dyDescent="0.2">
      <c r="A447" s="72"/>
      <c r="B447" s="34">
        <f t="shared" si="546"/>
        <v>442</v>
      </c>
      <c r="C447" s="2" t="s">
        <v>492</v>
      </c>
      <c r="D447" s="55">
        <v>44323</v>
      </c>
      <c r="E447" s="2" t="s">
        <v>15</v>
      </c>
      <c r="F447" s="47" t="s">
        <v>10</v>
      </c>
      <c r="G447" s="47" t="s">
        <v>67</v>
      </c>
      <c r="H447" s="47">
        <v>1000</v>
      </c>
      <c r="I447" s="47" t="s">
        <v>131</v>
      </c>
      <c r="J447" s="47" t="s">
        <v>120</v>
      </c>
      <c r="K447" s="121" t="s">
        <v>772</v>
      </c>
      <c r="L447" s="33" t="s">
        <v>8</v>
      </c>
      <c r="M447" s="10">
        <v>8.5399999999999991</v>
      </c>
      <c r="N447" s="27">
        <v>1.3305278592375362</v>
      </c>
      <c r="O447" s="28">
        <v>2.35</v>
      </c>
      <c r="P447" s="27">
        <v>0.95272727272727276</v>
      </c>
      <c r="Q447" s="40">
        <f t="shared" si="717"/>
        <v>0</v>
      </c>
      <c r="R447" s="42">
        <f t="shared" ref="R447" si="895">Q447+R446</f>
        <v>194.36000000000007</v>
      </c>
      <c r="S447" s="10">
        <f t="shared" si="874"/>
        <v>8.5399999999999991</v>
      </c>
      <c r="T447" s="27">
        <f t="shared" ref="T447:V447" si="896">IF(S447&gt;0,T$4,0)</f>
        <v>1</v>
      </c>
      <c r="U447" s="28">
        <f t="shared" si="876"/>
        <v>2.35</v>
      </c>
      <c r="V447" s="27">
        <f t="shared" si="896"/>
        <v>1</v>
      </c>
      <c r="W447" s="40">
        <f t="shared" si="781"/>
        <v>0.35</v>
      </c>
      <c r="X447" s="42">
        <f t="shared" si="826"/>
        <v>115.19999999999996</v>
      </c>
      <c r="Y447" s="117"/>
      <c r="Z447" s="27"/>
      <c r="AA447" s="33"/>
      <c r="AB447" s="27"/>
      <c r="AC447" s="27"/>
      <c r="AD447" s="27"/>
      <c r="AE447" s="118"/>
      <c r="AF447" s="117"/>
      <c r="AG447" s="27"/>
      <c r="AH447" s="33"/>
      <c r="AI447" s="27"/>
      <c r="AJ447" s="27"/>
      <c r="AK447" s="118"/>
      <c r="AL447" s="70"/>
    </row>
    <row r="448" spans="1:38" outlineLevel="1" x14ac:dyDescent="0.2">
      <c r="A448" s="72"/>
      <c r="B448" s="34">
        <f t="shared" si="546"/>
        <v>443</v>
      </c>
      <c r="C448" s="2" t="s">
        <v>493</v>
      </c>
      <c r="D448" s="55">
        <v>44323</v>
      </c>
      <c r="E448" s="2" t="s">
        <v>15</v>
      </c>
      <c r="F448" s="47" t="s">
        <v>13</v>
      </c>
      <c r="G448" s="47" t="s">
        <v>69</v>
      </c>
      <c r="H448" s="47">
        <v>1200</v>
      </c>
      <c r="I448" s="47" t="s">
        <v>131</v>
      </c>
      <c r="J448" s="47" t="s">
        <v>120</v>
      </c>
      <c r="K448" s="121" t="s">
        <v>772</v>
      </c>
      <c r="L448" s="33" t="s">
        <v>62</v>
      </c>
      <c r="M448" s="10">
        <v>5.35</v>
      </c>
      <c r="N448" s="27">
        <v>2.2885714285714283</v>
      </c>
      <c r="O448" s="28">
        <v>1.75</v>
      </c>
      <c r="P448" s="27">
        <v>0</v>
      </c>
      <c r="Q448" s="40">
        <f t="shared" si="717"/>
        <v>-2.2999999999999998</v>
      </c>
      <c r="R448" s="42">
        <f t="shared" ref="R448" si="897">Q448+R447</f>
        <v>192.06000000000006</v>
      </c>
      <c r="S448" s="10">
        <f t="shared" si="874"/>
        <v>5.35</v>
      </c>
      <c r="T448" s="27">
        <f t="shared" ref="T448:V448" si="898">IF(S448&gt;0,T$4,0)</f>
        <v>1</v>
      </c>
      <c r="U448" s="28">
        <f t="shared" si="876"/>
        <v>1.75</v>
      </c>
      <c r="V448" s="27">
        <f t="shared" si="898"/>
        <v>1</v>
      </c>
      <c r="W448" s="40">
        <f t="shared" si="781"/>
        <v>-2</v>
      </c>
      <c r="X448" s="42">
        <f t="shared" si="826"/>
        <v>113.19999999999996</v>
      </c>
      <c r="Y448" s="117"/>
      <c r="Z448" s="27"/>
      <c r="AA448" s="33"/>
      <c r="AB448" s="27"/>
      <c r="AC448" s="27"/>
      <c r="AD448" s="27"/>
      <c r="AE448" s="118"/>
      <c r="AF448" s="117"/>
      <c r="AG448" s="27"/>
      <c r="AH448" s="33"/>
      <c r="AI448" s="27"/>
      <c r="AJ448" s="27"/>
      <c r="AK448" s="118"/>
      <c r="AL448" s="70"/>
    </row>
    <row r="449" spans="1:38" outlineLevel="1" x14ac:dyDescent="0.2">
      <c r="A449" s="72"/>
      <c r="B449" s="34">
        <f t="shared" si="546"/>
        <v>444</v>
      </c>
      <c r="C449" s="2" t="s">
        <v>466</v>
      </c>
      <c r="D449" s="55">
        <v>44324</v>
      </c>
      <c r="E449" s="2" t="s">
        <v>49</v>
      </c>
      <c r="F449" s="47" t="s">
        <v>25</v>
      </c>
      <c r="G449" s="47" t="s">
        <v>245</v>
      </c>
      <c r="H449" s="47">
        <v>1200</v>
      </c>
      <c r="I449" s="47" t="s">
        <v>131</v>
      </c>
      <c r="J449" s="47" t="s">
        <v>120</v>
      </c>
      <c r="K449" s="121" t="s">
        <v>772</v>
      </c>
      <c r="L449" s="33" t="s">
        <v>56</v>
      </c>
      <c r="M449" s="10">
        <v>13.65</v>
      </c>
      <c r="N449" s="27">
        <v>0.78843137254901952</v>
      </c>
      <c r="O449" s="28">
        <v>2.16</v>
      </c>
      <c r="P449" s="27">
        <v>0.69333333333333291</v>
      </c>
      <c r="Q449" s="40">
        <f t="shared" si="717"/>
        <v>-1.5</v>
      </c>
      <c r="R449" s="42">
        <f t="shared" ref="R449" si="899">Q449+R448</f>
        <v>190.56000000000006</v>
      </c>
      <c r="S449" s="10">
        <f t="shared" si="874"/>
        <v>13.65</v>
      </c>
      <c r="T449" s="27">
        <f t="shared" ref="T449:V449" si="900">IF(S449&gt;0,T$4,0)</f>
        <v>1</v>
      </c>
      <c r="U449" s="28">
        <f t="shared" si="876"/>
        <v>2.16</v>
      </c>
      <c r="V449" s="27">
        <f t="shared" si="900"/>
        <v>1</v>
      </c>
      <c r="W449" s="40">
        <f t="shared" si="781"/>
        <v>-2</v>
      </c>
      <c r="X449" s="42">
        <f t="shared" si="826"/>
        <v>111.19999999999996</v>
      </c>
      <c r="Y449" s="117"/>
      <c r="Z449" s="27"/>
      <c r="AA449" s="33"/>
      <c r="AB449" s="27"/>
      <c r="AC449" s="27"/>
      <c r="AD449" s="27"/>
      <c r="AE449" s="118"/>
      <c r="AF449" s="117"/>
      <c r="AG449" s="27"/>
      <c r="AH449" s="33"/>
      <c r="AI449" s="27"/>
      <c r="AJ449" s="27"/>
      <c r="AK449" s="118"/>
      <c r="AL449" s="70"/>
    </row>
    <row r="450" spans="1:38" outlineLevel="1" x14ac:dyDescent="0.2">
      <c r="A450" s="72"/>
      <c r="B450" s="34">
        <f t="shared" si="546"/>
        <v>445</v>
      </c>
      <c r="C450" s="2" t="s">
        <v>494</v>
      </c>
      <c r="D450" s="55">
        <v>44324</v>
      </c>
      <c r="E450" s="2" t="s">
        <v>53</v>
      </c>
      <c r="F450" s="47" t="s">
        <v>36</v>
      </c>
      <c r="G450" s="47" t="s">
        <v>67</v>
      </c>
      <c r="H450" s="47">
        <v>1200</v>
      </c>
      <c r="I450" s="47" t="s">
        <v>132</v>
      </c>
      <c r="J450" s="47" t="s">
        <v>120</v>
      </c>
      <c r="K450" s="121" t="s">
        <v>772</v>
      </c>
      <c r="L450" s="33" t="s">
        <v>9</v>
      </c>
      <c r="M450" s="10">
        <v>1.67</v>
      </c>
      <c r="N450" s="27">
        <v>14.907906976744187</v>
      </c>
      <c r="O450" s="28">
        <v>1.1399999999999999</v>
      </c>
      <c r="P450" s="27">
        <v>0</v>
      </c>
      <c r="Q450" s="40">
        <f t="shared" si="717"/>
        <v>10</v>
      </c>
      <c r="R450" s="42">
        <f t="shared" ref="R450" si="901">Q450+R449</f>
        <v>200.56000000000006</v>
      </c>
      <c r="S450" s="10">
        <f t="shared" si="874"/>
        <v>1.67</v>
      </c>
      <c r="T450" s="27">
        <f t="shared" ref="T450:V450" si="902">IF(S450&gt;0,T$4,0)</f>
        <v>1</v>
      </c>
      <c r="U450" s="28">
        <f t="shared" si="876"/>
        <v>1.1399999999999999</v>
      </c>
      <c r="V450" s="27">
        <f t="shared" si="902"/>
        <v>1</v>
      </c>
      <c r="W450" s="40">
        <f t="shared" si="781"/>
        <v>0.81</v>
      </c>
      <c r="X450" s="42">
        <f t="shared" si="826"/>
        <v>112.00999999999996</v>
      </c>
      <c r="Y450" s="117"/>
      <c r="Z450" s="27"/>
      <c r="AA450" s="33"/>
      <c r="AB450" s="27"/>
      <c r="AC450" s="27"/>
      <c r="AD450" s="27"/>
      <c r="AE450" s="118"/>
      <c r="AF450" s="117"/>
      <c r="AG450" s="27"/>
      <c r="AH450" s="33"/>
      <c r="AI450" s="27"/>
      <c r="AJ450" s="27"/>
      <c r="AK450" s="118"/>
      <c r="AL450" s="70"/>
    </row>
    <row r="451" spans="1:38" outlineLevel="1" x14ac:dyDescent="0.2">
      <c r="A451" s="72"/>
      <c r="B451" s="34">
        <f t="shared" si="546"/>
        <v>446</v>
      </c>
      <c r="C451" s="2" t="s">
        <v>495</v>
      </c>
      <c r="D451" s="55">
        <v>44324</v>
      </c>
      <c r="E451" s="2" t="s">
        <v>53</v>
      </c>
      <c r="F451" s="47" t="s">
        <v>46</v>
      </c>
      <c r="G451" s="47" t="s">
        <v>70</v>
      </c>
      <c r="H451" s="47">
        <v>1000</v>
      </c>
      <c r="I451" s="47" t="s">
        <v>132</v>
      </c>
      <c r="J451" s="47" t="s">
        <v>120</v>
      </c>
      <c r="K451" s="121" t="s">
        <v>772</v>
      </c>
      <c r="L451" s="33" t="s">
        <v>9</v>
      </c>
      <c r="M451" s="10">
        <v>7.36</v>
      </c>
      <c r="N451" s="27">
        <v>1.5727450980392157</v>
      </c>
      <c r="O451" s="28">
        <v>2.29</v>
      </c>
      <c r="P451" s="27">
        <v>1.1888888888888889</v>
      </c>
      <c r="Q451" s="40">
        <f t="shared" si="717"/>
        <v>11.5</v>
      </c>
      <c r="R451" s="42">
        <f t="shared" ref="R451" si="903">Q451+R450</f>
        <v>212.06000000000006</v>
      </c>
      <c r="S451" s="10">
        <f t="shared" si="874"/>
        <v>7.36</v>
      </c>
      <c r="T451" s="27">
        <f t="shared" ref="T451:V451" si="904">IF(S451&gt;0,T$4,0)</f>
        <v>1</v>
      </c>
      <c r="U451" s="28">
        <f t="shared" si="876"/>
        <v>2.29</v>
      </c>
      <c r="V451" s="27">
        <f t="shared" si="904"/>
        <v>1</v>
      </c>
      <c r="W451" s="40">
        <f t="shared" si="781"/>
        <v>7.65</v>
      </c>
      <c r="X451" s="42">
        <f t="shared" si="826"/>
        <v>119.65999999999997</v>
      </c>
      <c r="Y451" s="117"/>
      <c r="Z451" s="27"/>
      <c r="AA451" s="33"/>
      <c r="AB451" s="27"/>
      <c r="AC451" s="27"/>
      <c r="AD451" s="27"/>
      <c r="AE451" s="118"/>
      <c r="AF451" s="117"/>
      <c r="AG451" s="27"/>
      <c r="AH451" s="33"/>
      <c r="AI451" s="27"/>
      <c r="AJ451" s="27"/>
      <c r="AK451" s="118"/>
      <c r="AL451" s="70"/>
    </row>
    <row r="452" spans="1:38" outlineLevel="1" x14ac:dyDescent="0.2">
      <c r="A452" s="72"/>
      <c r="B452" s="34">
        <f t="shared" si="546"/>
        <v>447</v>
      </c>
      <c r="C452" s="2" t="s">
        <v>496</v>
      </c>
      <c r="D452" s="55">
        <v>44325</v>
      </c>
      <c r="E452" s="2" t="s">
        <v>32</v>
      </c>
      <c r="F452" s="47" t="s">
        <v>25</v>
      </c>
      <c r="G452" s="47" t="s">
        <v>245</v>
      </c>
      <c r="H452" s="47">
        <v>1100</v>
      </c>
      <c r="I452" s="47" t="s">
        <v>131</v>
      </c>
      <c r="J452" s="47" t="s">
        <v>120</v>
      </c>
      <c r="K452" s="121" t="s">
        <v>772</v>
      </c>
      <c r="L452" s="33" t="s">
        <v>66</v>
      </c>
      <c r="M452" s="10">
        <v>4.26</v>
      </c>
      <c r="N452" s="27">
        <v>3.0815384615384609</v>
      </c>
      <c r="O452" s="28">
        <v>1.86</v>
      </c>
      <c r="P452" s="27">
        <v>3.5257142857142858</v>
      </c>
      <c r="Q452" s="40">
        <f t="shared" si="717"/>
        <v>-6.6</v>
      </c>
      <c r="R452" s="42">
        <f t="shared" ref="R452" si="905">Q452+R451</f>
        <v>205.46000000000006</v>
      </c>
      <c r="S452" s="10">
        <f t="shared" si="874"/>
        <v>4.26</v>
      </c>
      <c r="T452" s="27">
        <f t="shared" ref="T452:V452" si="906">IF(S452&gt;0,T$4,0)</f>
        <v>1</v>
      </c>
      <c r="U452" s="28">
        <f t="shared" si="876"/>
        <v>1.86</v>
      </c>
      <c r="V452" s="27">
        <f t="shared" si="906"/>
        <v>1</v>
      </c>
      <c r="W452" s="40">
        <f t="shared" si="781"/>
        <v>-2</v>
      </c>
      <c r="X452" s="42">
        <f t="shared" si="826"/>
        <v>117.65999999999997</v>
      </c>
      <c r="Y452" s="117"/>
      <c r="Z452" s="27"/>
      <c r="AA452" s="33"/>
      <c r="AB452" s="27"/>
      <c r="AC452" s="27"/>
      <c r="AD452" s="27"/>
      <c r="AE452" s="118"/>
      <c r="AF452" s="117"/>
      <c r="AG452" s="27"/>
      <c r="AH452" s="33"/>
      <c r="AI452" s="27"/>
      <c r="AJ452" s="27"/>
      <c r="AK452" s="118"/>
      <c r="AL452" s="70"/>
    </row>
    <row r="453" spans="1:38" outlineLevel="1" x14ac:dyDescent="0.2">
      <c r="A453" s="72"/>
      <c r="B453" s="34">
        <f t="shared" si="546"/>
        <v>448</v>
      </c>
      <c r="C453" s="2" t="s">
        <v>497</v>
      </c>
      <c r="D453" s="55">
        <v>44325</v>
      </c>
      <c r="E453" s="2" t="s">
        <v>32</v>
      </c>
      <c r="F453" s="47" t="s">
        <v>36</v>
      </c>
      <c r="G453" s="47" t="s">
        <v>67</v>
      </c>
      <c r="H453" s="47">
        <v>1100</v>
      </c>
      <c r="I453" s="47" t="s">
        <v>131</v>
      </c>
      <c r="J453" s="47" t="s">
        <v>120</v>
      </c>
      <c r="K453" s="121" t="s">
        <v>772</v>
      </c>
      <c r="L453" s="33" t="s">
        <v>56</v>
      </c>
      <c r="M453" s="10">
        <v>2.66</v>
      </c>
      <c r="N453" s="27">
        <v>6.0400000000000009</v>
      </c>
      <c r="O453" s="28">
        <v>1.36</v>
      </c>
      <c r="P453" s="27">
        <v>0</v>
      </c>
      <c r="Q453" s="40">
        <f t="shared" si="717"/>
        <v>-6</v>
      </c>
      <c r="R453" s="42">
        <f t="shared" ref="R453" si="907">Q453+R452</f>
        <v>199.46000000000006</v>
      </c>
      <c r="S453" s="10">
        <f t="shared" si="874"/>
        <v>2.66</v>
      </c>
      <c r="T453" s="27">
        <f t="shared" ref="T453:V453" si="908">IF(S453&gt;0,T$4,0)</f>
        <v>1</v>
      </c>
      <c r="U453" s="28">
        <f t="shared" si="876"/>
        <v>1.36</v>
      </c>
      <c r="V453" s="27">
        <f t="shared" si="908"/>
        <v>1</v>
      </c>
      <c r="W453" s="40">
        <f t="shared" si="781"/>
        <v>-2</v>
      </c>
      <c r="X453" s="42">
        <f t="shared" si="826"/>
        <v>115.65999999999997</v>
      </c>
      <c r="Y453" s="117"/>
      <c r="Z453" s="27"/>
      <c r="AA453" s="33"/>
      <c r="AB453" s="27"/>
      <c r="AC453" s="27"/>
      <c r="AD453" s="27"/>
      <c r="AE453" s="118"/>
      <c r="AF453" s="117"/>
      <c r="AG453" s="27"/>
      <c r="AH453" s="33"/>
      <c r="AI453" s="27"/>
      <c r="AJ453" s="27"/>
      <c r="AK453" s="118"/>
      <c r="AL453" s="70"/>
    </row>
    <row r="454" spans="1:38" outlineLevel="1" x14ac:dyDescent="0.2">
      <c r="A454" s="72"/>
      <c r="B454" s="34">
        <f t="shared" si="546"/>
        <v>449</v>
      </c>
      <c r="C454" s="2" t="s">
        <v>498</v>
      </c>
      <c r="D454" s="55">
        <v>44325</v>
      </c>
      <c r="E454" s="2" t="s">
        <v>32</v>
      </c>
      <c r="F454" s="47" t="s">
        <v>36</v>
      </c>
      <c r="G454" s="47" t="s">
        <v>67</v>
      </c>
      <c r="H454" s="47">
        <v>1100</v>
      </c>
      <c r="I454" s="47" t="s">
        <v>131</v>
      </c>
      <c r="J454" s="47" t="s">
        <v>120</v>
      </c>
      <c r="K454" s="121" t="s">
        <v>772</v>
      </c>
      <c r="L454" s="33" t="s">
        <v>8</v>
      </c>
      <c r="M454" s="10">
        <v>12</v>
      </c>
      <c r="N454" s="27">
        <v>0.90999999999999992</v>
      </c>
      <c r="O454" s="28">
        <v>3.15</v>
      </c>
      <c r="P454" s="27">
        <v>0.40571428571428575</v>
      </c>
      <c r="Q454" s="40">
        <f t="shared" si="717"/>
        <v>0</v>
      </c>
      <c r="R454" s="42">
        <f t="shared" ref="R454" si="909">Q454+R453</f>
        <v>199.46000000000006</v>
      </c>
      <c r="S454" s="10">
        <f t="shared" si="874"/>
        <v>12</v>
      </c>
      <c r="T454" s="27">
        <f t="shared" ref="T454:V454" si="910">IF(S454&gt;0,T$4,0)</f>
        <v>1</v>
      </c>
      <c r="U454" s="28">
        <f t="shared" si="876"/>
        <v>3.15</v>
      </c>
      <c r="V454" s="27">
        <f t="shared" si="910"/>
        <v>1</v>
      </c>
      <c r="W454" s="40">
        <f t="shared" si="781"/>
        <v>1.1499999999999999</v>
      </c>
      <c r="X454" s="42">
        <f t="shared" si="826"/>
        <v>116.80999999999997</v>
      </c>
      <c r="Y454" s="117"/>
      <c r="Z454" s="27"/>
      <c r="AA454" s="33"/>
      <c r="AB454" s="27"/>
      <c r="AC454" s="27"/>
      <c r="AD454" s="27"/>
      <c r="AE454" s="118"/>
      <c r="AF454" s="117"/>
      <c r="AG454" s="27"/>
      <c r="AH454" s="33"/>
      <c r="AI454" s="27"/>
      <c r="AJ454" s="27"/>
      <c r="AK454" s="118"/>
      <c r="AL454" s="70"/>
    </row>
    <row r="455" spans="1:38" outlineLevel="1" x14ac:dyDescent="0.2">
      <c r="A455" s="72"/>
      <c r="B455" s="34">
        <f t="shared" si="546"/>
        <v>450</v>
      </c>
      <c r="C455" s="2" t="s">
        <v>499</v>
      </c>
      <c r="D455" s="55">
        <v>44326</v>
      </c>
      <c r="E455" s="2" t="s">
        <v>28</v>
      </c>
      <c r="F455" s="47" t="s">
        <v>25</v>
      </c>
      <c r="G455" s="47" t="s">
        <v>67</v>
      </c>
      <c r="H455" s="47">
        <v>1209</v>
      </c>
      <c r="I455" s="47" t="s">
        <v>132</v>
      </c>
      <c r="J455" s="47" t="s">
        <v>120</v>
      </c>
      <c r="K455" s="121" t="s">
        <v>772</v>
      </c>
      <c r="L455" s="33" t="s">
        <v>9</v>
      </c>
      <c r="M455" s="10">
        <v>1.65</v>
      </c>
      <c r="N455" s="27">
        <v>15.44</v>
      </c>
      <c r="O455" s="28">
        <v>1.1399999999999999</v>
      </c>
      <c r="P455" s="27">
        <v>0</v>
      </c>
      <c r="Q455" s="40">
        <f t="shared" si="717"/>
        <v>10</v>
      </c>
      <c r="R455" s="42">
        <f t="shared" ref="R455" si="911">Q455+R454</f>
        <v>209.46000000000006</v>
      </c>
      <c r="S455" s="10">
        <f t="shared" si="874"/>
        <v>1.65</v>
      </c>
      <c r="T455" s="27">
        <f t="shared" ref="T455:V455" si="912">IF(S455&gt;0,T$4,0)</f>
        <v>1</v>
      </c>
      <c r="U455" s="28">
        <f t="shared" si="876"/>
        <v>1.1399999999999999</v>
      </c>
      <c r="V455" s="27">
        <f t="shared" si="912"/>
        <v>1</v>
      </c>
      <c r="W455" s="40">
        <f t="shared" si="781"/>
        <v>0.79</v>
      </c>
      <c r="X455" s="42">
        <f t="shared" si="826"/>
        <v>117.59999999999998</v>
      </c>
      <c r="Y455" s="117"/>
      <c r="Z455" s="27"/>
      <c r="AA455" s="33"/>
      <c r="AB455" s="27"/>
      <c r="AC455" s="27"/>
      <c r="AD455" s="27"/>
      <c r="AE455" s="118"/>
      <c r="AF455" s="117"/>
      <c r="AG455" s="27"/>
      <c r="AH455" s="33"/>
      <c r="AI455" s="27"/>
      <c r="AJ455" s="27"/>
      <c r="AK455" s="118"/>
      <c r="AL455" s="70"/>
    </row>
    <row r="456" spans="1:38" outlineLevel="1" x14ac:dyDescent="0.2">
      <c r="A456" s="72"/>
      <c r="B456" s="34">
        <f t="shared" si="546"/>
        <v>451</v>
      </c>
      <c r="C456" s="2" t="s">
        <v>500</v>
      </c>
      <c r="D456" s="55">
        <v>44327</v>
      </c>
      <c r="E456" s="2" t="s">
        <v>39</v>
      </c>
      <c r="F456" s="47" t="s">
        <v>36</v>
      </c>
      <c r="G456" s="47" t="s">
        <v>67</v>
      </c>
      <c r="H456" s="47">
        <v>1000</v>
      </c>
      <c r="I456" s="47" t="s">
        <v>131</v>
      </c>
      <c r="J456" s="47" t="s">
        <v>120</v>
      </c>
      <c r="K456" s="121" t="s">
        <v>772</v>
      </c>
      <c r="L456" s="33" t="s">
        <v>56</v>
      </c>
      <c r="M456" s="10">
        <v>2.13</v>
      </c>
      <c r="N456" s="27">
        <v>8.879999999999999</v>
      </c>
      <c r="O456" s="28">
        <v>1.37</v>
      </c>
      <c r="P456" s="27">
        <v>0</v>
      </c>
      <c r="Q456" s="40">
        <f t="shared" si="717"/>
        <v>-8.9</v>
      </c>
      <c r="R456" s="42">
        <f t="shared" ref="R456" si="913">Q456+R455</f>
        <v>200.56000000000006</v>
      </c>
      <c r="S456" s="10">
        <f t="shared" si="874"/>
        <v>2.13</v>
      </c>
      <c r="T456" s="27">
        <f t="shared" ref="T456:V456" si="914">IF(S456&gt;0,T$4,0)</f>
        <v>1</v>
      </c>
      <c r="U456" s="28">
        <f t="shared" si="876"/>
        <v>1.37</v>
      </c>
      <c r="V456" s="27">
        <f t="shared" si="914"/>
        <v>1</v>
      </c>
      <c r="W456" s="40">
        <f t="shared" ref="W456:W522" si="915">ROUND(IF(OR($L456="1st",$L456="WON"),($S456*$T456)+($U456*$V456),IF(OR($L456="2nd",$L456="3rd"),IF($U456="NTD",0,($U456*$V456))))-($T456+$V456),2)</f>
        <v>-2</v>
      </c>
      <c r="X456" s="42">
        <f t="shared" si="826"/>
        <v>115.59999999999998</v>
      </c>
      <c r="Y456" s="117"/>
      <c r="Z456" s="27"/>
      <c r="AA456" s="33"/>
      <c r="AB456" s="27"/>
      <c r="AC456" s="27"/>
      <c r="AD456" s="27"/>
      <c r="AE456" s="118"/>
      <c r="AF456" s="117"/>
      <c r="AG456" s="27"/>
      <c r="AH456" s="33"/>
      <c r="AI456" s="27"/>
      <c r="AJ456" s="27"/>
      <c r="AK456" s="118"/>
      <c r="AL456" s="70"/>
    </row>
    <row r="457" spans="1:38" outlineLevel="1" x14ac:dyDescent="0.2">
      <c r="A457" s="72"/>
      <c r="B457" s="34">
        <f t="shared" si="546"/>
        <v>452</v>
      </c>
      <c r="C457" s="2" t="s">
        <v>501</v>
      </c>
      <c r="D457" s="55">
        <v>44327</v>
      </c>
      <c r="E457" s="2" t="s">
        <v>39</v>
      </c>
      <c r="F457" s="47" t="s">
        <v>36</v>
      </c>
      <c r="G457" s="47" t="s">
        <v>67</v>
      </c>
      <c r="H457" s="47">
        <v>1000</v>
      </c>
      <c r="I457" s="47" t="s">
        <v>131</v>
      </c>
      <c r="J457" s="47" t="s">
        <v>120</v>
      </c>
      <c r="K457" s="121" t="s">
        <v>772</v>
      </c>
      <c r="L457" s="33" t="s">
        <v>8</v>
      </c>
      <c r="M457" s="10">
        <v>85</v>
      </c>
      <c r="N457" s="27">
        <v>0.11952380952380953</v>
      </c>
      <c r="O457" s="28">
        <v>23.8</v>
      </c>
      <c r="P457" s="27">
        <v>5.0000000000000001E-3</v>
      </c>
      <c r="Q457" s="40">
        <f t="shared" si="717"/>
        <v>0</v>
      </c>
      <c r="R457" s="42">
        <f t="shared" ref="R457" si="916">Q457+R456</f>
        <v>200.56000000000006</v>
      </c>
      <c r="S457" s="10">
        <f t="shared" si="874"/>
        <v>85</v>
      </c>
      <c r="T457" s="27">
        <f t="shared" ref="T457:V457" si="917">IF(S457&gt;0,T$4,0)</f>
        <v>1</v>
      </c>
      <c r="U457" s="28">
        <f t="shared" si="876"/>
        <v>23.8</v>
      </c>
      <c r="V457" s="27">
        <f t="shared" si="917"/>
        <v>1</v>
      </c>
      <c r="W457" s="40">
        <f t="shared" si="915"/>
        <v>21.8</v>
      </c>
      <c r="X457" s="42">
        <f t="shared" si="826"/>
        <v>137.39999999999998</v>
      </c>
      <c r="Y457" s="117"/>
      <c r="Z457" s="27"/>
      <c r="AA457" s="33"/>
      <c r="AB457" s="27"/>
      <c r="AC457" s="27"/>
      <c r="AD457" s="27"/>
      <c r="AE457" s="118"/>
      <c r="AF457" s="117"/>
      <c r="AG457" s="27"/>
      <c r="AH457" s="33"/>
      <c r="AI457" s="27"/>
      <c r="AJ457" s="27"/>
      <c r="AK457" s="118"/>
      <c r="AL457" s="70"/>
    </row>
    <row r="458" spans="1:38" outlineLevel="1" x14ac:dyDescent="0.2">
      <c r="A458" s="72"/>
      <c r="B458" s="34">
        <f t="shared" si="546"/>
        <v>453</v>
      </c>
      <c r="C458" s="2" t="s">
        <v>502</v>
      </c>
      <c r="D458" s="55">
        <v>44327</v>
      </c>
      <c r="E458" s="2" t="s">
        <v>39</v>
      </c>
      <c r="F458" s="47" t="s">
        <v>10</v>
      </c>
      <c r="G458" s="47" t="s">
        <v>67</v>
      </c>
      <c r="H458" s="47">
        <v>1000</v>
      </c>
      <c r="I458" s="47" t="s">
        <v>131</v>
      </c>
      <c r="J458" s="47" t="s">
        <v>120</v>
      </c>
      <c r="K458" s="121" t="s">
        <v>772</v>
      </c>
      <c r="L458" s="33" t="s">
        <v>12</v>
      </c>
      <c r="M458" s="10">
        <v>4.45</v>
      </c>
      <c r="N458" s="27">
        <v>2.9062857142857137</v>
      </c>
      <c r="O458" s="28">
        <v>1.53</v>
      </c>
      <c r="P458" s="27">
        <v>0</v>
      </c>
      <c r="Q458" s="40">
        <f t="shared" si="717"/>
        <v>-2.9</v>
      </c>
      <c r="R458" s="42">
        <f t="shared" ref="R458" si="918">Q458+R457</f>
        <v>197.66000000000005</v>
      </c>
      <c r="S458" s="10">
        <f t="shared" si="874"/>
        <v>4.45</v>
      </c>
      <c r="T458" s="27">
        <f t="shared" ref="T458:V458" si="919">IF(S458&gt;0,T$4,0)</f>
        <v>1</v>
      </c>
      <c r="U458" s="28">
        <f t="shared" si="876"/>
        <v>1.53</v>
      </c>
      <c r="V458" s="27">
        <f t="shared" si="919"/>
        <v>1</v>
      </c>
      <c r="W458" s="40">
        <f t="shared" si="915"/>
        <v>-0.47</v>
      </c>
      <c r="X458" s="42">
        <f t="shared" si="826"/>
        <v>136.92999999999998</v>
      </c>
      <c r="Y458" s="117"/>
      <c r="Z458" s="27"/>
      <c r="AA458" s="33"/>
      <c r="AB458" s="27"/>
      <c r="AC458" s="27"/>
      <c r="AD458" s="27"/>
      <c r="AE458" s="118"/>
      <c r="AF458" s="117"/>
      <c r="AG458" s="27"/>
      <c r="AH458" s="33"/>
      <c r="AI458" s="27"/>
      <c r="AJ458" s="27"/>
      <c r="AK458" s="118"/>
      <c r="AL458" s="70"/>
    </row>
    <row r="459" spans="1:38" outlineLevel="1" x14ac:dyDescent="0.2">
      <c r="A459" s="72"/>
      <c r="B459" s="34">
        <f t="shared" si="546"/>
        <v>454</v>
      </c>
      <c r="C459" s="2" t="s">
        <v>503</v>
      </c>
      <c r="D459" s="55">
        <v>44328</v>
      </c>
      <c r="E459" s="2" t="s">
        <v>44</v>
      </c>
      <c r="F459" s="47" t="s">
        <v>36</v>
      </c>
      <c r="G459" s="47" t="s">
        <v>245</v>
      </c>
      <c r="H459" s="47">
        <v>1000</v>
      </c>
      <c r="I459" s="47" t="s">
        <v>131</v>
      </c>
      <c r="J459" s="47" t="s">
        <v>120</v>
      </c>
      <c r="K459" s="121" t="s">
        <v>772</v>
      </c>
      <c r="L459" s="33" t="s">
        <v>9</v>
      </c>
      <c r="M459" s="10">
        <v>3.6</v>
      </c>
      <c r="N459" s="27">
        <v>3.86</v>
      </c>
      <c r="O459" s="28">
        <v>1.59</v>
      </c>
      <c r="P459" s="27">
        <v>0</v>
      </c>
      <c r="Q459" s="40">
        <f t="shared" si="717"/>
        <v>10</v>
      </c>
      <c r="R459" s="42">
        <f t="shared" ref="R459" si="920">Q459+R458</f>
        <v>207.66000000000005</v>
      </c>
      <c r="S459" s="10">
        <f t="shared" si="874"/>
        <v>3.6</v>
      </c>
      <c r="T459" s="27">
        <f t="shared" ref="T459:V459" si="921">IF(S459&gt;0,T$4,0)</f>
        <v>1</v>
      </c>
      <c r="U459" s="28">
        <f t="shared" si="876"/>
        <v>1.59</v>
      </c>
      <c r="V459" s="27">
        <f t="shared" si="921"/>
        <v>1</v>
      </c>
      <c r="W459" s="40">
        <f t="shared" si="915"/>
        <v>3.19</v>
      </c>
      <c r="X459" s="42">
        <f t="shared" si="826"/>
        <v>140.11999999999998</v>
      </c>
      <c r="Y459" s="117"/>
      <c r="Z459" s="27"/>
      <c r="AA459" s="33"/>
      <c r="AB459" s="27"/>
      <c r="AC459" s="27"/>
      <c r="AD459" s="27"/>
      <c r="AE459" s="118"/>
      <c r="AF459" s="117"/>
      <c r="AG459" s="27"/>
      <c r="AH459" s="33"/>
      <c r="AI459" s="27"/>
      <c r="AJ459" s="27"/>
      <c r="AK459" s="118"/>
      <c r="AL459" s="70"/>
    </row>
    <row r="460" spans="1:38" outlineLevel="1" x14ac:dyDescent="0.2">
      <c r="A460" s="72"/>
      <c r="B460" s="34">
        <f t="shared" si="546"/>
        <v>455</v>
      </c>
      <c r="C460" s="2" t="s">
        <v>505</v>
      </c>
      <c r="D460" s="55">
        <v>44329</v>
      </c>
      <c r="E460" s="2" t="s">
        <v>44</v>
      </c>
      <c r="F460" s="47" t="s">
        <v>25</v>
      </c>
      <c r="G460" s="47" t="s">
        <v>67</v>
      </c>
      <c r="H460" s="47">
        <v>1000</v>
      </c>
      <c r="I460" s="47" t="s">
        <v>128</v>
      </c>
      <c r="J460" s="47" t="s">
        <v>120</v>
      </c>
      <c r="K460" s="121" t="s">
        <v>772</v>
      </c>
      <c r="L460" s="33" t="s">
        <v>74</v>
      </c>
      <c r="M460" s="170" t="s">
        <v>513</v>
      </c>
      <c r="N460" s="171"/>
      <c r="O460" s="171"/>
      <c r="P460" s="171"/>
      <c r="Q460" s="40">
        <v>0</v>
      </c>
      <c r="R460" s="42">
        <f t="shared" ref="R460" si="922">Q460+R459</f>
        <v>207.66000000000005</v>
      </c>
      <c r="S460" s="170" t="str">
        <f t="shared" si="874"/>
        <v>* SP not available *</v>
      </c>
      <c r="T460" s="171">
        <f t="shared" ref="T460" si="923">$T$4</f>
        <v>1</v>
      </c>
      <c r="U460" s="171">
        <f t="shared" si="876"/>
        <v>0</v>
      </c>
      <c r="V460" s="171">
        <f t="shared" ref="V460" si="924">$V$4</f>
        <v>1</v>
      </c>
      <c r="W460" s="40">
        <v>0</v>
      </c>
      <c r="X460" s="42">
        <f t="shared" si="826"/>
        <v>140.11999999999998</v>
      </c>
      <c r="Y460" s="168"/>
      <c r="Z460" s="169"/>
      <c r="AA460" s="169"/>
      <c r="AB460" s="169"/>
      <c r="AC460" s="27"/>
      <c r="AD460" s="27"/>
      <c r="AE460" s="118"/>
      <c r="AF460" s="168"/>
      <c r="AG460" s="169"/>
      <c r="AH460" s="169"/>
      <c r="AI460" s="169"/>
      <c r="AJ460" s="27"/>
      <c r="AK460" s="118"/>
      <c r="AL460" s="70"/>
    </row>
    <row r="461" spans="1:38" outlineLevel="1" x14ac:dyDescent="0.2">
      <c r="A461" s="72"/>
      <c r="B461" s="34">
        <f t="shared" si="546"/>
        <v>456</v>
      </c>
      <c r="C461" s="2" t="s">
        <v>504</v>
      </c>
      <c r="D461" s="55">
        <v>44329</v>
      </c>
      <c r="E461" s="2" t="s">
        <v>44</v>
      </c>
      <c r="F461" s="47" t="s">
        <v>10</v>
      </c>
      <c r="G461" s="47" t="s">
        <v>67</v>
      </c>
      <c r="H461" s="47">
        <v>1400</v>
      </c>
      <c r="I461" s="47" t="s">
        <v>128</v>
      </c>
      <c r="J461" s="47" t="s">
        <v>120</v>
      </c>
      <c r="K461" s="121" t="s">
        <v>772</v>
      </c>
      <c r="L461" s="33" t="s">
        <v>8</v>
      </c>
      <c r="M461" s="10">
        <v>3.51</v>
      </c>
      <c r="N461" s="27">
        <v>3.9800000000000004</v>
      </c>
      <c r="O461" s="28">
        <v>1.67</v>
      </c>
      <c r="P461" s="27">
        <v>0</v>
      </c>
      <c r="Q461" s="40">
        <f t="shared" si="717"/>
        <v>-4</v>
      </c>
      <c r="R461" s="42">
        <f t="shared" ref="R461" si="925">Q461+R460</f>
        <v>203.66000000000005</v>
      </c>
      <c r="S461" s="10">
        <f t="shared" si="874"/>
        <v>3.51</v>
      </c>
      <c r="T461" s="27">
        <f t="shared" ref="T461:T524" si="926">IF(S461&gt;0,T$4,0)</f>
        <v>1</v>
      </c>
      <c r="U461" s="28">
        <f t="shared" si="876"/>
        <v>1.67</v>
      </c>
      <c r="V461" s="27">
        <f t="shared" ref="V461" si="927">IF(U461&gt;0,V$4,0)</f>
        <v>1</v>
      </c>
      <c r="W461" s="40">
        <f t="shared" si="915"/>
        <v>-0.33</v>
      </c>
      <c r="X461" s="42">
        <f t="shared" si="826"/>
        <v>139.78999999999996</v>
      </c>
      <c r="Y461" s="117"/>
      <c r="Z461" s="27"/>
      <c r="AA461" s="33"/>
      <c r="AB461" s="27"/>
      <c r="AC461" s="27"/>
      <c r="AD461" s="27"/>
      <c r="AE461" s="118"/>
      <c r="AF461" s="117"/>
      <c r="AG461" s="27"/>
      <c r="AH461" s="33"/>
      <c r="AI461" s="27"/>
      <c r="AJ461" s="27"/>
      <c r="AK461" s="118"/>
      <c r="AL461" s="70"/>
    </row>
    <row r="462" spans="1:38" outlineLevel="1" x14ac:dyDescent="0.2">
      <c r="A462" s="72"/>
      <c r="B462" s="34">
        <f t="shared" si="546"/>
        <v>457</v>
      </c>
      <c r="C462" s="2" t="s">
        <v>476</v>
      </c>
      <c r="D462" s="55">
        <v>44329</v>
      </c>
      <c r="E462" s="2" t="s">
        <v>44</v>
      </c>
      <c r="F462" s="47" t="s">
        <v>46</v>
      </c>
      <c r="G462" s="47" t="s">
        <v>147</v>
      </c>
      <c r="H462" s="47">
        <v>1100</v>
      </c>
      <c r="I462" s="47" t="s">
        <v>128</v>
      </c>
      <c r="J462" s="47" t="s">
        <v>120</v>
      </c>
      <c r="K462" s="121" t="s">
        <v>772</v>
      </c>
      <c r="L462" s="33" t="s">
        <v>74</v>
      </c>
      <c r="M462" s="10">
        <v>9.61</v>
      </c>
      <c r="N462" s="27">
        <v>1.1573529411764707</v>
      </c>
      <c r="O462" s="28">
        <v>2.99</v>
      </c>
      <c r="P462" s="27">
        <v>0.56000000000000005</v>
      </c>
      <c r="Q462" s="40">
        <f t="shared" si="717"/>
        <v>-1.7</v>
      </c>
      <c r="R462" s="42">
        <f t="shared" ref="R462" si="928">Q462+R461</f>
        <v>201.96000000000006</v>
      </c>
      <c r="S462" s="10">
        <f t="shared" si="874"/>
        <v>9.61</v>
      </c>
      <c r="T462" s="27">
        <f t="shared" si="926"/>
        <v>1</v>
      </c>
      <c r="U462" s="28">
        <f t="shared" si="876"/>
        <v>2.99</v>
      </c>
      <c r="V462" s="27">
        <f t="shared" ref="V462" si="929">IF(U462&gt;0,V$4,0)</f>
        <v>1</v>
      </c>
      <c r="W462" s="40">
        <f t="shared" si="915"/>
        <v>-2</v>
      </c>
      <c r="X462" s="42">
        <f t="shared" si="826"/>
        <v>137.78999999999996</v>
      </c>
      <c r="Y462" s="117"/>
      <c r="Z462" s="27"/>
      <c r="AA462" s="33"/>
      <c r="AB462" s="27"/>
      <c r="AC462" s="27"/>
      <c r="AD462" s="27"/>
      <c r="AE462" s="118"/>
      <c r="AF462" s="117"/>
      <c r="AG462" s="27"/>
      <c r="AH462" s="33"/>
      <c r="AI462" s="27"/>
      <c r="AJ462" s="27"/>
      <c r="AK462" s="118"/>
      <c r="AL462" s="70"/>
    </row>
    <row r="463" spans="1:38" outlineLevel="1" x14ac:dyDescent="0.2">
      <c r="A463" s="72"/>
      <c r="B463" s="34">
        <f t="shared" si="546"/>
        <v>458</v>
      </c>
      <c r="C463" s="2" t="s">
        <v>482</v>
      </c>
      <c r="D463" s="55">
        <v>44330</v>
      </c>
      <c r="E463" s="2" t="s">
        <v>509</v>
      </c>
      <c r="F463" s="47" t="s">
        <v>36</v>
      </c>
      <c r="G463" s="47" t="s">
        <v>67</v>
      </c>
      <c r="H463" s="47">
        <v>1000</v>
      </c>
      <c r="I463" s="47" t="s">
        <v>131</v>
      </c>
      <c r="J463" s="47" t="s">
        <v>178</v>
      </c>
      <c r="K463" s="121" t="s">
        <v>772</v>
      </c>
      <c r="L463" s="33" t="s">
        <v>9</v>
      </c>
      <c r="M463" s="10">
        <v>3.19</v>
      </c>
      <c r="N463" s="27">
        <v>4.5771428571428565</v>
      </c>
      <c r="O463" s="28">
        <v>1.54</v>
      </c>
      <c r="P463" s="27">
        <v>0</v>
      </c>
      <c r="Q463" s="40">
        <f t="shared" si="717"/>
        <v>10</v>
      </c>
      <c r="R463" s="42">
        <f t="shared" ref="R463" si="930">Q463+R462</f>
        <v>211.96000000000006</v>
      </c>
      <c r="S463" s="10">
        <f t="shared" si="874"/>
        <v>3.19</v>
      </c>
      <c r="T463" s="27">
        <f t="shared" si="926"/>
        <v>1</v>
      </c>
      <c r="U463" s="28">
        <f t="shared" si="876"/>
        <v>1.54</v>
      </c>
      <c r="V463" s="27">
        <f t="shared" ref="V463" si="931">IF(U463&gt;0,V$4,0)</f>
        <v>1</v>
      </c>
      <c r="W463" s="40">
        <f t="shared" si="915"/>
        <v>2.73</v>
      </c>
      <c r="X463" s="42">
        <f t="shared" si="826"/>
        <v>140.51999999999995</v>
      </c>
      <c r="Y463" s="117"/>
      <c r="Z463" s="27"/>
      <c r="AA463" s="33"/>
      <c r="AB463" s="27"/>
      <c r="AC463" s="27"/>
      <c r="AD463" s="27"/>
      <c r="AE463" s="118"/>
      <c r="AF463" s="117"/>
      <c r="AG463" s="27"/>
      <c r="AH463" s="33"/>
      <c r="AI463" s="27"/>
      <c r="AJ463" s="27"/>
      <c r="AK463" s="118"/>
      <c r="AL463" s="70"/>
    </row>
    <row r="464" spans="1:38" outlineLevel="1" x14ac:dyDescent="0.2">
      <c r="A464" s="72"/>
      <c r="B464" s="34">
        <f t="shared" si="546"/>
        <v>459</v>
      </c>
      <c r="C464" s="2" t="s">
        <v>506</v>
      </c>
      <c r="D464" s="55">
        <v>44330</v>
      </c>
      <c r="E464" s="2" t="s">
        <v>51</v>
      </c>
      <c r="F464" s="47" t="s">
        <v>34</v>
      </c>
      <c r="G464" s="47" t="s">
        <v>67</v>
      </c>
      <c r="H464" s="47">
        <v>1325</v>
      </c>
      <c r="I464" s="47" t="s">
        <v>131</v>
      </c>
      <c r="J464" s="47" t="s">
        <v>120</v>
      </c>
      <c r="K464" s="121" t="s">
        <v>772</v>
      </c>
      <c r="L464" s="33" t="s">
        <v>62</v>
      </c>
      <c r="M464" s="10">
        <v>68.23</v>
      </c>
      <c r="N464" s="27">
        <v>0.14880597014925373</v>
      </c>
      <c r="O464" s="28">
        <v>14.08</v>
      </c>
      <c r="P464" s="27">
        <v>0.01</v>
      </c>
      <c r="Q464" s="40">
        <f t="shared" si="717"/>
        <v>-0.2</v>
      </c>
      <c r="R464" s="42">
        <f t="shared" ref="R464" si="932">Q464+R463</f>
        <v>211.76000000000008</v>
      </c>
      <c r="S464" s="10">
        <f t="shared" si="874"/>
        <v>68.23</v>
      </c>
      <c r="T464" s="27">
        <f t="shared" si="926"/>
        <v>1</v>
      </c>
      <c r="U464" s="28">
        <f t="shared" si="876"/>
        <v>14.08</v>
      </c>
      <c r="V464" s="27">
        <f t="shared" ref="V464" si="933">IF(U464&gt;0,V$4,0)</f>
        <v>1</v>
      </c>
      <c r="W464" s="40">
        <f t="shared" si="915"/>
        <v>-2</v>
      </c>
      <c r="X464" s="42">
        <f t="shared" si="826"/>
        <v>138.51999999999995</v>
      </c>
      <c r="Y464" s="117"/>
      <c r="Z464" s="27"/>
      <c r="AA464" s="33"/>
      <c r="AB464" s="27"/>
      <c r="AC464" s="27"/>
      <c r="AD464" s="27"/>
      <c r="AE464" s="118"/>
      <c r="AF464" s="117"/>
      <c r="AG464" s="27"/>
      <c r="AH464" s="33"/>
      <c r="AI464" s="27"/>
      <c r="AJ464" s="27"/>
      <c r="AK464" s="118"/>
      <c r="AL464" s="70"/>
    </row>
    <row r="465" spans="1:38" outlineLevel="1" x14ac:dyDescent="0.2">
      <c r="A465" s="72"/>
      <c r="B465" s="34">
        <f t="shared" si="546"/>
        <v>460</v>
      </c>
      <c r="C465" s="2" t="s">
        <v>507</v>
      </c>
      <c r="D465" s="55">
        <v>44330</v>
      </c>
      <c r="E465" s="2" t="s">
        <v>15</v>
      </c>
      <c r="F465" s="47" t="s">
        <v>25</v>
      </c>
      <c r="G465" s="47" t="s">
        <v>67</v>
      </c>
      <c r="H465" s="47">
        <v>1200</v>
      </c>
      <c r="I465" s="47" t="s">
        <v>131</v>
      </c>
      <c r="J465" s="47" t="s">
        <v>120</v>
      </c>
      <c r="K465" s="121" t="s">
        <v>772</v>
      </c>
      <c r="L465" s="33" t="s">
        <v>12</v>
      </c>
      <c r="M465" s="10">
        <v>8.3800000000000008</v>
      </c>
      <c r="N465" s="27">
        <v>1.3585573539760729</v>
      </c>
      <c r="O465" s="28">
        <v>1.87</v>
      </c>
      <c r="P465" s="27">
        <v>1.5242857142857145</v>
      </c>
      <c r="Q465" s="40">
        <f t="shared" si="717"/>
        <v>0</v>
      </c>
      <c r="R465" s="42">
        <f t="shared" ref="R465" si="934">Q465+R464</f>
        <v>211.76000000000008</v>
      </c>
      <c r="S465" s="10">
        <f t="shared" si="874"/>
        <v>8.3800000000000008</v>
      </c>
      <c r="T465" s="27">
        <f t="shared" si="926"/>
        <v>1</v>
      </c>
      <c r="U465" s="28">
        <f t="shared" si="876"/>
        <v>1.87</v>
      </c>
      <c r="V465" s="27">
        <f t="shared" ref="V465" si="935">IF(U465&gt;0,V$4,0)</f>
        <v>1</v>
      </c>
      <c r="W465" s="40">
        <f t="shared" si="915"/>
        <v>-0.13</v>
      </c>
      <c r="X465" s="42">
        <f t="shared" si="826"/>
        <v>138.38999999999996</v>
      </c>
      <c r="Y465" s="117"/>
      <c r="Z465" s="27"/>
      <c r="AA465" s="33"/>
      <c r="AB465" s="27"/>
      <c r="AC465" s="27"/>
      <c r="AD465" s="27"/>
      <c r="AE465" s="118"/>
      <c r="AF465" s="117"/>
      <c r="AG465" s="27"/>
      <c r="AH465" s="33"/>
      <c r="AI465" s="27"/>
      <c r="AJ465" s="27"/>
      <c r="AK465" s="118"/>
      <c r="AL465" s="70"/>
    </row>
    <row r="466" spans="1:38" outlineLevel="1" x14ac:dyDescent="0.2">
      <c r="A466" s="72"/>
      <c r="B466" s="34">
        <f t="shared" si="546"/>
        <v>461</v>
      </c>
      <c r="C466" s="2" t="s">
        <v>479</v>
      </c>
      <c r="D466" s="55">
        <v>44330</v>
      </c>
      <c r="E466" s="2" t="s">
        <v>15</v>
      </c>
      <c r="F466" s="47" t="s">
        <v>10</v>
      </c>
      <c r="G466" s="47" t="s">
        <v>67</v>
      </c>
      <c r="H466" s="47">
        <v>1400</v>
      </c>
      <c r="I466" s="47" t="s">
        <v>131</v>
      </c>
      <c r="J466" s="47" t="s">
        <v>120</v>
      </c>
      <c r="K466" s="121" t="s">
        <v>772</v>
      </c>
      <c r="L466" s="33" t="s">
        <v>9</v>
      </c>
      <c r="M466" s="10">
        <v>4.0999999999999996</v>
      </c>
      <c r="N466" s="27">
        <v>3.2120000000000006</v>
      </c>
      <c r="O466" s="28">
        <v>1.53</v>
      </c>
      <c r="P466" s="27"/>
      <c r="Q466" s="40">
        <f t="shared" si="717"/>
        <v>10</v>
      </c>
      <c r="R466" s="42">
        <f t="shared" ref="R466" si="936">Q466+R465</f>
        <v>221.76000000000008</v>
      </c>
      <c r="S466" s="10">
        <f t="shared" si="874"/>
        <v>4.0999999999999996</v>
      </c>
      <c r="T466" s="27">
        <f t="shared" si="926"/>
        <v>1</v>
      </c>
      <c r="U466" s="28">
        <f t="shared" si="876"/>
        <v>1.53</v>
      </c>
      <c r="V466" s="27">
        <f t="shared" ref="V466" si="937">IF(U466&gt;0,V$4,0)</f>
        <v>1</v>
      </c>
      <c r="W466" s="40">
        <f t="shared" si="915"/>
        <v>3.63</v>
      </c>
      <c r="X466" s="42">
        <f t="shared" si="826"/>
        <v>142.01999999999995</v>
      </c>
      <c r="Y466" s="117"/>
      <c r="Z466" s="27"/>
      <c r="AA466" s="33"/>
      <c r="AB466" s="27"/>
      <c r="AC466" s="27"/>
      <c r="AD466" s="27"/>
      <c r="AE466" s="118"/>
      <c r="AF466" s="117"/>
      <c r="AG466" s="27"/>
      <c r="AH466" s="33"/>
      <c r="AI466" s="27"/>
      <c r="AJ466" s="27"/>
      <c r="AK466" s="118"/>
      <c r="AL466" s="70"/>
    </row>
    <row r="467" spans="1:38" outlineLevel="1" x14ac:dyDescent="0.2">
      <c r="A467" s="72"/>
      <c r="B467" s="34">
        <f t="shared" si="546"/>
        <v>462</v>
      </c>
      <c r="C467" s="2" t="s">
        <v>508</v>
      </c>
      <c r="D467" s="55">
        <v>44330</v>
      </c>
      <c r="E467" s="2" t="s">
        <v>15</v>
      </c>
      <c r="F467" s="47" t="s">
        <v>48</v>
      </c>
      <c r="G467" s="47" t="s">
        <v>69</v>
      </c>
      <c r="H467" s="47">
        <v>1400</v>
      </c>
      <c r="I467" s="47" t="s">
        <v>131</v>
      </c>
      <c r="J467" s="47" t="s">
        <v>120</v>
      </c>
      <c r="K467" s="121" t="s">
        <v>772</v>
      </c>
      <c r="L467" s="33" t="s">
        <v>62</v>
      </c>
      <c r="M467" s="10">
        <v>24</v>
      </c>
      <c r="N467" s="27">
        <v>0.43608695652173912</v>
      </c>
      <c r="O467" s="28">
        <v>7.93</v>
      </c>
      <c r="P467" s="27">
        <v>6.4999999999999974E-2</v>
      </c>
      <c r="Q467" s="40">
        <f t="shared" si="717"/>
        <v>-0.5</v>
      </c>
      <c r="R467" s="42">
        <f t="shared" ref="R467" si="938">Q467+R466</f>
        <v>221.26000000000008</v>
      </c>
      <c r="S467" s="10">
        <f t="shared" si="874"/>
        <v>24</v>
      </c>
      <c r="T467" s="27">
        <f t="shared" si="926"/>
        <v>1</v>
      </c>
      <c r="U467" s="28">
        <f t="shared" si="876"/>
        <v>7.93</v>
      </c>
      <c r="V467" s="27">
        <f t="shared" ref="V467" si="939">IF(U467&gt;0,V$4,0)</f>
        <v>1</v>
      </c>
      <c r="W467" s="40">
        <f t="shared" si="915"/>
        <v>-2</v>
      </c>
      <c r="X467" s="42">
        <f t="shared" si="826"/>
        <v>140.01999999999995</v>
      </c>
      <c r="Y467" s="117"/>
      <c r="Z467" s="27"/>
      <c r="AA467" s="33"/>
      <c r="AB467" s="27"/>
      <c r="AC467" s="27"/>
      <c r="AD467" s="27"/>
      <c r="AE467" s="118"/>
      <c r="AF467" s="117"/>
      <c r="AG467" s="27"/>
      <c r="AH467" s="33"/>
      <c r="AI467" s="27"/>
      <c r="AJ467" s="27"/>
      <c r="AK467" s="118"/>
      <c r="AL467" s="70"/>
    </row>
    <row r="468" spans="1:38" outlineLevel="1" x14ac:dyDescent="0.2">
      <c r="A468" s="72"/>
      <c r="B468" s="34">
        <f t="shared" si="546"/>
        <v>463</v>
      </c>
      <c r="C468" s="2" t="s">
        <v>510</v>
      </c>
      <c r="D468" s="55">
        <v>44331</v>
      </c>
      <c r="E468" s="2" t="s">
        <v>31</v>
      </c>
      <c r="F468" s="47" t="s">
        <v>25</v>
      </c>
      <c r="G468" s="47" t="s">
        <v>245</v>
      </c>
      <c r="H468" s="47">
        <v>1000</v>
      </c>
      <c r="I468" s="47" t="s">
        <v>131</v>
      </c>
      <c r="J468" s="47" t="s">
        <v>120</v>
      </c>
      <c r="K468" s="121" t="s">
        <v>772</v>
      </c>
      <c r="L468" s="33" t="s">
        <v>66</v>
      </c>
      <c r="M468" s="10">
        <v>4.5999999999999996</v>
      </c>
      <c r="N468" s="27">
        <v>2.7717241379310344</v>
      </c>
      <c r="O468" s="28">
        <v>1.94</v>
      </c>
      <c r="P468" s="27">
        <v>2.9466666666666663</v>
      </c>
      <c r="Q468" s="40">
        <f t="shared" si="717"/>
        <v>-5.7</v>
      </c>
      <c r="R468" s="42">
        <f t="shared" ref="R468" si="940">Q468+R467</f>
        <v>215.56000000000009</v>
      </c>
      <c r="S468" s="10">
        <f t="shared" si="874"/>
        <v>4.5999999999999996</v>
      </c>
      <c r="T468" s="27">
        <f t="shared" si="926"/>
        <v>1</v>
      </c>
      <c r="U468" s="28">
        <f t="shared" si="876"/>
        <v>1.94</v>
      </c>
      <c r="V468" s="27">
        <f t="shared" ref="V468" si="941">IF(U468&gt;0,V$4,0)</f>
        <v>1</v>
      </c>
      <c r="W468" s="40">
        <f t="shared" si="915"/>
        <v>-2</v>
      </c>
      <c r="X468" s="42">
        <f t="shared" si="826"/>
        <v>138.01999999999995</v>
      </c>
      <c r="Y468" s="117"/>
      <c r="Z468" s="27"/>
      <c r="AA468" s="33"/>
      <c r="AB468" s="27"/>
      <c r="AC468" s="27"/>
      <c r="AD468" s="27"/>
      <c r="AE468" s="118"/>
      <c r="AF468" s="117"/>
      <c r="AG468" s="27"/>
      <c r="AH468" s="33"/>
      <c r="AI468" s="27"/>
      <c r="AJ468" s="27"/>
      <c r="AK468" s="118"/>
      <c r="AL468" s="70"/>
    </row>
    <row r="469" spans="1:38" outlineLevel="1" x14ac:dyDescent="0.2">
      <c r="A469" s="72"/>
      <c r="B469" s="34">
        <f t="shared" si="546"/>
        <v>464</v>
      </c>
      <c r="C469" s="2" t="s">
        <v>511</v>
      </c>
      <c r="D469" s="55">
        <v>44331</v>
      </c>
      <c r="E469" s="2" t="s">
        <v>31</v>
      </c>
      <c r="F469" s="47" t="s">
        <v>10</v>
      </c>
      <c r="G469" s="47" t="s">
        <v>112</v>
      </c>
      <c r="H469" s="47">
        <v>1000</v>
      </c>
      <c r="I469" s="47" t="s">
        <v>131</v>
      </c>
      <c r="J469" s="47" t="s">
        <v>120</v>
      </c>
      <c r="K469" s="121" t="s">
        <v>772</v>
      </c>
      <c r="L469" s="33" t="s">
        <v>12</v>
      </c>
      <c r="M469" s="10">
        <v>71.349999999999994</v>
      </c>
      <c r="N469" s="27">
        <v>0.14148809523809525</v>
      </c>
      <c r="O469" s="28">
        <v>13</v>
      </c>
      <c r="P469" s="27">
        <v>0.01</v>
      </c>
      <c r="Q469" s="40">
        <f t="shared" si="717"/>
        <v>0</v>
      </c>
      <c r="R469" s="42">
        <f t="shared" ref="R469" si="942">Q469+R468</f>
        <v>215.56000000000009</v>
      </c>
      <c r="S469" s="10">
        <f t="shared" si="874"/>
        <v>71.349999999999994</v>
      </c>
      <c r="T469" s="27">
        <f t="shared" si="926"/>
        <v>1</v>
      </c>
      <c r="U469" s="28">
        <f t="shared" si="876"/>
        <v>13</v>
      </c>
      <c r="V469" s="27">
        <f t="shared" ref="V469" si="943">IF(U469&gt;0,V$4,0)</f>
        <v>1</v>
      </c>
      <c r="W469" s="40">
        <f t="shared" si="915"/>
        <v>11</v>
      </c>
      <c r="X469" s="42">
        <f t="shared" si="826"/>
        <v>149.01999999999995</v>
      </c>
      <c r="Y469" s="117"/>
      <c r="Z469" s="27"/>
      <c r="AA469" s="33"/>
      <c r="AB469" s="27"/>
      <c r="AC469" s="27"/>
      <c r="AD469" s="27"/>
      <c r="AE469" s="118"/>
      <c r="AF469" s="117"/>
      <c r="AG469" s="27"/>
      <c r="AH469" s="33"/>
      <c r="AI469" s="27"/>
      <c r="AJ469" s="27"/>
      <c r="AK469" s="118"/>
      <c r="AL469" s="70"/>
    </row>
    <row r="470" spans="1:38" outlineLevel="1" x14ac:dyDescent="0.2">
      <c r="A470" s="72"/>
      <c r="B470" s="34">
        <f t="shared" si="546"/>
        <v>465</v>
      </c>
      <c r="C470" s="2" t="s">
        <v>512</v>
      </c>
      <c r="D470" s="55">
        <v>44332</v>
      </c>
      <c r="E470" s="2" t="s">
        <v>40</v>
      </c>
      <c r="F470" s="47" t="s">
        <v>25</v>
      </c>
      <c r="G470" s="47" t="s">
        <v>67</v>
      </c>
      <c r="H470" s="47">
        <v>1100</v>
      </c>
      <c r="I470" s="47" t="s">
        <v>131</v>
      </c>
      <c r="J470" s="47" t="s">
        <v>120</v>
      </c>
      <c r="K470" s="121" t="s">
        <v>772</v>
      </c>
      <c r="L470" s="33" t="s">
        <v>12</v>
      </c>
      <c r="M470" s="10">
        <v>2.4700000000000002</v>
      </c>
      <c r="N470" s="27">
        <v>6.7889361702127662</v>
      </c>
      <c r="O470" s="28">
        <v>1.32</v>
      </c>
      <c r="P470" s="27">
        <v>0</v>
      </c>
      <c r="Q470" s="40">
        <f t="shared" si="717"/>
        <v>-6.8</v>
      </c>
      <c r="R470" s="42">
        <f t="shared" ref="R470" si="944">Q470+R469</f>
        <v>208.76000000000008</v>
      </c>
      <c r="S470" s="10">
        <f t="shared" si="874"/>
        <v>2.4700000000000002</v>
      </c>
      <c r="T470" s="27">
        <f t="shared" si="926"/>
        <v>1</v>
      </c>
      <c r="U470" s="28">
        <f t="shared" si="876"/>
        <v>1.32</v>
      </c>
      <c r="V470" s="27">
        <f t="shared" ref="V470" si="945">IF(U470&gt;0,V$4,0)</f>
        <v>1</v>
      </c>
      <c r="W470" s="40">
        <f t="shared" si="915"/>
        <v>-0.68</v>
      </c>
      <c r="X470" s="42">
        <f t="shared" si="826"/>
        <v>148.33999999999995</v>
      </c>
      <c r="Y470" s="117"/>
      <c r="Z470" s="27"/>
      <c r="AA470" s="33"/>
      <c r="AB470" s="27"/>
      <c r="AC470" s="27"/>
      <c r="AD470" s="27"/>
      <c r="AE470" s="118"/>
      <c r="AF470" s="117"/>
      <c r="AG470" s="27"/>
      <c r="AH470" s="33"/>
      <c r="AI470" s="27"/>
      <c r="AJ470" s="27"/>
      <c r="AK470" s="118"/>
      <c r="AL470" s="70"/>
    </row>
    <row r="471" spans="1:38" outlineLevel="1" x14ac:dyDescent="0.2">
      <c r="A471" s="72"/>
      <c r="B471" s="34">
        <f t="shared" si="546"/>
        <v>466</v>
      </c>
      <c r="C471" s="2" t="s">
        <v>514</v>
      </c>
      <c r="D471" s="55">
        <v>44336</v>
      </c>
      <c r="E471" s="2" t="s">
        <v>88</v>
      </c>
      <c r="F471" s="47" t="s">
        <v>25</v>
      </c>
      <c r="G471" s="47" t="s">
        <v>67</v>
      </c>
      <c r="H471" s="47">
        <v>1100</v>
      </c>
      <c r="I471" s="47" t="s">
        <v>133</v>
      </c>
      <c r="J471" s="47" t="s">
        <v>120</v>
      </c>
      <c r="K471" s="121" t="s">
        <v>772</v>
      </c>
      <c r="L471" s="33" t="s">
        <v>110</v>
      </c>
      <c r="M471" s="10">
        <v>20.74</v>
      </c>
      <c r="N471" s="27">
        <v>0.505</v>
      </c>
      <c r="O471" s="28">
        <v>3.82</v>
      </c>
      <c r="P471" s="27">
        <v>0.18000000000000005</v>
      </c>
      <c r="Q471" s="40">
        <f t="shared" si="717"/>
        <v>-0.7</v>
      </c>
      <c r="R471" s="42">
        <f t="shared" ref="R471" si="946">Q471+R470</f>
        <v>208.06000000000009</v>
      </c>
      <c r="S471" s="10">
        <f t="shared" si="874"/>
        <v>20.74</v>
      </c>
      <c r="T471" s="27">
        <f t="shared" si="926"/>
        <v>1</v>
      </c>
      <c r="U471" s="28">
        <f t="shared" si="876"/>
        <v>3.82</v>
      </c>
      <c r="V471" s="27">
        <f t="shared" ref="V471" si="947">IF(U471&gt;0,V$4,0)</f>
        <v>1</v>
      </c>
      <c r="W471" s="40">
        <f t="shared" si="915"/>
        <v>-2</v>
      </c>
      <c r="X471" s="42">
        <f t="shared" si="826"/>
        <v>146.33999999999995</v>
      </c>
      <c r="Y471" s="117"/>
      <c r="Z471" s="27"/>
      <c r="AA471" s="33"/>
      <c r="AB471" s="27"/>
      <c r="AC471" s="27"/>
      <c r="AD471" s="27"/>
      <c r="AE471" s="118"/>
      <c r="AF471" s="117"/>
      <c r="AG471" s="27"/>
      <c r="AH471" s="33"/>
      <c r="AI471" s="27"/>
      <c r="AJ471" s="27"/>
      <c r="AK471" s="118"/>
      <c r="AL471" s="70"/>
    </row>
    <row r="472" spans="1:38" outlineLevel="1" x14ac:dyDescent="0.2">
      <c r="A472" s="72"/>
      <c r="B472" s="34">
        <f t="shared" si="546"/>
        <v>467</v>
      </c>
      <c r="C472" s="2" t="s">
        <v>341</v>
      </c>
      <c r="D472" s="55">
        <v>44337</v>
      </c>
      <c r="E472" s="2" t="s">
        <v>15</v>
      </c>
      <c r="F472" s="47" t="s">
        <v>25</v>
      </c>
      <c r="G472" s="47" t="s">
        <v>245</v>
      </c>
      <c r="H472" s="47">
        <v>1000</v>
      </c>
      <c r="I472" s="47" t="s">
        <v>131</v>
      </c>
      <c r="J472" s="47" t="s">
        <v>120</v>
      </c>
      <c r="K472" s="121" t="s">
        <v>772</v>
      </c>
      <c r="L472" s="33" t="s">
        <v>12</v>
      </c>
      <c r="M472" s="10">
        <v>1.88</v>
      </c>
      <c r="N472" s="27">
        <v>11.394285714285715</v>
      </c>
      <c r="O472" s="28">
        <v>1.32</v>
      </c>
      <c r="P472" s="27">
        <v>0</v>
      </c>
      <c r="Q472" s="40">
        <f t="shared" si="717"/>
        <v>-11.4</v>
      </c>
      <c r="R472" s="42">
        <f t="shared" ref="R472" si="948">Q472+R471</f>
        <v>196.66000000000008</v>
      </c>
      <c r="S472" s="10">
        <f t="shared" si="874"/>
        <v>1.88</v>
      </c>
      <c r="T472" s="27">
        <f t="shared" si="926"/>
        <v>1</v>
      </c>
      <c r="U472" s="28">
        <f t="shared" si="876"/>
        <v>1.32</v>
      </c>
      <c r="V472" s="27">
        <f t="shared" ref="V472" si="949">IF(U472&gt;0,V$4,0)</f>
        <v>1</v>
      </c>
      <c r="W472" s="40">
        <f t="shared" si="915"/>
        <v>-0.68</v>
      </c>
      <c r="X472" s="42">
        <f t="shared" si="826"/>
        <v>145.65999999999994</v>
      </c>
      <c r="Y472" s="117"/>
      <c r="Z472" s="27"/>
      <c r="AA472" s="33"/>
      <c r="AB472" s="27"/>
      <c r="AC472" s="27"/>
      <c r="AD472" s="27"/>
      <c r="AE472" s="118"/>
      <c r="AF472" s="117"/>
      <c r="AG472" s="27"/>
      <c r="AH472" s="33"/>
      <c r="AI472" s="27"/>
      <c r="AJ472" s="27"/>
      <c r="AK472" s="118"/>
      <c r="AL472" s="70"/>
    </row>
    <row r="473" spans="1:38" outlineLevel="1" x14ac:dyDescent="0.2">
      <c r="A473" s="72"/>
      <c r="B473" s="34">
        <f t="shared" si="546"/>
        <v>468</v>
      </c>
      <c r="C473" s="2" t="s">
        <v>516</v>
      </c>
      <c r="D473" s="55">
        <v>44342</v>
      </c>
      <c r="E473" s="2" t="s">
        <v>43</v>
      </c>
      <c r="F473" s="47" t="s">
        <v>25</v>
      </c>
      <c r="G473" s="47" t="s">
        <v>245</v>
      </c>
      <c r="H473" s="47">
        <v>1000</v>
      </c>
      <c r="I473" s="47" t="s">
        <v>131</v>
      </c>
      <c r="J473" s="47" t="s">
        <v>120</v>
      </c>
      <c r="K473" s="121" t="s">
        <v>772</v>
      </c>
      <c r="L473" s="33" t="s">
        <v>62</v>
      </c>
      <c r="M473" s="10">
        <v>2.37</v>
      </c>
      <c r="N473" s="27">
        <v>7.2763636363636355</v>
      </c>
      <c r="O473" s="28">
        <v>1.32</v>
      </c>
      <c r="P473" s="27">
        <v>0</v>
      </c>
      <c r="Q473" s="40">
        <f t="shared" si="717"/>
        <v>-7.3</v>
      </c>
      <c r="R473" s="42">
        <f t="shared" ref="R473" si="950">Q473+R472</f>
        <v>189.36000000000007</v>
      </c>
      <c r="S473" s="10">
        <f t="shared" si="874"/>
        <v>2.37</v>
      </c>
      <c r="T473" s="27">
        <f t="shared" si="926"/>
        <v>1</v>
      </c>
      <c r="U473" s="28">
        <f t="shared" si="876"/>
        <v>1.32</v>
      </c>
      <c r="V473" s="27">
        <f t="shared" ref="V473" si="951">IF(U473&gt;0,V$4,0)</f>
        <v>1</v>
      </c>
      <c r="W473" s="40">
        <f t="shared" si="915"/>
        <v>-2</v>
      </c>
      <c r="X473" s="42">
        <f t="shared" si="826"/>
        <v>143.65999999999994</v>
      </c>
      <c r="Y473" s="117"/>
      <c r="Z473" s="27"/>
      <c r="AA473" s="33"/>
      <c r="AB473" s="27"/>
      <c r="AC473" s="27"/>
      <c r="AD473" s="27"/>
      <c r="AE473" s="118"/>
      <c r="AF473" s="117"/>
      <c r="AG473" s="27"/>
      <c r="AH473" s="33"/>
      <c r="AI473" s="27"/>
      <c r="AJ473" s="27"/>
      <c r="AK473" s="118"/>
      <c r="AL473" s="70"/>
    </row>
    <row r="474" spans="1:38" outlineLevel="1" x14ac:dyDescent="0.2">
      <c r="A474" s="72"/>
      <c r="B474" s="34">
        <f t="shared" si="546"/>
        <v>469</v>
      </c>
      <c r="C474" s="2" t="s">
        <v>515</v>
      </c>
      <c r="D474" s="55">
        <v>44343</v>
      </c>
      <c r="E474" s="2" t="s">
        <v>26</v>
      </c>
      <c r="F474" s="47" t="s">
        <v>25</v>
      </c>
      <c r="G474" s="47" t="s">
        <v>67</v>
      </c>
      <c r="H474" s="47">
        <v>1000</v>
      </c>
      <c r="I474" s="47" t="s">
        <v>131</v>
      </c>
      <c r="J474" s="47" t="s">
        <v>120</v>
      </c>
      <c r="K474" s="121" t="s">
        <v>772</v>
      </c>
      <c r="L474" s="33" t="s">
        <v>62</v>
      </c>
      <c r="M474" s="10">
        <v>7.01</v>
      </c>
      <c r="N474" s="27">
        <v>1.6600000000000001</v>
      </c>
      <c r="O474" s="28">
        <v>2.16</v>
      </c>
      <c r="P474" s="27">
        <v>1.4414285714285715</v>
      </c>
      <c r="Q474" s="40">
        <f t="shared" si="717"/>
        <v>-3.1</v>
      </c>
      <c r="R474" s="42">
        <f t="shared" ref="R474" si="952">Q474+R473</f>
        <v>186.26000000000008</v>
      </c>
      <c r="S474" s="10">
        <f t="shared" si="874"/>
        <v>7.01</v>
      </c>
      <c r="T474" s="27">
        <f t="shared" si="926"/>
        <v>1</v>
      </c>
      <c r="U474" s="28">
        <f t="shared" si="876"/>
        <v>2.16</v>
      </c>
      <c r="V474" s="27">
        <f t="shared" ref="V474" si="953">IF(U474&gt;0,V$4,0)</f>
        <v>1</v>
      </c>
      <c r="W474" s="40">
        <f t="shared" si="915"/>
        <v>-2</v>
      </c>
      <c r="X474" s="42">
        <f t="shared" si="826"/>
        <v>141.65999999999994</v>
      </c>
      <c r="Y474" s="117"/>
      <c r="Z474" s="27"/>
      <c r="AA474" s="33"/>
      <c r="AB474" s="27"/>
      <c r="AC474" s="27"/>
      <c r="AD474" s="27"/>
      <c r="AE474" s="118"/>
      <c r="AF474" s="117"/>
      <c r="AG474" s="27"/>
      <c r="AH474" s="33"/>
      <c r="AI474" s="27"/>
      <c r="AJ474" s="27"/>
      <c r="AK474" s="118"/>
      <c r="AL474" s="70"/>
    </row>
    <row r="475" spans="1:38" outlineLevel="1" x14ac:dyDescent="0.2">
      <c r="A475" s="72"/>
      <c r="B475" s="34">
        <f t="shared" si="546"/>
        <v>470</v>
      </c>
      <c r="C475" s="2" t="s">
        <v>428</v>
      </c>
      <c r="D475" s="55">
        <v>44345</v>
      </c>
      <c r="E475" s="2" t="s">
        <v>28</v>
      </c>
      <c r="F475" s="47" t="s">
        <v>25</v>
      </c>
      <c r="G475" s="47" t="s">
        <v>67</v>
      </c>
      <c r="H475" s="47">
        <v>1000</v>
      </c>
      <c r="I475" s="47" t="s">
        <v>132</v>
      </c>
      <c r="J475" s="47" t="s">
        <v>120</v>
      </c>
      <c r="K475" s="121" t="s">
        <v>772</v>
      </c>
      <c r="L475" s="33" t="s">
        <v>12</v>
      </c>
      <c r="M475" s="10">
        <v>2.78</v>
      </c>
      <c r="N475" s="27">
        <v>5.5997701149425287</v>
      </c>
      <c r="O475" s="28">
        <v>1.3</v>
      </c>
      <c r="P475" s="27">
        <v>0</v>
      </c>
      <c r="Q475" s="40">
        <f t="shared" si="717"/>
        <v>-5.6</v>
      </c>
      <c r="R475" s="42">
        <f t="shared" ref="R475" si="954">Q475+R474</f>
        <v>180.66000000000008</v>
      </c>
      <c r="S475" s="10">
        <f t="shared" si="874"/>
        <v>2.78</v>
      </c>
      <c r="T475" s="27">
        <f t="shared" si="926"/>
        <v>1</v>
      </c>
      <c r="U475" s="28">
        <f t="shared" si="876"/>
        <v>1.3</v>
      </c>
      <c r="V475" s="27">
        <f t="shared" ref="V475" si="955">IF(U475&gt;0,V$4,0)</f>
        <v>1</v>
      </c>
      <c r="W475" s="40">
        <f t="shared" si="915"/>
        <v>-0.7</v>
      </c>
      <c r="X475" s="42">
        <f t="shared" si="826"/>
        <v>140.95999999999995</v>
      </c>
      <c r="Y475" s="117"/>
      <c r="Z475" s="27"/>
      <c r="AA475" s="33"/>
      <c r="AB475" s="27"/>
      <c r="AC475" s="27"/>
      <c r="AD475" s="27"/>
      <c r="AE475" s="118"/>
      <c r="AF475" s="117"/>
      <c r="AG475" s="27"/>
      <c r="AH475" s="33"/>
      <c r="AI475" s="27"/>
      <c r="AJ475" s="27"/>
      <c r="AK475" s="118"/>
      <c r="AL475" s="70"/>
    </row>
    <row r="476" spans="1:38" outlineLevel="1" x14ac:dyDescent="0.2">
      <c r="A476" s="72"/>
      <c r="B476" s="34">
        <f t="shared" si="546"/>
        <v>471</v>
      </c>
      <c r="C476" s="2" t="s">
        <v>502</v>
      </c>
      <c r="D476" s="55">
        <v>44345</v>
      </c>
      <c r="E476" s="2" t="s">
        <v>28</v>
      </c>
      <c r="F476" s="47" t="s">
        <v>25</v>
      </c>
      <c r="G476" s="47" t="s">
        <v>67</v>
      </c>
      <c r="H476" s="47">
        <v>1000</v>
      </c>
      <c r="I476" s="47" t="s">
        <v>132</v>
      </c>
      <c r="J476" s="47" t="s">
        <v>120</v>
      </c>
      <c r="K476" s="121" t="s">
        <v>772</v>
      </c>
      <c r="L476" s="33" t="s">
        <v>8</v>
      </c>
      <c r="M476" s="10">
        <v>3.2</v>
      </c>
      <c r="N476" s="27">
        <v>4.5326007326007325</v>
      </c>
      <c r="O476" s="28">
        <v>1.44</v>
      </c>
      <c r="P476" s="27">
        <v>0</v>
      </c>
      <c r="Q476" s="40">
        <f t="shared" si="717"/>
        <v>-4.5</v>
      </c>
      <c r="R476" s="42">
        <f t="shared" ref="R476" si="956">Q476+R475</f>
        <v>176.16000000000008</v>
      </c>
      <c r="S476" s="10">
        <f t="shared" si="874"/>
        <v>3.2</v>
      </c>
      <c r="T476" s="27">
        <f t="shared" si="926"/>
        <v>1</v>
      </c>
      <c r="U476" s="28">
        <f t="shared" si="876"/>
        <v>1.44</v>
      </c>
      <c r="V476" s="27">
        <f t="shared" ref="V476" si="957">IF(U476&gt;0,V$4,0)</f>
        <v>1</v>
      </c>
      <c r="W476" s="40">
        <f t="shared" si="915"/>
        <v>-0.56000000000000005</v>
      </c>
      <c r="X476" s="42">
        <f t="shared" si="826"/>
        <v>140.39999999999995</v>
      </c>
      <c r="Y476" s="117"/>
      <c r="Z476" s="27"/>
      <c r="AA476" s="33"/>
      <c r="AB476" s="27"/>
      <c r="AC476" s="27"/>
      <c r="AD476" s="27"/>
      <c r="AE476" s="118"/>
      <c r="AF476" s="117"/>
      <c r="AG476" s="27"/>
      <c r="AH476" s="33"/>
      <c r="AI476" s="27"/>
      <c r="AJ476" s="27"/>
      <c r="AK476" s="118"/>
      <c r="AL476" s="70"/>
    </row>
    <row r="477" spans="1:38" outlineLevel="1" x14ac:dyDescent="0.2">
      <c r="A477" s="72"/>
      <c r="B477" s="34">
        <f t="shared" si="546"/>
        <v>472</v>
      </c>
      <c r="C477" s="2" t="s">
        <v>510</v>
      </c>
      <c r="D477" s="55">
        <v>44346</v>
      </c>
      <c r="E477" s="2" t="s">
        <v>32</v>
      </c>
      <c r="F477" s="47" t="s">
        <v>25</v>
      </c>
      <c r="G477" s="47" t="s">
        <v>245</v>
      </c>
      <c r="H477" s="47">
        <v>1200</v>
      </c>
      <c r="I477" s="47" t="s">
        <v>133</v>
      </c>
      <c r="J477" s="47" t="s">
        <v>120</v>
      </c>
      <c r="K477" s="121" t="s">
        <v>772</v>
      </c>
      <c r="L477" s="33" t="s">
        <v>12</v>
      </c>
      <c r="M477" s="10">
        <v>6.67</v>
      </c>
      <c r="N477" s="27">
        <v>1.7722073578595319</v>
      </c>
      <c r="O477" s="28">
        <v>2.19</v>
      </c>
      <c r="P477" s="27">
        <v>1.5088888888888885</v>
      </c>
      <c r="Q477" s="40">
        <f t="shared" si="717"/>
        <v>0</v>
      </c>
      <c r="R477" s="42">
        <f t="shared" ref="R477" si="958">Q477+R476</f>
        <v>176.16000000000008</v>
      </c>
      <c r="S477" s="10">
        <f t="shared" si="874"/>
        <v>6.67</v>
      </c>
      <c r="T477" s="27">
        <f t="shared" si="926"/>
        <v>1</v>
      </c>
      <c r="U477" s="28">
        <f t="shared" si="876"/>
        <v>2.19</v>
      </c>
      <c r="V477" s="27">
        <f t="shared" ref="V477" si="959">IF(U477&gt;0,V$4,0)</f>
        <v>1</v>
      </c>
      <c r="W477" s="40">
        <f t="shared" si="915"/>
        <v>0.19</v>
      </c>
      <c r="X477" s="42">
        <f t="shared" si="826"/>
        <v>140.58999999999995</v>
      </c>
      <c r="Y477" s="117"/>
      <c r="Z477" s="27"/>
      <c r="AA477" s="33"/>
      <c r="AB477" s="27"/>
      <c r="AC477" s="27"/>
      <c r="AD477" s="27"/>
      <c r="AE477" s="118"/>
      <c r="AF477" s="117"/>
      <c r="AG477" s="27"/>
      <c r="AH477" s="33"/>
      <c r="AI477" s="27"/>
      <c r="AJ477" s="27"/>
      <c r="AK477" s="118"/>
      <c r="AL477" s="70"/>
    </row>
    <row r="478" spans="1:38" outlineLevel="1" x14ac:dyDescent="0.2">
      <c r="A478" s="72"/>
      <c r="B478" s="34">
        <f t="shared" si="546"/>
        <v>473</v>
      </c>
      <c r="C478" s="2" t="s">
        <v>498</v>
      </c>
      <c r="D478" s="55">
        <v>44346</v>
      </c>
      <c r="E478" s="2" t="s">
        <v>517</v>
      </c>
      <c r="F478" s="47" t="s">
        <v>36</v>
      </c>
      <c r="G478" s="47" t="s">
        <v>67</v>
      </c>
      <c r="H478" s="47">
        <v>1100</v>
      </c>
      <c r="I478" s="47" t="s">
        <v>131</v>
      </c>
      <c r="J478" s="47" t="s">
        <v>438</v>
      </c>
      <c r="K478" s="121" t="s">
        <v>772</v>
      </c>
      <c r="L478" s="33" t="s">
        <v>12</v>
      </c>
      <c r="M478" s="10">
        <v>1.86</v>
      </c>
      <c r="N478" s="27">
        <v>11.625142857142855</v>
      </c>
      <c r="O478" s="28">
        <v>1.26</v>
      </c>
      <c r="P478" s="27">
        <v>0</v>
      </c>
      <c r="Q478" s="40">
        <f t="shared" si="717"/>
        <v>-11.6</v>
      </c>
      <c r="R478" s="42">
        <f t="shared" ref="R478" si="960">Q478+R477</f>
        <v>164.56000000000009</v>
      </c>
      <c r="S478" s="10">
        <f t="shared" si="874"/>
        <v>1.86</v>
      </c>
      <c r="T478" s="27">
        <f t="shared" si="926"/>
        <v>1</v>
      </c>
      <c r="U478" s="28">
        <f t="shared" si="876"/>
        <v>1.26</v>
      </c>
      <c r="V478" s="27">
        <f t="shared" ref="V478" si="961">IF(U478&gt;0,V$4,0)</f>
        <v>1</v>
      </c>
      <c r="W478" s="40">
        <f t="shared" si="915"/>
        <v>-0.74</v>
      </c>
      <c r="X478" s="42">
        <f t="shared" ref="X478:X519" si="962">W478+X477</f>
        <v>139.84999999999994</v>
      </c>
      <c r="Y478" s="117"/>
      <c r="Z478" s="27"/>
      <c r="AA478" s="33"/>
      <c r="AB478" s="27"/>
      <c r="AC478" s="27"/>
      <c r="AD478" s="27"/>
      <c r="AE478" s="118"/>
      <c r="AF478" s="117"/>
      <c r="AG478" s="27"/>
      <c r="AH478" s="33"/>
      <c r="AI478" s="27"/>
      <c r="AJ478" s="27"/>
      <c r="AK478" s="118"/>
      <c r="AL478" s="70"/>
    </row>
    <row r="479" spans="1:38" outlineLevel="1" x14ac:dyDescent="0.2">
      <c r="A479" s="72"/>
      <c r="B479" s="34">
        <f t="shared" si="546"/>
        <v>474</v>
      </c>
      <c r="C479" s="2" t="s">
        <v>505</v>
      </c>
      <c r="D479" s="55">
        <v>44347</v>
      </c>
      <c r="E479" s="2" t="s">
        <v>44</v>
      </c>
      <c r="F479" s="47" t="s">
        <v>36</v>
      </c>
      <c r="G479" s="47" t="s">
        <v>67</v>
      </c>
      <c r="H479" s="47">
        <v>1200</v>
      </c>
      <c r="I479" s="47" t="s">
        <v>128</v>
      </c>
      <c r="J479" s="47" t="s">
        <v>120</v>
      </c>
      <c r="K479" s="121" t="s">
        <v>772</v>
      </c>
      <c r="L479" s="33" t="s">
        <v>8</v>
      </c>
      <c r="M479" s="10">
        <v>33.04</v>
      </c>
      <c r="N479" s="27">
        <v>0.31312499999999999</v>
      </c>
      <c r="O479" s="28">
        <v>4.8099999999999996</v>
      </c>
      <c r="P479" s="27">
        <v>8.0000000000000016E-2</v>
      </c>
      <c r="Q479" s="40">
        <f t="shared" si="717"/>
        <v>0</v>
      </c>
      <c r="R479" s="42">
        <f t="shared" ref="R479" si="963">Q479+R478</f>
        <v>164.56000000000009</v>
      </c>
      <c r="S479" s="10">
        <f t="shared" si="874"/>
        <v>33.04</v>
      </c>
      <c r="T479" s="27">
        <f t="shared" si="926"/>
        <v>1</v>
      </c>
      <c r="U479" s="28">
        <f t="shared" si="876"/>
        <v>4.8099999999999996</v>
      </c>
      <c r="V479" s="27">
        <f t="shared" ref="V479" si="964">IF(U479&gt;0,V$4,0)</f>
        <v>1</v>
      </c>
      <c r="W479" s="40">
        <f t="shared" si="915"/>
        <v>2.81</v>
      </c>
      <c r="X479" s="42">
        <f t="shared" si="962"/>
        <v>142.65999999999994</v>
      </c>
      <c r="Y479" s="117"/>
      <c r="Z479" s="27"/>
      <c r="AA479" s="33"/>
      <c r="AB479" s="27"/>
      <c r="AC479" s="27"/>
      <c r="AD479" s="27"/>
      <c r="AE479" s="118"/>
      <c r="AF479" s="117"/>
      <c r="AG479" s="27"/>
      <c r="AH479" s="33"/>
      <c r="AI479" s="27"/>
      <c r="AJ479" s="27"/>
      <c r="AK479" s="118"/>
      <c r="AL479" s="70"/>
    </row>
    <row r="480" spans="1:38" outlineLevel="1" x14ac:dyDescent="0.2">
      <c r="A480" s="72"/>
      <c r="B480" s="48">
        <f t="shared" si="546"/>
        <v>475</v>
      </c>
      <c r="C480" s="9" t="s">
        <v>518</v>
      </c>
      <c r="D480" s="39">
        <v>44347</v>
      </c>
      <c r="E480" s="9" t="s">
        <v>44</v>
      </c>
      <c r="F480" s="50" t="s">
        <v>36</v>
      </c>
      <c r="G480" s="50" t="s">
        <v>67</v>
      </c>
      <c r="H480" s="50">
        <v>1200</v>
      </c>
      <c r="I480" s="50" t="s">
        <v>128</v>
      </c>
      <c r="J480" s="50" t="s">
        <v>120</v>
      </c>
      <c r="K480" s="122" t="s">
        <v>772</v>
      </c>
      <c r="L480" s="35" t="s">
        <v>56</v>
      </c>
      <c r="M480" s="36">
        <v>3.73</v>
      </c>
      <c r="N480" s="37">
        <v>3.6545165238678092</v>
      </c>
      <c r="O480" s="38">
        <v>1.46</v>
      </c>
      <c r="P480" s="37">
        <v>0</v>
      </c>
      <c r="Q480" s="41">
        <f t="shared" si="717"/>
        <v>-3.7</v>
      </c>
      <c r="R480" s="45">
        <f t="shared" ref="R480" si="965">Q480+R479</f>
        <v>160.8600000000001</v>
      </c>
      <c r="S480" s="36">
        <f t="shared" si="874"/>
        <v>3.73</v>
      </c>
      <c r="T480" s="37">
        <f t="shared" si="926"/>
        <v>1</v>
      </c>
      <c r="U480" s="38">
        <f t="shared" si="876"/>
        <v>1.46</v>
      </c>
      <c r="V480" s="37">
        <f t="shared" ref="V480" si="966">IF(U480&gt;0,V$4,0)</f>
        <v>1</v>
      </c>
      <c r="W480" s="41">
        <f t="shared" si="915"/>
        <v>-2</v>
      </c>
      <c r="X480" s="45">
        <f t="shared" si="962"/>
        <v>140.65999999999994</v>
      </c>
      <c r="Y480" s="119"/>
      <c r="Z480" s="37"/>
      <c r="AA480" s="35"/>
      <c r="AB480" s="37"/>
      <c r="AC480" s="37"/>
      <c r="AD480" s="37"/>
      <c r="AE480" s="120"/>
      <c r="AF480" s="119"/>
      <c r="AG480" s="37"/>
      <c r="AH480" s="35"/>
      <c r="AI480" s="37"/>
      <c r="AJ480" s="37"/>
      <c r="AK480" s="120"/>
      <c r="AL480" s="70"/>
    </row>
    <row r="481" spans="1:38" outlineLevel="1" collapsed="1" x14ac:dyDescent="0.2">
      <c r="A481" s="72"/>
      <c r="B481" s="34">
        <f t="shared" si="546"/>
        <v>476</v>
      </c>
      <c r="C481" s="2" t="s">
        <v>519</v>
      </c>
      <c r="D481" s="55">
        <v>44349</v>
      </c>
      <c r="E481" s="2" t="s">
        <v>43</v>
      </c>
      <c r="F481" s="47" t="s">
        <v>25</v>
      </c>
      <c r="G481" s="47" t="s">
        <v>67</v>
      </c>
      <c r="H481" s="47">
        <v>1300</v>
      </c>
      <c r="I481" s="47" t="s">
        <v>132</v>
      </c>
      <c r="J481" s="47" t="s">
        <v>120</v>
      </c>
      <c r="K481" s="121" t="s">
        <v>772</v>
      </c>
      <c r="L481" s="33" t="s">
        <v>9</v>
      </c>
      <c r="M481" s="10">
        <v>7.8</v>
      </c>
      <c r="N481" s="27">
        <v>1.4658350803633822</v>
      </c>
      <c r="O481" s="28">
        <v>2.08</v>
      </c>
      <c r="P481" s="27">
        <v>1.3311111111111111</v>
      </c>
      <c r="Q481" s="40">
        <f t="shared" si="717"/>
        <v>11.4</v>
      </c>
      <c r="R481" s="42">
        <f t="shared" ref="R481" si="967">Q481+R480</f>
        <v>172.2600000000001</v>
      </c>
      <c r="S481" s="10">
        <f t="shared" si="874"/>
        <v>7.8</v>
      </c>
      <c r="T481" s="27">
        <f t="shared" si="926"/>
        <v>1</v>
      </c>
      <c r="U481" s="28">
        <f t="shared" si="876"/>
        <v>2.08</v>
      </c>
      <c r="V481" s="27">
        <f t="shared" ref="V481" si="968">IF(U481&gt;0,V$4,0)</f>
        <v>1</v>
      </c>
      <c r="W481" s="40">
        <f t="shared" si="915"/>
        <v>7.88</v>
      </c>
      <c r="X481" s="42">
        <f t="shared" si="962"/>
        <v>148.53999999999994</v>
      </c>
      <c r="Y481" s="117"/>
      <c r="Z481" s="27"/>
      <c r="AA481" s="33"/>
      <c r="AB481" s="27"/>
      <c r="AC481" s="27"/>
      <c r="AD481" s="27"/>
      <c r="AE481" s="118"/>
      <c r="AF481" s="117"/>
      <c r="AG481" s="27"/>
      <c r="AH481" s="33"/>
      <c r="AI481" s="27"/>
      <c r="AJ481" s="27"/>
      <c r="AK481" s="118"/>
      <c r="AL481" s="70"/>
    </row>
    <row r="482" spans="1:38" outlineLevel="1" x14ac:dyDescent="0.2">
      <c r="A482" s="72"/>
      <c r="B482" s="34">
        <f t="shared" si="546"/>
        <v>477</v>
      </c>
      <c r="C482" s="2" t="s">
        <v>512</v>
      </c>
      <c r="D482" s="55">
        <v>44349</v>
      </c>
      <c r="E482" s="2" t="s">
        <v>43</v>
      </c>
      <c r="F482" s="47" t="s">
        <v>36</v>
      </c>
      <c r="G482" s="47" t="s">
        <v>245</v>
      </c>
      <c r="H482" s="47">
        <v>1400</v>
      </c>
      <c r="I482" s="47" t="s">
        <v>132</v>
      </c>
      <c r="J482" s="47" t="s">
        <v>120</v>
      </c>
      <c r="K482" s="121" t="s">
        <v>772</v>
      </c>
      <c r="L482" s="33" t="s">
        <v>12</v>
      </c>
      <c r="M482" s="10">
        <v>2.62</v>
      </c>
      <c r="N482" s="27">
        <v>6.1630769230769218</v>
      </c>
      <c r="O482" s="28">
        <v>1.31</v>
      </c>
      <c r="P482" s="27">
        <v>0</v>
      </c>
      <c r="Q482" s="40">
        <f t="shared" si="717"/>
        <v>-6.2</v>
      </c>
      <c r="R482" s="42">
        <f t="shared" ref="R482" si="969">Q482+R481</f>
        <v>166.06000000000012</v>
      </c>
      <c r="S482" s="10">
        <f t="shared" si="874"/>
        <v>2.62</v>
      </c>
      <c r="T482" s="27">
        <f t="shared" si="926"/>
        <v>1</v>
      </c>
      <c r="U482" s="28">
        <f t="shared" si="876"/>
        <v>1.31</v>
      </c>
      <c r="V482" s="27">
        <f t="shared" ref="V482" si="970">IF(U482&gt;0,V$4,0)</f>
        <v>1</v>
      </c>
      <c r="W482" s="40">
        <f t="shared" si="915"/>
        <v>-0.69</v>
      </c>
      <c r="X482" s="42">
        <f t="shared" si="962"/>
        <v>147.84999999999994</v>
      </c>
      <c r="Y482" s="117"/>
      <c r="Z482" s="27"/>
      <c r="AA482" s="33"/>
      <c r="AB482" s="27"/>
      <c r="AC482" s="27"/>
      <c r="AD482" s="27"/>
      <c r="AE482" s="118"/>
      <c r="AF482" s="117"/>
      <c r="AG482" s="27"/>
      <c r="AH482" s="33"/>
      <c r="AI482" s="27"/>
      <c r="AJ482" s="27"/>
      <c r="AK482" s="118"/>
      <c r="AL482" s="70"/>
    </row>
    <row r="483" spans="1:38" outlineLevel="1" x14ac:dyDescent="0.2">
      <c r="A483" s="72"/>
      <c r="B483" s="34">
        <f t="shared" si="546"/>
        <v>478</v>
      </c>
      <c r="C483" s="2" t="s">
        <v>520</v>
      </c>
      <c r="D483" s="55">
        <v>44350</v>
      </c>
      <c r="E483" s="2" t="s">
        <v>37</v>
      </c>
      <c r="F483" s="47" t="s">
        <v>25</v>
      </c>
      <c r="G483" s="47" t="s">
        <v>245</v>
      </c>
      <c r="H483" s="47">
        <v>1170</v>
      </c>
      <c r="I483" s="47" t="s">
        <v>131</v>
      </c>
      <c r="J483" s="47" t="s">
        <v>120</v>
      </c>
      <c r="K483" s="121" t="s">
        <v>772</v>
      </c>
      <c r="L483" s="33" t="s">
        <v>62</v>
      </c>
      <c r="M483" s="10">
        <v>3.4</v>
      </c>
      <c r="N483" s="27">
        <v>4.1873684210526312</v>
      </c>
      <c r="O483" s="28">
        <v>1.62</v>
      </c>
      <c r="P483" s="27">
        <v>0</v>
      </c>
      <c r="Q483" s="40">
        <f t="shared" si="717"/>
        <v>-4.2</v>
      </c>
      <c r="R483" s="42">
        <f t="shared" ref="R483" si="971">Q483+R482</f>
        <v>161.86000000000013</v>
      </c>
      <c r="S483" s="10">
        <f t="shared" si="874"/>
        <v>3.4</v>
      </c>
      <c r="T483" s="27">
        <f t="shared" si="926"/>
        <v>1</v>
      </c>
      <c r="U483" s="28">
        <f t="shared" si="876"/>
        <v>1.62</v>
      </c>
      <c r="V483" s="27">
        <f t="shared" ref="V483" si="972">IF(U483&gt;0,V$4,0)</f>
        <v>1</v>
      </c>
      <c r="W483" s="40">
        <f t="shared" si="915"/>
        <v>-2</v>
      </c>
      <c r="X483" s="42">
        <f t="shared" si="962"/>
        <v>145.84999999999994</v>
      </c>
      <c r="Y483" s="117"/>
      <c r="Z483" s="27"/>
      <c r="AA483" s="33"/>
      <c r="AB483" s="27"/>
      <c r="AC483" s="27"/>
      <c r="AD483" s="27"/>
      <c r="AE483" s="118"/>
      <c r="AF483" s="117"/>
      <c r="AG483" s="27"/>
      <c r="AH483" s="33"/>
      <c r="AI483" s="27"/>
      <c r="AJ483" s="27"/>
      <c r="AK483" s="118"/>
      <c r="AL483" s="70"/>
    </row>
    <row r="484" spans="1:38" outlineLevel="1" x14ac:dyDescent="0.2">
      <c r="A484" s="72"/>
      <c r="B484" s="34">
        <f t="shared" si="546"/>
        <v>479</v>
      </c>
      <c r="C484" s="2" t="s">
        <v>521</v>
      </c>
      <c r="D484" s="55">
        <v>44351</v>
      </c>
      <c r="E484" s="2" t="s">
        <v>44</v>
      </c>
      <c r="F484" s="47" t="s">
        <v>34</v>
      </c>
      <c r="G484" s="47" t="s">
        <v>67</v>
      </c>
      <c r="H484" s="47">
        <v>1200</v>
      </c>
      <c r="I484" s="47" t="s">
        <v>128</v>
      </c>
      <c r="J484" s="47" t="s">
        <v>120</v>
      </c>
      <c r="K484" s="121" t="s">
        <v>772</v>
      </c>
      <c r="L484" s="33" t="s">
        <v>74</v>
      </c>
      <c r="M484" s="10">
        <v>50</v>
      </c>
      <c r="N484" s="27">
        <v>0.20387755102040817</v>
      </c>
      <c r="O484" s="28">
        <v>9.1300000000000008</v>
      </c>
      <c r="P484" s="27">
        <v>0.02</v>
      </c>
      <c r="Q484" s="40">
        <f t="shared" si="717"/>
        <v>-0.2</v>
      </c>
      <c r="R484" s="42">
        <f t="shared" ref="R484" si="973">Q484+R483</f>
        <v>161.66000000000014</v>
      </c>
      <c r="S484" s="10">
        <f t="shared" si="874"/>
        <v>50</v>
      </c>
      <c r="T484" s="27">
        <f t="shared" si="926"/>
        <v>1</v>
      </c>
      <c r="U484" s="28">
        <f t="shared" si="876"/>
        <v>9.1300000000000008</v>
      </c>
      <c r="V484" s="27">
        <f t="shared" ref="V484" si="974">IF(U484&gt;0,V$4,0)</f>
        <v>1</v>
      </c>
      <c r="W484" s="40">
        <f t="shared" si="915"/>
        <v>-2</v>
      </c>
      <c r="X484" s="42">
        <f t="shared" si="962"/>
        <v>143.84999999999994</v>
      </c>
      <c r="Y484" s="117"/>
      <c r="Z484" s="27"/>
      <c r="AA484" s="33"/>
      <c r="AB484" s="27"/>
      <c r="AC484" s="27"/>
      <c r="AD484" s="27"/>
      <c r="AE484" s="118"/>
      <c r="AF484" s="117"/>
      <c r="AG484" s="27"/>
      <c r="AH484" s="33"/>
      <c r="AI484" s="27"/>
      <c r="AJ484" s="27"/>
      <c r="AK484" s="118"/>
      <c r="AL484" s="70"/>
    </row>
    <row r="485" spans="1:38" outlineLevel="1" x14ac:dyDescent="0.2">
      <c r="A485" s="72"/>
      <c r="B485" s="34">
        <f t="shared" si="546"/>
        <v>480</v>
      </c>
      <c r="C485" s="2" t="s">
        <v>522</v>
      </c>
      <c r="D485" s="55">
        <v>44352</v>
      </c>
      <c r="E485" s="2" t="s">
        <v>40</v>
      </c>
      <c r="F485" s="47" t="s">
        <v>25</v>
      </c>
      <c r="G485" s="47" t="s">
        <v>245</v>
      </c>
      <c r="H485" s="47">
        <v>1000</v>
      </c>
      <c r="I485" s="47" t="s">
        <v>131</v>
      </c>
      <c r="J485" s="47" t="s">
        <v>120</v>
      </c>
      <c r="K485" s="121" t="s">
        <v>772</v>
      </c>
      <c r="L485" s="33" t="s">
        <v>9</v>
      </c>
      <c r="M485" s="10">
        <v>9.4</v>
      </c>
      <c r="N485" s="27">
        <v>1.1926546003016592</v>
      </c>
      <c r="O485" s="28">
        <v>2.76</v>
      </c>
      <c r="P485" s="27">
        <v>0.66857142857142859</v>
      </c>
      <c r="Q485" s="40">
        <f t="shared" si="717"/>
        <v>11.2</v>
      </c>
      <c r="R485" s="42">
        <f t="shared" ref="R485" si="975">Q485+R484</f>
        <v>172.86000000000013</v>
      </c>
      <c r="S485" s="10">
        <f t="shared" si="874"/>
        <v>9.4</v>
      </c>
      <c r="T485" s="27">
        <f t="shared" si="926"/>
        <v>1</v>
      </c>
      <c r="U485" s="28">
        <f t="shared" si="876"/>
        <v>2.76</v>
      </c>
      <c r="V485" s="27">
        <f t="shared" ref="V485" si="976">IF(U485&gt;0,V$4,0)</f>
        <v>1</v>
      </c>
      <c r="W485" s="40">
        <f t="shared" si="915"/>
        <v>10.16</v>
      </c>
      <c r="X485" s="42">
        <f t="shared" si="962"/>
        <v>154.00999999999993</v>
      </c>
      <c r="Y485" s="117"/>
      <c r="Z485" s="27"/>
      <c r="AA485" s="33"/>
      <c r="AB485" s="27"/>
      <c r="AC485" s="27"/>
      <c r="AD485" s="27"/>
      <c r="AE485" s="118"/>
      <c r="AF485" s="117"/>
      <c r="AG485" s="27"/>
      <c r="AH485" s="33"/>
      <c r="AI485" s="27"/>
      <c r="AJ485" s="27"/>
      <c r="AK485" s="118"/>
      <c r="AL485" s="70"/>
    </row>
    <row r="486" spans="1:38" outlineLevel="1" x14ac:dyDescent="0.2">
      <c r="A486" s="72"/>
      <c r="B486" s="34">
        <f t="shared" si="546"/>
        <v>481</v>
      </c>
      <c r="C486" s="2" t="s">
        <v>523</v>
      </c>
      <c r="D486" s="55">
        <v>44352</v>
      </c>
      <c r="E486" s="2" t="s">
        <v>40</v>
      </c>
      <c r="F486" s="47" t="s">
        <v>25</v>
      </c>
      <c r="G486" s="47" t="s">
        <v>245</v>
      </c>
      <c r="H486" s="47">
        <v>1000</v>
      </c>
      <c r="I486" s="47" t="s">
        <v>131</v>
      </c>
      <c r="J486" s="47" t="s">
        <v>120</v>
      </c>
      <c r="K486" s="121" t="s">
        <v>772</v>
      </c>
      <c r="L486" s="33" t="s">
        <v>12</v>
      </c>
      <c r="M486" s="10">
        <v>12.75</v>
      </c>
      <c r="N486" s="27">
        <v>0.85468085106382963</v>
      </c>
      <c r="O486" s="28">
        <v>3.25</v>
      </c>
      <c r="P486" s="27">
        <v>0.37000000000000011</v>
      </c>
      <c r="Q486" s="40">
        <f t="shared" si="717"/>
        <v>0</v>
      </c>
      <c r="R486" s="42">
        <f t="shared" ref="R486" si="977">Q486+R485</f>
        <v>172.86000000000013</v>
      </c>
      <c r="S486" s="10">
        <f t="shared" si="874"/>
        <v>12.75</v>
      </c>
      <c r="T486" s="27">
        <f t="shared" si="926"/>
        <v>1</v>
      </c>
      <c r="U486" s="28">
        <f t="shared" si="876"/>
        <v>3.25</v>
      </c>
      <c r="V486" s="27">
        <f t="shared" ref="V486" si="978">IF(U486&gt;0,V$4,0)</f>
        <v>1</v>
      </c>
      <c r="W486" s="40">
        <f t="shared" si="915"/>
        <v>1.25</v>
      </c>
      <c r="X486" s="42">
        <f t="shared" si="962"/>
        <v>155.25999999999993</v>
      </c>
      <c r="Y486" s="117"/>
      <c r="Z486" s="27"/>
      <c r="AA486" s="33"/>
      <c r="AB486" s="27"/>
      <c r="AC486" s="27"/>
      <c r="AD486" s="27"/>
      <c r="AE486" s="118"/>
      <c r="AF486" s="117"/>
      <c r="AG486" s="27"/>
      <c r="AH486" s="33"/>
      <c r="AI486" s="27"/>
      <c r="AJ486" s="27"/>
      <c r="AK486" s="118"/>
      <c r="AL486" s="70"/>
    </row>
    <row r="487" spans="1:38" outlineLevel="1" x14ac:dyDescent="0.2">
      <c r="A487" s="72"/>
      <c r="B487" s="34">
        <f t="shared" si="546"/>
        <v>482</v>
      </c>
      <c r="C487" s="2" t="s">
        <v>524</v>
      </c>
      <c r="D487" s="55">
        <v>44352</v>
      </c>
      <c r="E487" s="2" t="s">
        <v>40</v>
      </c>
      <c r="F487" s="47" t="s">
        <v>25</v>
      </c>
      <c r="G487" s="47" t="s">
        <v>245</v>
      </c>
      <c r="H487" s="47">
        <v>1000</v>
      </c>
      <c r="I487" s="47" t="s">
        <v>131</v>
      </c>
      <c r="J487" s="47" t="s">
        <v>120</v>
      </c>
      <c r="K487" s="121" t="s">
        <v>772</v>
      </c>
      <c r="L487" s="33" t="s">
        <v>66</v>
      </c>
      <c r="M487" s="10">
        <v>3.1</v>
      </c>
      <c r="N487" s="27">
        <v>4.7706184012066366</v>
      </c>
      <c r="O487" s="28">
        <v>1.5</v>
      </c>
      <c r="P487" s="27">
        <v>0</v>
      </c>
      <c r="Q487" s="40">
        <f t="shared" si="717"/>
        <v>-4.8</v>
      </c>
      <c r="R487" s="42">
        <f t="shared" ref="R487" si="979">Q487+R486</f>
        <v>168.06000000000012</v>
      </c>
      <c r="S487" s="10">
        <f t="shared" si="874"/>
        <v>3.1</v>
      </c>
      <c r="T487" s="27">
        <f t="shared" si="926"/>
        <v>1</v>
      </c>
      <c r="U487" s="28">
        <f t="shared" si="876"/>
        <v>1.5</v>
      </c>
      <c r="V487" s="27">
        <f t="shared" ref="V487" si="980">IF(U487&gt;0,V$4,0)</f>
        <v>1</v>
      </c>
      <c r="W487" s="40">
        <f t="shared" si="915"/>
        <v>-2</v>
      </c>
      <c r="X487" s="42">
        <f t="shared" si="962"/>
        <v>153.25999999999993</v>
      </c>
      <c r="Y487" s="117"/>
      <c r="Z487" s="27"/>
      <c r="AA487" s="33"/>
      <c r="AB487" s="27"/>
      <c r="AC487" s="27"/>
      <c r="AD487" s="27"/>
      <c r="AE487" s="118"/>
      <c r="AF487" s="117"/>
      <c r="AG487" s="27"/>
      <c r="AH487" s="33"/>
      <c r="AI487" s="27"/>
      <c r="AJ487" s="27"/>
      <c r="AK487" s="118"/>
      <c r="AL487" s="70"/>
    </row>
    <row r="488" spans="1:38" outlineLevel="1" x14ac:dyDescent="0.2">
      <c r="A488" s="72"/>
      <c r="B488" s="34">
        <f t="shared" si="546"/>
        <v>483</v>
      </c>
      <c r="C488" s="2" t="s">
        <v>525</v>
      </c>
      <c r="D488" s="55">
        <v>44352</v>
      </c>
      <c r="E488" s="2" t="s">
        <v>40</v>
      </c>
      <c r="F488" s="47" t="s">
        <v>36</v>
      </c>
      <c r="G488" s="47" t="s">
        <v>67</v>
      </c>
      <c r="H488" s="47">
        <v>1300</v>
      </c>
      <c r="I488" s="47" t="s">
        <v>131</v>
      </c>
      <c r="J488" s="47" t="s">
        <v>120</v>
      </c>
      <c r="K488" s="121" t="s">
        <v>772</v>
      </c>
      <c r="L488" s="33" t="s">
        <v>74</v>
      </c>
      <c r="M488" s="10">
        <v>5.2</v>
      </c>
      <c r="N488" s="27">
        <v>2.3853092006033183</v>
      </c>
      <c r="O488" s="28">
        <v>1.84</v>
      </c>
      <c r="P488" s="27">
        <v>2.8492307692307692</v>
      </c>
      <c r="Q488" s="40">
        <f t="shared" si="717"/>
        <v>-5.2</v>
      </c>
      <c r="R488" s="42">
        <f t="shared" ref="R488" si="981">Q488+R487</f>
        <v>162.86000000000013</v>
      </c>
      <c r="S488" s="10">
        <f t="shared" si="874"/>
        <v>5.2</v>
      </c>
      <c r="T488" s="27">
        <f t="shared" si="926"/>
        <v>1</v>
      </c>
      <c r="U488" s="28">
        <f t="shared" si="876"/>
        <v>1.84</v>
      </c>
      <c r="V488" s="27">
        <f t="shared" ref="V488" si="982">IF(U488&gt;0,V$4,0)</f>
        <v>1</v>
      </c>
      <c r="W488" s="40">
        <f t="shared" si="915"/>
        <v>-2</v>
      </c>
      <c r="X488" s="42">
        <f t="shared" si="962"/>
        <v>151.25999999999993</v>
      </c>
      <c r="Y488" s="117"/>
      <c r="Z488" s="27"/>
      <c r="AA488" s="33"/>
      <c r="AB488" s="27"/>
      <c r="AC488" s="27"/>
      <c r="AD488" s="27"/>
      <c r="AE488" s="118"/>
      <c r="AF488" s="117"/>
      <c r="AG488" s="27"/>
      <c r="AH488" s="33"/>
      <c r="AI488" s="27"/>
      <c r="AJ488" s="27"/>
      <c r="AK488" s="118"/>
      <c r="AL488" s="70"/>
    </row>
    <row r="489" spans="1:38" outlineLevel="1" x14ac:dyDescent="0.2">
      <c r="A489" s="72"/>
      <c r="B489" s="34">
        <f t="shared" si="546"/>
        <v>484</v>
      </c>
      <c r="C489" s="2" t="s">
        <v>114</v>
      </c>
      <c r="D489" s="55">
        <v>44352</v>
      </c>
      <c r="E489" s="2" t="s">
        <v>47</v>
      </c>
      <c r="F489" s="47" t="s">
        <v>36</v>
      </c>
      <c r="G489" s="47" t="s">
        <v>526</v>
      </c>
      <c r="H489" s="47">
        <v>1000</v>
      </c>
      <c r="I489" s="47" t="s">
        <v>131</v>
      </c>
      <c r="J489" s="47" t="s">
        <v>438</v>
      </c>
      <c r="K489" s="121" t="s">
        <v>772</v>
      </c>
      <c r="L489" s="33" t="s">
        <v>74</v>
      </c>
      <c r="M489" s="10">
        <v>7.28</v>
      </c>
      <c r="N489" s="27">
        <v>1.59</v>
      </c>
      <c r="O489" s="28">
        <v>2.3199999999999998</v>
      </c>
      <c r="P489" s="27">
        <v>1.24</v>
      </c>
      <c r="Q489" s="40">
        <f t="shared" si="717"/>
        <v>-2.8</v>
      </c>
      <c r="R489" s="42">
        <f t="shared" ref="R489" si="983">Q489+R488</f>
        <v>160.06000000000012</v>
      </c>
      <c r="S489" s="10">
        <f t="shared" si="874"/>
        <v>7.28</v>
      </c>
      <c r="T489" s="27">
        <f t="shared" si="926"/>
        <v>1</v>
      </c>
      <c r="U489" s="28">
        <f t="shared" si="876"/>
        <v>2.3199999999999998</v>
      </c>
      <c r="V489" s="27">
        <f t="shared" ref="V489" si="984">IF(U489&gt;0,V$4,0)</f>
        <v>1</v>
      </c>
      <c r="W489" s="40">
        <f t="shared" si="915"/>
        <v>-2</v>
      </c>
      <c r="X489" s="42">
        <f t="shared" si="962"/>
        <v>149.25999999999993</v>
      </c>
      <c r="Y489" s="117"/>
      <c r="Z489" s="27"/>
      <c r="AA489" s="33"/>
      <c r="AB489" s="27"/>
      <c r="AC489" s="27"/>
      <c r="AD489" s="27"/>
      <c r="AE489" s="118"/>
      <c r="AF489" s="117"/>
      <c r="AG489" s="27"/>
      <c r="AH489" s="33"/>
      <c r="AI489" s="27"/>
      <c r="AJ489" s="27"/>
      <c r="AK489" s="118"/>
      <c r="AL489" s="70"/>
    </row>
    <row r="490" spans="1:38" outlineLevel="1" x14ac:dyDescent="0.2">
      <c r="A490" s="72"/>
      <c r="B490" s="34">
        <f t="shared" si="546"/>
        <v>485</v>
      </c>
      <c r="C490" s="2" t="s">
        <v>528</v>
      </c>
      <c r="D490" s="55">
        <v>44353</v>
      </c>
      <c r="E490" s="2" t="s">
        <v>51</v>
      </c>
      <c r="F490" s="47" t="s">
        <v>36</v>
      </c>
      <c r="G490" s="47" t="s">
        <v>67</v>
      </c>
      <c r="H490" s="47">
        <v>1200</v>
      </c>
      <c r="I490" s="47" t="s">
        <v>131</v>
      </c>
      <c r="J490" s="47" t="s">
        <v>120</v>
      </c>
      <c r="K490" s="121" t="s">
        <v>772</v>
      </c>
      <c r="L490" s="33" t="s">
        <v>9</v>
      </c>
      <c r="M490" s="10">
        <v>2.58</v>
      </c>
      <c r="N490" s="27">
        <v>6.36</v>
      </c>
      <c r="O490" s="28">
        <v>1.46</v>
      </c>
      <c r="P490" s="27">
        <v>0</v>
      </c>
      <c r="Q490" s="40">
        <f t="shared" si="717"/>
        <v>10</v>
      </c>
      <c r="R490" s="42">
        <f t="shared" ref="R490" si="985">Q490+R489</f>
        <v>170.06000000000012</v>
      </c>
      <c r="S490" s="10">
        <f t="shared" si="874"/>
        <v>2.58</v>
      </c>
      <c r="T490" s="27">
        <f t="shared" si="926"/>
        <v>1</v>
      </c>
      <c r="U490" s="28">
        <f t="shared" si="876"/>
        <v>1.46</v>
      </c>
      <c r="V490" s="27">
        <f t="shared" ref="V490" si="986">IF(U490&gt;0,V$4,0)</f>
        <v>1</v>
      </c>
      <c r="W490" s="40">
        <f t="shared" si="915"/>
        <v>2.04</v>
      </c>
      <c r="X490" s="42">
        <f t="shared" si="962"/>
        <v>151.29999999999993</v>
      </c>
      <c r="Y490" s="117"/>
      <c r="Z490" s="27"/>
      <c r="AA490" s="33"/>
      <c r="AB490" s="27"/>
      <c r="AC490" s="27"/>
      <c r="AD490" s="27"/>
      <c r="AE490" s="118"/>
      <c r="AF490" s="117"/>
      <c r="AG490" s="27"/>
      <c r="AH490" s="33"/>
      <c r="AI490" s="27"/>
      <c r="AJ490" s="27"/>
      <c r="AK490" s="118"/>
      <c r="AL490" s="70"/>
    </row>
    <row r="491" spans="1:38" outlineLevel="1" x14ac:dyDescent="0.2">
      <c r="A491" s="72"/>
      <c r="B491" s="34">
        <f t="shared" si="546"/>
        <v>486</v>
      </c>
      <c r="C491" s="2" t="s">
        <v>529</v>
      </c>
      <c r="D491" s="55">
        <v>44354</v>
      </c>
      <c r="E491" s="2" t="s">
        <v>32</v>
      </c>
      <c r="F491" s="47" t="s">
        <v>34</v>
      </c>
      <c r="G491" s="47" t="s">
        <v>67</v>
      </c>
      <c r="H491" s="47">
        <v>1500</v>
      </c>
      <c r="I491" s="47" t="s">
        <v>128</v>
      </c>
      <c r="J491" s="47" t="s">
        <v>120</v>
      </c>
      <c r="K491" s="121" t="s">
        <v>772</v>
      </c>
      <c r="L491" s="33" t="s">
        <v>9</v>
      </c>
      <c r="M491" s="10">
        <v>3.57</v>
      </c>
      <c r="N491" s="27">
        <v>3.8980045351473924</v>
      </c>
      <c r="O491" s="28">
        <v>1.56</v>
      </c>
      <c r="P491" s="27">
        <v>0</v>
      </c>
      <c r="Q491" s="40">
        <f t="shared" si="717"/>
        <v>10</v>
      </c>
      <c r="R491" s="42">
        <f t="shared" ref="R491" si="987">Q491+R490</f>
        <v>180.06000000000012</v>
      </c>
      <c r="S491" s="10">
        <f t="shared" si="874"/>
        <v>3.57</v>
      </c>
      <c r="T491" s="27">
        <f t="shared" si="926"/>
        <v>1</v>
      </c>
      <c r="U491" s="28">
        <f t="shared" si="876"/>
        <v>1.56</v>
      </c>
      <c r="V491" s="27">
        <f t="shared" ref="V491" si="988">IF(U491&gt;0,V$4,0)</f>
        <v>1</v>
      </c>
      <c r="W491" s="40">
        <f t="shared" si="915"/>
        <v>3.13</v>
      </c>
      <c r="X491" s="42">
        <f t="shared" si="962"/>
        <v>154.42999999999992</v>
      </c>
      <c r="Y491" s="117"/>
      <c r="Z491" s="27"/>
      <c r="AA491" s="33"/>
      <c r="AB491" s="27"/>
      <c r="AC491" s="27"/>
      <c r="AD491" s="27"/>
      <c r="AE491" s="118"/>
      <c r="AF491" s="117"/>
      <c r="AG491" s="27"/>
      <c r="AH491" s="33"/>
      <c r="AI491" s="27"/>
      <c r="AJ491" s="27"/>
      <c r="AK491" s="118"/>
      <c r="AL491" s="70"/>
    </row>
    <row r="492" spans="1:38" outlineLevel="1" x14ac:dyDescent="0.2">
      <c r="A492" s="72"/>
      <c r="B492" s="34">
        <f t="shared" si="546"/>
        <v>487</v>
      </c>
      <c r="C492" s="2" t="s">
        <v>530</v>
      </c>
      <c r="D492" s="55">
        <v>44356</v>
      </c>
      <c r="E492" s="2" t="s">
        <v>26</v>
      </c>
      <c r="F492" s="47" t="s">
        <v>36</v>
      </c>
      <c r="G492" s="47" t="s">
        <v>245</v>
      </c>
      <c r="H492" s="47">
        <v>1108</v>
      </c>
      <c r="I492" s="47" t="s">
        <v>131</v>
      </c>
      <c r="J492" s="47" t="s">
        <v>120</v>
      </c>
      <c r="K492" s="121" t="s">
        <v>772</v>
      </c>
      <c r="L492" s="33" t="s">
        <v>204</v>
      </c>
      <c r="M492" s="10">
        <v>26.02</v>
      </c>
      <c r="N492" s="27">
        <v>0.39800000000000002</v>
      </c>
      <c r="O492" s="28">
        <v>6</v>
      </c>
      <c r="P492" s="27">
        <v>7.999999999999996E-2</v>
      </c>
      <c r="Q492" s="40">
        <f t="shared" si="717"/>
        <v>-0.5</v>
      </c>
      <c r="R492" s="42">
        <f t="shared" ref="R492" si="989">Q492+R491</f>
        <v>179.56000000000012</v>
      </c>
      <c r="S492" s="10">
        <f t="shared" si="874"/>
        <v>26.02</v>
      </c>
      <c r="T492" s="27">
        <f t="shared" si="926"/>
        <v>1</v>
      </c>
      <c r="U492" s="28">
        <f t="shared" si="876"/>
        <v>6</v>
      </c>
      <c r="V492" s="27">
        <f t="shared" ref="V492" si="990">IF(U492&gt;0,V$4,0)</f>
        <v>1</v>
      </c>
      <c r="W492" s="40">
        <f t="shared" si="915"/>
        <v>-2</v>
      </c>
      <c r="X492" s="42">
        <f t="shared" si="962"/>
        <v>152.42999999999992</v>
      </c>
      <c r="Y492" s="117"/>
      <c r="Z492" s="27"/>
      <c r="AA492" s="33"/>
      <c r="AB492" s="27"/>
      <c r="AC492" s="27"/>
      <c r="AD492" s="27"/>
      <c r="AE492" s="118"/>
      <c r="AF492" s="117"/>
      <c r="AG492" s="27"/>
      <c r="AH492" s="33"/>
      <c r="AI492" s="27"/>
      <c r="AJ492" s="27"/>
      <c r="AK492" s="118"/>
      <c r="AL492" s="70"/>
    </row>
    <row r="493" spans="1:38" outlineLevel="1" x14ac:dyDescent="0.2">
      <c r="A493" s="72"/>
      <c r="B493" s="34">
        <f t="shared" si="546"/>
        <v>488</v>
      </c>
      <c r="C493" s="2" t="s">
        <v>277</v>
      </c>
      <c r="D493" s="55">
        <v>44356</v>
      </c>
      <c r="E493" s="2" t="s">
        <v>26</v>
      </c>
      <c r="F493" s="47" t="s">
        <v>10</v>
      </c>
      <c r="G493" s="47" t="s">
        <v>67</v>
      </c>
      <c r="H493" s="47">
        <v>1108</v>
      </c>
      <c r="I493" s="47" t="s">
        <v>131</v>
      </c>
      <c r="J493" s="47" t="s">
        <v>120</v>
      </c>
      <c r="K493" s="121" t="s">
        <v>772</v>
      </c>
      <c r="L493" s="33" t="s">
        <v>9</v>
      </c>
      <c r="M493" s="10">
        <v>1.77</v>
      </c>
      <c r="N493" s="27">
        <v>12.994285714285715</v>
      </c>
      <c r="O493" s="28">
        <v>1.1399999999999999</v>
      </c>
      <c r="P493" s="27">
        <v>0</v>
      </c>
      <c r="Q493" s="40">
        <f t="shared" si="717"/>
        <v>10</v>
      </c>
      <c r="R493" s="42">
        <f t="shared" ref="R493" si="991">Q493+R492</f>
        <v>189.56000000000012</v>
      </c>
      <c r="S493" s="10">
        <f t="shared" si="874"/>
        <v>1.77</v>
      </c>
      <c r="T493" s="27">
        <f t="shared" si="926"/>
        <v>1</v>
      </c>
      <c r="U493" s="28">
        <f t="shared" si="876"/>
        <v>1.1399999999999999</v>
      </c>
      <c r="V493" s="27">
        <f t="shared" ref="V493" si="992">IF(U493&gt;0,V$4,0)</f>
        <v>1</v>
      </c>
      <c r="W493" s="40">
        <f t="shared" si="915"/>
        <v>0.91</v>
      </c>
      <c r="X493" s="42">
        <f t="shared" si="962"/>
        <v>153.33999999999992</v>
      </c>
      <c r="Y493" s="117"/>
      <c r="Z493" s="27"/>
      <c r="AA493" s="33"/>
      <c r="AB493" s="27"/>
      <c r="AC493" s="27"/>
      <c r="AD493" s="27"/>
      <c r="AE493" s="118"/>
      <c r="AF493" s="117"/>
      <c r="AG493" s="27"/>
      <c r="AH493" s="33"/>
      <c r="AI493" s="27"/>
      <c r="AJ493" s="27"/>
      <c r="AK493" s="118"/>
      <c r="AL493" s="70"/>
    </row>
    <row r="494" spans="1:38" outlineLevel="1" x14ac:dyDescent="0.2">
      <c r="A494" s="72"/>
      <c r="B494" s="34">
        <f t="shared" si="546"/>
        <v>489</v>
      </c>
      <c r="C494" s="2" t="s">
        <v>531</v>
      </c>
      <c r="D494" s="55">
        <v>44357</v>
      </c>
      <c r="E494" s="2" t="s">
        <v>32</v>
      </c>
      <c r="F494" s="47" t="s">
        <v>10</v>
      </c>
      <c r="G494" s="47" t="s">
        <v>67</v>
      </c>
      <c r="H494" s="47">
        <v>1100</v>
      </c>
      <c r="I494" s="47" t="s">
        <v>128</v>
      </c>
      <c r="J494" s="47" t="s">
        <v>120</v>
      </c>
      <c r="K494" s="121" t="s">
        <v>772</v>
      </c>
      <c r="L494" s="33" t="s">
        <v>74</v>
      </c>
      <c r="M494" s="10">
        <v>15.5</v>
      </c>
      <c r="N494" s="27">
        <v>0.68931034482758624</v>
      </c>
      <c r="O494" s="28">
        <v>2.7</v>
      </c>
      <c r="P494" s="27">
        <v>0.40000000000000008</v>
      </c>
      <c r="Q494" s="40">
        <f t="shared" si="717"/>
        <v>-1.1000000000000001</v>
      </c>
      <c r="R494" s="42">
        <f t="shared" ref="R494" si="993">Q494+R493</f>
        <v>188.46000000000012</v>
      </c>
      <c r="S494" s="10">
        <f t="shared" si="874"/>
        <v>15.5</v>
      </c>
      <c r="T494" s="27">
        <f t="shared" si="926"/>
        <v>1</v>
      </c>
      <c r="U494" s="28">
        <f t="shared" si="876"/>
        <v>2.7</v>
      </c>
      <c r="V494" s="27">
        <f t="shared" ref="V494" si="994">IF(U494&gt;0,V$4,0)</f>
        <v>1</v>
      </c>
      <c r="W494" s="40">
        <f t="shared" si="915"/>
        <v>-2</v>
      </c>
      <c r="X494" s="42">
        <f t="shared" si="962"/>
        <v>151.33999999999992</v>
      </c>
      <c r="Y494" s="117"/>
      <c r="Z494" s="27"/>
      <c r="AA494" s="33"/>
      <c r="AB494" s="27"/>
      <c r="AC494" s="27"/>
      <c r="AD494" s="27"/>
      <c r="AE494" s="118"/>
      <c r="AF494" s="117"/>
      <c r="AG494" s="27"/>
      <c r="AH494" s="33"/>
      <c r="AI494" s="27"/>
      <c r="AJ494" s="27"/>
      <c r="AK494" s="118"/>
      <c r="AL494" s="70"/>
    </row>
    <row r="495" spans="1:38" outlineLevel="1" x14ac:dyDescent="0.2">
      <c r="A495" s="72"/>
      <c r="B495" s="34">
        <f t="shared" si="546"/>
        <v>490</v>
      </c>
      <c r="C495" s="2" t="s">
        <v>287</v>
      </c>
      <c r="D495" s="55">
        <v>44359</v>
      </c>
      <c r="E495" s="2" t="s">
        <v>43</v>
      </c>
      <c r="F495" s="47" t="s">
        <v>25</v>
      </c>
      <c r="G495" s="47" t="s">
        <v>245</v>
      </c>
      <c r="H495" s="47">
        <v>1000</v>
      </c>
      <c r="I495" s="47" t="s">
        <v>133</v>
      </c>
      <c r="J495" s="47" t="s">
        <v>120</v>
      </c>
      <c r="K495" s="121" t="s">
        <v>772</v>
      </c>
      <c r="L495" s="33" t="s">
        <v>9</v>
      </c>
      <c r="M495" s="10">
        <v>3.47</v>
      </c>
      <c r="N495" s="27">
        <v>4.0310669975186109</v>
      </c>
      <c r="O495" s="28">
        <v>1.44</v>
      </c>
      <c r="P495" s="27">
        <v>0</v>
      </c>
      <c r="Q495" s="40">
        <f t="shared" si="717"/>
        <v>10</v>
      </c>
      <c r="R495" s="42">
        <f t="shared" ref="R495" si="995">Q495+R494</f>
        <v>198.46000000000012</v>
      </c>
      <c r="S495" s="10">
        <f t="shared" si="874"/>
        <v>3.47</v>
      </c>
      <c r="T495" s="27">
        <f t="shared" si="926"/>
        <v>1</v>
      </c>
      <c r="U495" s="28">
        <f t="shared" si="876"/>
        <v>1.44</v>
      </c>
      <c r="V495" s="27">
        <f t="shared" ref="V495" si="996">IF(U495&gt;0,V$4,0)</f>
        <v>1</v>
      </c>
      <c r="W495" s="40">
        <f t="shared" si="915"/>
        <v>2.91</v>
      </c>
      <c r="X495" s="42">
        <f t="shared" si="962"/>
        <v>154.24999999999991</v>
      </c>
      <c r="Y495" s="117"/>
      <c r="Z495" s="27"/>
      <c r="AA495" s="33"/>
      <c r="AB495" s="27"/>
      <c r="AC495" s="27"/>
      <c r="AD495" s="27"/>
      <c r="AE495" s="118"/>
      <c r="AF495" s="117"/>
      <c r="AG495" s="27"/>
      <c r="AH495" s="33"/>
      <c r="AI495" s="27"/>
      <c r="AJ495" s="27"/>
      <c r="AK495" s="118"/>
      <c r="AL495" s="70"/>
    </row>
    <row r="496" spans="1:38" outlineLevel="1" x14ac:dyDescent="0.2">
      <c r="A496" s="72"/>
      <c r="B496" s="34">
        <f t="shared" si="546"/>
        <v>491</v>
      </c>
      <c r="C496" s="2" t="s">
        <v>341</v>
      </c>
      <c r="D496" s="55">
        <v>44359</v>
      </c>
      <c r="E496" s="2" t="s">
        <v>33</v>
      </c>
      <c r="F496" s="47" t="s">
        <v>36</v>
      </c>
      <c r="G496" s="47" t="s">
        <v>67</v>
      </c>
      <c r="H496" s="47">
        <v>975</v>
      </c>
      <c r="I496" s="47" t="s">
        <v>132</v>
      </c>
      <c r="J496" s="47" t="s">
        <v>120</v>
      </c>
      <c r="K496" s="121" t="s">
        <v>772</v>
      </c>
      <c r="L496" s="33" t="s">
        <v>56</v>
      </c>
      <c r="M496" s="10">
        <v>2.5099999999999998</v>
      </c>
      <c r="N496" s="27">
        <v>6.6400000000000006</v>
      </c>
      <c r="O496" s="28">
        <v>1.2</v>
      </c>
      <c r="P496" s="27">
        <v>0</v>
      </c>
      <c r="Q496" s="40">
        <f t="shared" si="717"/>
        <v>-6.6</v>
      </c>
      <c r="R496" s="42">
        <f t="shared" ref="R496" si="997">Q496+R495</f>
        <v>191.86000000000013</v>
      </c>
      <c r="S496" s="10">
        <f t="shared" si="874"/>
        <v>2.5099999999999998</v>
      </c>
      <c r="T496" s="27">
        <f t="shared" si="926"/>
        <v>1</v>
      </c>
      <c r="U496" s="28">
        <f t="shared" si="876"/>
        <v>1.2</v>
      </c>
      <c r="V496" s="27">
        <f t="shared" ref="V496" si="998">IF(U496&gt;0,V$4,0)</f>
        <v>1</v>
      </c>
      <c r="W496" s="40">
        <f t="shared" si="915"/>
        <v>-2</v>
      </c>
      <c r="X496" s="42">
        <f t="shared" si="962"/>
        <v>152.24999999999991</v>
      </c>
      <c r="Y496" s="117"/>
      <c r="Z496" s="27"/>
      <c r="AA496" s="33"/>
      <c r="AB496" s="27"/>
      <c r="AC496" s="27"/>
      <c r="AD496" s="27"/>
      <c r="AE496" s="118"/>
      <c r="AF496" s="117"/>
      <c r="AG496" s="27"/>
      <c r="AH496" s="33"/>
      <c r="AI496" s="27"/>
      <c r="AJ496" s="27"/>
      <c r="AK496" s="118"/>
      <c r="AL496" s="70"/>
    </row>
    <row r="497" spans="1:38" outlineLevel="1" collapsed="1" x14ac:dyDescent="0.2">
      <c r="A497" s="72"/>
      <c r="B497" s="34">
        <f t="shared" si="546"/>
        <v>492</v>
      </c>
      <c r="C497" s="2" t="s">
        <v>195</v>
      </c>
      <c r="D497" s="55">
        <v>44361</v>
      </c>
      <c r="E497" s="2" t="s">
        <v>39</v>
      </c>
      <c r="F497" s="47" t="s">
        <v>34</v>
      </c>
      <c r="G497" s="47" t="s">
        <v>69</v>
      </c>
      <c r="H497" s="47">
        <v>1000</v>
      </c>
      <c r="I497" s="47" t="s">
        <v>133</v>
      </c>
      <c r="J497" s="47" t="s">
        <v>120</v>
      </c>
      <c r="K497" s="121" t="s">
        <v>772</v>
      </c>
      <c r="L497" s="33" t="s">
        <v>204</v>
      </c>
      <c r="M497" s="10">
        <v>6.78</v>
      </c>
      <c r="N497" s="27">
        <v>1.7360869565217396</v>
      </c>
      <c r="O497" s="28">
        <v>2.77</v>
      </c>
      <c r="P497" s="27">
        <v>0.99428571428571433</v>
      </c>
      <c r="Q497" s="40">
        <f t="shared" si="717"/>
        <v>-2.7</v>
      </c>
      <c r="R497" s="42">
        <f t="shared" ref="R497" si="999">Q497+R496</f>
        <v>189.16000000000014</v>
      </c>
      <c r="S497" s="10">
        <f t="shared" si="874"/>
        <v>6.78</v>
      </c>
      <c r="T497" s="27">
        <f t="shared" si="926"/>
        <v>1</v>
      </c>
      <c r="U497" s="28">
        <f t="shared" si="876"/>
        <v>2.77</v>
      </c>
      <c r="V497" s="27">
        <f t="shared" ref="V497" si="1000">IF(U497&gt;0,V$4,0)</f>
        <v>1</v>
      </c>
      <c r="W497" s="40">
        <f t="shared" si="915"/>
        <v>-2</v>
      </c>
      <c r="X497" s="42">
        <f t="shared" si="962"/>
        <v>150.24999999999991</v>
      </c>
      <c r="Y497" s="117"/>
      <c r="Z497" s="27"/>
      <c r="AA497" s="33"/>
      <c r="AB497" s="27"/>
      <c r="AC497" s="27"/>
      <c r="AD497" s="27"/>
      <c r="AE497" s="118"/>
      <c r="AF497" s="117"/>
      <c r="AG497" s="27"/>
      <c r="AH497" s="33"/>
      <c r="AI497" s="27"/>
      <c r="AJ497" s="27"/>
      <c r="AK497" s="118"/>
      <c r="AL497" s="70"/>
    </row>
    <row r="498" spans="1:38" outlineLevel="1" x14ac:dyDescent="0.2">
      <c r="A498" s="72"/>
      <c r="B498" s="34">
        <f t="shared" si="546"/>
        <v>493</v>
      </c>
      <c r="C498" s="2" t="s">
        <v>515</v>
      </c>
      <c r="D498" s="55">
        <v>44362</v>
      </c>
      <c r="E498" s="2" t="s">
        <v>32</v>
      </c>
      <c r="F498" s="47" t="s">
        <v>10</v>
      </c>
      <c r="G498" s="47" t="s">
        <v>67</v>
      </c>
      <c r="H498" s="47">
        <v>1200</v>
      </c>
      <c r="I498" s="47" t="s">
        <v>128</v>
      </c>
      <c r="J498" s="47" t="s">
        <v>120</v>
      </c>
      <c r="K498" s="121" t="s">
        <v>772</v>
      </c>
      <c r="L498" s="33" t="s">
        <v>204</v>
      </c>
      <c r="M498" s="10">
        <v>78.849999999999994</v>
      </c>
      <c r="N498" s="27">
        <v>0.12794871794871795</v>
      </c>
      <c r="O498" s="28">
        <v>10.24</v>
      </c>
      <c r="P498" s="27">
        <v>0.01</v>
      </c>
      <c r="Q498" s="40">
        <f t="shared" si="717"/>
        <v>-0.1</v>
      </c>
      <c r="R498" s="42">
        <f t="shared" ref="R498" si="1001">Q498+R497</f>
        <v>189.06000000000014</v>
      </c>
      <c r="S498" s="10">
        <f t="shared" si="874"/>
        <v>78.849999999999994</v>
      </c>
      <c r="T498" s="27">
        <f t="shared" si="926"/>
        <v>1</v>
      </c>
      <c r="U498" s="28">
        <f t="shared" si="876"/>
        <v>10.24</v>
      </c>
      <c r="V498" s="27">
        <f t="shared" ref="V498" si="1002">IF(U498&gt;0,V$4,0)</f>
        <v>1</v>
      </c>
      <c r="W498" s="40">
        <f t="shared" si="915"/>
        <v>-2</v>
      </c>
      <c r="X498" s="42">
        <f t="shared" si="962"/>
        <v>148.24999999999991</v>
      </c>
      <c r="Y498" s="117"/>
      <c r="Z498" s="27"/>
      <c r="AA498" s="33"/>
      <c r="AB498" s="27"/>
      <c r="AC498" s="27"/>
      <c r="AD498" s="27"/>
      <c r="AE498" s="118"/>
      <c r="AF498" s="117"/>
      <c r="AG498" s="27"/>
      <c r="AH498" s="33"/>
      <c r="AI498" s="27"/>
      <c r="AJ498" s="27"/>
      <c r="AK498" s="118"/>
      <c r="AL498" s="70"/>
    </row>
    <row r="499" spans="1:38" outlineLevel="1" x14ac:dyDescent="0.2">
      <c r="A499" s="72"/>
      <c r="B499" s="34">
        <f t="shared" si="546"/>
        <v>494</v>
      </c>
      <c r="C499" s="2" t="s">
        <v>553</v>
      </c>
      <c r="D499" s="55">
        <v>44365</v>
      </c>
      <c r="E499" s="2" t="s">
        <v>51</v>
      </c>
      <c r="F499" s="47" t="s">
        <v>36</v>
      </c>
      <c r="G499" s="47" t="s">
        <v>245</v>
      </c>
      <c r="H499" s="47">
        <v>1112</v>
      </c>
      <c r="I499" s="47" t="s">
        <v>131</v>
      </c>
      <c r="J499" s="47" t="s">
        <v>120</v>
      </c>
      <c r="K499" s="121" t="s">
        <v>772</v>
      </c>
      <c r="L499" s="33" t="s">
        <v>56</v>
      </c>
      <c r="M499" s="10">
        <v>5.27</v>
      </c>
      <c r="N499" s="27">
        <v>2.3348872180451128</v>
      </c>
      <c r="O499" s="28">
        <v>2.16</v>
      </c>
      <c r="P499" s="27">
        <v>2.0355555555555558</v>
      </c>
      <c r="Q499" s="40">
        <f t="shared" si="717"/>
        <v>-4.4000000000000004</v>
      </c>
      <c r="R499" s="42">
        <f t="shared" ref="R499" si="1003">Q499+R498</f>
        <v>184.66000000000014</v>
      </c>
      <c r="S499" s="10">
        <f t="shared" si="874"/>
        <v>5.27</v>
      </c>
      <c r="T499" s="27">
        <f t="shared" si="926"/>
        <v>1</v>
      </c>
      <c r="U499" s="28">
        <f t="shared" si="876"/>
        <v>2.16</v>
      </c>
      <c r="V499" s="27">
        <f t="shared" ref="V499" si="1004">IF(U499&gt;0,V$4,0)</f>
        <v>1</v>
      </c>
      <c r="W499" s="40">
        <f t="shared" si="915"/>
        <v>-2</v>
      </c>
      <c r="X499" s="42">
        <f t="shared" si="962"/>
        <v>146.24999999999991</v>
      </c>
      <c r="Y499" s="117"/>
      <c r="Z499" s="27"/>
      <c r="AA499" s="33"/>
      <c r="AB499" s="27"/>
      <c r="AC499" s="27"/>
      <c r="AD499" s="27"/>
      <c r="AE499" s="118"/>
      <c r="AF499" s="117"/>
      <c r="AG499" s="27"/>
      <c r="AH499" s="33"/>
      <c r="AI499" s="27"/>
      <c r="AJ499" s="27"/>
      <c r="AK499" s="118"/>
      <c r="AL499" s="70"/>
    </row>
    <row r="500" spans="1:38" outlineLevel="1" x14ac:dyDescent="0.2">
      <c r="A500" s="72"/>
      <c r="B500" s="34">
        <f t="shared" si="546"/>
        <v>495</v>
      </c>
      <c r="C500" s="2" t="s">
        <v>554</v>
      </c>
      <c r="D500" s="55">
        <v>44365</v>
      </c>
      <c r="E500" s="2" t="s">
        <v>51</v>
      </c>
      <c r="F500" s="47" t="s">
        <v>36</v>
      </c>
      <c r="G500" s="47" t="s">
        <v>245</v>
      </c>
      <c r="H500" s="47">
        <v>1112</v>
      </c>
      <c r="I500" s="47" t="s">
        <v>131</v>
      </c>
      <c r="J500" s="47" t="s">
        <v>120</v>
      </c>
      <c r="K500" s="121" t="s">
        <v>772</v>
      </c>
      <c r="L500" s="33" t="s">
        <v>9</v>
      </c>
      <c r="M500" s="10">
        <v>3.15</v>
      </c>
      <c r="N500" s="27">
        <v>4.6294117647058828</v>
      </c>
      <c r="O500" s="28">
        <v>1.66</v>
      </c>
      <c r="P500" s="27">
        <v>0</v>
      </c>
      <c r="Q500" s="40">
        <f t="shared" si="717"/>
        <v>10</v>
      </c>
      <c r="R500" s="42">
        <f t="shared" ref="R500" si="1005">Q500+R499</f>
        <v>194.66000000000014</v>
      </c>
      <c r="S500" s="10">
        <f t="shared" si="874"/>
        <v>3.15</v>
      </c>
      <c r="T500" s="27">
        <f t="shared" si="926"/>
        <v>1</v>
      </c>
      <c r="U500" s="28">
        <f t="shared" si="876"/>
        <v>1.66</v>
      </c>
      <c r="V500" s="27">
        <f t="shared" ref="V500" si="1006">IF(U500&gt;0,V$4,0)</f>
        <v>1</v>
      </c>
      <c r="W500" s="40">
        <f t="shared" si="915"/>
        <v>2.81</v>
      </c>
      <c r="X500" s="42">
        <f t="shared" si="962"/>
        <v>149.05999999999992</v>
      </c>
      <c r="Y500" s="117"/>
      <c r="Z500" s="27"/>
      <c r="AA500" s="33"/>
      <c r="AB500" s="27"/>
      <c r="AC500" s="27"/>
      <c r="AD500" s="27"/>
      <c r="AE500" s="118"/>
      <c r="AF500" s="117"/>
      <c r="AG500" s="27"/>
      <c r="AH500" s="33"/>
      <c r="AI500" s="27"/>
      <c r="AJ500" s="27"/>
      <c r="AK500" s="118"/>
      <c r="AL500" s="70"/>
    </row>
    <row r="501" spans="1:38" outlineLevel="1" x14ac:dyDescent="0.2">
      <c r="A501" s="72"/>
      <c r="B501" s="34">
        <f t="shared" si="546"/>
        <v>496</v>
      </c>
      <c r="C501" s="2" t="s">
        <v>561</v>
      </c>
      <c r="D501" s="55">
        <v>44367</v>
      </c>
      <c r="E501" s="2" t="s">
        <v>32</v>
      </c>
      <c r="F501" s="47" t="s">
        <v>25</v>
      </c>
      <c r="G501" s="47" t="s">
        <v>67</v>
      </c>
      <c r="H501" s="47">
        <v>1100</v>
      </c>
      <c r="I501" s="47" t="s">
        <v>128</v>
      </c>
      <c r="J501" s="47" t="s">
        <v>120</v>
      </c>
      <c r="K501" s="121" t="s">
        <v>772</v>
      </c>
      <c r="L501" s="33" t="s">
        <v>9</v>
      </c>
      <c r="M501" s="10">
        <v>2.97</v>
      </c>
      <c r="N501" s="27">
        <v>5.0911627906976742</v>
      </c>
      <c r="O501" s="28">
        <v>1.41</v>
      </c>
      <c r="P501" s="27">
        <v>0</v>
      </c>
      <c r="Q501" s="40">
        <f t="shared" si="717"/>
        <v>10</v>
      </c>
      <c r="R501" s="42">
        <f t="shared" ref="R501" si="1007">Q501+R500</f>
        <v>204.66000000000014</v>
      </c>
      <c r="S501" s="10">
        <f t="shared" ref="S501:S520" si="1008">M501</f>
        <v>2.97</v>
      </c>
      <c r="T501" s="27">
        <f t="shared" si="926"/>
        <v>1</v>
      </c>
      <c r="U501" s="28">
        <f t="shared" ref="U501:U520" si="1009">O501</f>
        <v>1.41</v>
      </c>
      <c r="V501" s="27">
        <f t="shared" ref="V501" si="1010">IF(U501&gt;0,V$4,0)</f>
        <v>1</v>
      </c>
      <c r="W501" s="40">
        <f t="shared" si="915"/>
        <v>2.38</v>
      </c>
      <c r="X501" s="42">
        <f t="shared" si="962"/>
        <v>151.43999999999991</v>
      </c>
      <c r="Y501" s="117"/>
      <c r="Z501" s="27"/>
      <c r="AA501" s="33"/>
      <c r="AB501" s="27"/>
      <c r="AC501" s="27"/>
      <c r="AD501" s="27"/>
      <c r="AE501" s="118"/>
      <c r="AF501" s="117"/>
      <c r="AG501" s="27"/>
      <c r="AH501" s="33"/>
      <c r="AI501" s="27"/>
      <c r="AJ501" s="27"/>
      <c r="AK501" s="118"/>
      <c r="AL501" s="70"/>
    </row>
    <row r="502" spans="1:38" outlineLevel="1" x14ac:dyDescent="0.2">
      <c r="A502" s="72"/>
      <c r="B502" s="34">
        <f t="shared" si="546"/>
        <v>497</v>
      </c>
      <c r="C502" s="2" t="s">
        <v>523</v>
      </c>
      <c r="D502" s="55">
        <v>44368</v>
      </c>
      <c r="E502" s="2" t="s">
        <v>37</v>
      </c>
      <c r="F502" s="47" t="s">
        <v>25</v>
      </c>
      <c r="G502" s="47" t="s">
        <v>245</v>
      </c>
      <c r="H502" s="47">
        <v>1170</v>
      </c>
      <c r="I502" s="47" t="s">
        <v>133</v>
      </c>
      <c r="J502" s="47" t="s">
        <v>120</v>
      </c>
      <c r="K502" s="121" t="s">
        <v>772</v>
      </c>
      <c r="L502" s="33" t="s">
        <v>56</v>
      </c>
      <c r="M502" s="10">
        <v>1.76</v>
      </c>
      <c r="N502" s="27">
        <v>13.124897959183674</v>
      </c>
      <c r="O502" s="28">
        <v>1.17</v>
      </c>
      <c r="P502" s="27">
        <v>0</v>
      </c>
      <c r="Q502" s="40">
        <f t="shared" si="717"/>
        <v>-13.1</v>
      </c>
      <c r="R502" s="42">
        <f t="shared" ref="R502" si="1011">Q502+R501</f>
        <v>191.56000000000014</v>
      </c>
      <c r="S502" s="10">
        <f t="shared" si="1008"/>
        <v>1.76</v>
      </c>
      <c r="T502" s="27">
        <f t="shared" si="926"/>
        <v>1</v>
      </c>
      <c r="U502" s="28">
        <f t="shared" si="1009"/>
        <v>1.17</v>
      </c>
      <c r="V502" s="27">
        <f t="shared" ref="V502" si="1012">IF(U502&gt;0,V$4,0)</f>
        <v>1</v>
      </c>
      <c r="W502" s="40">
        <f t="shared" si="915"/>
        <v>-2</v>
      </c>
      <c r="X502" s="42">
        <f t="shared" si="962"/>
        <v>149.43999999999991</v>
      </c>
      <c r="Y502" s="117"/>
      <c r="Z502" s="27"/>
      <c r="AA502" s="33"/>
      <c r="AB502" s="27"/>
      <c r="AC502" s="27"/>
      <c r="AD502" s="27"/>
      <c r="AE502" s="118"/>
      <c r="AF502" s="117"/>
      <c r="AG502" s="27"/>
      <c r="AH502" s="33"/>
      <c r="AI502" s="27"/>
      <c r="AJ502" s="27"/>
      <c r="AK502" s="118"/>
      <c r="AL502" s="70"/>
    </row>
    <row r="503" spans="1:38" outlineLevel="1" collapsed="1" x14ac:dyDescent="0.2">
      <c r="A503" s="72"/>
      <c r="B503" s="34">
        <f t="shared" si="546"/>
        <v>498</v>
      </c>
      <c r="C503" s="2" t="s">
        <v>564</v>
      </c>
      <c r="D503" s="55">
        <v>44369</v>
      </c>
      <c r="E503" s="2" t="s">
        <v>44</v>
      </c>
      <c r="F503" s="47" t="s">
        <v>25</v>
      </c>
      <c r="G503" s="47" t="s">
        <v>67</v>
      </c>
      <c r="H503" s="47">
        <v>1000</v>
      </c>
      <c r="I503" s="47" t="s">
        <v>128</v>
      </c>
      <c r="J503" s="47" t="s">
        <v>120</v>
      </c>
      <c r="K503" s="121" t="s">
        <v>772</v>
      </c>
      <c r="L503" s="33" t="s">
        <v>9</v>
      </c>
      <c r="M503" s="10">
        <v>2.06</v>
      </c>
      <c r="N503" s="27">
        <v>9.4447058823529417</v>
      </c>
      <c r="O503" s="28">
        <v>1.2</v>
      </c>
      <c r="P503" s="27">
        <v>0</v>
      </c>
      <c r="Q503" s="40">
        <f t="shared" si="717"/>
        <v>10</v>
      </c>
      <c r="R503" s="42">
        <f t="shared" ref="R503" si="1013">Q503+R502</f>
        <v>201.56000000000014</v>
      </c>
      <c r="S503" s="10">
        <f t="shared" si="1008"/>
        <v>2.06</v>
      </c>
      <c r="T503" s="27">
        <f t="shared" si="926"/>
        <v>1</v>
      </c>
      <c r="U503" s="28">
        <f t="shared" si="1009"/>
        <v>1.2</v>
      </c>
      <c r="V503" s="27">
        <f t="shared" ref="V503" si="1014">IF(U503&gt;0,V$4,0)</f>
        <v>1</v>
      </c>
      <c r="W503" s="40">
        <f t="shared" si="915"/>
        <v>1.26</v>
      </c>
      <c r="X503" s="42">
        <f t="shared" si="962"/>
        <v>150.6999999999999</v>
      </c>
      <c r="Y503" s="117"/>
      <c r="Z503" s="27"/>
      <c r="AA503" s="33"/>
      <c r="AB503" s="27"/>
      <c r="AC503" s="27"/>
      <c r="AD503" s="27"/>
      <c r="AE503" s="118"/>
      <c r="AF503" s="117"/>
      <c r="AG503" s="27"/>
      <c r="AH503" s="33"/>
      <c r="AI503" s="27"/>
      <c r="AJ503" s="27"/>
      <c r="AK503" s="118"/>
      <c r="AL503" s="70"/>
    </row>
    <row r="504" spans="1:38" outlineLevel="1" x14ac:dyDescent="0.2">
      <c r="A504" s="72"/>
      <c r="B504" s="34">
        <f t="shared" si="546"/>
        <v>499</v>
      </c>
      <c r="C504" s="2" t="s">
        <v>566</v>
      </c>
      <c r="D504" s="55">
        <v>44370</v>
      </c>
      <c r="E504" s="2" t="s">
        <v>15</v>
      </c>
      <c r="F504" s="47" t="s">
        <v>25</v>
      </c>
      <c r="G504" s="47" t="s">
        <v>245</v>
      </c>
      <c r="H504" s="47">
        <v>1200</v>
      </c>
      <c r="I504" s="47" t="s">
        <v>131</v>
      </c>
      <c r="J504" s="47" t="s">
        <v>120</v>
      </c>
      <c r="K504" s="121" t="s">
        <v>772</v>
      </c>
      <c r="L504" s="33" t="s">
        <v>86</v>
      </c>
      <c r="M504" s="10">
        <v>5.17</v>
      </c>
      <c r="N504" s="27">
        <v>2.3902741702741701</v>
      </c>
      <c r="O504" s="28">
        <v>2.14</v>
      </c>
      <c r="P504" s="27">
        <v>2.1288888888888891</v>
      </c>
      <c r="Q504" s="40">
        <f t="shared" si="717"/>
        <v>-4.5</v>
      </c>
      <c r="R504" s="42">
        <f t="shared" ref="R504" si="1015">Q504+R503</f>
        <v>197.06000000000014</v>
      </c>
      <c r="S504" s="10">
        <f t="shared" si="1008"/>
        <v>5.17</v>
      </c>
      <c r="T504" s="27">
        <f t="shared" si="926"/>
        <v>1</v>
      </c>
      <c r="U504" s="28">
        <f t="shared" si="1009"/>
        <v>2.14</v>
      </c>
      <c r="V504" s="27">
        <f t="shared" ref="V504" si="1016">IF(U504&gt;0,V$4,0)</f>
        <v>1</v>
      </c>
      <c r="W504" s="40">
        <f t="shared" si="915"/>
        <v>-2</v>
      </c>
      <c r="X504" s="42">
        <f t="shared" si="962"/>
        <v>148.6999999999999</v>
      </c>
      <c r="Y504" s="117"/>
      <c r="Z504" s="27"/>
      <c r="AA504" s="33"/>
      <c r="AB504" s="27"/>
      <c r="AC504" s="27"/>
      <c r="AD504" s="27"/>
      <c r="AE504" s="118"/>
      <c r="AF504" s="117"/>
      <c r="AG504" s="27"/>
      <c r="AH504" s="33"/>
      <c r="AI504" s="27"/>
      <c r="AJ504" s="27"/>
      <c r="AK504" s="118"/>
      <c r="AL504" s="70"/>
    </row>
    <row r="505" spans="1:38" outlineLevel="1" x14ac:dyDescent="0.2">
      <c r="A505" s="72"/>
      <c r="B505" s="34">
        <f t="shared" si="546"/>
        <v>500</v>
      </c>
      <c r="C505" s="2" t="s">
        <v>569</v>
      </c>
      <c r="D505" s="55">
        <v>44371</v>
      </c>
      <c r="E505" s="2" t="s">
        <v>14</v>
      </c>
      <c r="F505" s="47" t="s">
        <v>25</v>
      </c>
      <c r="G505" s="47" t="s">
        <v>245</v>
      </c>
      <c r="H505" s="47">
        <v>1000</v>
      </c>
      <c r="I505" s="47" t="s">
        <v>131</v>
      </c>
      <c r="J505" s="47" t="s">
        <v>120</v>
      </c>
      <c r="K505" s="121" t="s">
        <v>772</v>
      </c>
      <c r="L505" s="33" t="s">
        <v>62</v>
      </c>
      <c r="M505" s="10">
        <v>7.6</v>
      </c>
      <c r="N505" s="27">
        <v>1.5102849002849001</v>
      </c>
      <c r="O505" s="28">
        <v>1.96</v>
      </c>
      <c r="P505" s="27">
        <v>1.58</v>
      </c>
      <c r="Q505" s="40">
        <f t="shared" si="717"/>
        <v>-3.1</v>
      </c>
      <c r="R505" s="42">
        <f t="shared" ref="R505" si="1017">Q505+R504</f>
        <v>193.96000000000015</v>
      </c>
      <c r="S505" s="10">
        <f t="shared" si="1008"/>
        <v>7.6</v>
      </c>
      <c r="T505" s="27">
        <f t="shared" si="926"/>
        <v>1</v>
      </c>
      <c r="U505" s="28">
        <f t="shared" si="1009"/>
        <v>1.96</v>
      </c>
      <c r="V505" s="27">
        <f t="shared" ref="V505" si="1018">IF(U505&gt;0,V$4,0)</f>
        <v>1</v>
      </c>
      <c r="W505" s="40">
        <f t="shared" si="915"/>
        <v>-2</v>
      </c>
      <c r="X505" s="42">
        <f t="shared" si="962"/>
        <v>146.6999999999999</v>
      </c>
      <c r="Y505" s="117"/>
      <c r="Z505" s="27"/>
      <c r="AA505" s="33"/>
      <c r="AB505" s="27"/>
      <c r="AC505" s="27"/>
      <c r="AD505" s="27"/>
      <c r="AE505" s="118"/>
      <c r="AF505" s="117"/>
      <c r="AG505" s="27"/>
      <c r="AH505" s="33"/>
      <c r="AI505" s="27"/>
      <c r="AJ505" s="27"/>
      <c r="AK505" s="118"/>
      <c r="AL505" s="70"/>
    </row>
    <row r="506" spans="1:38" outlineLevel="1" x14ac:dyDescent="0.2">
      <c r="A506" s="72"/>
      <c r="B506" s="34">
        <f t="shared" si="546"/>
        <v>501</v>
      </c>
      <c r="C506" s="2" t="s">
        <v>571</v>
      </c>
      <c r="D506" s="55">
        <v>44372</v>
      </c>
      <c r="E506" s="2" t="s">
        <v>32</v>
      </c>
      <c r="F506" s="47" t="s">
        <v>25</v>
      </c>
      <c r="G506" s="47" t="s">
        <v>67</v>
      </c>
      <c r="H506" s="47">
        <v>1000</v>
      </c>
      <c r="I506" s="47" t="s">
        <v>128</v>
      </c>
      <c r="J506" s="47" t="s">
        <v>120</v>
      </c>
      <c r="K506" s="121" t="s">
        <v>772</v>
      </c>
      <c r="L506" s="33" t="s">
        <v>66</v>
      </c>
      <c r="M506" s="10">
        <v>1.86</v>
      </c>
      <c r="N506" s="27">
        <v>11.625142857142855</v>
      </c>
      <c r="O506" s="28">
        <v>1.17</v>
      </c>
      <c r="P506" s="27">
        <v>0</v>
      </c>
      <c r="Q506" s="40">
        <f t="shared" si="717"/>
        <v>-11.6</v>
      </c>
      <c r="R506" s="42">
        <f t="shared" ref="R506" si="1019">Q506+R505</f>
        <v>182.36000000000016</v>
      </c>
      <c r="S506" s="10">
        <f t="shared" si="1008"/>
        <v>1.86</v>
      </c>
      <c r="T506" s="27">
        <f t="shared" si="926"/>
        <v>1</v>
      </c>
      <c r="U506" s="28">
        <f t="shared" si="1009"/>
        <v>1.17</v>
      </c>
      <c r="V506" s="27">
        <f t="shared" ref="V506" si="1020">IF(U506&gt;0,V$4,0)</f>
        <v>1</v>
      </c>
      <c r="W506" s="40">
        <f t="shared" si="915"/>
        <v>-2</v>
      </c>
      <c r="X506" s="42">
        <f t="shared" si="962"/>
        <v>144.6999999999999</v>
      </c>
      <c r="Y506" s="117"/>
      <c r="Z506" s="27"/>
      <c r="AA506" s="33"/>
      <c r="AB506" s="27"/>
      <c r="AC506" s="27"/>
      <c r="AD506" s="27"/>
      <c r="AE506" s="118"/>
      <c r="AF506" s="117"/>
      <c r="AG506" s="27"/>
      <c r="AH506" s="33"/>
      <c r="AI506" s="27"/>
      <c r="AJ506" s="27"/>
      <c r="AK506" s="118"/>
      <c r="AL506" s="70"/>
    </row>
    <row r="507" spans="1:38" outlineLevel="1" x14ac:dyDescent="0.2">
      <c r="A507" s="72"/>
      <c r="B507" s="34">
        <f t="shared" si="546"/>
        <v>502</v>
      </c>
      <c r="C507" s="2" t="s">
        <v>328</v>
      </c>
      <c r="D507" s="55">
        <v>44373</v>
      </c>
      <c r="E507" s="2" t="s">
        <v>49</v>
      </c>
      <c r="F507" s="47" t="s">
        <v>36</v>
      </c>
      <c r="G507" s="47" t="s">
        <v>112</v>
      </c>
      <c r="H507" s="47">
        <v>1200</v>
      </c>
      <c r="I507" s="47" t="s">
        <v>131</v>
      </c>
      <c r="J507" s="47" t="s">
        <v>120</v>
      </c>
      <c r="K507" s="121" t="s">
        <v>772</v>
      </c>
      <c r="L507" s="33" t="s">
        <v>9</v>
      </c>
      <c r="M507" s="10">
        <v>22.4</v>
      </c>
      <c r="N507" s="27">
        <v>0.46727891156462592</v>
      </c>
      <c r="O507" s="28">
        <v>4.8099999999999996</v>
      </c>
      <c r="P507" s="27">
        <v>0.13000000000000003</v>
      </c>
      <c r="Q507" s="40">
        <f t="shared" si="717"/>
        <v>10.5</v>
      </c>
      <c r="R507" s="42">
        <f t="shared" ref="R507" si="1021">Q507+R506</f>
        <v>192.86000000000016</v>
      </c>
      <c r="S507" s="10">
        <f t="shared" si="1008"/>
        <v>22.4</v>
      </c>
      <c r="T507" s="27">
        <f t="shared" si="926"/>
        <v>1</v>
      </c>
      <c r="U507" s="28">
        <f t="shared" si="1009"/>
        <v>4.8099999999999996</v>
      </c>
      <c r="V507" s="27">
        <f t="shared" ref="V507" si="1022">IF(U507&gt;0,V$4,0)</f>
        <v>1</v>
      </c>
      <c r="W507" s="40">
        <f t="shared" si="915"/>
        <v>25.21</v>
      </c>
      <c r="X507" s="42">
        <f t="shared" si="962"/>
        <v>169.90999999999991</v>
      </c>
      <c r="Y507" s="117"/>
      <c r="Z507" s="27"/>
      <c r="AA507" s="33"/>
      <c r="AB507" s="27"/>
      <c r="AC507" s="27"/>
      <c r="AD507" s="27"/>
      <c r="AE507" s="118"/>
      <c r="AF507" s="117"/>
      <c r="AG507" s="27"/>
      <c r="AH507" s="33"/>
      <c r="AI507" s="27"/>
      <c r="AJ507" s="27"/>
      <c r="AK507" s="118"/>
      <c r="AL507" s="70"/>
    </row>
    <row r="508" spans="1:38" outlineLevel="1" x14ac:dyDescent="0.2">
      <c r="A508" s="72"/>
      <c r="B508" s="34">
        <f t="shared" si="546"/>
        <v>503</v>
      </c>
      <c r="C508" s="2" t="s">
        <v>575</v>
      </c>
      <c r="D508" s="55">
        <v>44373</v>
      </c>
      <c r="E508" s="2" t="s">
        <v>28</v>
      </c>
      <c r="F508" s="47" t="s">
        <v>36</v>
      </c>
      <c r="G508" s="47" t="s">
        <v>67</v>
      </c>
      <c r="H508" s="47">
        <v>1100</v>
      </c>
      <c r="I508" s="47" t="s">
        <v>133</v>
      </c>
      <c r="J508" s="47" t="s">
        <v>120</v>
      </c>
      <c r="K508" s="121" t="s">
        <v>772</v>
      </c>
      <c r="L508" s="33" t="s">
        <v>12</v>
      </c>
      <c r="M508" s="10">
        <v>2.06</v>
      </c>
      <c r="N508" s="27">
        <v>9.4447058823529417</v>
      </c>
      <c r="O508" s="28">
        <v>1.26</v>
      </c>
      <c r="P508" s="27">
        <v>0</v>
      </c>
      <c r="Q508" s="40">
        <f t="shared" si="717"/>
        <v>-9.4</v>
      </c>
      <c r="R508" s="42">
        <f t="shared" ref="R508" si="1023">Q508+R507</f>
        <v>183.46000000000015</v>
      </c>
      <c r="S508" s="10">
        <f t="shared" si="1008"/>
        <v>2.06</v>
      </c>
      <c r="T508" s="27">
        <f t="shared" si="926"/>
        <v>1</v>
      </c>
      <c r="U508" s="28">
        <f t="shared" si="1009"/>
        <v>1.26</v>
      </c>
      <c r="V508" s="27">
        <f t="shared" ref="V508" si="1024">IF(U508&gt;0,V$4,0)</f>
        <v>1</v>
      </c>
      <c r="W508" s="40">
        <f t="shared" si="915"/>
        <v>-0.74</v>
      </c>
      <c r="X508" s="42">
        <f t="shared" si="962"/>
        <v>169.1699999999999</v>
      </c>
      <c r="Y508" s="117"/>
      <c r="Z508" s="27"/>
      <c r="AA508" s="33"/>
      <c r="AB508" s="27"/>
      <c r="AC508" s="27"/>
      <c r="AD508" s="27"/>
      <c r="AE508" s="118"/>
      <c r="AF508" s="117"/>
      <c r="AG508" s="27"/>
      <c r="AH508" s="33"/>
      <c r="AI508" s="27"/>
      <c r="AJ508" s="27"/>
      <c r="AK508" s="118"/>
      <c r="AL508" s="70"/>
    </row>
    <row r="509" spans="1:38" outlineLevel="1" x14ac:dyDescent="0.2">
      <c r="A509" s="72"/>
      <c r="B509" s="34">
        <f t="shared" si="546"/>
        <v>504</v>
      </c>
      <c r="C509" s="2" t="s">
        <v>577</v>
      </c>
      <c r="D509" s="55">
        <v>44373</v>
      </c>
      <c r="E509" s="2" t="s">
        <v>28</v>
      </c>
      <c r="F509" s="47" t="s">
        <v>41</v>
      </c>
      <c r="G509" s="47" t="s">
        <v>67</v>
      </c>
      <c r="H509" s="47">
        <v>1300</v>
      </c>
      <c r="I509" s="47" t="s">
        <v>133</v>
      </c>
      <c r="J509" s="47" t="s">
        <v>120</v>
      </c>
      <c r="K509" s="121" t="s">
        <v>772</v>
      </c>
      <c r="L509" s="33" t="s">
        <v>9</v>
      </c>
      <c r="M509" s="10">
        <v>3</v>
      </c>
      <c r="N509" s="27">
        <v>4.9899999999999993</v>
      </c>
      <c r="O509" s="28">
        <v>1.39</v>
      </c>
      <c r="P509" s="27">
        <v>0</v>
      </c>
      <c r="Q509" s="40">
        <f t="shared" si="717"/>
        <v>10</v>
      </c>
      <c r="R509" s="42">
        <f t="shared" ref="R509" si="1025">Q509+R508</f>
        <v>193.46000000000015</v>
      </c>
      <c r="S509" s="10">
        <f t="shared" si="1008"/>
        <v>3</v>
      </c>
      <c r="T509" s="27">
        <f t="shared" si="926"/>
        <v>1</v>
      </c>
      <c r="U509" s="28">
        <f t="shared" si="1009"/>
        <v>1.39</v>
      </c>
      <c r="V509" s="27">
        <f t="shared" ref="V509" si="1026">IF(U509&gt;0,V$4,0)</f>
        <v>1</v>
      </c>
      <c r="W509" s="40">
        <f t="shared" si="915"/>
        <v>2.39</v>
      </c>
      <c r="X509" s="42">
        <f t="shared" si="962"/>
        <v>171.55999999999989</v>
      </c>
      <c r="Y509" s="117"/>
      <c r="Z509" s="27"/>
      <c r="AA509" s="33"/>
      <c r="AB509" s="27"/>
      <c r="AC509" s="27"/>
      <c r="AD509" s="27"/>
      <c r="AE509" s="118"/>
      <c r="AF509" s="117"/>
      <c r="AG509" s="27"/>
      <c r="AH509" s="33"/>
      <c r="AI509" s="27"/>
      <c r="AJ509" s="27"/>
      <c r="AK509" s="118"/>
      <c r="AL509" s="70"/>
    </row>
    <row r="510" spans="1:38" outlineLevel="1" x14ac:dyDescent="0.2">
      <c r="A510" s="72"/>
      <c r="B510" s="48">
        <f t="shared" si="546"/>
        <v>505</v>
      </c>
      <c r="C510" s="9" t="s">
        <v>583</v>
      </c>
      <c r="D510" s="39">
        <v>44376</v>
      </c>
      <c r="E510" s="9" t="s">
        <v>32</v>
      </c>
      <c r="F510" s="50" t="s">
        <v>34</v>
      </c>
      <c r="G510" s="50" t="s">
        <v>67</v>
      </c>
      <c r="H510" s="50">
        <v>1000</v>
      </c>
      <c r="I510" s="50" t="s">
        <v>128</v>
      </c>
      <c r="J510" s="50" t="s">
        <v>120</v>
      </c>
      <c r="K510" s="122" t="s">
        <v>772</v>
      </c>
      <c r="L510" s="35" t="s">
        <v>12</v>
      </c>
      <c r="M510" s="36">
        <v>2.61</v>
      </c>
      <c r="N510" s="37">
        <v>6.2282352941176464</v>
      </c>
      <c r="O510" s="38">
        <v>1.45</v>
      </c>
      <c r="P510" s="37">
        <v>0</v>
      </c>
      <c r="Q510" s="41">
        <f t="shared" si="717"/>
        <v>-6.2</v>
      </c>
      <c r="R510" s="45">
        <f t="shared" ref="R510" si="1027">Q510+R509</f>
        <v>187.26000000000016</v>
      </c>
      <c r="S510" s="36">
        <f t="shared" si="1008"/>
        <v>2.61</v>
      </c>
      <c r="T510" s="37">
        <f t="shared" si="926"/>
        <v>1</v>
      </c>
      <c r="U510" s="38">
        <f t="shared" si="1009"/>
        <v>1.45</v>
      </c>
      <c r="V510" s="37">
        <f t="shared" ref="V510" si="1028">IF(U510&gt;0,V$4,0)</f>
        <v>1</v>
      </c>
      <c r="W510" s="41">
        <f t="shared" si="915"/>
        <v>-0.55000000000000004</v>
      </c>
      <c r="X510" s="45">
        <f t="shared" si="962"/>
        <v>171.00999999999988</v>
      </c>
      <c r="Y510" s="119"/>
      <c r="Z510" s="37"/>
      <c r="AA510" s="35"/>
      <c r="AB510" s="37"/>
      <c r="AC510" s="37"/>
      <c r="AD510" s="37"/>
      <c r="AE510" s="120"/>
      <c r="AF510" s="119"/>
      <c r="AG510" s="37"/>
      <c r="AH510" s="35"/>
      <c r="AI510" s="37"/>
      <c r="AJ510" s="37"/>
      <c r="AK510" s="120"/>
      <c r="AL510" s="70"/>
    </row>
    <row r="511" spans="1:38" outlineLevel="1" collapsed="1" x14ac:dyDescent="0.2">
      <c r="A511" s="72"/>
      <c r="B511" s="34">
        <f t="shared" si="546"/>
        <v>506</v>
      </c>
      <c r="C511" s="2" t="s">
        <v>603</v>
      </c>
      <c r="D511" s="55">
        <v>44379</v>
      </c>
      <c r="E511" s="2" t="s">
        <v>51</v>
      </c>
      <c r="F511" s="47" t="s">
        <v>25</v>
      </c>
      <c r="G511" s="47" t="s">
        <v>245</v>
      </c>
      <c r="H511" s="47">
        <v>1330</v>
      </c>
      <c r="I511" s="47" t="s">
        <v>131</v>
      </c>
      <c r="J511" s="47" t="s">
        <v>120</v>
      </c>
      <c r="K511" s="121" t="s">
        <v>772</v>
      </c>
      <c r="L511" s="33" t="s">
        <v>12</v>
      </c>
      <c r="M511" s="10">
        <v>3.86</v>
      </c>
      <c r="N511" s="27">
        <v>3.4845925925925934</v>
      </c>
      <c r="O511" s="28">
        <v>1.77</v>
      </c>
      <c r="P511" s="27">
        <v>0</v>
      </c>
      <c r="Q511" s="40">
        <f t="shared" si="717"/>
        <v>-3.5</v>
      </c>
      <c r="R511" s="42">
        <f t="shared" ref="R511" si="1029">Q511+R510</f>
        <v>183.76000000000016</v>
      </c>
      <c r="S511" s="10">
        <f t="shared" si="1008"/>
        <v>3.86</v>
      </c>
      <c r="T511" s="27">
        <f t="shared" si="926"/>
        <v>1</v>
      </c>
      <c r="U511" s="28">
        <f t="shared" si="1009"/>
        <v>1.77</v>
      </c>
      <c r="V511" s="27">
        <f t="shared" ref="V511" si="1030">IF(U511&gt;0,V$4,0)</f>
        <v>1</v>
      </c>
      <c r="W511" s="40">
        <f t="shared" si="915"/>
        <v>-0.23</v>
      </c>
      <c r="X511" s="42">
        <f t="shared" si="962"/>
        <v>170.77999999999989</v>
      </c>
      <c r="Y511" s="117"/>
      <c r="Z511" s="27"/>
      <c r="AA511" s="33"/>
      <c r="AB511" s="27"/>
      <c r="AC511" s="27"/>
      <c r="AD511" s="27"/>
      <c r="AE511" s="118"/>
      <c r="AF511" s="117"/>
      <c r="AG511" s="27"/>
      <c r="AH511" s="33"/>
      <c r="AI511" s="27"/>
      <c r="AJ511" s="27"/>
      <c r="AK511" s="118"/>
      <c r="AL511" s="70"/>
    </row>
    <row r="512" spans="1:38" outlineLevel="1" x14ac:dyDescent="0.2">
      <c r="A512" s="72"/>
      <c r="B512" s="34">
        <f t="shared" si="546"/>
        <v>507</v>
      </c>
      <c r="C512" s="2" t="s">
        <v>611</v>
      </c>
      <c r="D512" s="55">
        <v>44383</v>
      </c>
      <c r="E512" s="2" t="s">
        <v>32</v>
      </c>
      <c r="F512" s="47" t="s">
        <v>25</v>
      </c>
      <c r="G512" s="47" t="s">
        <v>67</v>
      </c>
      <c r="H512" s="47">
        <v>1200</v>
      </c>
      <c r="I512" s="47" t="s">
        <v>128</v>
      </c>
      <c r="J512" s="47" t="s">
        <v>120</v>
      </c>
      <c r="K512" s="121" t="s">
        <v>772</v>
      </c>
      <c r="L512" s="33" t="s">
        <v>56</v>
      </c>
      <c r="M512" s="10">
        <v>2.91</v>
      </c>
      <c r="N512" s="27">
        <v>5.2411347517730498</v>
      </c>
      <c r="O512" s="28">
        <v>1.17</v>
      </c>
      <c r="P512" s="27">
        <v>0</v>
      </c>
      <c r="Q512" s="40">
        <f t="shared" si="717"/>
        <v>-5.2</v>
      </c>
      <c r="R512" s="42">
        <f t="shared" ref="R512" si="1031">Q512+R511</f>
        <v>178.56000000000017</v>
      </c>
      <c r="S512" s="10">
        <f t="shared" si="1008"/>
        <v>2.91</v>
      </c>
      <c r="T512" s="27">
        <f t="shared" si="926"/>
        <v>1</v>
      </c>
      <c r="U512" s="28">
        <f t="shared" si="1009"/>
        <v>1.17</v>
      </c>
      <c r="V512" s="27">
        <f t="shared" ref="V512" si="1032">IF(U512&gt;0,V$4,0)</f>
        <v>1</v>
      </c>
      <c r="W512" s="40">
        <f t="shared" si="915"/>
        <v>-2</v>
      </c>
      <c r="X512" s="42">
        <f t="shared" si="962"/>
        <v>168.77999999999989</v>
      </c>
      <c r="Y512" s="117"/>
      <c r="Z512" s="27"/>
      <c r="AA512" s="33"/>
      <c r="AB512" s="27"/>
      <c r="AC512" s="27"/>
      <c r="AD512" s="27"/>
      <c r="AE512" s="118"/>
      <c r="AF512" s="117"/>
      <c r="AG512" s="27"/>
      <c r="AH512" s="33"/>
      <c r="AI512" s="27"/>
      <c r="AJ512" s="27"/>
      <c r="AK512" s="118"/>
      <c r="AL512" s="70"/>
    </row>
    <row r="513" spans="1:38" outlineLevel="1" x14ac:dyDescent="0.2">
      <c r="A513" s="72"/>
      <c r="B513" s="34">
        <f t="shared" si="546"/>
        <v>508</v>
      </c>
      <c r="C513" s="2" t="s">
        <v>612</v>
      </c>
      <c r="D513" s="55">
        <v>44383</v>
      </c>
      <c r="E513" s="2" t="s">
        <v>32</v>
      </c>
      <c r="F513" s="47" t="s">
        <v>36</v>
      </c>
      <c r="G513" s="47" t="s">
        <v>67</v>
      </c>
      <c r="H513" s="47">
        <v>1000</v>
      </c>
      <c r="I513" s="47" t="s">
        <v>128</v>
      </c>
      <c r="J513" s="47" t="s">
        <v>120</v>
      </c>
      <c r="K513" s="121" t="s">
        <v>772</v>
      </c>
      <c r="L513" s="33" t="s">
        <v>9</v>
      </c>
      <c r="M513" s="10">
        <v>1.73</v>
      </c>
      <c r="N513" s="27">
        <v>13.71404255319149</v>
      </c>
      <c r="O513" s="28">
        <v>1.1100000000000001</v>
      </c>
      <c r="P513" s="27">
        <v>0</v>
      </c>
      <c r="Q513" s="40">
        <f t="shared" si="717"/>
        <v>10</v>
      </c>
      <c r="R513" s="42">
        <f t="shared" ref="R513" si="1033">Q513+R512</f>
        <v>188.56000000000017</v>
      </c>
      <c r="S513" s="10">
        <f t="shared" si="1008"/>
        <v>1.73</v>
      </c>
      <c r="T513" s="27">
        <f t="shared" si="926"/>
        <v>1</v>
      </c>
      <c r="U513" s="28">
        <f t="shared" si="1009"/>
        <v>1.1100000000000001</v>
      </c>
      <c r="V513" s="27">
        <f t="shared" ref="V513" si="1034">IF(U513&gt;0,V$4,0)</f>
        <v>1</v>
      </c>
      <c r="W513" s="40">
        <f t="shared" si="915"/>
        <v>0.84</v>
      </c>
      <c r="X513" s="42">
        <f t="shared" si="962"/>
        <v>169.61999999999989</v>
      </c>
      <c r="Y513" s="117"/>
      <c r="Z513" s="27"/>
      <c r="AA513" s="33"/>
      <c r="AB513" s="27"/>
      <c r="AC513" s="27"/>
      <c r="AD513" s="27"/>
      <c r="AE513" s="118"/>
      <c r="AF513" s="117"/>
      <c r="AG513" s="27"/>
      <c r="AH513" s="33"/>
      <c r="AI513" s="27"/>
      <c r="AJ513" s="27"/>
      <c r="AK513" s="118"/>
      <c r="AL513" s="70"/>
    </row>
    <row r="514" spans="1:38" outlineLevel="1" x14ac:dyDescent="0.2">
      <c r="A514" s="72"/>
      <c r="B514" s="34">
        <f t="shared" si="546"/>
        <v>509</v>
      </c>
      <c r="C514" s="2" t="s">
        <v>622</v>
      </c>
      <c r="D514" s="55">
        <v>44387</v>
      </c>
      <c r="E514" s="2" t="s">
        <v>44</v>
      </c>
      <c r="F514" s="47" t="s">
        <v>36</v>
      </c>
      <c r="G514" s="47" t="s">
        <v>67</v>
      </c>
      <c r="H514" s="47">
        <v>1200</v>
      </c>
      <c r="I514" s="47" t="s">
        <v>128</v>
      </c>
      <c r="J514" s="47" t="s">
        <v>120</v>
      </c>
      <c r="K514" s="121" t="s">
        <v>772</v>
      </c>
      <c r="L514" s="33" t="s">
        <v>56</v>
      </c>
      <c r="M514" s="10">
        <v>3.85</v>
      </c>
      <c r="N514" s="27">
        <v>3.5069565217391307</v>
      </c>
      <c r="O514" s="28">
        <v>1.94</v>
      </c>
      <c r="P514" s="27">
        <v>3.7599999999999989</v>
      </c>
      <c r="Q514" s="40">
        <f t="shared" si="717"/>
        <v>-7.3</v>
      </c>
      <c r="R514" s="42">
        <f t="shared" ref="R514" si="1035">Q514+R513</f>
        <v>181.26000000000016</v>
      </c>
      <c r="S514" s="10">
        <f t="shared" si="1008"/>
        <v>3.85</v>
      </c>
      <c r="T514" s="27">
        <f t="shared" si="926"/>
        <v>1</v>
      </c>
      <c r="U514" s="28">
        <f t="shared" si="1009"/>
        <v>1.94</v>
      </c>
      <c r="V514" s="27">
        <f t="shared" ref="V514" si="1036">IF(U514&gt;0,V$4,0)</f>
        <v>1</v>
      </c>
      <c r="W514" s="40">
        <f t="shared" si="915"/>
        <v>-2</v>
      </c>
      <c r="X514" s="42">
        <f t="shared" si="962"/>
        <v>167.61999999999989</v>
      </c>
      <c r="Y514" s="117"/>
      <c r="Z514" s="27"/>
      <c r="AA514" s="33"/>
      <c r="AB514" s="27"/>
      <c r="AC514" s="27"/>
      <c r="AD514" s="27"/>
      <c r="AE514" s="118"/>
      <c r="AF514" s="117"/>
      <c r="AG514" s="27"/>
      <c r="AH514" s="33"/>
      <c r="AI514" s="27"/>
      <c r="AJ514" s="27"/>
      <c r="AK514" s="118"/>
      <c r="AL514" s="70"/>
    </row>
    <row r="515" spans="1:38" outlineLevel="1" x14ac:dyDescent="0.2">
      <c r="A515" s="72"/>
      <c r="B515" s="34">
        <f t="shared" si="546"/>
        <v>510</v>
      </c>
      <c r="C515" s="2" t="s">
        <v>629</v>
      </c>
      <c r="D515" s="55">
        <v>44391</v>
      </c>
      <c r="E515" s="2" t="s">
        <v>43</v>
      </c>
      <c r="F515" s="47" t="s">
        <v>25</v>
      </c>
      <c r="G515" s="47" t="s">
        <v>245</v>
      </c>
      <c r="H515" s="47">
        <v>1000</v>
      </c>
      <c r="I515" s="47" t="s">
        <v>131</v>
      </c>
      <c r="J515" s="47" t="s">
        <v>120</v>
      </c>
      <c r="K515" s="121" t="s">
        <v>772</v>
      </c>
      <c r="L515" s="33" t="s">
        <v>9</v>
      </c>
      <c r="M515" s="10">
        <v>4.75</v>
      </c>
      <c r="N515" s="27">
        <v>2.6733333333333329</v>
      </c>
      <c r="O515" s="28">
        <v>2.1</v>
      </c>
      <c r="P515" s="27">
        <v>2.3955555555555557</v>
      </c>
      <c r="Q515" s="40">
        <f t="shared" si="717"/>
        <v>12.7</v>
      </c>
      <c r="R515" s="42">
        <f t="shared" ref="R515" si="1037">Q515+R514</f>
        <v>193.96000000000015</v>
      </c>
      <c r="S515" s="10">
        <f t="shared" si="1008"/>
        <v>4.75</v>
      </c>
      <c r="T515" s="27">
        <f t="shared" si="926"/>
        <v>1</v>
      </c>
      <c r="U515" s="28">
        <f t="shared" si="1009"/>
        <v>2.1</v>
      </c>
      <c r="V515" s="27">
        <f t="shared" ref="V515" si="1038">IF(U515&gt;0,V$4,0)</f>
        <v>1</v>
      </c>
      <c r="W515" s="40">
        <f t="shared" si="915"/>
        <v>4.8499999999999996</v>
      </c>
      <c r="X515" s="42">
        <f t="shared" si="962"/>
        <v>172.46999999999989</v>
      </c>
      <c r="Y515" s="117"/>
      <c r="Z515" s="27"/>
      <c r="AA515" s="33"/>
      <c r="AB515" s="27"/>
      <c r="AC515" s="27"/>
      <c r="AD515" s="27"/>
      <c r="AE515" s="118"/>
      <c r="AF515" s="117"/>
      <c r="AG515" s="27"/>
      <c r="AH515" s="33"/>
      <c r="AI515" s="27"/>
      <c r="AJ515" s="27"/>
      <c r="AK515" s="118"/>
      <c r="AL515" s="70"/>
    </row>
    <row r="516" spans="1:38" outlineLevel="1" x14ac:dyDescent="0.2">
      <c r="A516" s="72"/>
      <c r="B516" s="34">
        <f t="shared" si="546"/>
        <v>511</v>
      </c>
      <c r="C516" s="2" t="s">
        <v>637</v>
      </c>
      <c r="D516" s="55">
        <v>44393</v>
      </c>
      <c r="E516" s="2" t="s">
        <v>51</v>
      </c>
      <c r="F516" s="47" t="s">
        <v>10</v>
      </c>
      <c r="G516" s="47" t="s">
        <v>67</v>
      </c>
      <c r="H516" s="47">
        <v>1247</v>
      </c>
      <c r="I516" s="47" t="s">
        <v>131</v>
      </c>
      <c r="J516" s="47" t="s">
        <v>120</v>
      </c>
      <c r="K516" s="121" t="s">
        <v>772</v>
      </c>
      <c r="L516" s="33" t="s">
        <v>8</v>
      </c>
      <c r="M516" s="10">
        <v>4.3899999999999997</v>
      </c>
      <c r="N516" s="27">
        <v>2.9607407407407407</v>
      </c>
      <c r="O516" s="28">
        <v>1.63</v>
      </c>
      <c r="P516" s="27">
        <v>0</v>
      </c>
      <c r="Q516" s="40">
        <f t="shared" si="717"/>
        <v>-3</v>
      </c>
      <c r="R516" s="42">
        <f t="shared" ref="R516" si="1039">Q516+R515</f>
        <v>190.96000000000015</v>
      </c>
      <c r="S516" s="10">
        <f t="shared" si="1008"/>
        <v>4.3899999999999997</v>
      </c>
      <c r="T516" s="27">
        <f t="shared" si="926"/>
        <v>1</v>
      </c>
      <c r="U516" s="28">
        <f t="shared" si="1009"/>
        <v>1.63</v>
      </c>
      <c r="V516" s="27">
        <f t="shared" ref="V516" si="1040">IF(U516&gt;0,V$4,0)</f>
        <v>1</v>
      </c>
      <c r="W516" s="40">
        <f t="shared" si="915"/>
        <v>-0.37</v>
      </c>
      <c r="X516" s="42">
        <f t="shared" si="962"/>
        <v>172.09999999999988</v>
      </c>
      <c r="Y516" s="117"/>
      <c r="Z516" s="27"/>
      <c r="AA516" s="33"/>
      <c r="AB516" s="27"/>
      <c r="AC516" s="27"/>
      <c r="AD516" s="27"/>
      <c r="AE516" s="118"/>
      <c r="AF516" s="117"/>
      <c r="AG516" s="27"/>
      <c r="AH516" s="33"/>
      <c r="AI516" s="27"/>
      <c r="AJ516" s="27"/>
      <c r="AK516" s="118"/>
      <c r="AL516" s="70"/>
    </row>
    <row r="517" spans="1:38" outlineLevel="1" x14ac:dyDescent="0.2">
      <c r="A517" s="72"/>
      <c r="B517" s="34">
        <f t="shared" si="546"/>
        <v>512</v>
      </c>
      <c r="C517" s="2" t="s">
        <v>638</v>
      </c>
      <c r="D517" s="55">
        <v>44393</v>
      </c>
      <c r="E517" s="2" t="s">
        <v>51</v>
      </c>
      <c r="F517" s="47" t="s">
        <v>10</v>
      </c>
      <c r="G517" s="47" t="s">
        <v>67</v>
      </c>
      <c r="H517" s="47">
        <v>1247</v>
      </c>
      <c r="I517" s="47" t="s">
        <v>131</v>
      </c>
      <c r="J517" s="47" t="s">
        <v>120</v>
      </c>
      <c r="K517" s="121" t="s">
        <v>772</v>
      </c>
      <c r="L517" s="33" t="s">
        <v>12</v>
      </c>
      <c r="M517" s="10">
        <v>2.84</v>
      </c>
      <c r="N517" s="27">
        <v>5.4342294159042916</v>
      </c>
      <c r="O517" s="28">
        <v>1.42</v>
      </c>
      <c r="P517" s="27">
        <v>0</v>
      </c>
      <c r="Q517" s="40">
        <f t="shared" si="717"/>
        <v>-5.4</v>
      </c>
      <c r="R517" s="42">
        <f t="shared" ref="R517" si="1041">Q517+R516</f>
        <v>185.56000000000014</v>
      </c>
      <c r="S517" s="10">
        <f t="shared" si="1008"/>
        <v>2.84</v>
      </c>
      <c r="T517" s="27">
        <f t="shared" si="926"/>
        <v>1</v>
      </c>
      <c r="U517" s="28">
        <f t="shared" si="1009"/>
        <v>1.42</v>
      </c>
      <c r="V517" s="27">
        <f t="shared" ref="V517" si="1042">IF(U517&gt;0,V$4,0)</f>
        <v>1</v>
      </c>
      <c r="W517" s="40">
        <f t="shared" si="915"/>
        <v>-0.57999999999999996</v>
      </c>
      <c r="X517" s="42">
        <f t="shared" si="962"/>
        <v>171.51999999999987</v>
      </c>
      <c r="Y517" s="117"/>
      <c r="Z517" s="27"/>
      <c r="AA517" s="33"/>
      <c r="AB517" s="27"/>
      <c r="AC517" s="27"/>
      <c r="AD517" s="27"/>
      <c r="AE517" s="118"/>
      <c r="AF517" s="117"/>
      <c r="AG517" s="27"/>
      <c r="AH517" s="33"/>
      <c r="AI517" s="27"/>
      <c r="AJ517" s="27"/>
      <c r="AK517" s="118"/>
      <c r="AL517" s="70"/>
    </row>
    <row r="518" spans="1:38" outlineLevel="1" x14ac:dyDescent="0.2">
      <c r="A518" s="72"/>
      <c r="B518" s="34">
        <f t="shared" si="546"/>
        <v>513</v>
      </c>
      <c r="C518" s="2" t="s">
        <v>640</v>
      </c>
      <c r="D518" s="55">
        <v>44394</v>
      </c>
      <c r="E518" s="2" t="s">
        <v>14</v>
      </c>
      <c r="F518" s="47" t="s">
        <v>36</v>
      </c>
      <c r="G518" s="47" t="s">
        <v>67</v>
      </c>
      <c r="H518" s="47">
        <v>1117</v>
      </c>
      <c r="I518" s="47" t="s">
        <v>133</v>
      </c>
      <c r="J518" s="47" t="s">
        <v>120</v>
      </c>
      <c r="K518" s="121" t="s">
        <v>772</v>
      </c>
      <c r="L518" s="33" t="s">
        <v>86</v>
      </c>
      <c r="M518" s="10">
        <v>6.54</v>
      </c>
      <c r="N518" s="27">
        <v>1.8134074074074071</v>
      </c>
      <c r="O518" s="28">
        <v>2.62</v>
      </c>
      <c r="P518" s="27">
        <v>1.1122222222222222</v>
      </c>
      <c r="Q518" s="40">
        <f t="shared" si="717"/>
        <v>-2.9</v>
      </c>
      <c r="R518" s="42">
        <f t="shared" ref="R518" si="1043">Q518+R517</f>
        <v>182.66000000000014</v>
      </c>
      <c r="S518" s="10">
        <f t="shared" si="1008"/>
        <v>6.54</v>
      </c>
      <c r="T518" s="27">
        <f t="shared" si="926"/>
        <v>1</v>
      </c>
      <c r="U518" s="28">
        <f t="shared" si="1009"/>
        <v>2.62</v>
      </c>
      <c r="V518" s="27">
        <f t="shared" ref="V518" si="1044">IF(U518&gt;0,V$4,0)</f>
        <v>1</v>
      </c>
      <c r="W518" s="40">
        <f t="shared" si="915"/>
        <v>-2</v>
      </c>
      <c r="X518" s="42">
        <f t="shared" si="962"/>
        <v>169.51999999999987</v>
      </c>
      <c r="Y518" s="117"/>
      <c r="Z518" s="27"/>
      <c r="AA518" s="33"/>
      <c r="AB518" s="27"/>
      <c r="AC518" s="27"/>
      <c r="AD518" s="27"/>
      <c r="AE518" s="118"/>
      <c r="AF518" s="117"/>
      <c r="AG518" s="27"/>
      <c r="AH518" s="33"/>
      <c r="AI518" s="27"/>
      <c r="AJ518" s="27"/>
      <c r="AK518" s="118"/>
      <c r="AL518" s="70"/>
    </row>
    <row r="519" spans="1:38" outlineLevel="1" collapsed="1" x14ac:dyDescent="0.2">
      <c r="A519" s="72"/>
      <c r="B519" s="34">
        <f t="shared" si="546"/>
        <v>514</v>
      </c>
      <c r="C519" s="2" t="s">
        <v>650</v>
      </c>
      <c r="D519" s="55">
        <v>44399</v>
      </c>
      <c r="E519" s="2" t="s">
        <v>15</v>
      </c>
      <c r="F519" s="47" t="s">
        <v>36</v>
      </c>
      <c r="G519" s="47" t="s">
        <v>67</v>
      </c>
      <c r="H519" s="47">
        <v>1000</v>
      </c>
      <c r="I519" s="47" t="s">
        <v>133</v>
      </c>
      <c r="J519" s="47" t="s">
        <v>120</v>
      </c>
      <c r="K519" s="121" t="s">
        <v>772</v>
      </c>
      <c r="L519" s="33" t="s">
        <v>9</v>
      </c>
      <c r="M519" s="10">
        <v>3.46</v>
      </c>
      <c r="N519" s="27">
        <v>4.0707692307692307</v>
      </c>
      <c r="O519" s="28">
        <v>1.56</v>
      </c>
      <c r="P519" s="27">
        <v>0</v>
      </c>
      <c r="Q519" s="40">
        <f t="shared" si="717"/>
        <v>10</v>
      </c>
      <c r="R519" s="42">
        <f t="shared" ref="R519" si="1045">Q519+R518</f>
        <v>192.66000000000014</v>
      </c>
      <c r="S519" s="10">
        <f t="shared" si="1008"/>
        <v>3.46</v>
      </c>
      <c r="T519" s="27">
        <f t="shared" si="926"/>
        <v>1</v>
      </c>
      <c r="U519" s="28">
        <f t="shared" si="1009"/>
        <v>1.56</v>
      </c>
      <c r="V519" s="27">
        <f t="shared" ref="V519" si="1046">IF(U519&gt;0,V$4,0)</f>
        <v>1</v>
      </c>
      <c r="W519" s="40">
        <f t="shared" si="915"/>
        <v>3.02</v>
      </c>
      <c r="X519" s="42">
        <f t="shared" si="962"/>
        <v>172.53999999999988</v>
      </c>
      <c r="Y519" s="117"/>
      <c r="Z519" s="27"/>
      <c r="AA519" s="33"/>
      <c r="AB519" s="27"/>
      <c r="AC519" s="27"/>
      <c r="AD519" s="27"/>
      <c r="AE519" s="118"/>
      <c r="AF519" s="117"/>
      <c r="AG519" s="27"/>
      <c r="AH519" s="33"/>
      <c r="AI519" s="27"/>
      <c r="AJ519" s="27"/>
      <c r="AK519" s="118"/>
      <c r="AL519" s="70"/>
    </row>
    <row r="520" spans="1:38" outlineLevel="1" x14ac:dyDescent="0.2">
      <c r="A520" s="72"/>
      <c r="B520" s="34">
        <f t="shared" si="546"/>
        <v>515</v>
      </c>
      <c r="C520" s="2" t="s">
        <v>663</v>
      </c>
      <c r="D520" s="55">
        <v>44399</v>
      </c>
      <c r="E520" s="2" t="s">
        <v>15</v>
      </c>
      <c r="F520" s="47" t="s">
        <v>36</v>
      </c>
      <c r="G520" s="47" t="s">
        <v>67</v>
      </c>
      <c r="H520" s="47">
        <v>1000</v>
      </c>
      <c r="I520" s="47" t="s">
        <v>133</v>
      </c>
      <c r="J520" s="47" t="s">
        <v>120</v>
      </c>
      <c r="K520" s="121" t="s">
        <v>772</v>
      </c>
      <c r="L520" s="33" t="s">
        <v>8</v>
      </c>
      <c r="M520" s="10">
        <v>4.3600000000000003</v>
      </c>
      <c r="N520" s="27">
        <v>2.9909513435003627</v>
      </c>
      <c r="O520" s="28">
        <v>1.71</v>
      </c>
      <c r="P520" s="27">
        <v>0</v>
      </c>
      <c r="Q520" s="40">
        <f t="shared" si="717"/>
        <v>-3</v>
      </c>
      <c r="R520" s="42">
        <f t="shared" ref="R520:R521" si="1047">Q520+R519</f>
        <v>189.66000000000014</v>
      </c>
      <c r="S520" s="10">
        <f t="shared" si="1008"/>
        <v>4.3600000000000003</v>
      </c>
      <c r="T520" s="27">
        <f t="shared" si="926"/>
        <v>1</v>
      </c>
      <c r="U520" s="28">
        <f t="shared" si="1009"/>
        <v>1.71</v>
      </c>
      <c r="V520" s="27">
        <f t="shared" ref="V520" si="1048">IF(U520&gt;0,V$4,0)</f>
        <v>1</v>
      </c>
      <c r="W520" s="40">
        <f t="shared" si="915"/>
        <v>-0.28999999999999998</v>
      </c>
      <c r="X520" s="42">
        <f t="shared" ref="X520:X521" si="1049">W520+X519</f>
        <v>172.24999999999989</v>
      </c>
      <c r="Y520" s="117"/>
      <c r="Z520" s="27"/>
      <c r="AA520" s="33"/>
      <c r="AB520" s="27"/>
      <c r="AC520" s="27"/>
      <c r="AD520" s="27"/>
      <c r="AE520" s="118"/>
      <c r="AF520" s="117"/>
      <c r="AG520" s="27"/>
      <c r="AH520" s="33"/>
      <c r="AI520" s="27"/>
      <c r="AJ520" s="27"/>
      <c r="AK520" s="118"/>
      <c r="AL520" s="70"/>
    </row>
    <row r="521" spans="1:38" outlineLevel="1" x14ac:dyDescent="0.2">
      <c r="A521" s="72"/>
      <c r="B521" s="34">
        <f t="shared" si="546"/>
        <v>516</v>
      </c>
      <c r="C521" s="2" t="s">
        <v>343</v>
      </c>
      <c r="D521" s="55">
        <v>44400</v>
      </c>
      <c r="E521" s="2" t="s">
        <v>457</v>
      </c>
      <c r="F521" s="47" t="s">
        <v>36</v>
      </c>
      <c r="G521" s="47" t="s">
        <v>67</v>
      </c>
      <c r="H521" s="47">
        <v>1200</v>
      </c>
      <c r="I521" s="47" t="s">
        <v>131</v>
      </c>
      <c r="J521" s="47" t="s">
        <v>120</v>
      </c>
      <c r="K521" s="121" t="s">
        <v>772</v>
      </c>
      <c r="L521" s="33" t="s">
        <v>9</v>
      </c>
      <c r="M521" s="10">
        <v>2.81</v>
      </c>
      <c r="N521" s="27">
        <v>5.5434482758620689</v>
      </c>
      <c r="O521" s="28">
        <v>1.5</v>
      </c>
      <c r="P521" s="27">
        <v>0</v>
      </c>
      <c r="Q521" s="40">
        <f t="shared" si="717"/>
        <v>10</v>
      </c>
      <c r="R521" s="42">
        <f t="shared" si="1047"/>
        <v>199.66000000000014</v>
      </c>
      <c r="S521" s="10">
        <f t="shared" ref="S521" si="1050">M521</f>
        <v>2.81</v>
      </c>
      <c r="T521" s="27">
        <f t="shared" si="926"/>
        <v>1</v>
      </c>
      <c r="U521" s="28">
        <f t="shared" ref="U521" si="1051">O521</f>
        <v>1.5</v>
      </c>
      <c r="V521" s="27">
        <f t="shared" ref="V521" si="1052">IF(U521&gt;0,V$4,0)</f>
        <v>1</v>
      </c>
      <c r="W521" s="40">
        <f t="shared" si="915"/>
        <v>2.31</v>
      </c>
      <c r="X521" s="42">
        <f t="shared" si="1049"/>
        <v>174.55999999999989</v>
      </c>
      <c r="Y521" s="117"/>
      <c r="Z521" s="27"/>
      <c r="AA521" s="33"/>
      <c r="AB521" s="27"/>
      <c r="AC521" s="27"/>
      <c r="AD521" s="27"/>
      <c r="AE521" s="118"/>
      <c r="AF521" s="117"/>
      <c r="AG521" s="27"/>
      <c r="AH521" s="33"/>
      <c r="AI521" s="27"/>
      <c r="AJ521" s="27"/>
      <c r="AK521" s="118"/>
      <c r="AL521" s="70"/>
    </row>
    <row r="522" spans="1:38" outlineLevel="1" x14ac:dyDescent="0.2">
      <c r="A522" s="72"/>
      <c r="B522" s="34">
        <f t="shared" si="546"/>
        <v>517</v>
      </c>
      <c r="C522" s="2" t="s">
        <v>676</v>
      </c>
      <c r="D522" s="55">
        <v>44401</v>
      </c>
      <c r="E522" s="2" t="s">
        <v>457</v>
      </c>
      <c r="F522" s="47" t="s">
        <v>36</v>
      </c>
      <c r="G522" s="47" t="s">
        <v>67</v>
      </c>
      <c r="H522" s="47">
        <v>1000</v>
      </c>
      <c r="I522" s="47" t="s">
        <v>131</v>
      </c>
      <c r="J522" s="47" t="s">
        <v>120</v>
      </c>
      <c r="K522" s="121" t="s">
        <v>772</v>
      </c>
      <c r="L522" s="33" t="s">
        <v>56</v>
      </c>
      <c r="M522" s="10">
        <v>3.2</v>
      </c>
      <c r="N522" s="27">
        <v>4.5326007326007325</v>
      </c>
      <c r="O522" s="28">
        <v>1.39</v>
      </c>
      <c r="P522" s="27">
        <v>0</v>
      </c>
      <c r="Q522" s="40">
        <f t="shared" si="717"/>
        <v>-4.5</v>
      </c>
      <c r="R522" s="42">
        <f t="shared" ref="R522" si="1053">Q522+R521</f>
        <v>195.16000000000014</v>
      </c>
      <c r="S522" s="10">
        <f t="shared" ref="S522" si="1054">M522</f>
        <v>3.2</v>
      </c>
      <c r="T522" s="27">
        <f t="shared" si="926"/>
        <v>1</v>
      </c>
      <c r="U522" s="28">
        <f t="shared" ref="U522" si="1055">O522</f>
        <v>1.39</v>
      </c>
      <c r="V522" s="27">
        <f t="shared" ref="V522" si="1056">IF(U522&gt;0,V$4,0)</f>
        <v>1</v>
      </c>
      <c r="W522" s="40">
        <f t="shared" si="915"/>
        <v>-2</v>
      </c>
      <c r="X522" s="42">
        <f t="shared" ref="X522" si="1057">W522+X521</f>
        <v>172.55999999999989</v>
      </c>
      <c r="Y522" s="117"/>
      <c r="Z522" s="27"/>
      <c r="AA522" s="33"/>
      <c r="AB522" s="27"/>
      <c r="AC522" s="27"/>
      <c r="AD522" s="27"/>
      <c r="AE522" s="118"/>
      <c r="AF522" s="117"/>
      <c r="AG522" s="27"/>
      <c r="AH522" s="33"/>
      <c r="AI522" s="27"/>
      <c r="AJ522" s="27"/>
      <c r="AK522" s="118"/>
      <c r="AL522" s="70"/>
    </row>
    <row r="523" spans="1:38" outlineLevel="1" x14ac:dyDescent="0.2">
      <c r="A523" s="72"/>
      <c r="B523" s="34">
        <f t="shared" si="546"/>
        <v>518</v>
      </c>
      <c r="C523" s="2" t="s">
        <v>678</v>
      </c>
      <c r="D523" s="55">
        <v>44401</v>
      </c>
      <c r="E523" s="2" t="s">
        <v>49</v>
      </c>
      <c r="F523" s="47" t="s">
        <v>13</v>
      </c>
      <c r="G523" s="47" t="s">
        <v>112</v>
      </c>
      <c r="H523" s="47">
        <v>1200</v>
      </c>
      <c r="I523" s="47" t="s">
        <v>131</v>
      </c>
      <c r="J523" s="47" t="s">
        <v>120</v>
      </c>
      <c r="K523" s="121" t="s">
        <v>772</v>
      </c>
      <c r="L523" s="33" t="s">
        <v>86</v>
      </c>
      <c r="M523" s="10">
        <v>17.45</v>
      </c>
      <c r="N523" s="27">
        <v>0.60696969696969705</v>
      </c>
      <c r="O523" s="28">
        <v>4.9800000000000004</v>
      </c>
      <c r="P523" s="27">
        <v>0.14500000000000002</v>
      </c>
      <c r="Q523" s="40">
        <f t="shared" si="717"/>
        <v>-0.8</v>
      </c>
      <c r="R523" s="42">
        <f t="shared" ref="R523" si="1058">Q523+R522</f>
        <v>194.36000000000013</v>
      </c>
      <c r="S523" s="10">
        <f t="shared" ref="S523:S524" si="1059">M523</f>
        <v>17.45</v>
      </c>
      <c r="T523" s="27">
        <f t="shared" si="926"/>
        <v>1</v>
      </c>
      <c r="U523" s="28">
        <f t="shared" ref="U523:U524" si="1060">O523</f>
        <v>4.9800000000000004</v>
      </c>
      <c r="V523" s="27">
        <f t="shared" ref="V523" si="1061">IF(U523&gt;0,V$4,0)</f>
        <v>1</v>
      </c>
      <c r="W523" s="40">
        <f t="shared" ref="W523:W704" si="1062">ROUND(IF(OR($L523="1st",$L523="WON"),($S523*$T523)+($U523*$V523),IF(OR($L523="2nd",$L523="3rd"),IF($U523="NTD",0,($U523*$V523))))-($T523+$V523),2)</f>
        <v>-2</v>
      </c>
      <c r="X523" s="42">
        <f t="shared" ref="X523" si="1063">W523+X522</f>
        <v>170.55999999999989</v>
      </c>
      <c r="Y523" s="117"/>
      <c r="Z523" s="27"/>
      <c r="AA523" s="33"/>
      <c r="AB523" s="27"/>
      <c r="AC523" s="27"/>
      <c r="AD523" s="27"/>
      <c r="AE523" s="118"/>
      <c r="AF523" s="117"/>
      <c r="AG523" s="27"/>
      <c r="AH523" s="33"/>
      <c r="AI523" s="27"/>
      <c r="AJ523" s="27"/>
      <c r="AK523" s="118"/>
      <c r="AL523" s="70"/>
    </row>
    <row r="524" spans="1:38" outlineLevel="1" x14ac:dyDescent="0.2">
      <c r="A524" s="72"/>
      <c r="B524" s="34">
        <f t="shared" si="546"/>
        <v>519</v>
      </c>
      <c r="C524" s="2" t="s">
        <v>679</v>
      </c>
      <c r="D524" s="55">
        <v>44402</v>
      </c>
      <c r="E524" s="2" t="s">
        <v>26</v>
      </c>
      <c r="F524" s="47" t="s">
        <v>41</v>
      </c>
      <c r="G524" s="47" t="s">
        <v>245</v>
      </c>
      <c r="H524" s="47">
        <v>1206</v>
      </c>
      <c r="I524" s="47" t="s">
        <v>131</v>
      </c>
      <c r="J524" s="47" t="s">
        <v>120</v>
      </c>
      <c r="K524" s="121" t="s">
        <v>772</v>
      </c>
      <c r="L524" s="33" t="s">
        <v>12</v>
      </c>
      <c r="M524" s="10">
        <v>6.13</v>
      </c>
      <c r="N524" s="27">
        <v>1.9587804878048782</v>
      </c>
      <c r="O524" s="28">
        <v>2.2599999999999998</v>
      </c>
      <c r="P524" s="27">
        <v>1.59</v>
      </c>
      <c r="Q524" s="40">
        <f t="shared" si="717"/>
        <v>0</v>
      </c>
      <c r="R524" s="42">
        <f t="shared" ref="R524" si="1064">Q524+R523</f>
        <v>194.36000000000013</v>
      </c>
      <c r="S524" s="10">
        <f t="shared" si="1059"/>
        <v>6.13</v>
      </c>
      <c r="T524" s="27">
        <f t="shared" si="926"/>
        <v>1</v>
      </c>
      <c r="U524" s="28">
        <f t="shared" si="1060"/>
        <v>2.2599999999999998</v>
      </c>
      <c r="V524" s="27">
        <f t="shared" ref="V524" si="1065">IF(U524&gt;0,V$4,0)</f>
        <v>1</v>
      </c>
      <c r="W524" s="40">
        <f t="shared" si="1062"/>
        <v>0.26</v>
      </c>
      <c r="X524" s="42">
        <f t="shared" ref="X524" si="1066">W524+X523</f>
        <v>170.81999999999988</v>
      </c>
      <c r="Y524" s="117"/>
      <c r="Z524" s="27"/>
      <c r="AA524" s="33"/>
      <c r="AB524" s="27"/>
      <c r="AC524" s="27"/>
      <c r="AD524" s="27"/>
      <c r="AE524" s="118"/>
      <c r="AF524" s="117"/>
      <c r="AG524" s="27"/>
      <c r="AH524" s="33"/>
      <c r="AI524" s="27"/>
      <c r="AJ524" s="27"/>
      <c r="AK524" s="118"/>
      <c r="AL524" s="70"/>
    </row>
    <row r="525" spans="1:38" outlineLevel="1" x14ac:dyDescent="0.2">
      <c r="A525" s="72"/>
      <c r="B525" s="34">
        <f t="shared" si="546"/>
        <v>520</v>
      </c>
      <c r="C525" s="2" t="s">
        <v>691</v>
      </c>
      <c r="D525" s="55">
        <v>44407</v>
      </c>
      <c r="E525" s="2" t="s">
        <v>47</v>
      </c>
      <c r="F525" s="47" t="s">
        <v>25</v>
      </c>
      <c r="G525" s="47" t="s">
        <v>245</v>
      </c>
      <c r="H525" s="47">
        <v>1000</v>
      </c>
      <c r="I525" s="47" t="s">
        <v>131</v>
      </c>
      <c r="J525" s="47" t="s">
        <v>438</v>
      </c>
      <c r="K525" s="121" t="s">
        <v>772</v>
      </c>
      <c r="L525" s="33" t="s">
        <v>9</v>
      </c>
      <c r="M525" s="10">
        <v>2.4700000000000002</v>
      </c>
      <c r="N525" s="27">
        <v>6.7889361702127662</v>
      </c>
      <c r="O525" s="28">
        <v>1.49</v>
      </c>
      <c r="P525" s="27">
        <v>0</v>
      </c>
      <c r="Q525" s="40">
        <f t="shared" si="717"/>
        <v>10</v>
      </c>
      <c r="R525" s="42">
        <f t="shared" ref="R525" si="1067">Q525+R524</f>
        <v>204.36000000000013</v>
      </c>
      <c r="S525" s="10">
        <f t="shared" ref="S525" si="1068">M525</f>
        <v>2.4700000000000002</v>
      </c>
      <c r="T525" s="27">
        <f t="shared" ref="T525:V549" si="1069">IF(S525&gt;0,T$4,0)</f>
        <v>1</v>
      </c>
      <c r="U525" s="28">
        <f t="shared" ref="U525" si="1070">O525</f>
        <v>1.49</v>
      </c>
      <c r="V525" s="27">
        <f t="shared" si="1069"/>
        <v>1</v>
      </c>
      <c r="W525" s="40">
        <f t="shared" si="1062"/>
        <v>1.96</v>
      </c>
      <c r="X525" s="42">
        <f t="shared" ref="X525" si="1071">W525+X524</f>
        <v>172.77999999999989</v>
      </c>
      <c r="Y525" s="117"/>
      <c r="Z525" s="27"/>
      <c r="AA525" s="33"/>
      <c r="AB525" s="27"/>
      <c r="AC525" s="27"/>
      <c r="AD525" s="27"/>
      <c r="AE525" s="118"/>
      <c r="AF525" s="117"/>
      <c r="AG525" s="27"/>
      <c r="AH525" s="33"/>
      <c r="AI525" s="27"/>
      <c r="AJ525" s="27"/>
      <c r="AK525" s="118"/>
      <c r="AL525" s="70"/>
    </row>
    <row r="526" spans="1:38" outlineLevel="1" x14ac:dyDescent="0.2">
      <c r="A526" s="72"/>
      <c r="B526" s="34">
        <f t="shared" si="546"/>
        <v>521</v>
      </c>
      <c r="C526" s="2" t="s">
        <v>693</v>
      </c>
      <c r="D526" s="55">
        <v>44408</v>
      </c>
      <c r="E526" s="2" t="s">
        <v>27</v>
      </c>
      <c r="F526" s="47" t="s">
        <v>25</v>
      </c>
      <c r="G526" s="47" t="s">
        <v>245</v>
      </c>
      <c r="H526" s="47">
        <v>1000</v>
      </c>
      <c r="I526" s="47" t="s">
        <v>131</v>
      </c>
      <c r="J526" s="47" t="s">
        <v>120</v>
      </c>
      <c r="K526" s="121" t="s">
        <v>772</v>
      </c>
      <c r="L526" s="33" t="s">
        <v>12</v>
      </c>
      <c r="M526" s="10">
        <v>7.6</v>
      </c>
      <c r="N526" s="27">
        <v>1.5102849002849001</v>
      </c>
      <c r="O526" s="28">
        <v>1.84</v>
      </c>
      <c r="P526" s="27">
        <v>1.8281481481481485</v>
      </c>
      <c r="Q526" s="40">
        <f t="shared" si="717"/>
        <v>0</v>
      </c>
      <c r="R526" s="42">
        <f t="shared" ref="R526" si="1072">Q526+R525</f>
        <v>204.36000000000013</v>
      </c>
      <c r="S526" s="10">
        <f t="shared" ref="S526:S529" si="1073">M526</f>
        <v>7.6</v>
      </c>
      <c r="T526" s="27">
        <f t="shared" si="1069"/>
        <v>1</v>
      </c>
      <c r="U526" s="28">
        <f t="shared" ref="U526:U529" si="1074">O526</f>
        <v>1.84</v>
      </c>
      <c r="V526" s="27">
        <f t="shared" si="1069"/>
        <v>1</v>
      </c>
      <c r="W526" s="40">
        <f t="shared" si="1062"/>
        <v>-0.16</v>
      </c>
      <c r="X526" s="42">
        <f t="shared" ref="X526" si="1075">W526+X525</f>
        <v>172.61999999999989</v>
      </c>
      <c r="Y526" s="117"/>
      <c r="Z526" s="27"/>
      <c r="AA526" s="33"/>
      <c r="AB526" s="27"/>
      <c r="AC526" s="27"/>
      <c r="AD526" s="27"/>
      <c r="AE526" s="118"/>
      <c r="AF526" s="117"/>
      <c r="AG526" s="27"/>
      <c r="AH526" s="33"/>
      <c r="AI526" s="27"/>
      <c r="AJ526" s="27"/>
      <c r="AK526" s="118"/>
      <c r="AL526" s="70"/>
    </row>
    <row r="527" spans="1:38" outlineLevel="1" x14ac:dyDescent="0.2">
      <c r="A527" s="72"/>
      <c r="B527" s="48">
        <f t="shared" si="546"/>
        <v>522</v>
      </c>
      <c r="C527" s="9" t="s">
        <v>622</v>
      </c>
      <c r="D527" s="39">
        <v>44408</v>
      </c>
      <c r="E527" s="9" t="s">
        <v>44</v>
      </c>
      <c r="F527" s="50" t="s">
        <v>34</v>
      </c>
      <c r="G527" s="50" t="s">
        <v>67</v>
      </c>
      <c r="H527" s="50">
        <v>1400</v>
      </c>
      <c r="I527" s="50" t="s">
        <v>128</v>
      </c>
      <c r="J527" s="50" t="s">
        <v>120</v>
      </c>
      <c r="K527" s="122" t="s">
        <v>772</v>
      </c>
      <c r="L527" s="35" t="s">
        <v>9</v>
      </c>
      <c r="M527" s="36">
        <v>5.5</v>
      </c>
      <c r="N527" s="37">
        <v>2.2199999999999998</v>
      </c>
      <c r="O527" s="38">
        <v>2.2599999999999998</v>
      </c>
      <c r="P527" s="37">
        <v>1.7600000000000002</v>
      </c>
      <c r="Q527" s="41">
        <f t="shared" si="717"/>
        <v>12.2</v>
      </c>
      <c r="R527" s="45">
        <f t="shared" ref="R527" si="1076">Q527+R526</f>
        <v>216.56000000000012</v>
      </c>
      <c r="S527" s="36">
        <f t="shared" si="1073"/>
        <v>5.5</v>
      </c>
      <c r="T527" s="37">
        <f t="shared" si="1069"/>
        <v>1</v>
      </c>
      <c r="U527" s="38">
        <f t="shared" si="1074"/>
        <v>2.2599999999999998</v>
      </c>
      <c r="V527" s="37">
        <f t="shared" si="1069"/>
        <v>1</v>
      </c>
      <c r="W527" s="41">
        <f t="shared" si="1062"/>
        <v>5.76</v>
      </c>
      <c r="X527" s="45">
        <f t="shared" ref="X527" si="1077">W527+X526</f>
        <v>178.37999999999988</v>
      </c>
      <c r="Y527" s="119"/>
      <c r="Z527" s="37"/>
      <c r="AA527" s="35"/>
      <c r="AB527" s="37"/>
      <c r="AC527" s="37"/>
      <c r="AD527" s="37"/>
      <c r="AE527" s="120"/>
      <c r="AF527" s="119"/>
      <c r="AG527" s="37"/>
      <c r="AH527" s="35"/>
      <c r="AI527" s="37"/>
      <c r="AJ527" s="37"/>
      <c r="AK527" s="120"/>
      <c r="AL527" s="70"/>
    </row>
    <row r="528" spans="1:38" outlineLevel="1" collapsed="1" x14ac:dyDescent="0.2">
      <c r="A528" s="72"/>
      <c r="B528" s="34">
        <f t="shared" si="546"/>
        <v>523</v>
      </c>
      <c r="C528" s="2" t="s">
        <v>703</v>
      </c>
      <c r="D528" s="55">
        <v>44410</v>
      </c>
      <c r="E528" s="2" t="s">
        <v>28</v>
      </c>
      <c r="F528" s="47" t="s">
        <v>25</v>
      </c>
      <c r="G528" s="47" t="s">
        <v>67</v>
      </c>
      <c r="H528" s="47">
        <v>1000</v>
      </c>
      <c r="I528" s="47" t="s">
        <v>133</v>
      </c>
      <c r="J528" s="47" t="s">
        <v>120</v>
      </c>
      <c r="K528" s="121" t="s">
        <v>772</v>
      </c>
      <c r="L528" s="33" t="s">
        <v>9</v>
      </c>
      <c r="M528" s="10">
        <v>2.2400000000000002</v>
      </c>
      <c r="N528" s="27">
        <v>8.0621339950372217</v>
      </c>
      <c r="O528" s="28">
        <v>1.26</v>
      </c>
      <c r="P528" s="27">
        <v>0</v>
      </c>
      <c r="Q528" s="40">
        <f t="shared" si="717"/>
        <v>10</v>
      </c>
      <c r="R528" s="42">
        <f t="shared" ref="R528" si="1078">Q528+R527</f>
        <v>226.56000000000012</v>
      </c>
      <c r="S528" s="10">
        <f t="shared" si="1073"/>
        <v>2.2400000000000002</v>
      </c>
      <c r="T528" s="27">
        <f t="shared" si="1069"/>
        <v>1</v>
      </c>
      <c r="U528" s="28">
        <f t="shared" si="1074"/>
        <v>1.26</v>
      </c>
      <c r="V528" s="27">
        <f t="shared" si="1069"/>
        <v>1</v>
      </c>
      <c r="W528" s="40">
        <f t="shared" si="1062"/>
        <v>1.5</v>
      </c>
      <c r="X528" s="42">
        <f t="shared" ref="X528" si="1079">W528+X527</f>
        <v>179.87999999999988</v>
      </c>
      <c r="Y528" s="117"/>
      <c r="Z528" s="27"/>
      <c r="AA528" s="33"/>
      <c r="AB528" s="27"/>
      <c r="AC528" s="27"/>
      <c r="AD528" s="27"/>
      <c r="AE528" s="118"/>
      <c r="AF528" s="117"/>
      <c r="AG528" s="27"/>
      <c r="AH528" s="33"/>
      <c r="AI528" s="27"/>
      <c r="AJ528" s="27"/>
      <c r="AK528" s="118"/>
      <c r="AL528" s="70"/>
    </row>
    <row r="529" spans="1:38" outlineLevel="1" x14ac:dyDescent="0.2">
      <c r="A529" s="72"/>
      <c r="B529" s="34">
        <f t="shared" si="546"/>
        <v>524</v>
      </c>
      <c r="C529" s="2" t="s">
        <v>704</v>
      </c>
      <c r="D529" s="55">
        <v>44410</v>
      </c>
      <c r="E529" s="2" t="s">
        <v>28</v>
      </c>
      <c r="F529" s="47" t="s">
        <v>10</v>
      </c>
      <c r="G529" s="47" t="s">
        <v>67</v>
      </c>
      <c r="H529" s="47">
        <v>1100</v>
      </c>
      <c r="I529" s="47" t="s">
        <v>133</v>
      </c>
      <c r="J529" s="47" t="s">
        <v>120</v>
      </c>
      <c r="K529" s="121" t="s">
        <v>772</v>
      </c>
      <c r="L529" s="33" t="s">
        <v>66</v>
      </c>
      <c r="M529" s="10">
        <v>2.92</v>
      </c>
      <c r="N529" s="27">
        <v>5.2153665689149555</v>
      </c>
      <c r="O529" s="28">
        <v>1.38</v>
      </c>
      <c r="P529" s="27">
        <v>0</v>
      </c>
      <c r="Q529" s="40">
        <f t="shared" si="717"/>
        <v>-5.2</v>
      </c>
      <c r="R529" s="42">
        <f t="shared" ref="R529" si="1080">Q529+R528</f>
        <v>221.36000000000013</v>
      </c>
      <c r="S529" s="10">
        <f t="shared" si="1073"/>
        <v>2.92</v>
      </c>
      <c r="T529" s="27">
        <f t="shared" si="1069"/>
        <v>1</v>
      </c>
      <c r="U529" s="28">
        <f t="shared" si="1074"/>
        <v>1.38</v>
      </c>
      <c r="V529" s="27">
        <f t="shared" si="1069"/>
        <v>1</v>
      </c>
      <c r="W529" s="40">
        <f t="shared" si="1062"/>
        <v>-2</v>
      </c>
      <c r="X529" s="42">
        <f t="shared" ref="X529" si="1081">W529+X528</f>
        <v>177.87999999999988</v>
      </c>
      <c r="Y529" s="117"/>
      <c r="Z529" s="27"/>
      <c r="AA529" s="33"/>
      <c r="AB529" s="27"/>
      <c r="AC529" s="27"/>
      <c r="AD529" s="27"/>
      <c r="AE529" s="118"/>
      <c r="AF529" s="117"/>
      <c r="AG529" s="27"/>
      <c r="AH529" s="33"/>
      <c r="AI529" s="27"/>
      <c r="AJ529" s="27"/>
      <c r="AK529" s="118"/>
      <c r="AL529" s="70"/>
    </row>
    <row r="530" spans="1:38" outlineLevel="1" x14ac:dyDescent="0.2">
      <c r="A530" s="72"/>
      <c r="B530" s="34">
        <f t="shared" si="546"/>
        <v>525</v>
      </c>
      <c r="C530" s="2" t="s">
        <v>637</v>
      </c>
      <c r="D530" s="55">
        <v>44410</v>
      </c>
      <c r="E530" s="2" t="s">
        <v>28</v>
      </c>
      <c r="F530" s="47" t="s">
        <v>34</v>
      </c>
      <c r="G530" s="47" t="s">
        <v>67</v>
      </c>
      <c r="H530" s="47">
        <v>1400</v>
      </c>
      <c r="I530" s="47" t="s">
        <v>133</v>
      </c>
      <c r="J530" s="47" t="s">
        <v>120</v>
      </c>
      <c r="K530" s="121" t="s">
        <v>772</v>
      </c>
      <c r="L530" s="33" t="s">
        <v>9</v>
      </c>
      <c r="M530" s="10">
        <v>3.15</v>
      </c>
      <c r="N530" s="27">
        <v>4.6294117647058828</v>
      </c>
      <c r="O530" s="28">
        <v>1.49</v>
      </c>
      <c r="P530" s="27">
        <v>0</v>
      </c>
      <c r="Q530" s="40">
        <f t="shared" si="717"/>
        <v>10</v>
      </c>
      <c r="R530" s="42">
        <f t="shared" ref="R530" si="1082">Q530+R529</f>
        <v>231.36000000000013</v>
      </c>
      <c r="S530" s="10">
        <f t="shared" ref="S530" si="1083">M530</f>
        <v>3.15</v>
      </c>
      <c r="T530" s="27">
        <f t="shared" si="1069"/>
        <v>1</v>
      </c>
      <c r="U530" s="28">
        <f t="shared" ref="U530" si="1084">O530</f>
        <v>1.49</v>
      </c>
      <c r="V530" s="27">
        <f t="shared" si="1069"/>
        <v>1</v>
      </c>
      <c r="W530" s="40">
        <f t="shared" si="1062"/>
        <v>2.64</v>
      </c>
      <c r="X530" s="42">
        <f t="shared" ref="X530" si="1085">W530+X529</f>
        <v>180.51999999999987</v>
      </c>
      <c r="Y530" s="117"/>
      <c r="Z530" s="27"/>
      <c r="AA530" s="33"/>
      <c r="AB530" s="27"/>
      <c r="AC530" s="27"/>
      <c r="AD530" s="27"/>
      <c r="AE530" s="118"/>
      <c r="AF530" s="117"/>
      <c r="AG530" s="27"/>
      <c r="AH530" s="33"/>
      <c r="AI530" s="27"/>
      <c r="AJ530" s="27"/>
      <c r="AK530" s="118"/>
      <c r="AL530" s="70"/>
    </row>
    <row r="531" spans="1:38" outlineLevel="1" x14ac:dyDescent="0.2">
      <c r="A531" s="72"/>
      <c r="B531" s="34">
        <f t="shared" si="546"/>
        <v>526</v>
      </c>
      <c r="C531" s="2" t="s">
        <v>638</v>
      </c>
      <c r="D531" s="55">
        <v>44412</v>
      </c>
      <c r="E531" s="2" t="s">
        <v>14</v>
      </c>
      <c r="F531" s="47" t="s">
        <v>25</v>
      </c>
      <c r="G531" s="47" t="s">
        <v>67</v>
      </c>
      <c r="H531" s="47">
        <v>1200</v>
      </c>
      <c r="I531" s="47" t="s">
        <v>133</v>
      </c>
      <c r="J531" s="47" t="s">
        <v>120</v>
      </c>
      <c r="K531" s="121" t="s">
        <v>772</v>
      </c>
      <c r="L531" s="33" t="s">
        <v>9</v>
      </c>
      <c r="M531" s="10">
        <v>1.57</v>
      </c>
      <c r="N531" s="27">
        <v>17.592114467408582</v>
      </c>
      <c r="O531" s="28">
        <v>1.04</v>
      </c>
      <c r="P531" s="27">
        <v>0</v>
      </c>
      <c r="Q531" s="40">
        <f t="shared" si="717"/>
        <v>10</v>
      </c>
      <c r="R531" s="42">
        <f t="shared" ref="R531" si="1086">Q531+R530</f>
        <v>241.36000000000013</v>
      </c>
      <c r="S531" s="10">
        <f t="shared" ref="S531:S533" si="1087">M531</f>
        <v>1.57</v>
      </c>
      <c r="T531" s="27">
        <f t="shared" si="1069"/>
        <v>1</v>
      </c>
      <c r="U531" s="28">
        <f t="shared" ref="U531:U533" si="1088">O531</f>
        <v>1.04</v>
      </c>
      <c r="V531" s="27">
        <f t="shared" si="1069"/>
        <v>1</v>
      </c>
      <c r="W531" s="40">
        <f t="shared" si="1062"/>
        <v>0.61</v>
      </c>
      <c r="X531" s="42">
        <f t="shared" ref="X531" si="1089">W531+X530</f>
        <v>181.12999999999988</v>
      </c>
      <c r="Y531" s="117"/>
      <c r="Z531" s="27"/>
      <c r="AA531" s="33"/>
      <c r="AB531" s="27"/>
      <c r="AC531" s="27"/>
      <c r="AD531" s="27"/>
      <c r="AE531" s="118"/>
      <c r="AF531" s="117"/>
      <c r="AG531" s="27"/>
      <c r="AH531" s="33"/>
      <c r="AI531" s="27"/>
      <c r="AJ531" s="27"/>
      <c r="AK531" s="118"/>
      <c r="AL531" s="70"/>
    </row>
    <row r="532" spans="1:38" outlineLevel="1" x14ac:dyDescent="0.2">
      <c r="A532" s="72"/>
      <c r="B532" s="34">
        <f t="shared" si="546"/>
        <v>527</v>
      </c>
      <c r="C532" s="2" t="s">
        <v>705</v>
      </c>
      <c r="D532" s="55">
        <v>44412</v>
      </c>
      <c r="E532" s="2" t="s">
        <v>14</v>
      </c>
      <c r="F532" s="47" t="s">
        <v>36</v>
      </c>
      <c r="G532" s="47" t="s">
        <v>67</v>
      </c>
      <c r="H532" s="47">
        <v>1200</v>
      </c>
      <c r="I532" s="47" t="s">
        <v>133</v>
      </c>
      <c r="J532" s="47" t="s">
        <v>120</v>
      </c>
      <c r="K532" s="121" t="s">
        <v>772</v>
      </c>
      <c r="L532" s="33" t="s">
        <v>12</v>
      </c>
      <c r="M532" s="10">
        <v>4.12</v>
      </c>
      <c r="N532" s="27">
        <v>3.2120000000000006</v>
      </c>
      <c r="O532" s="28">
        <v>1.7</v>
      </c>
      <c r="P532" s="27">
        <v>0</v>
      </c>
      <c r="Q532" s="40">
        <f t="shared" si="717"/>
        <v>-3.2</v>
      </c>
      <c r="R532" s="42">
        <f t="shared" ref="R532" si="1090">Q532+R531</f>
        <v>238.16000000000014</v>
      </c>
      <c r="S532" s="10">
        <f t="shared" si="1087"/>
        <v>4.12</v>
      </c>
      <c r="T532" s="27">
        <f t="shared" si="1069"/>
        <v>1</v>
      </c>
      <c r="U532" s="28">
        <f t="shared" si="1088"/>
        <v>1.7</v>
      </c>
      <c r="V532" s="27">
        <f t="shared" si="1069"/>
        <v>1</v>
      </c>
      <c r="W532" s="40">
        <f t="shared" si="1062"/>
        <v>-0.3</v>
      </c>
      <c r="X532" s="42">
        <f t="shared" ref="X532" si="1091">W532+X531</f>
        <v>180.82999999999987</v>
      </c>
      <c r="Y532" s="117"/>
      <c r="Z532" s="27"/>
      <c r="AA532" s="33"/>
      <c r="AB532" s="27"/>
      <c r="AC532" s="27"/>
      <c r="AD532" s="27"/>
      <c r="AE532" s="118"/>
      <c r="AF532" s="117"/>
      <c r="AG532" s="27"/>
      <c r="AH532" s="33"/>
      <c r="AI532" s="27"/>
      <c r="AJ532" s="27"/>
      <c r="AK532" s="118"/>
      <c r="AL532" s="70"/>
    </row>
    <row r="533" spans="1:38" outlineLevel="1" x14ac:dyDescent="0.2">
      <c r="A533" s="72"/>
      <c r="B533" s="34">
        <f t="shared" si="546"/>
        <v>528</v>
      </c>
      <c r="C533" s="2" t="s">
        <v>712</v>
      </c>
      <c r="D533" s="55">
        <v>44414</v>
      </c>
      <c r="E533" s="2" t="s">
        <v>32</v>
      </c>
      <c r="F533" s="47" t="s">
        <v>36</v>
      </c>
      <c r="G533" s="47" t="s">
        <v>67</v>
      </c>
      <c r="H533" s="47">
        <v>1000</v>
      </c>
      <c r="I533" s="47" t="s">
        <v>128</v>
      </c>
      <c r="J533" s="47" t="s">
        <v>120</v>
      </c>
      <c r="K533" s="121" t="s">
        <v>772</v>
      </c>
      <c r="L533" s="33" t="s">
        <v>8</v>
      </c>
      <c r="M533" s="10">
        <v>7.78</v>
      </c>
      <c r="N533" s="27">
        <v>1.4803703703703703</v>
      </c>
      <c r="O533" s="28">
        <v>2.37</v>
      </c>
      <c r="P533" s="27">
        <v>1.0880000000000003</v>
      </c>
      <c r="Q533" s="40">
        <f t="shared" si="717"/>
        <v>0</v>
      </c>
      <c r="R533" s="42">
        <f t="shared" ref="R533" si="1092">Q533+R532</f>
        <v>238.16000000000014</v>
      </c>
      <c r="S533" s="10">
        <f t="shared" si="1087"/>
        <v>7.78</v>
      </c>
      <c r="T533" s="27">
        <f t="shared" si="1069"/>
        <v>1</v>
      </c>
      <c r="U533" s="28">
        <f t="shared" si="1088"/>
        <v>2.37</v>
      </c>
      <c r="V533" s="27">
        <f t="shared" si="1069"/>
        <v>1</v>
      </c>
      <c r="W533" s="40">
        <f t="shared" si="1062"/>
        <v>0.37</v>
      </c>
      <c r="X533" s="42">
        <f t="shared" ref="X533" si="1093">W533+X532</f>
        <v>181.19999999999987</v>
      </c>
      <c r="Y533" s="117"/>
      <c r="Z533" s="27"/>
      <c r="AA533" s="33"/>
      <c r="AB533" s="27"/>
      <c r="AC533" s="27"/>
      <c r="AD533" s="27"/>
      <c r="AE533" s="118"/>
      <c r="AF533" s="117"/>
      <c r="AG533" s="27"/>
      <c r="AH533" s="33"/>
      <c r="AI533" s="27"/>
      <c r="AJ533" s="27"/>
      <c r="AK533" s="118"/>
      <c r="AL533" s="70"/>
    </row>
    <row r="534" spans="1:38" outlineLevel="1" x14ac:dyDescent="0.2">
      <c r="A534" s="72"/>
      <c r="B534" s="34">
        <f t="shared" ref="B534:B704" si="1094">B533+1</f>
        <v>529</v>
      </c>
      <c r="C534" s="2" t="s">
        <v>716</v>
      </c>
      <c r="D534" s="55">
        <v>44415</v>
      </c>
      <c r="E534" s="2" t="s">
        <v>30</v>
      </c>
      <c r="F534" s="47" t="s">
        <v>36</v>
      </c>
      <c r="G534" s="47" t="s">
        <v>67</v>
      </c>
      <c r="H534" s="47">
        <v>1200</v>
      </c>
      <c r="I534" s="47" t="s">
        <v>131</v>
      </c>
      <c r="J534" s="47" t="s">
        <v>120</v>
      </c>
      <c r="K534" s="121" t="s">
        <v>772</v>
      </c>
      <c r="L534" s="33" t="s">
        <v>62</v>
      </c>
      <c r="M534" s="10">
        <v>4.0999999999999996</v>
      </c>
      <c r="N534" s="27">
        <v>3.2120000000000006</v>
      </c>
      <c r="O534" s="28">
        <v>1.81</v>
      </c>
      <c r="P534" s="27">
        <v>3.9569230769230765</v>
      </c>
      <c r="Q534" s="40">
        <f t="shared" si="717"/>
        <v>-7.2</v>
      </c>
      <c r="R534" s="42">
        <f t="shared" ref="R534" si="1095">Q534+R533</f>
        <v>230.96000000000015</v>
      </c>
      <c r="S534" s="10">
        <f t="shared" ref="S534:S536" si="1096">M534</f>
        <v>4.0999999999999996</v>
      </c>
      <c r="T534" s="27">
        <f t="shared" si="1069"/>
        <v>1</v>
      </c>
      <c r="U534" s="28">
        <f t="shared" ref="U534:U536" si="1097">O534</f>
        <v>1.81</v>
      </c>
      <c r="V534" s="27">
        <f t="shared" si="1069"/>
        <v>1</v>
      </c>
      <c r="W534" s="40">
        <f t="shared" si="1062"/>
        <v>-2</v>
      </c>
      <c r="X534" s="42">
        <f t="shared" ref="X534" si="1098">W534+X533</f>
        <v>179.19999999999987</v>
      </c>
      <c r="Y534" s="117"/>
      <c r="Z534" s="27"/>
      <c r="AA534" s="33"/>
      <c r="AB534" s="27"/>
      <c r="AC534" s="27"/>
      <c r="AD534" s="27"/>
      <c r="AE534" s="118"/>
      <c r="AF534" s="117"/>
      <c r="AG534" s="27"/>
      <c r="AH534" s="33"/>
      <c r="AI534" s="27"/>
      <c r="AJ534" s="27"/>
      <c r="AK534" s="118"/>
      <c r="AL534" s="70"/>
    </row>
    <row r="535" spans="1:38" outlineLevel="1" x14ac:dyDescent="0.2">
      <c r="A535" s="72"/>
      <c r="B535" s="34">
        <f t="shared" si="1094"/>
        <v>530</v>
      </c>
      <c r="C535" s="2" t="s">
        <v>717</v>
      </c>
      <c r="D535" s="55">
        <v>44415</v>
      </c>
      <c r="E535" s="2" t="s">
        <v>30</v>
      </c>
      <c r="F535" s="47" t="s">
        <v>10</v>
      </c>
      <c r="G535" s="47" t="s">
        <v>67</v>
      </c>
      <c r="H535" s="47">
        <v>1000</v>
      </c>
      <c r="I535" s="47" t="s">
        <v>131</v>
      </c>
      <c r="J535" s="47" t="s">
        <v>120</v>
      </c>
      <c r="K535" s="121" t="s">
        <v>772</v>
      </c>
      <c r="L535" s="33" t="s">
        <v>8</v>
      </c>
      <c r="M535" s="10">
        <v>3.67</v>
      </c>
      <c r="N535" s="27">
        <v>3.7269767441860466</v>
      </c>
      <c r="O535" s="28">
        <v>1.69</v>
      </c>
      <c r="P535" s="27">
        <v>0</v>
      </c>
      <c r="Q535" s="40">
        <f t="shared" si="717"/>
        <v>-3.7</v>
      </c>
      <c r="R535" s="42">
        <f t="shared" ref="R535" si="1099">Q535+R534</f>
        <v>227.26000000000016</v>
      </c>
      <c r="S535" s="10">
        <f t="shared" si="1096"/>
        <v>3.67</v>
      </c>
      <c r="T535" s="27">
        <f t="shared" si="1069"/>
        <v>1</v>
      </c>
      <c r="U535" s="28">
        <f t="shared" si="1097"/>
        <v>1.69</v>
      </c>
      <c r="V535" s="27">
        <f t="shared" si="1069"/>
        <v>1</v>
      </c>
      <c r="W535" s="40">
        <f t="shared" si="1062"/>
        <v>-0.31</v>
      </c>
      <c r="X535" s="42">
        <f t="shared" ref="X535" si="1100">W535+X534</f>
        <v>178.88999999999987</v>
      </c>
      <c r="Y535" s="117"/>
      <c r="Z535" s="27"/>
      <c r="AA535" s="33"/>
      <c r="AB535" s="27"/>
      <c r="AC535" s="27"/>
      <c r="AD535" s="27"/>
      <c r="AE535" s="118"/>
      <c r="AF535" s="117"/>
      <c r="AG535" s="27"/>
      <c r="AH535" s="33"/>
      <c r="AI535" s="27"/>
      <c r="AJ535" s="27"/>
      <c r="AK535" s="118"/>
      <c r="AL535" s="70"/>
    </row>
    <row r="536" spans="1:38" outlineLevel="1" x14ac:dyDescent="0.2">
      <c r="A536" s="72"/>
      <c r="B536" s="34">
        <f t="shared" si="1094"/>
        <v>531</v>
      </c>
      <c r="C536" s="2" t="s">
        <v>718</v>
      </c>
      <c r="D536" s="55">
        <v>44415</v>
      </c>
      <c r="E536" s="2" t="s">
        <v>30</v>
      </c>
      <c r="F536" s="47" t="s">
        <v>10</v>
      </c>
      <c r="G536" s="47" t="s">
        <v>67</v>
      </c>
      <c r="H536" s="47">
        <v>1000</v>
      </c>
      <c r="I536" s="47" t="s">
        <v>131</v>
      </c>
      <c r="J536" s="47" t="s">
        <v>120</v>
      </c>
      <c r="K536" s="121" t="s">
        <v>772</v>
      </c>
      <c r="L536" s="33" t="s">
        <v>12</v>
      </c>
      <c r="M536" s="10">
        <v>4.4000000000000004</v>
      </c>
      <c r="N536" s="27">
        <v>2.9316701607267643</v>
      </c>
      <c r="O536" s="28">
        <v>1.98</v>
      </c>
      <c r="P536" s="27">
        <v>2.96</v>
      </c>
      <c r="Q536" s="40">
        <f t="shared" si="717"/>
        <v>0</v>
      </c>
      <c r="R536" s="42">
        <f t="shared" ref="R536" si="1101">Q536+R535</f>
        <v>227.26000000000016</v>
      </c>
      <c r="S536" s="10">
        <f t="shared" si="1096"/>
        <v>4.4000000000000004</v>
      </c>
      <c r="T536" s="27">
        <f t="shared" si="1069"/>
        <v>1</v>
      </c>
      <c r="U536" s="28">
        <f t="shared" si="1097"/>
        <v>1.98</v>
      </c>
      <c r="V536" s="27">
        <f t="shared" si="1069"/>
        <v>1</v>
      </c>
      <c r="W536" s="40">
        <f t="shared" si="1062"/>
        <v>-0.02</v>
      </c>
      <c r="X536" s="42">
        <f t="shared" ref="X536" si="1102">W536+X535</f>
        <v>178.86999999999986</v>
      </c>
      <c r="Y536" s="117"/>
      <c r="Z536" s="27"/>
      <c r="AA536" s="33"/>
      <c r="AB536" s="27"/>
      <c r="AC536" s="27"/>
      <c r="AD536" s="27"/>
      <c r="AE536" s="118"/>
      <c r="AF536" s="117"/>
      <c r="AG536" s="27"/>
      <c r="AH536" s="33"/>
      <c r="AI536" s="27"/>
      <c r="AJ536" s="27"/>
      <c r="AK536" s="118"/>
      <c r="AL536" s="70"/>
    </row>
    <row r="537" spans="1:38" outlineLevel="1" x14ac:dyDescent="0.2">
      <c r="A537" s="72"/>
      <c r="B537" s="34">
        <f t="shared" si="1094"/>
        <v>532</v>
      </c>
      <c r="C537" s="2" t="s">
        <v>724</v>
      </c>
      <c r="D537" s="55">
        <v>44416</v>
      </c>
      <c r="E537" s="2" t="s">
        <v>40</v>
      </c>
      <c r="F537" s="47" t="s">
        <v>36</v>
      </c>
      <c r="G537" s="47" t="s">
        <v>67</v>
      </c>
      <c r="H537" s="47">
        <v>1100</v>
      </c>
      <c r="I537" s="47" t="s">
        <v>131</v>
      </c>
      <c r="J537" s="47" t="s">
        <v>120</v>
      </c>
      <c r="K537" s="121" t="s">
        <v>772</v>
      </c>
      <c r="L537" s="33" t="s">
        <v>8</v>
      </c>
      <c r="M537" s="10">
        <v>3.95</v>
      </c>
      <c r="N537" s="27">
        <v>3.3944680851063831</v>
      </c>
      <c r="O537" s="28">
        <v>1.79</v>
      </c>
      <c r="P537" s="27">
        <v>0</v>
      </c>
      <c r="Q537" s="40">
        <f t="shared" si="717"/>
        <v>-3.4</v>
      </c>
      <c r="R537" s="42">
        <f t="shared" ref="R537" si="1103">Q537+R536</f>
        <v>223.86000000000016</v>
      </c>
      <c r="S537" s="10">
        <f t="shared" ref="S537" si="1104">M537</f>
        <v>3.95</v>
      </c>
      <c r="T537" s="27">
        <f t="shared" si="1069"/>
        <v>1</v>
      </c>
      <c r="U537" s="28">
        <f t="shared" ref="U537" si="1105">O537</f>
        <v>1.79</v>
      </c>
      <c r="V537" s="27">
        <f t="shared" si="1069"/>
        <v>1</v>
      </c>
      <c r="W537" s="40">
        <f t="shared" si="1062"/>
        <v>-0.21</v>
      </c>
      <c r="X537" s="42">
        <f t="shared" ref="X537" si="1106">W537+X536</f>
        <v>178.65999999999985</v>
      </c>
      <c r="Y537" s="117"/>
      <c r="Z537" s="27"/>
      <c r="AA537" s="33"/>
      <c r="AB537" s="27"/>
      <c r="AC537" s="27"/>
      <c r="AD537" s="27"/>
      <c r="AE537" s="118"/>
      <c r="AF537" s="117"/>
      <c r="AG537" s="27"/>
      <c r="AH537" s="33"/>
      <c r="AI537" s="27"/>
      <c r="AJ537" s="27"/>
      <c r="AK537" s="118"/>
      <c r="AL537" s="70"/>
    </row>
    <row r="538" spans="1:38" outlineLevel="1" x14ac:dyDescent="0.2">
      <c r="A538" s="72"/>
      <c r="B538" s="34">
        <f t="shared" si="1094"/>
        <v>533</v>
      </c>
      <c r="C538" s="2" t="s">
        <v>731</v>
      </c>
      <c r="D538" s="55">
        <v>44418</v>
      </c>
      <c r="E538" s="2" t="s">
        <v>32</v>
      </c>
      <c r="F538" s="47" t="s">
        <v>36</v>
      </c>
      <c r="G538" s="47" t="s">
        <v>67</v>
      </c>
      <c r="H538" s="47">
        <v>1200</v>
      </c>
      <c r="I538" s="47" t="s">
        <v>128</v>
      </c>
      <c r="J538" s="47" t="s">
        <v>120</v>
      </c>
      <c r="K538" s="121" t="s">
        <v>772</v>
      </c>
      <c r="L538" s="33" t="s">
        <v>9</v>
      </c>
      <c r="M538" s="10">
        <v>2.94</v>
      </c>
      <c r="N538" s="27">
        <v>5.1625806451612899</v>
      </c>
      <c r="O538" s="28">
        <v>1.72</v>
      </c>
      <c r="P538" s="27">
        <v>0</v>
      </c>
      <c r="Q538" s="40">
        <f t="shared" si="717"/>
        <v>10</v>
      </c>
      <c r="R538" s="42">
        <f t="shared" ref="R538" si="1107">Q538+R537</f>
        <v>233.86000000000016</v>
      </c>
      <c r="S538" s="10">
        <f t="shared" ref="S538" si="1108">M538</f>
        <v>2.94</v>
      </c>
      <c r="T538" s="27">
        <f t="shared" si="1069"/>
        <v>1</v>
      </c>
      <c r="U538" s="28">
        <f t="shared" ref="U538" si="1109">O538</f>
        <v>1.72</v>
      </c>
      <c r="V538" s="27">
        <f t="shared" si="1069"/>
        <v>1</v>
      </c>
      <c r="W538" s="40">
        <f t="shared" si="1062"/>
        <v>2.66</v>
      </c>
      <c r="X538" s="42">
        <f t="shared" ref="X538" si="1110">W538+X537</f>
        <v>181.31999999999985</v>
      </c>
      <c r="Y538" s="117"/>
      <c r="Z538" s="27"/>
      <c r="AA538" s="33"/>
      <c r="AB538" s="27"/>
      <c r="AC538" s="27"/>
      <c r="AD538" s="27"/>
      <c r="AE538" s="118"/>
      <c r="AF538" s="117"/>
      <c r="AG538" s="27"/>
      <c r="AH538" s="33"/>
      <c r="AI538" s="27"/>
      <c r="AJ538" s="27"/>
      <c r="AK538" s="118"/>
      <c r="AL538" s="70"/>
    </row>
    <row r="539" spans="1:38" outlineLevel="1" x14ac:dyDescent="0.2">
      <c r="A539" s="72"/>
      <c r="B539" s="34">
        <f t="shared" si="1094"/>
        <v>534</v>
      </c>
      <c r="C539" s="2" t="s">
        <v>737</v>
      </c>
      <c r="D539" s="55">
        <v>44420</v>
      </c>
      <c r="E539" s="2" t="s">
        <v>26</v>
      </c>
      <c r="F539" s="47" t="s">
        <v>36</v>
      </c>
      <c r="G539" s="47" t="s">
        <v>67</v>
      </c>
      <c r="H539" s="47">
        <v>1113</v>
      </c>
      <c r="I539" s="47" t="s">
        <v>132</v>
      </c>
      <c r="J539" s="47" t="s">
        <v>120</v>
      </c>
      <c r="K539" s="121" t="s">
        <v>772</v>
      </c>
      <c r="L539" s="33" t="s">
        <v>9</v>
      </c>
      <c r="M539" s="10">
        <v>4.4000000000000004</v>
      </c>
      <c r="N539" s="27">
        <v>2.9316701607267643</v>
      </c>
      <c r="O539" s="28">
        <v>1.75</v>
      </c>
      <c r="P539" s="27">
        <v>0</v>
      </c>
      <c r="Q539" s="40">
        <f t="shared" si="717"/>
        <v>10</v>
      </c>
      <c r="R539" s="42">
        <f t="shared" ref="R539" si="1111">Q539+R538</f>
        <v>243.86000000000016</v>
      </c>
      <c r="S539" s="10">
        <f t="shared" ref="S539:S540" si="1112">M539</f>
        <v>4.4000000000000004</v>
      </c>
      <c r="T539" s="27">
        <f t="shared" si="1069"/>
        <v>1</v>
      </c>
      <c r="U539" s="28">
        <f t="shared" ref="U539:U540" si="1113">O539</f>
        <v>1.75</v>
      </c>
      <c r="V539" s="27">
        <f t="shared" si="1069"/>
        <v>1</v>
      </c>
      <c r="W539" s="40">
        <f t="shared" si="1062"/>
        <v>4.1500000000000004</v>
      </c>
      <c r="X539" s="42">
        <f t="shared" ref="X539" si="1114">W539+X538</f>
        <v>185.46999999999986</v>
      </c>
      <c r="Y539" s="117"/>
      <c r="Z539" s="27"/>
      <c r="AA539" s="33"/>
      <c r="AB539" s="27"/>
      <c r="AC539" s="27"/>
      <c r="AD539" s="27"/>
      <c r="AE539" s="118"/>
      <c r="AF539" s="117"/>
      <c r="AG539" s="27"/>
      <c r="AH539" s="33"/>
      <c r="AI539" s="27"/>
      <c r="AJ539" s="27"/>
      <c r="AK539" s="118"/>
      <c r="AL539" s="70"/>
    </row>
    <row r="540" spans="1:38" outlineLevel="1" x14ac:dyDescent="0.2">
      <c r="A540" s="72"/>
      <c r="B540" s="34">
        <f t="shared" si="1094"/>
        <v>535</v>
      </c>
      <c r="C540" s="2" t="s">
        <v>736</v>
      </c>
      <c r="D540" s="55">
        <v>44420</v>
      </c>
      <c r="E540" s="2" t="s">
        <v>26</v>
      </c>
      <c r="F540" s="47" t="s">
        <v>36</v>
      </c>
      <c r="G540" s="47" t="s">
        <v>67</v>
      </c>
      <c r="H540" s="47">
        <v>1113</v>
      </c>
      <c r="I540" s="47" t="s">
        <v>132</v>
      </c>
      <c r="J540" s="47" t="s">
        <v>120</v>
      </c>
      <c r="K540" s="121" t="s">
        <v>772</v>
      </c>
      <c r="L540" s="33" t="s">
        <v>12</v>
      </c>
      <c r="M540" s="10">
        <v>9.8800000000000008</v>
      </c>
      <c r="N540" s="27">
        <v>1.1217293233082706</v>
      </c>
      <c r="O540" s="28">
        <v>2.64</v>
      </c>
      <c r="P540" s="27">
        <v>0.69538461538461482</v>
      </c>
      <c r="Q540" s="40">
        <f t="shared" si="717"/>
        <v>0</v>
      </c>
      <c r="R540" s="42">
        <f t="shared" ref="R540" si="1115">Q540+R539</f>
        <v>243.86000000000016</v>
      </c>
      <c r="S540" s="10">
        <f t="shared" si="1112"/>
        <v>9.8800000000000008</v>
      </c>
      <c r="T540" s="27">
        <f t="shared" si="1069"/>
        <v>1</v>
      </c>
      <c r="U540" s="28">
        <f t="shared" si="1113"/>
        <v>2.64</v>
      </c>
      <c r="V540" s="27">
        <f t="shared" si="1069"/>
        <v>1</v>
      </c>
      <c r="W540" s="40">
        <f t="shared" si="1062"/>
        <v>0.64</v>
      </c>
      <c r="X540" s="42">
        <f t="shared" ref="X540" si="1116">W540+X539</f>
        <v>186.10999999999984</v>
      </c>
      <c r="Y540" s="117"/>
      <c r="Z540" s="27"/>
      <c r="AA540" s="33"/>
      <c r="AB540" s="27"/>
      <c r="AC540" s="27"/>
      <c r="AD540" s="27"/>
      <c r="AE540" s="118"/>
      <c r="AF540" s="117"/>
      <c r="AG540" s="27"/>
      <c r="AH540" s="33"/>
      <c r="AI540" s="27"/>
      <c r="AJ540" s="27"/>
      <c r="AK540" s="118"/>
      <c r="AL540" s="70"/>
    </row>
    <row r="541" spans="1:38" outlineLevel="1" x14ac:dyDescent="0.2">
      <c r="A541" s="72"/>
      <c r="B541" s="34">
        <f t="shared" si="1094"/>
        <v>536</v>
      </c>
      <c r="C541" s="2" t="s">
        <v>739</v>
      </c>
      <c r="D541" s="55">
        <v>44421</v>
      </c>
      <c r="E541" s="2" t="s">
        <v>51</v>
      </c>
      <c r="F541" s="47" t="s">
        <v>10</v>
      </c>
      <c r="G541" s="47" t="s">
        <v>67</v>
      </c>
      <c r="H541" s="47">
        <v>1200</v>
      </c>
      <c r="I541" s="47" t="s">
        <v>131</v>
      </c>
      <c r="J541" s="47" t="s">
        <v>120</v>
      </c>
      <c r="K541" s="121" t="s">
        <v>772</v>
      </c>
      <c r="L541" s="33" t="s">
        <v>62</v>
      </c>
      <c r="M541" s="10">
        <v>5.44</v>
      </c>
      <c r="N541" s="27">
        <v>2.2434586466165412</v>
      </c>
      <c r="O541" s="28">
        <v>2.08</v>
      </c>
      <c r="P541" s="27">
        <v>2.0933333333333337</v>
      </c>
      <c r="Q541" s="40">
        <f t="shared" si="717"/>
        <v>-4.3</v>
      </c>
      <c r="R541" s="42">
        <f t="shared" ref="R541" si="1117">Q541+R540</f>
        <v>239.56000000000014</v>
      </c>
      <c r="S541" s="10">
        <f t="shared" ref="S541:S543" si="1118">M541</f>
        <v>5.44</v>
      </c>
      <c r="T541" s="27">
        <f t="shared" si="1069"/>
        <v>1</v>
      </c>
      <c r="U541" s="28">
        <f t="shared" ref="U541:U543" si="1119">O541</f>
        <v>2.08</v>
      </c>
      <c r="V541" s="27">
        <f t="shared" si="1069"/>
        <v>1</v>
      </c>
      <c r="W541" s="40">
        <f t="shared" si="1062"/>
        <v>-2</v>
      </c>
      <c r="X541" s="42">
        <f t="shared" ref="X541" si="1120">W541+X540</f>
        <v>184.10999999999984</v>
      </c>
      <c r="Y541" s="117"/>
      <c r="Z541" s="27"/>
      <c r="AA541" s="33"/>
      <c r="AB541" s="27"/>
      <c r="AC541" s="27"/>
      <c r="AD541" s="27"/>
      <c r="AE541" s="118"/>
      <c r="AF541" s="117"/>
      <c r="AG541" s="27"/>
      <c r="AH541" s="33"/>
      <c r="AI541" s="27"/>
      <c r="AJ541" s="27"/>
      <c r="AK541" s="118"/>
      <c r="AL541" s="70"/>
    </row>
    <row r="542" spans="1:38" outlineLevel="1" x14ac:dyDescent="0.2">
      <c r="A542" s="72"/>
      <c r="B542" s="34">
        <f t="shared" si="1094"/>
        <v>537</v>
      </c>
      <c r="C542" s="2" t="s">
        <v>740</v>
      </c>
      <c r="D542" s="55">
        <v>44421</v>
      </c>
      <c r="E542" s="2" t="s">
        <v>51</v>
      </c>
      <c r="F542" s="47" t="s">
        <v>10</v>
      </c>
      <c r="G542" s="47" t="s">
        <v>67</v>
      </c>
      <c r="H542" s="47">
        <v>1200</v>
      </c>
      <c r="I542" s="47" t="s">
        <v>131</v>
      </c>
      <c r="J542" s="47" t="s">
        <v>120</v>
      </c>
      <c r="K542" s="121" t="s">
        <v>772</v>
      </c>
      <c r="L542" s="33" t="s">
        <v>56</v>
      </c>
      <c r="M542" s="10">
        <v>5</v>
      </c>
      <c r="N542" s="27">
        <v>2.4949999999999997</v>
      </c>
      <c r="O542" s="28">
        <v>1.9</v>
      </c>
      <c r="P542" s="27">
        <v>2.822857142857143</v>
      </c>
      <c r="Q542" s="40">
        <f t="shared" si="717"/>
        <v>-5.3</v>
      </c>
      <c r="R542" s="42">
        <f t="shared" ref="R542" si="1121">Q542+R541</f>
        <v>234.26000000000013</v>
      </c>
      <c r="S542" s="10">
        <f t="shared" si="1118"/>
        <v>5</v>
      </c>
      <c r="T542" s="27">
        <f t="shared" si="1069"/>
        <v>1</v>
      </c>
      <c r="U542" s="28">
        <f t="shared" si="1119"/>
        <v>1.9</v>
      </c>
      <c r="V542" s="27">
        <f t="shared" si="1069"/>
        <v>1</v>
      </c>
      <c r="W542" s="40">
        <f t="shared" si="1062"/>
        <v>-2</v>
      </c>
      <c r="X542" s="42">
        <f t="shared" ref="X542" si="1122">W542+X541</f>
        <v>182.10999999999984</v>
      </c>
      <c r="Y542" s="117"/>
      <c r="Z542" s="27"/>
      <c r="AA542" s="33"/>
      <c r="AB542" s="27"/>
      <c r="AC542" s="27"/>
      <c r="AD542" s="27"/>
      <c r="AE542" s="118"/>
      <c r="AF542" s="117"/>
      <c r="AG542" s="27"/>
      <c r="AH542" s="33"/>
      <c r="AI542" s="27"/>
      <c r="AJ542" s="27"/>
      <c r="AK542" s="118"/>
      <c r="AL542" s="70"/>
    </row>
    <row r="543" spans="1:38" outlineLevel="1" x14ac:dyDescent="0.2">
      <c r="A543" s="72"/>
      <c r="B543" s="34">
        <f t="shared" si="1094"/>
        <v>538</v>
      </c>
      <c r="C543" s="2" t="s">
        <v>741</v>
      </c>
      <c r="D543" s="55">
        <v>44421</v>
      </c>
      <c r="E543" s="2" t="s">
        <v>51</v>
      </c>
      <c r="F543" s="47" t="s">
        <v>41</v>
      </c>
      <c r="G543" s="47" t="s">
        <v>67</v>
      </c>
      <c r="H543" s="47">
        <v>1200</v>
      </c>
      <c r="I543" s="47" t="s">
        <v>131</v>
      </c>
      <c r="J543" s="47" t="s">
        <v>120</v>
      </c>
      <c r="K543" s="121" t="s">
        <v>772</v>
      </c>
      <c r="L543" s="33" t="s">
        <v>9</v>
      </c>
      <c r="M543" s="10">
        <v>2.64</v>
      </c>
      <c r="N543" s="27">
        <v>6.1039070442992003</v>
      </c>
      <c r="O543" s="28">
        <v>1.36</v>
      </c>
      <c r="P543" s="27">
        <v>0</v>
      </c>
      <c r="Q543" s="40">
        <f t="shared" si="717"/>
        <v>10</v>
      </c>
      <c r="R543" s="42">
        <f t="shared" ref="R543" si="1123">Q543+R542</f>
        <v>244.26000000000013</v>
      </c>
      <c r="S543" s="10">
        <f t="shared" si="1118"/>
        <v>2.64</v>
      </c>
      <c r="T543" s="27">
        <f t="shared" si="1069"/>
        <v>1</v>
      </c>
      <c r="U543" s="28">
        <f t="shared" si="1119"/>
        <v>1.36</v>
      </c>
      <c r="V543" s="27">
        <f t="shared" si="1069"/>
        <v>1</v>
      </c>
      <c r="W543" s="40">
        <f t="shared" si="1062"/>
        <v>2</v>
      </c>
      <c r="X543" s="42">
        <f t="shared" ref="X543" si="1124">W543+X542</f>
        <v>184.10999999999984</v>
      </c>
      <c r="Y543" s="117"/>
      <c r="Z543" s="27"/>
      <c r="AA543" s="33"/>
      <c r="AB543" s="27"/>
      <c r="AC543" s="27"/>
      <c r="AD543" s="27"/>
      <c r="AE543" s="118"/>
      <c r="AF543" s="117"/>
      <c r="AG543" s="27"/>
      <c r="AH543" s="33"/>
      <c r="AI543" s="27"/>
      <c r="AJ543" s="27"/>
      <c r="AK543" s="118"/>
      <c r="AL543" s="70"/>
    </row>
    <row r="544" spans="1:38" outlineLevel="1" x14ac:dyDescent="0.2">
      <c r="A544" s="72"/>
      <c r="B544" s="34">
        <f t="shared" si="1094"/>
        <v>539</v>
      </c>
      <c r="C544" s="2" t="s">
        <v>742</v>
      </c>
      <c r="D544" s="55">
        <v>44422</v>
      </c>
      <c r="E544" s="2" t="s">
        <v>55</v>
      </c>
      <c r="F544" s="47" t="s">
        <v>36</v>
      </c>
      <c r="G544" s="47" t="s">
        <v>67</v>
      </c>
      <c r="H544" s="47">
        <v>1200</v>
      </c>
      <c r="I544" s="47" t="s">
        <v>133</v>
      </c>
      <c r="J544" s="47" t="s">
        <v>120</v>
      </c>
      <c r="K544" s="121" t="s">
        <v>772</v>
      </c>
      <c r="L544" s="33" t="s">
        <v>9</v>
      </c>
      <c r="M544" s="10">
        <v>41.89</v>
      </c>
      <c r="N544" s="27">
        <v>0.24414634146341468</v>
      </c>
      <c r="O544" s="28">
        <v>7</v>
      </c>
      <c r="P544" s="27">
        <v>0.04</v>
      </c>
      <c r="Q544" s="40">
        <f t="shared" si="717"/>
        <v>10.199999999999999</v>
      </c>
      <c r="R544" s="42">
        <f t="shared" ref="R544" si="1125">Q544+R543</f>
        <v>254.46000000000012</v>
      </c>
      <c r="S544" s="10">
        <f t="shared" ref="S544" si="1126">M544</f>
        <v>41.89</v>
      </c>
      <c r="T544" s="27">
        <f t="shared" si="1069"/>
        <v>1</v>
      </c>
      <c r="U544" s="28">
        <f t="shared" ref="U544" si="1127">O544</f>
        <v>7</v>
      </c>
      <c r="V544" s="27">
        <f t="shared" si="1069"/>
        <v>1</v>
      </c>
      <c r="W544" s="40">
        <f t="shared" si="1062"/>
        <v>46.89</v>
      </c>
      <c r="X544" s="42">
        <f t="shared" ref="X544" si="1128">W544+X543</f>
        <v>230.99999999999983</v>
      </c>
      <c r="Y544" s="117"/>
      <c r="Z544" s="27"/>
      <c r="AA544" s="33"/>
      <c r="AB544" s="27"/>
      <c r="AC544" s="27"/>
      <c r="AD544" s="27"/>
      <c r="AE544" s="118"/>
      <c r="AF544" s="117"/>
      <c r="AG544" s="27"/>
      <c r="AH544" s="33"/>
      <c r="AI544" s="27"/>
      <c r="AJ544" s="27"/>
      <c r="AK544" s="118"/>
      <c r="AL544" s="70"/>
    </row>
    <row r="545" spans="1:38" outlineLevel="1" x14ac:dyDescent="0.2">
      <c r="A545" s="72"/>
      <c r="B545" s="34">
        <f t="shared" si="1094"/>
        <v>540</v>
      </c>
      <c r="C545" s="2" t="s">
        <v>734</v>
      </c>
      <c r="D545" s="55">
        <v>44424</v>
      </c>
      <c r="E545" s="2" t="s">
        <v>32</v>
      </c>
      <c r="F545" s="47" t="s">
        <v>10</v>
      </c>
      <c r="G545" s="47" t="s">
        <v>67</v>
      </c>
      <c r="H545" s="47">
        <v>1000</v>
      </c>
      <c r="I545" s="47" t="s">
        <v>128</v>
      </c>
      <c r="J545" s="47" t="s">
        <v>120</v>
      </c>
      <c r="K545" s="121" t="s">
        <v>772</v>
      </c>
      <c r="L545" s="33" t="s">
        <v>9</v>
      </c>
      <c r="M545" s="10">
        <v>1.54</v>
      </c>
      <c r="N545" s="27">
        <v>18.517647058823531</v>
      </c>
      <c r="O545" s="28">
        <v>1.1000000000000001</v>
      </c>
      <c r="P545" s="27">
        <v>0</v>
      </c>
      <c r="Q545" s="40">
        <f t="shared" si="717"/>
        <v>10</v>
      </c>
      <c r="R545" s="42">
        <f t="shared" ref="R545" si="1129">Q545+R544</f>
        <v>264.46000000000015</v>
      </c>
      <c r="S545" s="10">
        <f t="shared" ref="S545:S546" si="1130">M545</f>
        <v>1.54</v>
      </c>
      <c r="T545" s="27">
        <f t="shared" si="1069"/>
        <v>1</v>
      </c>
      <c r="U545" s="28">
        <f t="shared" ref="U545:U546" si="1131">O545</f>
        <v>1.1000000000000001</v>
      </c>
      <c r="V545" s="27">
        <f t="shared" si="1069"/>
        <v>1</v>
      </c>
      <c r="W545" s="40">
        <f t="shared" si="1062"/>
        <v>0.64</v>
      </c>
      <c r="X545" s="42">
        <f t="shared" ref="X545" si="1132">W545+X544</f>
        <v>231.63999999999982</v>
      </c>
      <c r="Y545" s="117"/>
      <c r="Z545" s="27"/>
      <c r="AA545" s="33"/>
      <c r="AB545" s="27"/>
      <c r="AC545" s="27"/>
      <c r="AD545" s="27"/>
      <c r="AE545" s="118"/>
      <c r="AF545" s="117"/>
      <c r="AG545" s="27"/>
      <c r="AH545" s="33"/>
      <c r="AI545" s="27"/>
      <c r="AJ545" s="27"/>
      <c r="AK545" s="118"/>
      <c r="AL545" s="70"/>
    </row>
    <row r="546" spans="1:38" outlineLevel="1" collapsed="1" x14ac:dyDescent="0.2">
      <c r="A546" s="72"/>
      <c r="B546" s="34">
        <f t="shared" si="1094"/>
        <v>541</v>
      </c>
      <c r="C546" s="2" t="s">
        <v>746</v>
      </c>
      <c r="D546" s="55">
        <v>44424</v>
      </c>
      <c r="E546" s="2" t="s">
        <v>32</v>
      </c>
      <c r="F546" s="47" t="s">
        <v>41</v>
      </c>
      <c r="G546" s="47" t="s">
        <v>67</v>
      </c>
      <c r="H546" s="47">
        <v>1200</v>
      </c>
      <c r="I546" s="47" t="s">
        <v>128</v>
      </c>
      <c r="J546" s="47" t="s">
        <v>120</v>
      </c>
      <c r="K546" s="121" t="s">
        <v>772</v>
      </c>
      <c r="L546" s="33" t="s">
        <v>56</v>
      </c>
      <c r="M546" s="10">
        <v>3.58</v>
      </c>
      <c r="N546" s="27">
        <v>3.878536585365854</v>
      </c>
      <c r="O546" s="28">
        <v>1.88</v>
      </c>
      <c r="P546" s="27">
        <v>4.4399999999999995</v>
      </c>
      <c r="Q546" s="40">
        <f t="shared" si="717"/>
        <v>-8.3000000000000007</v>
      </c>
      <c r="R546" s="42">
        <f t="shared" ref="R546" si="1133">Q546+R545</f>
        <v>256.16000000000014</v>
      </c>
      <c r="S546" s="10">
        <f t="shared" si="1130"/>
        <v>3.58</v>
      </c>
      <c r="T546" s="27">
        <f t="shared" si="1069"/>
        <v>1</v>
      </c>
      <c r="U546" s="28">
        <f t="shared" si="1131"/>
        <v>1.88</v>
      </c>
      <c r="V546" s="27">
        <f t="shared" si="1069"/>
        <v>1</v>
      </c>
      <c r="W546" s="40">
        <f t="shared" si="1062"/>
        <v>-2</v>
      </c>
      <c r="X546" s="42">
        <f t="shared" ref="X546" si="1134">W546+X545</f>
        <v>229.63999999999982</v>
      </c>
      <c r="Y546" s="117"/>
      <c r="Z546" s="27"/>
      <c r="AA546" s="33"/>
      <c r="AB546" s="27"/>
      <c r="AC546" s="27"/>
      <c r="AD546" s="27"/>
      <c r="AE546" s="118"/>
      <c r="AF546" s="117"/>
      <c r="AG546" s="27"/>
      <c r="AH546" s="33"/>
      <c r="AI546" s="27"/>
      <c r="AJ546" s="27"/>
      <c r="AK546" s="118"/>
      <c r="AL546" s="70"/>
    </row>
    <row r="547" spans="1:38" outlineLevel="1" x14ac:dyDescent="0.2">
      <c r="A547" s="72"/>
      <c r="B547" s="34">
        <f t="shared" si="1094"/>
        <v>542</v>
      </c>
      <c r="C547" s="2" t="s">
        <v>678</v>
      </c>
      <c r="D547" s="55">
        <v>44425</v>
      </c>
      <c r="E547" s="2" t="s">
        <v>44</v>
      </c>
      <c r="F547" s="47" t="s">
        <v>36</v>
      </c>
      <c r="G547" s="47" t="s">
        <v>67</v>
      </c>
      <c r="H547" s="47">
        <v>1200</v>
      </c>
      <c r="I547" s="47" t="s">
        <v>128</v>
      </c>
      <c r="J547" s="47" t="s">
        <v>120</v>
      </c>
      <c r="K547" s="121" t="s">
        <v>772</v>
      </c>
      <c r="L547" s="33" t="s">
        <v>12</v>
      </c>
      <c r="M547" s="10">
        <v>1.89</v>
      </c>
      <c r="N547" s="27">
        <v>11.199540229885057</v>
      </c>
      <c r="O547" s="28">
        <v>1.18</v>
      </c>
      <c r="P547" s="27">
        <v>0</v>
      </c>
      <c r="Q547" s="40">
        <f t="shared" si="717"/>
        <v>-11.2</v>
      </c>
      <c r="R547" s="42">
        <f t="shared" ref="R547" si="1135">Q547+R546</f>
        <v>244.96000000000015</v>
      </c>
      <c r="S547" s="10">
        <f t="shared" ref="S547:S549" si="1136">M547</f>
        <v>1.89</v>
      </c>
      <c r="T547" s="27">
        <f t="shared" si="1069"/>
        <v>1</v>
      </c>
      <c r="U547" s="28">
        <f t="shared" ref="U547:U549" si="1137">O547</f>
        <v>1.18</v>
      </c>
      <c r="V547" s="27">
        <f t="shared" si="1069"/>
        <v>1</v>
      </c>
      <c r="W547" s="40">
        <f t="shared" si="1062"/>
        <v>-0.82</v>
      </c>
      <c r="X547" s="42">
        <f t="shared" ref="X547" si="1138">W547+X546</f>
        <v>228.81999999999982</v>
      </c>
      <c r="Y547" s="117"/>
      <c r="Z547" s="27"/>
      <c r="AA547" s="33"/>
      <c r="AB547" s="27"/>
      <c r="AC547" s="27"/>
      <c r="AD547" s="27"/>
      <c r="AE547" s="118"/>
      <c r="AF547" s="117"/>
      <c r="AG547" s="27"/>
      <c r="AH547" s="33"/>
      <c r="AI547" s="27"/>
      <c r="AJ547" s="27"/>
      <c r="AK547" s="118"/>
      <c r="AL547" s="70"/>
    </row>
    <row r="548" spans="1:38" outlineLevel="1" x14ac:dyDescent="0.2">
      <c r="A548" s="72"/>
      <c r="B548" s="34">
        <f t="shared" si="1094"/>
        <v>543</v>
      </c>
      <c r="C548" s="2" t="s">
        <v>749</v>
      </c>
      <c r="D548" s="55">
        <v>44425</v>
      </c>
      <c r="E548" s="2" t="s">
        <v>44</v>
      </c>
      <c r="F548" s="47" t="s">
        <v>10</v>
      </c>
      <c r="G548" s="47" t="s">
        <v>67</v>
      </c>
      <c r="H548" s="47">
        <v>1100</v>
      </c>
      <c r="I548" s="47" t="s">
        <v>128</v>
      </c>
      <c r="J548" s="47" t="s">
        <v>120</v>
      </c>
      <c r="K548" s="121" t="s">
        <v>772</v>
      </c>
      <c r="L548" s="33" t="s">
        <v>8</v>
      </c>
      <c r="M548" s="10">
        <v>6.71</v>
      </c>
      <c r="N548" s="27">
        <v>1.7588888888888892</v>
      </c>
      <c r="O548" s="28">
        <v>2.1800000000000002</v>
      </c>
      <c r="P548" s="27">
        <v>1.5199999999999998</v>
      </c>
      <c r="Q548" s="40">
        <f>ROUND(IF(OR($L548="1st",$L548="WON"),($M548*$N548)+($O548*$P548),IF(OR($L548="2nd",$L548="3rd"),IF($O548="NTD",0,($O548*$P548))))-($N548+$P548),1)</f>
        <v>0</v>
      </c>
      <c r="R548" s="42">
        <f t="shared" ref="R548" si="1139">Q548+R547</f>
        <v>244.96000000000015</v>
      </c>
      <c r="S548" s="10">
        <f t="shared" si="1136"/>
        <v>6.71</v>
      </c>
      <c r="T548" s="27">
        <f t="shared" si="1069"/>
        <v>1</v>
      </c>
      <c r="U548" s="28">
        <f t="shared" si="1137"/>
        <v>2.1800000000000002</v>
      </c>
      <c r="V548" s="27">
        <f t="shared" si="1069"/>
        <v>1</v>
      </c>
      <c r="W548" s="40">
        <f>ROUND(IF(OR($L548="1st",$L548="WON"),($S548*$T548)+($U548*$V548),IF(OR($L548="2nd",$L548="3rd"),IF($U548="NTD",0,($U548*$V548))))-($T548+$V548),2)</f>
        <v>0.18</v>
      </c>
      <c r="X548" s="42">
        <f t="shared" ref="X548" si="1140">W548+X547</f>
        <v>228.99999999999983</v>
      </c>
      <c r="Y548" s="117"/>
      <c r="Z548" s="27"/>
      <c r="AA548" s="33"/>
      <c r="AB548" s="27"/>
      <c r="AC548" s="27"/>
      <c r="AD548" s="27"/>
      <c r="AE548" s="118"/>
      <c r="AF548" s="117"/>
      <c r="AG548" s="27"/>
      <c r="AH548" s="33"/>
      <c r="AI548" s="27"/>
      <c r="AJ548" s="27"/>
      <c r="AK548" s="118"/>
      <c r="AL548" s="70"/>
    </row>
    <row r="549" spans="1:38" outlineLevel="1" x14ac:dyDescent="0.2">
      <c r="A549" s="72"/>
      <c r="B549" s="34">
        <f t="shared" si="1094"/>
        <v>544</v>
      </c>
      <c r="C549" s="2" t="s">
        <v>750</v>
      </c>
      <c r="D549" s="55">
        <v>44425</v>
      </c>
      <c r="E549" s="2" t="s">
        <v>44</v>
      </c>
      <c r="F549" s="47" t="s">
        <v>10</v>
      </c>
      <c r="G549" s="47" t="s">
        <v>67</v>
      </c>
      <c r="H549" s="47">
        <v>1100</v>
      </c>
      <c r="I549" s="47" t="s">
        <v>128</v>
      </c>
      <c r="J549" s="47" t="s">
        <v>120</v>
      </c>
      <c r="K549" s="121" t="s">
        <v>772</v>
      </c>
      <c r="L549" s="33" t="s">
        <v>9</v>
      </c>
      <c r="M549" s="10">
        <v>2.7</v>
      </c>
      <c r="N549" s="27">
        <v>5.8633403214535287</v>
      </c>
      <c r="O549" s="28">
        <v>1.49</v>
      </c>
      <c r="P549" s="27">
        <v>0</v>
      </c>
      <c r="Q549" s="40">
        <f>ROUND(IF(OR($L549="1st",$L549="WON"),($M549*$N549)+($O549*$P549),IF(OR($L549="2nd",$L549="3rd"),IF($O549="NTD",0,($O549*$P549))))-($N549+$P549),1)</f>
        <v>10</v>
      </c>
      <c r="R549" s="42">
        <f t="shared" ref="R549" si="1141">Q549+R548</f>
        <v>254.96000000000015</v>
      </c>
      <c r="S549" s="10">
        <f t="shared" si="1136"/>
        <v>2.7</v>
      </c>
      <c r="T549" s="27">
        <f t="shared" si="1069"/>
        <v>1</v>
      </c>
      <c r="U549" s="28">
        <f t="shared" si="1137"/>
        <v>1.49</v>
      </c>
      <c r="V549" s="27">
        <f t="shared" si="1069"/>
        <v>1</v>
      </c>
      <c r="W549" s="40">
        <f>ROUND(IF(OR($L549="1st",$L549="WON"),($S549*$T549)+($U549*$V549),IF(OR($L549="2nd",$L549="3rd"),IF($U549="NTD",0,($U549*$V549))))-($T549+$V549),2)</f>
        <v>2.19</v>
      </c>
      <c r="X549" s="42">
        <f t="shared" ref="X549" si="1142">W549+X548</f>
        <v>231.18999999999983</v>
      </c>
      <c r="Y549" s="117"/>
      <c r="Z549" s="27"/>
      <c r="AA549" s="33"/>
      <c r="AB549" s="27"/>
      <c r="AC549" s="27"/>
      <c r="AD549" s="27"/>
      <c r="AE549" s="118"/>
      <c r="AF549" s="117"/>
      <c r="AG549" s="27"/>
      <c r="AH549" s="33"/>
      <c r="AI549" s="27"/>
      <c r="AJ549" s="27"/>
      <c r="AK549" s="118"/>
      <c r="AL549" s="70"/>
    </row>
    <row r="550" spans="1:38" outlineLevel="1" x14ac:dyDescent="0.2">
      <c r="A550" s="72"/>
      <c r="B550" s="34">
        <f t="shared" si="1094"/>
        <v>545</v>
      </c>
      <c r="C550" s="2" t="s">
        <v>538</v>
      </c>
      <c r="D550" s="55">
        <v>44430</v>
      </c>
      <c r="E550" s="2" t="s">
        <v>26</v>
      </c>
      <c r="F550" s="47" t="s">
        <v>41</v>
      </c>
      <c r="G550" s="47" t="s">
        <v>67</v>
      </c>
      <c r="H550" s="47">
        <v>1113</v>
      </c>
      <c r="I550" s="47" t="s">
        <v>132</v>
      </c>
      <c r="J550" s="47" t="s">
        <v>120</v>
      </c>
      <c r="K550" s="121" t="s">
        <v>772</v>
      </c>
      <c r="L550" s="33" t="s">
        <v>9</v>
      </c>
      <c r="M550" s="10">
        <v>1.61</v>
      </c>
      <c r="N550" s="27">
        <v>16.447179487179486</v>
      </c>
      <c r="O550" s="28">
        <v>1.1200000000000001</v>
      </c>
      <c r="P550" s="27">
        <v>0</v>
      </c>
      <c r="Q550" s="40">
        <f t="shared" si="717"/>
        <v>10</v>
      </c>
      <c r="R550" s="42">
        <f t="shared" ref="R550" si="1143">Q550+R549</f>
        <v>264.96000000000015</v>
      </c>
      <c r="S550" s="10">
        <f t="shared" ref="S550:S551" si="1144">M550</f>
        <v>1.61</v>
      </c>
      <c r="T550" s="27">
        <f>IF(S550&gt;0,T$4,0)</f>
        <v>1</v>
      </c>
      <c r="U550" s="28">
        <f t="shared" ref="U550:U551" si="1145">O550</f>
        <v>1.1200000000000001</v>
      </c>
      <c r="V550" s="27">
        <f>IF(U550&gt;0,V$4,0)</f>
        <v>1</v>
      </c>
      <c r="W550" s="40">
        <f t="shared" si="1062"/>
        <v>0.73</v>
      </c>
      <c r="X550" s="42">
        <f t="shared" ref="X550" si="1146">W550+X549</f>
        <v>231.91999999999982</v>
      </c>
      <c r="Y550" s="117"/>
      <c r="Z550" s="27"/>
      <c r="AA550" s="33"/>
      <c r="AB550" s="27"/>
      <c r="AC550" s="27"/>
      <c r="AD550" s="27"/>
      <c r="AE550" s="118"/>
      <c r="AF550" s="117"/>
      <c r="AG550" s="27"/>
      <c r="AH550" s="33"/>
      <c r="AI550" s="27"/>
      <c r="AJ550" s="27"/>
      <c r="AK550" s="118"/>
      <c r="AL550" s="70"/>
    </row>
    <row r="551" spans="1:38" outlineLevel="1" x14ac:dyDescent="0.2">
      <c r="A551" s="72"/>
      <c r="B551" s="34">
        <f t="shared" si="1094"/>
        <v>546</v>
      </c>
      <c r="C551" s="2" t="s">
        <v>773</v>
      </c>
      <c r="D551" s="55">
        <v>44431</v>
      </c>
      <c r="E551" s="2" t="s">
        <v>44</v>
      </c>
      <c r="F551" s="47" t="s">
        <v>25</v>
      </c>
      <c r="G551" s="47" t="s">
        <v>67</v>
      </c>
      <c r="H551" s="47">
        <v>1100</v>
      </c>
      <c r="I551" s="47" t="s">
        <v>128</v>
      </c>
      <c r="J551" s="47" t="s">
        <v>120</v>
      </c>
      <c r="K551" s="121" t="s">
        <v>772</v>
      </c>
      <c r="L551" s="33" t="s">
        <v>9</v>
      </c>
      <c r="M551" s="10">
        <v>3.85</v>
      </c>
      <c r="N551" s="27">
        <v>3.5069565217391307</v>
      </c>
      <c r="O551" s="28">
        <v>1.58</v>
      </c>
      <c r="P551" s="27">
        <v>0</v>
      </c>
      <c r="Q551" s="40">
        <f t="shared" si="717"/>
        <v>10</v>
      </c>
      <c r="R551" s="42">
        <f t="shared" ref="R551" si="1147">Q551+R550</f>
        <v>274.96000000000015</v>
      </c>
      <c r="S551" s="10">
        <f t="shared" si="1144"/>
        <v>3.85</v>
      </c>
      <c r="T551" s="27">
        <f t="shared" ref="T551" si="1148">IF(S551&gt;0,T$4,0)</f>
        <v>1</v>
      </c>
      <c r="U551" s="28">
        <f t="shared" si="1145"/>
        <v>1.58</v>
      </c>
      <c r="V551" s="27">
        <f t="shared" ref="V551" si="1149">IF(U551&gt;0,V$4,0)</f>
        <v>1</v>
      </c>
      <c r="W551" s="40">
        <f t="shared" si="1062"/>
        <v>3.43</v>
      </c>
      <c r="X551" s="42">
        <f t="shared" ref="X551" si="1150">W551+X550</f>
        <v>235.34999999999982</v>
      </c>
      <c r="Y551" s="117"/>
      <c r="Z551" s="27"/>
      <c r="AA551" s="33"/>
      <c r="AB551" s="27"/>
      <c r="AC551" s="27"/>
      <c r="AD551" s="27"/>
      <c r="AE551" s="118"/>
      <c r="AF551" s="117"/>
      <c r="AG551" s="27"/>
      <c r="AH551" s="33"/>
      <c r="AI551" s="27"/>
      <c r="AJ551" s="27"/>
      <c r="AK551" s="118"/>
      <c r="AL551" s="70"/>
    </row>
    <row r="552" spans="1:38" outlineLevel="1" x14ac:dyDescent="0.2">
      <c r="A552" s="72"/>
      <c r="B552" s="34">
        <f t="shared" si="1094"/>
        <v>547</v>
      </c>
      <c r="C552" s="2" t="s">
        <v>82</v>
      </c>
      <c r="D552" s="55">
        <v>44431</v>
      </c>
      <c r="E552" s="2" t="s">
        <v>44</v>
      </c>
      <c r="F552" s="47" t="s">
        <v>46</v>
      </c>
      <c r="G552" s="47" t="s">
        <v>70</v>
      </c>
      <c r="H552" s="47">
        <v>1200</v>
      </c>
      <c r="I552" s="47" t="s">
        <v>128</v>
      </c>
      <c r="J552" s="47" t="s">
        <v>120</v>
      </c>
      <c r="K552" s="121" t="s">
        <v>772</v>
      </c>
      <c r="L552" s="33" t="s">
        <v>56</v>
      </c>
      <c r="M552" s="10">
        <v>11.5</v>
      </c>
      <c r="N552" s="27">
        <v>0.94809523809523799</v>
      </c>
      <c r="O552" s="28">
        <v>2.31</v>
      </c>
      <c r="P552" s="27">
        <v>0.72000000000000008</v>
      </c>
      <c r="Q552" s="40">
        <f t="shared" si="717"/>
        <v>-1.7</v>
      </c>
      <c r="R552" s="42">
        <f t="shared" ref="R552" si="1151">Q552+R551</f>
        <v>273.26000000000016</v>
      </c>
      <c r="S552" s="10">
        <f t="shared" ref="S552" si="1152">M552</f>
        <v>11.5</v>
      </c>
      <c r="T552" s="27">
        <f t="shared" ref="T552" si="1153">IF(S552&gt;0,T$4,0)</f>
        <v>1</v>
      </c>
      <c r="U552" s="28">
        <f t="shared" ref="U552" si="1154">O552</f>
        <v>2.31</v>
      </c>
      <c r="V552" s="27">
        <f t="shared" ref="V552" si="1155">IF(U552&gt;0,V$4,0)</f>
        <v>1</v>
      </c>
      <c r="W552" s="40">
        <f t="shared" si="1062"/>
        <v>-2</v>
      </c>
      <c r="X552" s="42">
        <f t="shared" ref="X552" si="1156">W552+X551</f>
        <v>233.34999999999982</v>
      </c>
      <c r="Y552" s="117"/>
      <c r="Z552" s="27"/>
      <c r="AA552" s="33"/>
      <c r="AB552" s="27"/>
      <c r="AC552" s="27"/>
      <c r="AD552" s="27"/>
      <c r="AE552" s="118"/>
      <c r="AF552" s="117"/>
      <c r="AG552" s="27"/>
      <c r="AH552" s="33"/>
      <c r="AI552" s="27"/>
      <c r="AJ552" s="27"/>
      <c r="AK552" s="118"/>
      <c r="AL552" s="70"/>
    </row>
    <row r="553" spans="1:38" outlineLevel="1" x14ac:dyDescent="0.2">
      <c r="A553" s="72"/>
      <c r="B553" s="34">
        <f t="shared" si="1094"/>
        <v>548</v>
      </c>
      <c r="C553" s="2" t="s">
        <v>775</v>
      </c>
      <c r="D553" s="55">
        <v>44432</v>
      </c>
      <c r="E553" s="2" t="s">
        <v>32</v>
      </c>
      <c r="F553" s="47" t="s">
        <v>34</v>
      </c>
      <c r="G553" s="47" t="s">
        <v>67</v>
      </c>
      <c r="H553" s="47">
        <v>1000</v>
      </c>
      <c r="I553" s="47" t="s">
        <v>128</v>
      </c>
      <c r="J553" s="47" t="s">
        <v>120</v>
      </c>
      <c r="K553" s="121" t="s">
        <v>772</v>
      </c>
      <c r="L553" s="33" t="s">
        <v>65</v>
      </c>
      <c r="M553" s="10">
        <v>4.8</v>
      </c>
      <c r="N553" s="27">
        <v>2.6205673758865249</v>
      </c>
      <c r="O553" s="28">
        <v>1.94</v>
      </c>
      <c r="P553" s="27">
        <v>2.8</v>
      </c>
      <c r="Q553" s="40">
        <f t="shared" si="717"/>
        <v>-5.4</v>
      </c>
      <c r="R553" s="42">
        <f t="shared" ref="R553" si="1157">Q553+R552</f>
        <v>267.86000000000018</v>
      </c>
      <c r="S553" s="10">
        <f t="shared" ref="S553" si="1158">M553</f>
        <v>4.8</v>
      </c>
      <c r="T553" s="27">
        <f t="shared" ref="T553" si="1159">IF(S553&gt;0,T$4,0)</f>
        <v>1</v>
      </c>
      <c r="U553" s="28">
        <f t="shared" ref="U553" si="1160">O553</f>
        <v>1.94</v>
      </c>
      <c r="V553" s="27">
        <f t="shared" ref="V553" si="1161">IF(U553&gt;0,V$4,0)</f>
        <v>1</v>
      </c>
      <c r="W553" s="40">
        <f t="shared" si="1062"/>
        <v>-2</v>
      </c>
      <c r="X553" s="42">
        <f t="shared" ref="X553" si="1162">W553+X552</f>
        <v>231.34999999999982</v>
      </c>
      <c r="Y553" s="117"/>
      <c r="Z553" s="27"/>
      <c r="AA553" s="33"/>
      <c r="AB553" s="27"/>
      <c r="AC553" s="27"/>
      <c r="AD553" s="27"/>
      <c r="AE553" s="118"/>
      <c r="AF553" s="117"/>
      <c r="AG553" s="27"/>
      <c r="AH553" s="33"/>
      <c r="AI553" s="27"/>
      <c r="AJ553" s="27"/>
      <c r="AK553" s="118"/>
      <c r="AL553" s="70"/>
    </row>
    <row r="554" spans="1:38" outlineLevel="1" x14ac:dyDescent="0.2">
      <c r="A554" s="72"/>
      <c r="B554" s="34">
        <f t="shared" si="1094"/>
        <v>549</v>
      </c>
      <c r="C554" s="2" t="s">
        <v>777</v>
      </c>
      <c r="D554" s="55">
        <v>44433</v>
      </c>
      <c r="E554" s="2" t="s">
        <v>43</v>
      </c>
      <c r="F554" s="47" t="s">
        <v>25</v>
      </c>
      <c r="G554" s="47" t="s">
        <v>67</v>
      </c>
      <c r="H554" s="47">
        <v>1200</v>
      </c>
      <c r="I554" s="47" t="s">
        <v>131</v>
      </c>
      <c r="J554" s="47" t="s">
        <v>120</v>
      </c>
      <c r="K554" s="121" t="s">
        <v>772</v>
      </c>
      <c r="L554" s="33" t="s">
        <v>8</v>
      </c>
      <c r="M554" s="10">
        <v>6.2</v>
      </c>
      <c r="N554" s="27">
        <v>1.93</v>
      </c>
      <c r="O554" s="28">
        <v>2.2999999999999998</v>
      </c>
      <c r="P554" s="27">
        <v>1.5199999999999996</v>
      </c>
      <c r="Q554" s="40">
        <f t="shared" si="717"/>
        <v>0</v>
      </c>
      <c r="R554" s="42">
        <f t="shared" ref="R554" si="1163">Q554+R553</f>
        <v>267.86000000000018</v>
      </c>
      <c r="S554" s="10">
        <f t="shared" ref="S554" si="1164">M554</f>
        <v>6.2</v>
      </c>
      <c r="T554" s="27">
        <f t="shared" ref="T554" si="1165">IF(S554&gt;0,T$4,0)</f>
        <v>1</v>
      </c>
      <c r="U554" s="28">
        <f t="shared" ref="U554" si="1166">O554</f>
        <v>2.2999999999999998</v>
      </c>
      <c r="V554" s="27">
        <f t="shared" ref="V554" si="1167">IF(U554&gt;0,V$4,0)</f>
        <v>1</v>
      </c>
      <c r="W554" s="40">
        <f t="shared" si="1062"/>
        <v>0.3</v>
      </c>
      <c r="X554" s="42">
        <f t="shared" ref="X554" si="1168">W554+X553</f>
        <v>231.64999999999984</v>
      </c>
      <c r="Y554" s="117"/>
      <c r="Z554" s="27"/>
      <c r="AA554" s="33"/>
      <c r="AB554" s="27"/>
      <c r="AC554" s="27"/>
      <c r="AD554" s="27"/>
      <c r="AE554" s="118"/>
      <c r="AF554" s="117"/>
      <c r="AG554" s="27"/>
      <c r="AH554" s="33"/>
      <c r="AI554" s="27"/>
      <c r="AJ554" s="27"/>
      <c r="AK554" s="118"/>
      <c r="AL554" s="70"/>
    </row>
    <row r="555" spans="1:38" outlineLevel="1" x14ac:dyDescent="0.2">
      <c r="A555" s="72"/>
      <c r="B555" s="34">
        <f t="shared" si="1094"/>
        <v>550</v>
      </c>
      <c r="C555" s="2" t="s">
        <v>778</v>
      </c>
      <c r="D555" s="55">
        <v>44433</v>
      </c>
      <c r="E555" s="2" t="s">
        <v>43</v>
      </c>
      <c r="F555" s="47" t="s">
        <v>25</v>
      </c>
      <c r="G555" s="47" t="s">
        <v>67</v>
      </c>
      <c r="H555" s="47">
        <v>1200</v>
      </c>
      <c r="I555" s="47" t="s">
        <v>131</v>
      </c>
      <c r="J555" s="47" t="s">
        <v>120</v>
      </c>
      <c r="K555" s="121" t="s">
        <v>772</v>
      </c>
      <c r="L555" s="33" t="s">
        <v>86</v>
      </c>
      <c r="M555" s="10">
        <v>49.7</v>
      </c>
      <c r="N555" s="27">
        <v>0.20596371882086167</v>
      </c>
      <c r="O555" s="28">
        <v>9.4</v>
      </c>
      <c r="P555" s="27">
        <v>0.02</v>
      </c>
      <c r="Q555" s="40">
        <f t="shared" si="717"/>
        <v>-0.2</v>
      </c>
      <c r="R555" s="42">
        <f t="shared" ref="R555" si="1169">Q555+R554</f>
        <v>267.6600000000002</v>
      </c>
      <c r="S555" s="10">
        <f t="shared" ref="S555" si="1170">M555</f>
        <v>49.7</v>
      </c>
      <c r="T555" s="27">
        <f t="shared" ref="T555" si="1171">IF(S555&gt;0,T$4,0)</f>
        <v>1</v>
      </c>
      <c r="U555" s="28">
        <f t="shared" ref="U555" si="1172">O555</f>
        <v>9.4</v>
      </c>
      <c r="V555" s="27">
        <f t="shared" ref="V555" si="1173">IF(U555&gt;0,V$4,0)</f>
        <v>1</v>
      </c>
      <c r="W555" s="40">
        <f t="shared" si="1062"/>
        <v>-2</v>
      </c>
      <c r="X555" s="42">
        <f t="shared" ref="X555" si="1174">W555+X554</f>
        <v>229.64999999999984</v>
      </c>
      <c r="Y555" s="117"/>
      <c r="Z555" s="27"/>
      <c r="AA555" s="33"/>
      <c r="AB555" s="27"/>
      <c r="AC555" s="27"/>
      <c r="AD555" s="27"/>
      <c r="AE555" s="118"/>
      <c r="AF555" s="117"/>
      <c r="AG555" s="27"/>
      <c r="AH555" s="33"/>
      <c r="AI555" s="27"/>
      <c r="AJ555" s="27"/>
      <c r="AK555" s="118"/>
      <c r="AL555" s="70"/>
    </row>
    <row r="556" spans="1:38" outlineLevel="1" x14ac:dyDescent="0.2">
      <c r="A556" s="72"/>
      <c r="B556" s="34">
        <f t="shared" si="1094"/>
        <v>551</v>
      </c>
      <c r="C556" s="2" t="s">
        <v>779</v>
      </c>
      <c r="D556" s="55">
        <v>44434</v>
      </c>
      <c r="E556" s="2" t="s">
        <v>28</v>
      </c>
      <c r="F556" s="47" t="s">
        <v>34</v>
      </c>
      <c r="G556" s="47" t="s">
        <v>67</v>
      </c>
      <c r="H556" s="47">
        <v>1100</v>
      </c>
      <c r="I556" s="47" t="s">
        <v>131</v>
      </c>
      <c r="J556" s="47" t="s">
        <v>120</v>
      </c>
      <c r="K556" s="121" t="s">
        <v>772</v>
      </c>
      <c r="L556" s="33" t="s">
        <v>9</v>
      </c>
      <c r="M556" s="10">
        <v>2.98</v>
      </c>
      <c r="N556" s="27">
        <v>5.060501792114696</v>
      </c>
      <c r="O556" s="28">
        <v>1.53</v>
      </c>
      <c r="P556" s="27">
        <v>0</v>
      </c>
      <c r="Q556" s="40">
        <f t="shared" si="717"/>
        <v>10</v>
      </c>
      <c r="R556" s="42">
        <f t="shared" ref="R556" si="1175">Q556+R555</f>
        <v>277.6600000000002</v>
      </c>
      <c r="S556" s="10">
        <f t="shared" ref="S556" si="1176">M556</f>
        <v>2.98</v>
      </c>
      <c r="T556" s="27">
        <f t="shared" ref="T556" si="1177">IF(S556&gt;0,T$4,0)</f>
        <v>1</v>
      </c>
      <c r="U556" s="28">
        <f t="shared" ref="U556" si="1178">O556</f>
        <v>1.53</v>
      </c>
      <c r="V556" s="27">
        <f t="shared" ref="V556" si="1179">IF(U556&gt;0,V$4,0)</f>
        <v>1</v>
      </c>
      <c r="W556" s="40">
        <f t="shared" si="1062"/>
        <v>2.5099999999999998</v>
      </c>
      <c r="X556" s="42">
        <f t="shared" ref="X556" si="1180">W556+X555</f>
        <v>232.15999999999983</v>
      </c>
      <c r="Y556" s="117"/>
      <c r="Z556" s="27"/>
      <c r="AA556" s="33"/>
      <c r="AB556" s="27"/>
      <c r="AC556" s="27"/>
      <c r="AD556" s="27"/>
      <c r="AE556" s="118"/>
      <c r="AF556" s="117"/>
      <c r="AG556" s="27"/>
      <c r="AH556" s="33"/>
      <c r="AI556" s="27"/>
      <c r="AJ556" s="27"/>
      <c r="AK556" s="118"/>
      <c r="AL556" s="70"/>
    </row>
    <row r="557" spans="1:38" outlineLevel="1" x14ac:dyDescent="0.2">
      <c r="A557" s="72"/>
      <c r="B557" s="34">
        <f t="shared" si="1094"/>
        <v>552</v>
      </c>
      <c r="C557" s="2" t="s">
        <v>781</v>
      </c>
      <c r="D557" s="55">
        <v>44435</v>
      </c>
      <c r="E557" s="2" t="s">
        <v>44</v>
      </c>
      <c r="F557" s="47" t="s">
        <v>36</v>
      </c>
      <c r="G557" s="47" t="s">
        <v>67</v>
      </c>
      <c r="H557" s="47">
        <v>1000</v>
      </c>
      <c r="I557" s="47" t="s">
        <v>128</v>
      </c>
      <c r="J557" s="47" t="s">
        <v>120</v>
      </c>
      <c r="K557" s="121" t="s">
        <v>772</v>
      </c>
      <c r="L557" s="33" t="s">
        <v>8</v>
      </c>
      <c r="M557" s="10">
        <v>23</v>
      </c>
      <c r="N557" s="27">
        <v>0.45545454545454545</v>
      </c>
      <c r="O557" s="28">
        <v>3.85</v>
      </c>
      <c r="P557" s="27">
        <v>0.17000000000000004</v>
      </c>
      <c r="Q557" s="40">
        <f t="shared" si="717"/>
        <v>0</v>
      </c>
      <c r="R557" s="42">
        <f t="shared" ref="R557" si="1181">Q557+R556</f>
        <v>277.6600000000002</v>
      </c>
      <c r="S557" s="10">
        <f t="shared" ref="S557" si="1182">M557</f>
        <v>23</v>
      </c>
      <c r="T557" s="27">
        <f t="shared" ref="T557" si="1183">IF(S557&gt;0,T$4,0)</f>
        <v>1</v>
      </c>
      <c r="U557" s="28">
        <f t="shared" ref="U557" si="1184">O557</f>
        <v>3.85</v>
      </c>
      <c r="V557" s="27">
        <f t="shared" ref="V557" si="1185">IF(U557&gt;0,V$4,0)</f>
        <v>1</v>
      </c>
      <c r="W557" s="40">
        <f t="shared" si="1062"/>
        <v>1.85</v>
      </c>
      <c r="X557" s="42">
        <f t="shared" ref="X557" si="1186">W557+X556</f>
        <v>234.00999999999982</v>
      </c>
      <c r="Y557" s="117"/>
      <c r="Z557" s="27"/>
      <c r="AA557" s="33"/>
      <c r="AB557" s="27"/>
      <c r="AC557" s="27"/>
      <c r="AD557" s="27"/>
      <c r="AE557" s="118"/>
      <c r="AF557" s="117"/>
      <c r="AG557" s="27"/>
      <c r="AH557" s="33"/>
      <c r="AI557" s="27"/>
      <c r="AJ557" s="27"/>
      <c r="AK557" s="118"/>
      <c r="AL557" s="70"/>
    </row>
    <row r="558" spans="1:38" outlineLevel="1" x14ac:dyDescent="0.2">
      <c r="A558" s="72"/>
      <c r="B558" s="34">
        <f t="shared" si="1094"/>
        <v>553</v>
      </c>
      <c r="C558" s="2" t="s">
        <v>785</v>
      </c>
      <c r="D558" s="55">
        <v>44436</v>
      </c>
      <c r="E558" s="2" t="s">
        <v>447</v>
      </c>
      <c r="F558" s="47" t="s">
        <v>10</v>
      </c>
      <c r="G558" s="47" t="s">
        <v>67</v>
      </c>
      <c r="H558" s="47">
        <v>1000</v>
      </c>
      <c r="I558" s="47" t="s">
        <v>132</v>
      </c>
      <c r="J558" s="47" t="s">
        <v>120</v>
      </c>
      <c r="K558" s="121" t="s">
        <v>772</v>
      </c>
      <c r="L558" s="33" t="s">
        <v>9</v>
      </c>
      <c r="M558" s="10">
        <v>1.5</v>
      </c>
      <c r="N558" s="27">
        <v>19.959999999999997</v>
      </c>
      <c r="O558" s="28">
        <v>1.1000000000000001</v>
      </c>
      <c r="P558" s="27">
        <v>0</v>
      </c>
      <c r="Q558" s="40">
        <f t="shared" si="717"/>
        <v>10</v>
      </c>
      <c r="R558" s="42">
        <f t="shared" ref="R558" si="1187">Q558+R557</f>
        <v>287.6600000000002</v>
      </c>
      <c r="S558" s="10">
        <f t="shared" ref="S558" si="1188">M558</f>
        <v>1.5</v>
      </c>
      <c r="T558" s="27">
        <f t="shared" ref="T558" si="1189">IF(S558&gt;0,T$4,0)</f>
        <v>1</v>
      </c>
      <c r="U558" s="28">
        <f t="shared" ref="U558" si="1190">O558</f>
        <v>1.1000000000000001</v>
      </c>
      <c r="V558" s="27">
        <f t="shared" ref="V558" si="1191">IF(U558&gt;0,V$4,0)</f>
        <v>1</v>
      </c>
      <c r="W558" s="40">
        <f t="shared" si="1062"/>
        <v>0.6</v>
      </c>
      <c r="X558" s="42">
        <f t="shared" ref="X558" si="1192">W558+X557</f>
        <v>234.60999999999981</v>
      </c>
      <c r="Y558" s="117"/>
      <c r="Z558" s="27"/>
      <c r="AA558" s="33"/>
      <c r="AB558" s="27"/>
      <c r="AC558" s="27"/>
      <c r="AD558" s="27"/>
      <c r="AE558" s="118"/>
      <c r="AF558" s="117"/>
      <c r="AG558" s="27"/>
      <c r="AH558" s="33"/>
      <c r="AI558" s="27"/>
      <c r="AJ558" s="27"/>
      <c r="AK558" s="118"/>
      <c r="AL558" s="70"/>
    </row>
    <row r="559" spans="1:38" outlineLevel="1" x14ac:dyDescent="0.2">
      <c r="A559" s="72"/>
      <c r="B559" s="48">
        <f t="shared" si="1094"/>
        <v>554</v>
      </c>
      <c r="C559" s="9" t="s">
        <v>790</v>
      </c>
      <c r="D559" s="39">
        <v>44438</v>
      </c>
      <c r="E559" s="9" t="s">
        <v>11</v>
      </c>
      <c r="F559" s="50" t="s">
        <v>25</v>
      </c>
      <c r="G559" s="50" t="s">
        <v>67</v>
      </c>
      <c r="H559" s="50">
        <v>1106</v>
      </c>
      <c r="I559" s="50" t="s">
        <v>131</v>
      </c>
      <c r="J559" s="50" t="s">
        <v>120</v>
      </c>
      <c r="K559" s="122" t="s">
        <v>772</v>
      </c>
      <c r="L559" s="35" t="s">
        <v>8</v>
      </c>
      <c r="M559" s="36">
        <v>17.5</v>
      </c>
      <c r="N559" s="37">
        <v>0.60696969696969705</v>
      </c>
      <c r="O559" s="38">
        <v>3.28</v>
      </c>
      <c r="P559" s="37">
        <v>0.26500000000000001</v>
      </c>
      <c r="Q559" s="41">
        <f t="shared" si="717"/>
        <v>0</v>
      </c>
      <c r="R559" s="45">
        <f t="shared" ref="R559" si="1193">Q559+R558</f>
        <v>287.6600000000002</v>
      </c>
      <c r="S559" s="36">
        <f t="shared" ref="S559" si="1194">M559</f>
        <v>17.5</v>
      </c>
      <c r="T559" s="37">
        <f t="shared" ref="T559" si="1195">IF(S559&gt;0,T$4,0)</f>
        <v>1</v>
      </c>
      <c r="U559" s="38">
        <f t="shared" ref="U559" si="1196">O559</f>
        <v>3.28</v>
      </c>
      <c r="V559" s="37">
        <f t="shared" ref="V559" si="1197">IF(U559&gt;0,V$4,0)</f>
        <v>1</v>
      </c>
      <c r="W559" s="41">
        <f t="shared" si="1062"/>
        <v>1.28</v>
      </c>
      <c r="X559" s="45">
        <f t="shared" ref="X559" si="1198">W559+X558</f>
        <v>235.88999999999982</v>
      </c>
      <c r="Y559" s="119"/>
      <c r="Z559" s="37"/>
      <c r="AA559" s="35"/>
      <c r="AB559" s="37"/>
      <c r="AC559" s="37"/>
      <c r="AD559" s="37"/>
      <c r="AE559" s="120"/>
      <c r="AF559" s="119"/>
      <c r="AG559" s="37"/>
      <c r="AH559" s="35"/>
      <c r="AI559" s="37"/>
      <c r="AJ559" s="37"/>
      <c r="AK559" s="120"/>
      <c r="AL559" s="70"/>
    </row>
    <row r="560" spans="1:38" outlineLevel="1" collapsed="1" x14ac:dyDescent="0.2">
      <c r="A560" s="72"/>
      <c r="B560" s="34">
        <f t="shared" si="1094"/>
        <v>555</v>
      </c>
      <c r="C560" s="2" t="s">
        <v>794</v>
      </c>
      <c r="D560" s="55">
        <v>44440</v>
      </c>
      <c r="E560" s="2" t="s">
        <v>43</v>
      </c>
      <c r="F560" s="47" t="s">
        <v>25</v>
      </c>
      <c r="G560" s="47" t="s">
        <v>67</v>
      </c>
      <c r="H560" s="47">
        <v>1200</v>
      </c>
      <c r="I560" s="47" t="s">
        <v>132</v>
      </c>
      <c r="J560" s="47" t="s">
        <v>120</v>
      </c>
      <c r="K560" s="121" t="s">
        <v>772</v>
      </c>
      <c r="L560" s="33" t="s">
        <v>8</v>
      </c>
      <c r="M560" s="10">
        <v>12.5</v>
      </c>
      <c r="N560" s="27">
        <v>0.86652173913043484</v>
      </c>
      <c r="O560" s="28">
        <v>3.91</v>
      </c>
      <c r="P560" s="27">
        <v>0.28200000000000008</v>
      </c>
      <c r="Q560" s="40">
        <f t="shared" si="717"/>
        <v>0</v>
      </c>
      <c r="R560" s="42">
        <f t="shared" ref="R560" si="1199">Q560+R559</f>
        <v>287.6600000000002</v>
      </c>
      <c r="S560" s="10">
        <f t="shared" ref="S560" si="1200">M560</f>
        <v>12.5</v>
      </c>
      <c r="T560" s="27">
        <f t="shared" ref="T560" si="1201">IF(S560&gt;0,T$4,0)</f>
        <v>1</v>
      </c>
      <c r="U560" s="28">
        <f t="shared" ref="U560" si="1202">O560</f>
        <v>3.91</v>
      </c>
      <c r="V560" s="27">
        <f t="shared" ref="V560" si="1203">IF(U560&gt;0,V$4,0)</f>
        <v>1</v>
      </c>
      <c r="W560" s="40">
        <f t="shared" si="1062"/>
        <v>1.91</v>
      </c>
      <c r="X560" s="42">
        <f t="shared" ref="X560" si="1204">W560+X559</f>
        <v>237.79999999999981</v>
      </c>
      <c r="Y560" s="117"/>
      <c r="Z560" s="27"/>
      <c r="AA560" s="33"/>
      <c r="AB560" s="27"/>
      <c r="AC560" s="27"/>
      <c r="AD560" s="27"/>
      <c r="AE560" s="118"/>
      <c r="AF560" s="117"/>
      <c r="AG560" s="27"/>
      <c r="AH560" s="33"/>
      <c r="AI560" s="27"/>
      <c r="AJ560" s="27"/>
      <c r="AK560" s="118"/>
      <c r="AL560" s="70"/>
    </row>
    <row r="561" spans="1:38" outlineLevel="1" x14ac:dyDescent="0.2">
      <c r="A561" s="72"/>
      <c r="B561" s="34">
        <f t="shared" si="1094"/>
        <v>556</v>
      </c>
      <c r="C561" s="2" t="s">
        <v>693</v>
      </c>
      <c r="D561" s="55">
        <v>44441</v>
      </c>
      <c r="E561" s="2" t="s">
        <v>15</v>
      </c>
      <c r="F561" s="47" t="s">
        <v>10</v>
      </c>
      <c r="G561" s="47" t="s">
        <v>67</v>
      </c>
      <c r="H561" s="47">
        <v>1000</v>
      </c>
      <c r="I561" s="47" t="s">
        <v>132</v>
      </c>
      <c r="J561" s="47" t="s">
        <v>120</v>
      </c>
      <c r="K561" s="121" t="s">
        <v>772</v>
      </c>
      <c r="L561" s="33" t="s">
        <v>9</v>
      </c>
      <c r="M561" s="10">
        <v>1.98</v>
      </c>
      <c r="N561" s="27">
        <v>10.182325581395348</v>
      </c>
      <c r="O561" s="28">
        <v>1.19</v>
      </c>
      <c r="P561" s="27">
        <v>0</v>
      </c>
      <c r="Q561" s="40">
        <f t="shared" si="717"/>
        <v>10</v>
      </c>
      <c r="R561" s="42">
        <f t="shared" ref="R561" si="1205">Q561+R560</f>
        <v>297.6600000000002</v>
      </c>
      <c r="S561" s="10">
        <f t="shared" ref="S561" si="1206">M561</f>
        <v>1.98</v>
      </c>
      <c r="T561" s="27">
        <f t="shared" ref="T561" si="1207">IF(S561&gt;0,T$4,0)</f>
        <v>1</v>
      </c>
      <c r="U561" s="28">
        <f t="shared" ref="U561" si="1208">O561</f>
        <v>1.19</v>
      </c>
      <c r="V561" s="27">
        <f t="shared" ref="V561" si="1209">IF(U561&gt;0,V$4,0)</f>
        <v>1</v>
      </c>
      <c r="W561" s="40">
        <f t="shared" si="1062"/>
        <v>1.17</v>
      </c>
      <c r="X561" s="42">
        <f t="shared" ref="X561" si="1210">W561+X560</f>
        <v>238.9699999999998</v>
      </c>
      <c r="Y561" s="117"/>
      <c r="Z561" s="27"/>
      <c r="AA561" s="33"/>
      <c r="AB561" s="27"/>
      <c r="AC561" s="27"/>
      <c r="AD561" s="27"/>
      <c r="AE561" s="118"/>
      <c r="AF561" s="117"/>
      <c r="AG561" s="27"/>
      <c r="AH561" s="33"/>
      <c r="AI561" s="27"/>
      <c r="AJ561" s="27"/>
      <c r="AK561" s="118"/>
      <c r="AL561" s="70"/>
    </row>
    <row r="562" spans="1:38" outlineLevel="1" x14ac:dyDescent="0.2">
      <c r="A562" s="72"/>
      <c r="B562" s="34">
        <f t="shared" si="1094"/>
        <v>557</v>
      </c>
      <c r="C562" s="2" t="s">
        <v>798</v>
      </c>
      <c r="D562" s="55">
        <v>44442</v>
      </c>
      <c r="E562" s="2" t="s">
        <v>40</v>
      </c>
      <c r="F562" s="47" t="s">
        <v>25</v>
      </c>
      <c r="G562" s="47" t="s">
        <v>67</v>
      </c>
      <c r="H562" s="47">
        <v>1100</v>
      </c>
      <c r="I562" s="47" t="s">
        <v>132</v>
      </c>
      <c r="J562" s="47" t="s">
        <v>120</v>
      </c>
      <c r="K562" s="121" t="s">
        <v>772</v>
      </c>
      <c r="L562" s="33" t="s">
        <v>74</v>
      </c>
      <c r="M562" s="10">
        <v>5.47</v>
      </c>
      <c r="N562" s="27">
        <v>2.2434586466165412</v>
      </c>
      <c r="O562" s="28">
        <v>2.02</v>
      </c>
      <c r="P562" s="27">
        <v>2.1992156862745098</v>
      </c>
      <c r="Q562" s="40">
        <f t="shared" si="717"/>
        <v>-4.4000000000000004</v>
      </c>
      <c r="R562" s="42">
        <f t="shared" ref="R562" si="1211">Q562+R561</f>
        <v>293.26000000000022</v>
      </c>
      <c r="S562" s="10">
        <f t="shared" ref="S562" si="1212">M562</f>
        <v>5.47</v>
      </c>
      <c r="T562" s="27">
        <f t="shared" ref="T562" si="1213">IF(S562&gt;0,T$4,0)</f>
        <v>1</v>
      </c>
      <c r="U562" s="28">
        <f t="shared" ref="U562" si="1214">O562</f>
        <v>2.02</v>
      </c>
      <c r="V562" s="27">
        <f t="shared" ref="V562" si="1215">IF(U562&gt;0,V$4,0)</f>
        <v>1</v>
      </c>
      <c r="W562" s="40">
        <f t="shared" si="1062"/>
        <v>-2</v>
      </c>
      <c r="X562" s="42">
        <f t="shared" ref="X562" si="1216">W562+X561</f>
        <v>236.9699999999998</v>
      </c>
      <c r="Y562" s="117"/>
      <c r="Z562" s="27"/>
      <c r="AA562" s="33"/>
      <c r="AB562" s="27"/>
      <c r="AC562" s="27"/>
      <c r="AD562" s="27"/>
      <c r="AE562" s="118"/>
      <c r="AF562" s="117"/>
      <c r="AG562" s="27"/>
      <c r="AH562" s="33"/>
      <c r="AI562" s="27"/>
      <c r="AJ562" s="27"/>
      <c r="AK562" s="118"/>
      <c r="AL562" s="70"/>
    </row>
    <row r="563" spans="1:38" outlineLevel="1" x14ac:dyDescent="0.2">
      <c r="A563" s="72"/>
      <c r="B563" s="34">
        <f t="shared" si="1094"/>
        <v>558</v>
      </c>
      <c r="C563" s="2" t="s">
        <v>788</v>
      </c>
      <c r="D563" s="55">
        <v>44442</v>
      </c>
      <c r="E563" s="2" t="s">
        <v>40</v>
      </c>
      <c r="F563" s="47" t="s">
        <v>25</v>
      </c>
      <c r="G563" s="47" t="s">
        <v>67</v>
      </c>
      <c r="H563" s="47">
        <v>1100</v>
      </c>
      <c r="I563" s="47" t="s">
        <v>132</v>
      </c>
      <c r="J563" s="47" t="s">
        <v>120</v>
      </c>
      <c r="K563" s="121" t="s">
        <v>772</v>
      </c>
      <c r="L563" s="33" t="s">
        <v>66</v>
      </c>
      <c r="M563" s="10">
        <v>7.6</v>
      </c>
      <c r="N563" s="27">
        <v>1.5102849002849001</v>
      </c>
      <c r="O563" s="28">
        <v>2.36</v>
      </c>
      <c r="P563" s="27">
        <v>1.0981818181818181</v>
      </c>
      <c r="Q563" s="40">
        <f t="shared" si="717"/>
        <v>-2.6</v>
      </c>
      <c r="R563" s="42">
        <f t="shared" ref="R563" si="1217">Q563+R562</f>
        <v>290.6600000000002</v>
      </c>
      <c r="S563" s="10">
        <f t="shared" ref="S563" si="1218">M563</f>
        <v>7.6</v>
      </c>
      <c r="T563" s="27">
        <f t="shared" ref="T563" si="1219">IF(S563&gt;0,T$4,0)</f>
        <v>1</v>
      </c>
      <c r="U563" s="28">
        <f t="shared" ref="U563" si="1220">O563</f>
        <v>2.36</v>
      </c>
      <c r="V563" s="27">
        <f t="shared" ref="V563" si="1221">IF(U563&gt;0,V$4,0)</f>
        <v>1</v>
      </c>
      <c r="W563" s="40">
        <f t="shared" si="1062"/>
        <v>-2</v>
      </c>
      <c r="X563" s="42">
        <f t="shared" ref="X563" si="1222">W563+X562</f>
        <v>234.9699999999998</v>
      </c>
      <c r="Y563" s="117"/>
      <c r="Z563" s="27"/>
      <c r="AA563" s="33"/>
      <c r="AB563" s="27"/>
      <c r="AC563" s="27"/>
      <c r="AD563" s="27"/>
      <c r="AE563" s="118"/>
      <c r="AF563" s="117"/>
      <c r="AG563" s="27"/>
      <c r="AH563" s="33"/>
      <c r="AI563" s="27"/>
      <c r="AJ563" s="27"/>
      <c r="AK563" s="118"/>
      <c r="AL563" s="70"/>
    </row>
    <row r="564" spans="1:38" outlineLevel="1" x14ac:dyDescent="0.2">
      <c r="A564" s="72"/>
      <c r="B564" s="34">
        <f t="shared" si="1094"/>
        <v>559</v>
      </c>
      <c r="C564" s="2" t="s">
        <v>724</v>
      </c>
      <c r="D564" s="55">
        <v>44442</v>
      </c>
      <c r="E564" s="2" t="s">
        <v>40</v>
      </c>
      <c r="F564" s="47" t="s">
        <v>36</v>
      </c>
      <c r="G564" s="47" t="s">
        <v>67</v>
      </c>
      <c r="H564" s="47">
        <v>1300</v>
      </c>
      <c r="I564" s="47" t="s">
        <v>132</v>
      </c>
      <c r="J564" s="47" t="s">
        <v>120</v>
      </c>
      <c r="K564" s="121" t="s">
        <v>772</v>
      </c>
      <c r="L564" s="33" t="s">
        <v>9</v>
      </c>
      <c r="M564" s="10">
        <v>2.2200000000000002</v>
      </c>
      <c r="N564" s="27">
        <v>8.2235897435897432</v>
      </c>
      <c r="O564" s="28">
        <v>1.27</v>
      </c>
      <c r="P564" s="27">
        <v>0</v>
      </c>
      <c r="Q564" s="40">
        <f t="shared" si="717"/>
        <v>10</v>
      </c>
      <c r="R564" s="42">
        <f t="shared" ref="R564" si="1223">Q564+R563</f>
        <v>300.6600000000002</v>
      </c>
      <c r="S564" s="10">
        <f t="shared" ref="S564" si="1224">M564</f>
        <v>2.2200000000000002</v>
      </c>
      <c r="T564" s="27">
        <f t="shared" ref="T564" si="1225">IF(S564&gt;0,T$4,0)</f>
        <v>1</v>
      </c>
      <c r="U564" s="28">
        <f t="shared" ref="U564" si="1226">O564</f>
        <v>1.27</v>
      </c>
      <c r="V564" s="27">
        <f t="shared" ref="V564" si="1227">IF(U564&gt;0,V$4,0)</f>
        <v>1</v>
      </c>
      <c r="W564" s="40">
        <f t="shared" si="1062"/>
        <v>1.49</v>
      </c>
      <c r="X564" s="42">
        <f t="shared" ref="X564" si="1228">W564+X563</f>
        <v>236.45999999999981</v>
      </c>
      <c r="Y564" s="117"/>
      <c r="Z564" s="27"/>
      <c r="AA564" s="33"/>
      <c r="AB564" s="27"/>
      <c r="AC564" s="27"/>
      <c r="AD564" s="27"/>
      <c r="AE564" s="118"/>
      <c r="AF564" s="117"/>
      <c r="AG564" s="27"/>
      <c r="AH564" s="33"/>
      <c r="AI564" s="27"/>
      <c r="AJ564" s="27"/>
      <c r="AK564" s="118"/>
      <c r="AL564" s="70"/>
    </row>
    <row r="565" spans="1:38" outlineLevel="1" x14ac:dyDescent="0.2">
      <c r="A565" s="72" t="s">
        <v>59</v>
      </c>
      <c r="B565" s="34">
        <f t="shared" si="1094"/>
        <v>560</v>
      </c>
      <c r="C565" s="2" t="s">
        <v>800</v>
      </c>
      <c r="D565" s="55">
        <v>44447</v>
      </c>
      <c r="E565" s="2" t="s">
        <v>43</v>
      </c>
      <c r="F565" s="47" t="s">
        <v>10</v>
      </c>
      <c r="G565" s="47" t="s">
        <v>69</v>
      </c>
      <c r="H565" s="47">
        <v>1000</v>
      </c>
      <c r="I565" s="47" t="s">
        <v>132</v>
      </c>
      <c r="J565" s="47" t="s">
        <v>120</v>
      </c>
      <c r="K565" s="121" t="s">
        <v>772</v>
      </c>
      <c r="L565" s="33" t="s">
        <v>86</v>
      </c>
      <c r="M565" s="10">
        <v>7</v>
      </c>
      <c r="N565" s="27">
        <v>1.6600000000000001</v>
      </c>
      <c r="O565" s="28">
        <v>2.92</v>
      </c>
      <c r="P565" s="27">
        <v>0.85999999999999988</v>
      </c>
      <c r="Q565" s="40">
        <f t="shared" si="717"/>
        <v>-2.5</v>
      </c>
      <c r="R565" s="42">
        <f t="shared" ref="R565" si="1229">Q565+R564</f>
        <v>298.1600000000002</v>
      </c>
      <c r="S565" s="10">
        <f t="shared" ref="S565" si="1230">M565</f>
        <v>7</v>
      </c>
      <c r="T565" s="27">
        <f t="shared" ref="T565" si="1231">IF(S565&gt;0,T$4,0)</f>
        <v>1</v>
      </c>
      <c r="U565" s="28">
        <f t="shared" ref="U565" si="1232">O565</f>
        <v>2.92</v>
      </c>
      <c r="V565" s="27">
        <f t="shared" ref="V565" si="1233">IF(U565&gt;0,V$4,0)</f>
        <v>1</v>
      </c>
      <c r="W565" s="40">
        <f t="shared" si="1062"/>
        <v>-2</v>
      </c>
      <c r="X565" s="42">
        <f t="shared" ref="X565" si="1234">W565+X564</f>
        <v>234.45999999999981</v>
      </c>
      <c r="Y565" s="117"/>
      <c r="Z565" s="27"/>
      <c r="AA565" s="33"/>
      <c r="AB565" s="27"/>
      <c r="AC565" s="27"/>
      <c r="AD565" s="27"/>
      <c r="AE565" s="118"/>
      <c r="AF565" s="117"/>
      <c r="AG565" s="27"/>
      <c r="AH565" s="33"/>
      <c r="AI565" s="27"/>
      <c r="AJ565" s="27"/>
      <c r="AK565" s="118"/>
      <c r="AL565" s="70"/>
    </row>
    <row r="566" spans="1:38" outlineLevel="1" x14ac:dyDescent="0.2">
      <c r="A566" s="72" t="s">
        <v>59</v>
      </c>
      <c r="B566" s="34">
        <f t="shared" si="1094"/>
        <v>561</v>
      </c>
      <c r="C566" s="2" t="s">
        <v>815</v>
      </c>
      <c r="D566" s="55">
        <v>44449</v>
      </c>
      <c r="E566" s="2" t="s">
        <v>767</v>
      </c>
      <c r="F566" s="47" t="s">
        <v>10</v>
      </c>
      <c r="G566" s="47" t="s">
        <v>67</v>
      </c>
      <c r="H566" s="47">
        <v>1400</v>
      </c>
      <c r="I566" s="47" t="s">
        <v>133</v>
      </c>
      <c r="J566" s="47" t="s">
        <v>178</v>
      </c>
      <c r="K566" s="121" t="s">
        <v>772</v>
      </c>
      <c r="L566" s="33" t="s">
        <v>12</v>
      </c>
      <c r="M566" s="10">
        <v>1.57</v>
      </c>
      <c r="N566" s="27">
        <v>17.592114467408582</v>
      </c>
      <c r="O566" s="28">
        <v>1.1399999999999999</v>
      </c>
      <c r="P566" s="27">
        <v>0</v>
      </c>
      <c r="Q566" s="40">
        <f t="shared" si="717"/>
        <v>-17.600000000000001</v>
      </c>
      <c r="R566" s="42">
        <f t="shared" ref="R566" si="1235">Q566+R565</f>
        <v>280.56000000000017</v>
      </c>
      <c r="S566" s="10">
        <f t="shared" ref="S566" si="1236">M566</f>
        <v>1.57</v>
      </c>
      <c r="T566" s="27">
        <f t="shared" ref="T566" si="1237">IF(S566&gt;0,T$4,0)</f>
        <v>1</v>
      </c>
      <c r="U566" s="28">
        <f t="shared" ref="U566" si="1238">O566</f>
        <v>1.1399999999999999</v>
      </c>
      <c r="V566" s="27">
        <f t="shared" ref="V566" si="1239">IF(U566&gt;0,V$4,0)</f>
        <v>1</v>
      </c>
      <c r="W566" s="40">
        <f t="shared" si="1062"/>
        <v>-0.86</v>
      </c>
      <c r="X566" s="42">
        <f t="shared" ref="X566" si="1240">W566+X565</f>
        <v>233.5999999999998</v>
      </c>
      <c r="Y566" s="117"/>
      <c r="Z566" s="27"/>
      <c r="AA566" s="33"/>
      <c r="AB566" s="27"/>
      <c r="AC566" s="27"/>
      <c r="AD566" s="27"/>
      <c r="AE566" s="118"/>
      <c r="AF566" s="117"/>
      <c r="AG566" s="27"/>
      <c r="AH566" s="33"/>
      <c r="AI566" s="27"/>
      <c r="AJ566" s="27"/>
      <c r="AK566" s="118"/>
      <c r="AL566" s="70"/>
    </row>
    <row r="567" spans="1:38" outlineLevel="1" x14ac:dyDescent="0.2">
      <c r="A567" s="72" t="s">
        <v>59</v>
      </c>
      <c r="B567" s="34">
        <f t="shared" si="1094"/>
        <v>562</v>
      </c>
      <c r="C567" s="2" t="s">
        <v>822</v>
      </c>
      <c r="D567" s="55">
        <v>44451</v>
      </c>
      <c r="E567" s="2" t="s">
        <v>15</v>
      </c>
      <c r="F567" s="47" t="s">
        <v>36</v>
      </c>
      <c r="G567" s="47" t="s">
        <v>67</v>
      </c>
      <c r="H567" s="47">
        <v>1400</v>
      </c>
      <c r="I567" s="47" t="s">
        <v>132</v>
      </c>
      <c r="J567" s="47" t="s">
        <v>120</v>
      </c>
      <c r="K567" s="121" t="s">
        <v>772</v>
      </c>
      <c r="L567" s="33" t="s">
        <v>12</v>
      </c>
      <c r="M567" s="10">
        <v>5.33</v>
      </c>
      <c r="N567" s="27">
        <v>2.3147058823529414</v>
      </c>
      <c r="O567" s="28">
        <v>1.8</v>
      </c>
      <c r="P567" s="27">
        <v>2.8676923076923075</v>
      </c>
      <c r="Q567" s="40">
        <f t="shared" si="717"/>
        <v>0</v>
      </c>
      <c r="R567" s="42">
        <f t="shared" ref="R567" si="1241">Q567+R566</f>
        <v>280.56000000000017</v>
      </c>
      <c r="S567" s="10">
        <f t="shared" ref="S567" si="1242">M567</f>
        <v>5.33</v>
      </c>
      <c r="T567" s="27">
        <f t="shared" ref="T567" si="1243">IF(S567&gt;0,T$4,0)</f>
        <v>1</v>
      </c>
      <c r="U567" s="28">
        <f t="shared" ref="U567" si="1244">O567</f>
        <v>1.8</v>
      </c>
      <c r="V567" s="27">
        <f t="shared" ref="V567" si="1245">IF(U567&gt;0,V$4,0)</f>
        <v>1</v>
      </c>
      <c r="W567" s="40">
        <f t="shared" si="1062"/>
        <v>-0.2</v>
      </c>
      <c r="X567" s="42">
        <f t="shared" ref="X567" si="1246">W567+X566</f>
        <v>233.39999999999981</v>
      </c>
      <c r="Y567" s="117"/>
      <c r="Z567" s="27"/>
      <c r="AA567" s="33"/>
      <c r="AB567" s="27"/>
      <c r="AC567" s="27"/>
      <c r="AD567" s="27"/>
      <c r="AE567" s="118"/>
      <c r="AF567" s="117"/>
      <c r="AG567" s="27"/>
      <c r="AH567" s="33"/>
      <c r="AI567" s="27"/>
      <c r="AJ567" s="27"/>
      <c r="AK567" s="118"/>
      <c r="AL567" s="70"/>
    </row>
    <row r="568" spans="1:38" outlineLevel="1" x14ac:dyDescent="0.2">
      <c r="A568" s="72" t="s">
        <v>59</v>
      </c>
      <c r="B568" s="34">
        <f t="shared" si="1094"/>
        <v>563</v>
      </c>
      <c r="C568" s="2" t="s">
        <v>794</v>
      </c>
      <c r="D568" s="55">
        <v>44451</v>
      </c>
      <c r="E568" s="2" t="s">
        <v>15</v>
      </c>
      <c r="F568" s="47" t="s">
        <v>10</v>
      </c>
      <c r="G568" s="47" t="s">
        <v>67</v>
      </c>
      <c r="H568" s="47">
        <v>1200</v>
      </c>
      <c r="I568" s="47" t="s">
        <v>132</v>
      </c>
      <c r="J568" s="47" t="s">
        <v>120</v>
      </c>
      <c r="K568" s="121" t="s">
        <v>772</v>
      </c>
      <c r="L568" s="33" t="s">
        <v>9</v>
      </c>
      <c r="M568" s="10">
        <v>1.95</v>
      </c>
      <c r="N568" s="27">
        <v>10.4822695035461</v>
      </c>
      <c r="O568" s="28">
        <v>1.1200000000000001</v>
      </c>
      <c r="P568" s="27">
        <v>0</v>
      </c>
      <c r="Q568" s="40">
        <f t="shared" si="717"/>
        <v>10</v>
      </c>
      <c r="R568" s="42">
        <f t="shared" ref="R568" si="1247">Q568+R567</f>
        <v>290.56000000000017</v>
      </c>
      <c r="S568" s="10">
        <f t="shared" ref="S568" si="1248">M568</f>
        <v>1.95</v>
      </c>
      <c r="T568" s="27">
        <f t="shared" ref="T568" si="1249">IF(S568&gt;0,T$4,0)</f>
        <v>1</v>
      </c>
      <c r="U568" s="28">
        <f t="shared" ref="U568" si="1250">O568</f>
        <v>1.1200000000000001</v>
      </c>
      <c r="V568" s="27">
        <f t="shared" ref="V568" si="1251">IF(U568&gt;0,V$4,0)</f>
        <v>1</v>
      </c>
      <c r="W568" s="40">
        <f t="shared" si="1062"/>
        <v>1.07</v>
      </c>
      <c r="X568" s="42">
        <f t="shared" ref="X568" si="1252">W568+X567</f>
        <v>234.4699999999998</v>
      </c>
      <c r="Y568" s="117"/>
      <c r="Z568" s="27"/>
      <c r="AA568" s="33"/>
      <c r="AB568" s="27"/>
      <c r="AC568" s="27"/>
      <c r="AD568" s="27"/>
      <c r="AE568" s="118"/>
      <c r="AF568" s="117"/>
      <c r="AG568" s="27"/>
      <c r="AH568" s="33"/>
      <c r="AI568" s="27"/>
      <c r="AJ568" s="27"/>
      <c r="AK568" s="118"/>
      <c r="AL568" s="70"/>
    </row>
    <row r="569" spans="1:38" outlineLevel="1" x14ac:dyDescent="0.2">
      <c r="A569" s="72" t="s">
        <v>59</v>
      </c>
      <c r="B569" s="34">
        <f t="shared" si="1094"/>
        <v>564</v>
      </c>
      <c r="C569" s="2" t="s">
        <v>507</v>
      </c>
      <c r="D569" s="55">
        <v>44451</v>
      </c>
      <c r="E569" s="2" t="s">
        <v>15</v>
      </c>
      <c r="F569" s="47" t="s">
        <v>34</v>
      </c>
      <c r="G569" s="47" t="s">
        <v>67</v>
      </c>
      <c r="H569" s="47">
        <v>1200</v>
      </c>
      <c r="I569" s="47" t="s">
        <v>132</v>
      </c>
      <c r="J569" s="47" t="s">
        <v>120</v>
      </c>
      <c r="K569" s="121" t="s">
        <v>772</v>
      </c>
      <c r="L569" s="33" t="s">
        <v>12</v>
      </c>
      <c r="M569" s="10">
        <v>4.2300000000000004</v>
      </c>
      <c r="N569" s="27">
        <v>3.0815384615384609</v>
      </c>
      <c r="O569" s="28">
        <v>1.65</v>
      </c>
      <c r="P569" s="27">
        <v>0</v>
      </c>
      <c r="Q569" s="40">
        <f t="shared" si="717"/>
        <v>-3.1</v>
      </c>
      <c r="R569" s="42">
        <f t="shared" ref="R569" si="1253">Q569+R568</f>
        <v>287.46000000000015</v>
      </c>
      <c r="S569" s="10">
        <f t="shared" ref="S569" si="1254">M569</f>
        <v>4.2300000000000004</v>
      </c>
      <c r="T569" s="27">
        <f t="shared" ref="T569" si="1255">IF(S569&gt;0,T$4,0)</f>
        <v>1</v>
      </c>
      <c r="U569" s="28">
        <f t="shared" ref="U569" si="1256">O569</f>
        <v>1.65</v>
      </c>
      <c r="V569" s="27">
        <f t="shared" ref="V569" si="1257">IF(U569&gt;0,V$4,0)</f>
        <v>1</v>
      </c>
      <c r="W569" s="40">
        <f t="shared" si="1062"/>
        <v>-0.35</v>
      </c>
      <c r="X569" s="42">
        <f t="shared" ref="X569" si="1258">W569+X568</f>
        <v>234.11999999999981</v>
      </c>
      <c r="Y569" s="117"/>
      <c r="Z569" s="27"/>
      <c r="AA569" s="33"/>
      <c r="AB569" s="27"/>
      <c r="AC569" s="27"/>
      <c r="AD569" s="27"/>
      <c r="AE569" s="118"/>
      <c r="AF569" s="117"/>
      <c r="AG569" s="27"/>
      <c r="AH569" s="33"/>
      <c r="AI569" s="27"/>
      <c r="AJ569" s="27"/>
      <c r="AK569" s="118"/>
      <c r="AL569" s="70"/>
    </row>
    <row r="570" spans="1:38" outlineLevel="1" x14ac:dyDescent="0.2">
      <c r="A570" s="72" t="s">
        <v>59</v>
      </c>
      <c r="B570" s="34">
        <f t="shared" si="1094"/>
        <v>565</v>
      </c>
      <c r="C570" s="2" t="s">
        <v>826</v>
      </c>
      <c r="D570" s="55">
        <v>44453</v>
      </c>
      <c r="E570" s="2" t="s">
        <v>37</v>
      </c>
      <c r="F570" s="47" t="s">
        <v>25</v>
      </c>
      <c r="G570" s="47" t="s">
        <v>67</v>
      </c>
      <c r="H570" s="47">
        <v>1000</v>
      </c>
      <c r="I570" s="47" t="s">
        <v>132</v>
      </c>
      <c r="J570" s="47" t="s">
        <v>120</v>
      </c>
      <c r="K570" s="121" t="s">
        <v>772</v>
      </c>
      <c r="L570" s="33" t="s">
        <v>9</v>
      </c>
      <c r="M570" s="10">
        <v>1.67</v>
      </c>
      <c r="N570" s="27">
        <v>14.907906976744187</v>
      </c>
      <c r="O570" s="28">
        <v>1.08</v>
      </c>
      <c r="P570" s="27">
        <v>0</v>
      </c>
      <c r="Q570" s="40">
        <f t="shared" si="717"/>
        <v>10</v>
      </c>
      <c r="R570" s="42">
        <f t="shared" ref="R570" si="1259">Q570+R569</f>
        <v>297.46000000000015</v>
      </c>
      <c r="S570" s="10">
        <f t="shared" ref="S570" si="1260">M570</f>
        <v>1.67</v>
      </c>
      <c r="T570" s="27">
        <f t="shared" ref="T570" si="1261">IF(S570&gt;0,T$4,0)</f>
        <v>1</v>
      </c>
      <c r="U570" s="28">
        <f t="shared" ref="U570" si="1262">O570</f>
        <v>1.08</v>
      </c>
      <c r="V570" s="27">
        <f t="shared" ref="V570" si="1263">IF(U570&gt;0,V$4,0)</f>
        <v>1</v>
      </c>
      <c r="W570" s="40">
        <f t="shared" si="1062"/>
        <v>0.75</v>
      </c>
      <c r="X570" s="42">
        <f t="shared" ref="X570" si="1264">W570+X569</f>
        <v>234.86999999999981</v>
      </c>
      <c r="Y570" s="117"/>
      <c r="Z570" s="27"/>
      <c r="AA570" s="33"/>
      <c r="AB570" s="27"/>
      <c r="AC570" s="27"/>
      <c r="AD570" s="27"/>
      <c r="AE570" s="118"/>
      <c r="AF570" s="117"/>
      <c r="AG570" s="27"/>
      <c r="AH570" s="33"/>
      <c r="AI570" s="27"/>
      <c r="AJ570" s="27"/>
      <c r="AK570" s="118"/>
      <c r="AL570" s="70"/>
    </row>
    <row r="571" spans="1:38" outlineLevel="1" x14ac:dyDescent="0.2">
      <c r="A571" s="72" t="s">
        <v>59</v>
      </c>
      <c r="B571" s="34">
        <f t="shared" si="1094"/>
        <v>566</v>
      </c>
      <c r="C571" s="2" t="s">
        <v>770</v>
      </c>
      <c r="D571" s="55">
        <v>44454</v>
      </c>
      <c r="E571" s="2" t="s">
        <v>40</v>
      </c>
      <c r="F571" s="47" t="s">
        <v>25</v>
      </c>
      <c r="G571" s="47" t="s">
        <v>67</v>
      </c>
      <c r="H571" s="47">
        <v>1100</v>
      </c>
      <c r="I571" s="47" t="s">
        <v>132</v>
      </c>
      <c r="J571" s="47" t="s">
        <v>120</v>
      </c>
      <c r="K571" s="121" t="s">
        <v>772</v>
      </c>
      <c r="L571" s="33" t="s">
        <v>9</v>
      </c>
      <c r="M571" s="10">
        <v>1.71</v>
      </c>
      <c r="N571" s="27">
        <v>14.027826086956523</v>
      </c>
      <c r="O571" s="28">
        <v>1.0900000000000001</v>
      </c>
      <c r="P571" s="27">
        <v>0</v>
      </c>
      <c r="Q571" s="40">
        <f t="shared" si="717"/>
        <v>10</v>
      </c>
      <c r="R571" s="42">
        <f t="shared" ref="R571" si="1265">Q571+R570</f>
        <v>307.46000000000015</v>
      </c>
      <c r="S571" s="10">
        <f t="shared" ref="S571" si="1266">M571</f>
        <v>1.71</v>
      </c>
      <c r="T571" s="27">
        <f t="shared" ref="T571" si="1267">IF(S571&gt;0,T$4,0)</f>
        <v>1</v>
      </c>
      <c r="U571" s="28">
        <f t="shared" ref="U571" si="1268">O571</f>
        <v>1.0900000000000001</v>
      </c>
      <c r="V571" s="27">
        <f t="shared" ref="V571" si="1269">IF(U571&gt;0,V$4,0)</f>
        <v>1</v>
      </c>
      <c r="W571" s="40">
        <f t="shared" si="1062"/>
        <v>0.8</v>
      </c>
      <c r="X571" s="42">
        <f t="shared" ref="X571" si="1270">W571+X570</f>
        <v>235.66999999999982</v>
      </c>
      <c r="Y571" s="117"/>
      <c r="Z571" s="27"/>
      <c r="AA571" s="33"/>
      <c r="AB571" s="27"/>
      <c r="AC571" s="27"/>
      <c r="AD571" s="27"/>
      <c r="AE571" s="118"/>
      <c r="AF571" s="117"/>
      <c r="AG571" s="27"/>
      <c r="AH571" s="33"/>
      <c r="AI571" s="27"/>
      <c r="AJ571" s="27"/>
      <c r="AK571" s="118"/>
      <c r="AL571" s="70"/>
    </row>
    <row r="572" spans="1:38" outlineLevel="1" x14ac:dyDescent="0.2">
      <c r="A572" s="72" t="s">
        <v>59</v>
      </c>
      <c r="B572" s="34">
        <f t="shared" si="1094"/>
        <v>567</v>
      </c>
      <c r="C572" s="2" t="s">
        <v>830</v>
      </c>
      <c r="D572" s="55">
        <v>44455</v>
      </c>
      <c r="E572" s="2" t="s">
        <v>26</v>
      </c>
      <c r="F572" s="47" t="s">
        <v>36</v>
      </c>
      <c r="G572" s="47" t="s">
        <v>67</v>
      </c>
      <c r="H572" s="47">
        <v>1000</v>
      </c>
      <c r="I572" s="47" t="s">
        <v>132</v>
      </c>
      <c r="J572" s="47" t="s">
        <v>120</v>
      </c>
      <c r="K572" s="121" t="s">
        <v>772</v>
      </c>
      <c r="L572" s="33" t="s">
        <v>74</v>
      </c>
      <c r="M572" s="10">
        <v>2.72</v>
      </c>
      <c r="N572" s="27">
        <v>5.8125714285714274</v>
      </c>
      <c r="O572" s="28">
        <v>1.52</v>
      </c>
      <c r="P572" s="27">
        <v>0</v>
      </c>
      <c r="Q572" s="40">
        <f t="shared" si="717"/>
        <v>-5.8</v>
      </c>
      <c r="R572" s="42">
        <f t="shared" ref="R572" si="1271">Q572+R571</f>
        <v>301.66000000000014</v>
      </c>
      <c r="S572" s="10">
        <f t="shared" ref="S572" si="1272">M572</f>
        <v>2.72</v>
      </c>
      <c r="T572" s="27">
        <f t="shared" ref="T572" si="1273">IF(S572&gt;0,T$4,0)</f>
        <v>1</v>
      </c>
      <c r="U572" s="28">
        <f t="shared" ref="U572" si="1274">O572</f>
        <v>1.52</v>
      </c>
      <c r="V572" s="27">
        <f t="shared" ref="V572" si="1275">IF(U572&gt;0,V$4,0)</f>
        <v>1</v>
      </c>
      <c r="W572" s="40">
        <f t="shared" si="1062"/>
        <v>-2</v>
      </c>
      <c r="X572" s="42">
        <f t="shared" ref="X572" si="1276">W572+X571</f>
        <v>233.66999999999982</v>
      </c>
      <c r="Y572" s="117"/>
      <c r="Z572" s="27"/>
      <c r="AA572" s="33"/>
      <c r="AB572" s="27"/>
      <c r="AC572" s="27"/>
      <c r="AD572" s="27"/>
      <c r="AE572" s="118"/>
      <c r="AF572" s="117"/>
      <c r="AG572" s="27"/>
      <c r="AH572" s="33"/>
      <c r="AI572" s="27"/>
      <c r="AJ572" s="27"/>
      <c r="AK572" s="118"/>
      <c r="AL572" s="70"/>
    </row>
    <row r="573" spans="1:38" outlineLevel="1" x14ac:dyDescent="0.2">
      <c r="A573" s="72" t="s">
        <v>59</v>
      </c>
      <c r="B573" s="34">
        <f t="shared" si="1094"/>
        <v>568</v>
      </c>
      <c r="C573" s="2" t="s">
        <v>832</v>
      </c>
      <c r="D573" s="55">
        <v>44456</v>
      </c>
      <c r="E573" s="2" t="s">
        <v>51</v>
      </c>
      <c r="F573" s="47" t="s">
        <v>10</v>
      </c>
      <c r="G573" s="47" t="s">
        <v>67</v>
      </c>
      <c r="H573" s="47">
        <v>1325</v>
      </c>
      <c r="I573" s="47" t="s">
        <v>132</v>
      </c>
      <c r="J573" s="47" t="s">
        <v>120</v>
      </c>
      <c r="K573" s="121" t="s">
        <v>772</v>
      </c>
      <c r="L573" s="33" t="s">
        <v>12</v>
      </c>
      <c r="M573" s="10">
        <v>4.46</v>
      </c>
      <c r="N573" s="27">
        <v>2.8771428571428568</v>
      </c>
      <c r="O573" s="28">
        <v>1.86</v>
      </c>
      <c r="P573" s="27">
        <v>3.2971428571428572</v>
      </c>
      <c r="Q573" s="40">
        <f t="shared" si="717"/>
        <v>0</v>
      </c>
      <c r="R573" s="42">
        <f t="shared" ref="R573" si="1277">Q573+R572</f>
        <v>301.66000000000014</v>
      </c>
      <c r="S573" s="10">
        <f t="shared" ref="S573" si="1278">M573</f>
        <v>4.46</v>
      </c>
      <c r="T573" s="27">
        <f t="shared" ref="T573" si="1279">IF(S573&gt;0,T$4,0)</f>
        <v>1</v>
      </c>
      <c r="U573" s="28">
        <f t="shared" ref="U573" si="1280">O573</f>
        <v>1.86</v>
      </c>
      <c r="V573" s="27">
        <f t="shared" ref="V573" si="1281">IF(U573&gt;0,V$4,0)</f>
        <v>1</v>
      </c>
      <c r="W573" s="40">
        <f t="shared" si="1062"/>
        <v>-0.14000000000000001</v>
      </c>
      <c r="X573" s="42">
        <f t="shared" ref="X573" si="1282">W573+X572</f>
        <v>233.52999999999983</v>
      </c>
      <c r="Y573" s="117"/>
      <c r="Z573" s="27"/>
      <c r="AA573" s="33"/>
      <c r="AB573" s="27"/>
      <c r="AC573" s="27"/>
      <c r="AD573" s="27"/>
      <c r="AE573" s="118"/>
      <c r="AF573" s="117"/>
      <c r="AG573" s="27"/>
      <c r="AH573" s="33"/>
      <c r="AI573" s="27"/>
      <c r="AJ573" s="27"/>
      <c r="AK573" s="118"/>
      <c r="AL573" s="70"/>
    </row>
    <row r="574" spans="1:38" outlineLevel="1" collapsed="1" x14ac:dyDescent="0.2">
      <c r="A574" s="72" t="s">
        <v>59</v>
      </c>
      <c r="B574" s="34">
        <f t="shared" si="1094"/>
        <v>569</v>
      </c>
      <c r="C574" s="2" t="s">
        <v>841</v>
      </c>
      <c r="D574" s="55">
        <v>44460</v>
      </c>
      <c r="E574" s="2" t="s">
        <v>35</v>
      </c>
      <c r="F574" s="47" t="s">
        <v>36</v>
      </c>
      <c r="G574" s="47" t="s">
        <v>67</v>
      </c>
      <c r="H574" s="47">
        <v>1212</v>
      </c>
      <c r="I574" s="47" t="s">
        <v>131</v>
      </c>
      <c r="J574" s="47" t="s">
        <v>120</v>
      </c>
      <c r="K574" s="121" t="s">
        <v>772</v>
      </c>
      <c r="L574" s="33" t="s">
        <v>65</v>
      </c>
      <c r="M574" s="10">
        <v>28.06</v>
      </c>
      <c r="N574" s="27">
        <v>0.36925925925925929</v>
      </c>
      <c r="O574" s="28">
        <v>6.72</v>
      </c>
      <c r="P574" s="27">
        <v>6.9999999999999979E-2</v>
      </c>
      <c r="Q574" s="40">
        <f t="shared" si="717"/>
        <v>-0.4</v>
      </c>
      <c r="R574" s="42">
        <f t="shared" ref="R574" si="1283">Q574+R573</f>
        <v>301.26000000000016</v>
      </c>
      <c r="S574" s="10">
        <f t="shared" ref="S574" si="1284">M574</f>
        <v>28.06</v>
      </c>
      <c r="T574" s="27">
        <f t="shared" ref="T574" si="1285">IF(S574&gt;0,T$4,0)</f>
        <v>1</v>
      </c>
      <c r="U574" s="28">
        <f t="shared" ref="U574" si="1286">O574</f>
        <v>6.72</v>
      </c>
      <c r="V574" s="27">
        <f t="shared" ref="V574" si="1287">IF(U574&gt;0,V$4,0)</f>
        <v>1</v>
      </c>
      <c r="W574" s="40">
        <f t="shared" si="1062"/>
        <v>-2</v>
      </c>
      <c r="X574" s="42">
        <f t="shared" ref="X574" si="1288">W574+X573</f>
        <v>231.52999999999983</v>
      </c>
      <c r="Y574" s="117"/>
      <c r="Z574" s="27"/>
      <c r="AA574" s="33"/>
      <c r="AB574" s="27"/>
      <c r="AC574" s="27"/>
      <c r="AD574" s="27"/>
      <c r="AE574" s="118"/>
      <c r="AF574" s="117"/>
      <c r="AG574" s="27"/>
      <c r="AH574" s="33"/>
      <c r="AI574" s="27"/>
      <c r="AJ574" s="27"/>
      <c r="AK574" s="118"/>
      <c r="AL574" s="70"/>
    </row>
    <row r="575" spans="1:38" outlineLevel="1" x14ac:dyDescent="0.2">
      <c r="A575" s="72" t="s">
        <v>59</v>
      </c>
      <c r="B575" s="34">
        <f t="shared" si="1094"/>
        <v>570</v>
      </c>
      <c r="C575" s="2" t="s">
        <v>800</v>
      </c>
      <c r="D575" s="55">
        <v>44462</v>
      </c>
      <c r="E575" s="2" t="s">
        <v>15</v>
      </c>
      <c r="F575" s="47" t="s">
        <v>25</v>
      </c>
      <c r="G575" s="47" t="s">
        <v>67</v>
      </c>
      <c r="H575" s="47">
        <v>1000</v>
      </c>
      <c r="I575" s="47" t="s">
        <v>131</v>
      </c>
      <c r="J575" s="47" t="s">
        <v>120</v>
      </c>
      <c r="K575" s="121" t="s">
        <v>772</v>
      </c>
      <c r="L575" s="33" t="s">
        <v>56</v>
      </c>
      <c r="M575" s="10">
        <v>3.2</v>
      </c>
      <c r="N575" s="27">
        <v>4.5326007326007325</v>
      </c>
      <c r="O575" s="28">
        <v>1.45</v>
      </c>
      <c r="P575" s="27">
        <v>0</v>
      </c>
      <c r="Q575" s="40">
        <f t="shared" si="717"/>
        <v>-4.5</v>
      </c>
      <c r="R575" s="42">
        <f t="shared" ref="R575:R576" si="1289">Q575+R574</f>
        <v>296.76000000000016</v>
      </c>
      <c r="S575" s="10">
        <f t="shared" ref="S575:S576" si="1290">M575</f>
        <v>3.2</v>
      </c>
      <c r="T575" s="27">
        <f t="shared" ref="T575:T576" si="1291">IF(S575&gt;0,T$4,0)</f>
        <v>1</v>
      </c>
      <c r="U575" s="28">
        <f t="shared" ref="U575:U576" si="1292">O575</f>
        <v>1.45</v>
      </c>
      <c r="V575" s="27">
        <f t="shared" ref="V575:V576" si="1293">IF(U575&gt;0,V$4,0)</f>
        <v>1</v>
      </c>
      <c r="W575" s="40">
        <f t="shared" si="1062"/>
        <v>-2</v>
      </c>
      <c r="X575" s="42">
        <f t="shared" ref="X575:X576" si="1294">W575+X574</f>
        <v>229.52999999999983</v>
      </c>
      <c r="Y575" s="117"/>
      <c r="Z575" s="27"/>
      <c r="AA575" s="33"/>
      <c r="AB575" s="27"/>
      <c r="AC575" s="27"/>
      <c r="AD575" s="27"/>
      <c r="AE575" s="118"/>
      <c r="AF575" s="117"/>
      <c r="AG575" s="27"/>
      <c r="AH575" s="33"/>
      <c r="AI575" s="27"/>
      <c r="AJ575" s="27"/>
      <c r="AK575" s="118"/>
      <c r="AL575" s="70"/>
    </row>
    <row r="576" spans="1:38" outlineLevel="1" x14ac:dyDescent="0.2">
      <c r="A576" s="72" t="s">
        <v>59</v>
      </c>
      <c r="B576" s="34">
        <f t="shared" si="1094"/>
        <v>571</v>
      </c>
      <c r="C576" s="2" t="s">
        <v>844</v>
      </c>
      <c r="D576" s="55">
        <v>44463</v>
      </c>
      <c r="E576" s="2" t="s">
        <v>27</v>
      </c>
      <c r="F576" s="47" t="s">
        <v>25</v>
      </c>
      <c r="G576" s="47" t="s">
        <v>852</v>
      </c>
      <c r="H576" s="47">
        <v>1200</v>
      </c>
      <c r="I576" s="47" t="s">
        <v>132</v>
      </c>
      <c r="J576" s="47" t="s">
        <v>120</v>
      </c>
      <c r="K576" s="121" t="s">
        <v>772</v>
      </c>
      <c r="L576" s="33" t="s">
        <v>12</v>
      </c>
      <c r="M576" s="10">
        <v>4.5</v>
      </c>
      <c r="N576" s="27">
        <v>2.8485714285714288</v>
      </c>
      <c r="O576" s="28">
        <v>1.96</v>
      </c>
      <c r="P576" s="27">
        <v>2.9415384615384617</v>
      </c>
      <c r="Q576" s="40">
        <f t="shared" si="717"/>
        <v>0</v>
      </c>
      <c r="R576" s="42">
        <f t="shared" si="1289"/>
        <v>296.76000000000016</v>
      </c>
      <c r="S576" s="10">
        <f t="shared" si="1290"/>
        <v>4.5</v>
      </c>
      <c r="T576" s="27">
        <f t="shared" si="1291"/>
        <v>1</v>
      </c>
      <c r="U576" s="28">
        <f t="shared" si="1292"/>
        <v>1.96</v>
      </c>
      <c r="V576" s="27">
        <f t="shared" si="1293"/>
        <v>1</v>
      </c>
      <c r="W576" s="40">
        <f t="shared" si="1062"/>
        <v>-0.04</v>
      </c>
      <c r="X576" s="42">
        <f t="shared" si="1294"/>
        <v>229.48999999999984</v>
      </c>
      <c r="Y576" s="117"/>
      <c r="Z576" s="27"/>
      <c r="AA576" s="33"/>
      <c r="AB576" s="27"/>
      <c r="AC576" s="27"/>
      <c r="AD576" s="27"/>
      <c r="AE576" s="118"/>
      <c r="AF576" s="117"/>
      <c r="AG576" s="27"/>
      <c r="AH576" s="33"/>
      <c r="AI576" s="27"/>
      <c r="AJ576" s="27"/>
      <c r="AK576" s="118"/>
      <c r="AL576" s="70"/>
    </row>
    <row r="577" spans="1:38" outlineLevel="1" x14ac:dyDescent="0.2">
      <c r="A577" s="72" t="s">
        <v>59</v>
      </c>
      <c r="B577" s="34">
        <f t="shared" si="1094"/>
        <v>572</v>
      </c>
      <c r="C577" s="2" t="s">
        <v>788</v>
      </c>
      <c r="D577" s="55">
        <v>44465</v>
      </c>
      <c r="E577" s="2" t="s">
        <v>11</v>
      </c>
      <c r="F577" s="47" t="s">
        <v>36</v>
      </c>
      <c r="G577" s="47" t="s">
        <v>67</v>
      </c>
      <c r="H577" s="47">
        <v>1206</v>
      </c>
      <c r="I577" s="47" t="s">
        <v>132</v>
      </c>
      <c r="J577" s="47" t="s">
        <v>120</v>
      </c>
      <c r="K577" s="121" t="s">
        <v>772</v>
      </c>
      <c r="L577" s="33" t="s">
        <v>12</v>
      </c>
      <c r="M577" s="10">
        <v>3.8</v>
      </c>
      <c r="N577" s="27">
        <v>3.57238095238095</v>
      </c>
      <c r="O577" s="28">
        <v>1.85</v>
      </c>
      <c r="P577" s="27">
        <v>4.2033136094674557</v>
      </c>
      <c r="Q577" s="40">
        <f t="shared" si="717"/>
        <v>0</v>
      </c>
      <c r="R577" s="42">
        <f t="shared" ref="R577" si="1295">Q577+R576</f>
        <v>296.76000000000016</v>
      </c>
      <c r="S577" s="10">
        <f t="shared" ref="S577" si="1296">M577</f>
        <v>3.8</v>
      </c>
      <c r="T577" s="27">
        <f t="shared" ref="T577" si="1297">IF(S577&gt;0,T$4,0)</f>
        <v>1</v>
      </c>
      <c r="U577" s="28">
        <f t="shared" ref="U577" si="1298">O577</f>
        <v>1.85</v>
      </c>
      <c r="V577" s="27">
        <f t="shared" ref="V577" si="1299">IF(U577&gt;0,V$4,0)</f>
        <v>1</v>
      </c>
      <c r="W577" s="40">
        <f t="shared" si="1062"/>
        <v>-0.15</v>
      </c>
      <c r="X577" s="42">
        <f t="shared" ref="X577" si="1300">W577+X576</f>
        <v>229.33999999999983</v>
      </c>
      <c r="Y577" s="117"/>
      <c r="Z577" s="27"/>
      <c r="AA577" s="33"/>
      <c r="AB577" s="27"/>
      <c r="AC577" s="27"/>
      <c r="AD577" s="27"/>
      <c r="AE577" s="118"/>
      <c r="AF577" s="117"/>
      <c r="AG577" s="27"/>
      <c r="AH577" s="33"/>
      <c r="AI577" s="27"/>
      <c r="AJ577" s="27"/>
      <c r="AK577" s="118"/>
      <c r="AL577" s="70"/>
    </row>
    <row r="578" spans="1:38" outlineLevel="1" x14ac:dyDescent="0.2">
      <c r="A578" s="72" t="s">
        <v>59</v>
      </c>
      <c r="B578" s="34">
        <f t="shared" si="1094"/>
        <v>573</v>
      </c>
      <c r="C578" s="2" t="s">
        <v>444</v>
      </c>
      <c r="D578" s="55">
        <v>44466</v>
      </c>
      <c r="E578" s="2" t="s">
        <v>33</v>
      </c>
      <c r="F578" s="47" t="s">
        <v>25</v>
      </c>
      <c r="G578" s="47" t="s">
        <v>67</v>
      </c>
      <c r="H578" s="47">
        <v>975</v>
      </c>
      <c r="I578" s="47" t="s">
        <v>132</v>
      </c>
      <c r="J578" s="47" t="s">
        <v>120</v>
      </c>
      <c r="K578" s="121" t="s">
        <v>772</v>
      </c>
      <c r="L578" s="33" t="s">
        <v>9</v>
      </c>
      <c r="M578" s="10">
        <v>1.35</v>
      </c>
      <c r="N578" s="27">
        <v>28.579047619047625</v>
      </c>
      <c r="O578" s="28">
        <v>1.07</v>
      </c>
      <c r="P578" s="27">
        <v>0</v>
      </c>
      <c r="Q578" s="40">
        <f t="shared" si="717"/>
        <v>10</v>
      </c>
      <c r="R578" s="42">
        <f t="shared" ref="R578" si="1301">Q578+R577</f>
        <v>306.76000000000016</v>
      </c>
      <c r="S578" s="10">
        <f t="shared" ref="S578" si="1302">M578</f>
        <v>1.35</v>
      </c>
      <c r="T578" s="27">
        <f t="shared" ref="T578" si="1303">IF(S578&gt;0,T$4,0)</f>
        <v>1</v>
      </c>
      <c r="U578" s="28">
        <f t="shared" ref="U578" si="1304">O578</f>
        <v>1.07</v>
      </c>
      <c r="V578" s="27">
        <f t="shared" ref="V578" si="1305">IF(U578&gt;0,V$4,0)</f>
        <v>1</v>
      </c>
      <c r="W578" s="40">
        <f t="shared" si="1062"/>
        <v>0.42</v>
      </c>
      <c r="X578" s="42">
        <f t="shared" ref="X578" si="1306">W578+X577</f>
        <v>229.75999999999982</v>
      </c>
      <c r="Y578" s="117"/>
      <c r="Z578" s="27"/>
      <c r="AA578" s="33"/>
      <c r="AB578" s="27"/>
      <c r="AC578" s="27"/>
      <c r="AD578" s="27"/>
      <c r="AE578" s="118"/>
      <c r="AF578" s="117"/>
      <c r="AG578" s="27"/>
      <c r="AH578" s="33"/>
      <c r="AI578" s="27"/>
      <c r="AJ578" s="27"/>
      <c r="AK578" s="118"/>
      <c r="AL578" s="70"/>
    </row>
    <row r="579" spans="1:38" outlineLevel="1" x14ac:dyDescent="0.2">
      <c r="A579" s="72" t="s">
        <v>59</v>
      </c>
      <c r="B579" s="34">
        <f t="shared" si="1094"/>
        <v>574</v>
      </c>
      <c r="C579" s="2" t="s">
        <v>850</v>
      </c>
      <c r="D579" s="55">
        <v>44467</v>
      </c>
      <c r="E579" s="2" t="s">
        <v>88</v>
      </c>
      <c r="F579" s="47" t="s">
        <v>34</v>
      </c>
      <c r="G579" s="47" t="s">
        <v>67</v>
      </c>
      <c r="H579" s="47">
        <v>1100</v>
      </c>
      <c r="I579" s="47" t="s">
        <v>131</v>
      </c>
      <c r="J579" s="47" t="s">
        <v>120</v>
      </c>
      <c r="K579" s="121" t="s">
        <v>772</v>
      </c>
      <c r="L579" s="33" t="s">
        <v>9</v>
      </c>
      <c r="M579" s="10">
        <v>6.44</v>
      </c>
      <c r="N579" s="27">
        <v>1.8448837209302327</v>
      </c>
      <c r="O579" s="28">
        <v>2.56</v>
      </c>
      <c r="P579" s="27">
        <v>1.2133333333333329</v>
      </c>
      <c r="Q579" s="40">
        <f t="shared" si="717"/>
        <v>11.9</v>
      </c>
      <c r="R579" s="42">
        <f t="shared" ref="R579" si="1307">Q579+R578</f>
        <v>318.66000000000014</v>
      </c>
      <c r="S579" s="10">
        <f t="shared" ref="S579" si="1308">M579</f>
        <v>6.44</v>
      </c>
      <c r="T579" s="27">
        <f t="shared" ref="T579" si="1309">IF(S579&gt;0,T$4,0)</f>
        <v>1</v>
      </c>
      <c r="U579" s="28">
        <f t="shared" ref="U579" si="1310">O579</f>
        <v>2.56</v>
      </c>
      <c r="V579" s="27">
        <f t="shared" ref="V579" si="1311">IF(U579&gt;0,V$4,0)</f>
        <v>1</v>
      </c>
      <c r="W579" s="40">
        <f t="shared" si="1062"/>
        <v>7</v>
      </c>
      <c r="X579" s="42">
        <f t="shared" ref="X579" si="1312">W579+X578</f>
        <v>236.75999999999982</v>
      </c>
      <c r="Y579" s="117"/>
      <c r="Z579" s="27"/>
      <c r="AA579" s="33"/>
      <c r="AB579" s="27"/>
      <c r="AC579" s="27"/>
      <c r="AD579" s="27"/>
      <c r="AE579" s="118"/>
      <c r="AF579" s="117"/>
      <c r="AG579" s="27"/>
      <c r="AH579" s="33"/>
      <c r="AI579" s="27"/>
      <c r="AJ579" s="27"/>
      <c r="AK579" s="118"/>
      <c r="AL579" s="70"/>
    </row>
    <row r="580" spans="1:38" outlineLevel="1" x14ac:dyDescent="0.2">
      <c r="A580" s="72" t="s">
        <v>59</v>
      </c>
      <c r="B580" s="34">
        <f t="shared" si="1094"/>
        <v>575</v>
      </c>
      <c r="C580" s="2" t="s">
        <v>507</v>
      </c>
      <c r="D580" s="55">
        <v>44468</v>
      </c>
      <c r="E580" s="2" t="s">
        <v>51</v>
      </c>
      <c r="F580" s="47" t="s">
        <v>25</v>
      </c>
      <c r="G580" s="47" t="s">
        <v>67</v>
      </c>
      <c r="H580" s="47">
        <v>1243</v>
      </c>
      <c r="I580" s="47" t="s">
        <v>132</v>
      </c>
      <c r="J580" s="47" t="s">
        <v>120</v>
      </c>
      <c r="K580" s="121" t="s">
        <v>772</v>
      </c>
      <c r="L580" s="33" t="s">
        <v>9</v>
      </c>
      <c r="M580" s="10">
        <v>5.16</v>
      </c>
      <c r="N580" s="27">
        <v>2.4139393939393936</v>
      </c>
      <c r="O580" s="28">
        <v>2.02</v>
      </c>
      <c r="P580" s="27">
        <v>2.3800000000000003</v>
      </c>
      <c r="Q580" s="40">
        <f t="shared" si="717"/>
        <v>12.5</v>
      </c>
      <c r="R580" s="42">
        <f t="shared" ref="R580" si="1313">Q580+R579</f>
        <v>331.16000000000014</v>
      </c>
      <c r="S580" s="10">
        <f t="shared" ref="S580" si="1314">M580</f>
        <v>5.16</v>
      </c>
      <c r="T580" s="27">
        <f t="shared" ref="T580" si="1315">IF(S580&gt;0,T$4,0)</f>
        <v>1</v>
      </c>
      <c r="U580" s="28">
        <f t="shared" ref="U580" si="1316">O580</f>
        <v>2.02</v>
      </c>
      <c r="V580" s="27">
        <f t="shared" ref="V580" si="1317">IF(U580&gt;0,V$4,0)</f>
        <v>1</v>
      </c>
      <c r="W580" s="40">
        <f t="shared" si="1062"/>
        <v>5.18</v>
      </c>
      <c r="X580" s="42">
        <f t="shared" ref="X580" si="1318">W580+X579</f>
        <v>241.93999999999983</v>
      </c>
      <c r="Y580" s="117"/>
      <c r="Z580" s="27"/>
      <c r="AA580" s="33"/>
      <c r="AB580" s="27"/>
      <c r="AC580" s="27"/>
      <c r="AD580" s="27"/>
      <c r="AE580" s="118"/>
      <c r="AF580" s="117"/>
      <c r="AG580" s="27"/>
      <c r="AH580" s="33"/>
      <c r="AI580" s="27"/>
      <c r="AJ580" s="27"/>
      <c r="AK580" s="118"/>
      <c r="AL580" s="70"/>
    </row>
    <row r="581" spans="1:38" outlineLevel="1" x14ac:dyDescent="0.2">
      <c r="A581" s="72" t="s">
        <v>59</v>
      </c>
      <c r="B581" s="34">
        <f t="shared" si="1094"/>
        <v>576</v>
      </c>
      <c r="C581" s="2" t="s">
        <v>451</v>
      </c>
      <c r="D581" s="55">
        <v>44468</v>
      </c>
      <c r="E581" s="2" t="s">
        <v>51</v>
      </c>
      <c r="F581" s="47" t="s">
        <v>25</v>
      </c>
      <c r="G581" s="47" t="s">
        <v>67</v>
      </c>
      <c r="H581" s="47">
        <v>1243</v>
      </c>
      <c r="I581" s="47" t="s">
        <v>132</v>
      </c>
      <c r="J581" s="47" t="s">
        <v>120</v>
      </c>
      <c r="K581" s="121" t="s">
        <v>772</v>
      </c>
      <c r="L581" s="33" t="s">
        <v>74</v>
      </c>
      <c r="M581" s="10">
        <v>7</v>
      </c>
      <c r="N581" s="27">
        <v>1.6600000000000001</v>
      </c>
      <c r="O581" s="28">
        <v>2.66</v>
      </c>
      <c r="P581" s="27">
        <v>0.98777777777777764</v>
      </c>
      <c r="Q581" s="40">
        <f t="shared" si="717"/>
        <v>-2.6</v>
      </c>
      <c r="R581" s="42">
        <f t="shared" ref="R581" si="1319">Q581+R580</f>
        <v>328.56000000000012</v>
      </c>
      <c r="S581" s="10">
        <f t="shared" ref="S581" si="1320">M581</f>
        <v>7</v>
      </c>
      <c r="T581" s="27">
        <f t="shared" ref="T581" si="1321">IF(S581&gt;0,T$4,0)</f>
        <v>1</v>
      </c>
      <c r="U581" s="28">
        <f t="shared" ref="U581" si="1322">O581</f>
        <v>2.66</v>
      </c>
      <c r="V581" s="27">
        <f t="shared" ref="V581" si="1323">IF(U581&gt;0,V$4,0)</f>
        <v>1</v>
      </c>
      <c r="W581" s="40">
        <f t="shared" si="1062"/>
        <v>-2</v>
      </c>
      <c r="X581" s="42">
        <f t="shared" ref="X581" si="1324">W581+X580</f>
        <v>239.93999999999983</v>
      </c>
      <c r="Y581" s="117"/>
      <c r="Z581" s="27"/>
      <c r="AA581" s="33"/>
      <c r="AB581" s="27"/>
      <c r="AC581" s="27"/>
      <c r="AD581" s="27"/>
      <c r="AE581" s="118"/>
      <c r="AF581" s="117"/>
      <c r="AG581" s="27"/>
      <c r="AH581" s="33"/>
      <c r="AI581" s="27"/>
      <c r="AJ581" s="27"/>
      <c r="AK581" s="118"/>
      <c r="AL581" s="70"/>
    </row>
    <row r="582" spans="1:38" outlineLevel="1" x14ac:dyDescent="0.2">
      <c r="A582" s="72" t="s">
        <v>59</v>
      </c>
      <c r="B582" s="34">
        <f t="shared" si="1094"/>
        <v>577</v>
      </c>
      <c r="C582" s="2" t="s">
        <v>853</v>
      </c>
      <c r="D582" s="55">
        <v>44468</v>
      </c>
      <c r="E582" s="2" t="s">
        <v>615</v>
      </c>
      <c r="F582" s="47" t="s">
        <v>36</v>
      </c>
      <c r="G582" s="47" t="s">
        <v>67</v>
      </c>
      <c r="H582" s="47">
        <v>1250</v>
      </c>
      <c r="I582" s="47" t="s">
        <v>132</v>
      </c>
      <c r="J582" s="47" t="s">
        <v>178</v>
      </c>
      <c r="K582" s="121" t="s">
        <v>772</v>
      </c>
      <c r="L582" s="33" t="s">
        <v>9</v>
      </c>
      <c r="M582" s="10">
        <v>2.95</v>
      </c>
      <c r="N582" s="27">
        <v>5.112089761570827</v>
      </c>
      <c r="O582" s="28">
        <v>1.61</v>
      </c>
      <c r="P582" s="27">
        <v>0</v>
      </c>
      <c r="Q582" s="40">
        <f t="shared" si="717"/>
        <v>10</v>
      </c>
      <c r="R582" s="42">
        <f t="shared" ref="R582" si="1325">Q582+R581</f>
        <v>338.56000000000012</v>
      </c>
      <c r="S582" s="10">
        <f t="shared" ref="S582" si="1326">M582</f>
        <v>2.95</v>
      </c>
      <c r="T582" s="27">
        <f t="shared" ref="T582" si="1327">IF(S582&gt;0,T$4,0)</f>
        <v>1</v>
      </c>
      <c r="U582" s="28">
        <f t="shared" ref="U582" si="1328">O582</f>
        <v>1.61</v>
      </c>
      <c r="V582" s="27">
        <f t="shared" ref="V582" si="1329">IF(U582&gt;0,V$4,0)</f>
        <v>1</v>
      </c>
      <c r="W582" s="40">
        <f t="shared" si="1062"/>
        <v>2.56</v>
      </c>
      <c r="X582" s="42">
        <f t="shared" ref="X582" si="1330">W582+X581</f>
        <v>242.49999999999983</v>
      </c>
      <c r="Y582" s="117"/>
      <c r="Z582" s="27"/>
      <c r="AA582" s="33"/>
      <c r="AB582" s="27"/>
      <c r="AC582" s="27"/>
      <c r="AD582" s="27"/>
      <c r="AE582" s="118"/>
      <c r="AF582" s="117"/>
      <c r="AG582" s="27"/>
      <c r="AH582" s="33"/>
      <c r="AI582" s="27"/>
      <c r="AJ582" s="27"/>
      <c r="AK582" s="118"/>
      <c r="AL582" s="70"/>
    </row>
    <row r="583" spans="1:38" outlineLevel="1" x14ac:dyDescent="0.2">
      <c r="A583" s="72" t="s">
        <v>59</v>
      </c>
      <c r="B583" s="34">
        <f t="shared" si="1094"/>
        <v>578</v>
      </c>
      <c r="C583" s="2" t="s">
        <v>855</v>
      </c>
      <c r="D583" s="55">
        <v>44469</v>
      </c>
      <c r="E583" s="2" t="s">
        <v>14</v>
      </c>
      <c r="F583" s="47" t="s">
        <v>25</v>
      </c>
      <c r="G583" s="47" t="s">
        <v>67</v>
      </c>
      <c r="H583" s="47">
        <v>1017</v>
      </c>
      <c r="I583" s="47" t="s">
        <v>133</v>
      </c>
      <c r="J583" s="47" t="s">
        <v>120</v>
      </c>
      <c r="K583" s="121" t="s">
        <v>772</v>
      </c>
      <c r="L583" s="33" t="s">
        <v>12</v>
      </c>
      <c r="M583" s="10">
        <v>1.74</v>
      </c>
      <c r="N583" s="27">
        <v>13.577872340425532</v>
      </c>
      <c r="O583" s="28">
        <v>1.1599999999999999</v>
      </c>
      <c r="P583" s="27">
        <v>0</v>
      </c>
      <c r="Q583" s="40">
        <f t="shared" si="717"/>
        <v>-13.6</v>
      </c>
      <c r="R583" s="42">
        <f t="shared" ref="R583" si="1331">Q583+R582</f>
        <v>324.96000000000009</v>
      </c>
      <c r="S583" s="10">
        <f t="shared" ref="S583" si="1332">M583</f>
        <v>1.74</v>
      </c>
      <c r="T583" s="27">
        <f t="shared" ref="T583" si="1333">IF(S583&gt;0,T$4,0)</f>
        <v>1</v>
      </c>
      <c r="U583" s="28">
        <f t="shared" ref="U583" si="1334">O583</f>
        <v>1.1599999999999999</v>
      </c>
      <c r="V583" s="27">
        <f t="shared" ref="V583" si="1335">IF(U583&gt;0,V$4,0)</f>
        <v>1</v>
      </c>
      <c r="W583" s="40">
        <f t="shared" si="1062"/>
        <v>-0.84</v>
      </c>
      <c r="X583" s="42">
        <f t="shared" ref="X583" si="1336">W583+X582</f>
        <v>241.65999999999983</v>
      </c>
      <c r="Y583" s="117"/>
      <c r="Z583" s="27"/>
      <c r="AA583" s="33"/>
      <c r="AB583" s="27"/>
      <c r="AC583" s="27"/>
      <c r="AD583" s="27"/>
      <c r="AE583" s="118"/>
      <c r="AF583" s="117"/>
      <c r="AG583" s="27"/>
      <c r="AH583" s="33"/>
      <c r="AI583" s="27"/>
      <c r="AJ583" s="27"/>
      <c r="AK583" s="118"/>
      <c r="AL583" s="70"/>
    </row>
    <row r="584" spans="1:38" outlineLevel="1" x14ac:dyDescent="0.2">
      <c r="A584" s="72" t="s">
        <v>59</v>
      </c>
      <c r="B584" s="48">
        <f t="shared" si="1094"/>
        <v>579</v>
      </c>
      <c r="C584" s="9" t="s">
        <v>856</v>
      </c>
      <c r="D584" s="39">
        <v>44469</v>
      </c>
      <c r="E584" s="9" t="s">
        <v>14</v>
      </c>
      <c r="F584" s="50" t="s">
        <v>36</v>
      </c>
      <c r="G584" s="50" t="s">
        <v>67</v>
      </c>
      <c r="H584" s="50">
        <v>1117</v>
      </c>
      <c r="I584" s="50" t="s">
        <v>133</v>
      </c>
      <c r="J584" s="50" t="s">
        <v>120</v>
      </c>
      <c r="K584" s="122" t="s">
        <v>772</v>
      </c>
      <c r="L584" s="35" t="s">
        <v>9</v>
      </c>
      <c r="M584" s="36">
        <v>2.88</v>
      </c>
      <c r="N584" s="37">
        <v>5.2944444444444434</v>
      </c>
      <c r="O584" s="38">
        <v>1.46</v>
      </c>
      <c r="P584" s="37">
        <v>0</v>
      </c>
      <c r="Q584" s="41">
        <f t="shared" si="717"/>
        <v>10</v>
      </c>
      <c r="R584" s="45">
        <f t="shared" ref="R584" si="1337">Q584+R583</f>
        <v>334.96000000000009</v>
      </c>
      <c r="S584" s="36">
        <f t="shared" ref="S584" si="1338">M584</f>
        <v>2.88</v>
      </c>
      <c r="T584" s="37">
        <f t="shared" ref="T584" si="1339">IF(S584&gt;0,T$4,0)</f>
        <v>1</v>
      </c>
      <c r="U584" s="38">
        <f t="shared" ref="U584" si="1340">O584</f>
        <v>1.46</v>
      </c>
      <c r="V584" s="37">
        <f t="shared" ref="V584" si="1341">IF(U584&gt;0,V$4,0)</f>
        <v>1</v>
      </c>
      <c r="W584" s="41">
        <f t="shared" si="1062"/>
        <v>2.34</v>
      </c>
      <c r="X584" s="45">
        <f t="shared" ref="X584" si="1342">W584+X583</f>
        <v>243.99999999999983</v>
      </c>
      <c r="Y584" s="119"/>
      <c r="Z584" s="37"/>
      <c r="AA584" s="35"/>
      <c r="AB584" s="37"/>
      <c r="AC584" s="37"/>
      <c r="AD584" s="37"/>
      <c r="AE584" s="120"/>
      <c r="AF584" s="119"/>
      <c r="AG584" s="37"/>
      <c r="AH584" s="35"/>
      <c r="AI584" s="37"/>
      <c r="AJ584" s="37"/>
      <c r="AK584" s="120"/>
      <c r="AL584" s="70"/>
    </row>
    <row r="585" spans="1:38" outlineLevel="1" collapsed="1" x14ac:dyDescent="0.2">
      <c r="A585" s="72" t="s">
        <v>59</v>
      </c>
      <c r="B585" s="34">
        <f t="shared" si="1094"/>
        <v>580</v>
      </c>
      <c r="C585" s="2" t="s">
        <v>861</v>
      </c>
      <c r="D585" s="55">
        <v>44470</v>
      </c>
      <c r="E585" s="2" t="s">
        <v>28</v>
      </c>
      <c r="F585" s="47" t="s">
        <v>25</v>
      </c>
      <c r="G585" s="47" t="s">
        <v>67</v>
      </c>
      <c r="H585" s="47">
        <v>1100</v>
      </c>
      <c r="I585" s="47" t="s">
        <v>131</v>
      </c>
      <c r="J585" s="47" t="s">
        <v>120</v>
      </c>
      <c r="K585" s="121" t="s">
        <v>772</v>
      </c>
      <c r="L585" s="33" t="s">
        <v>9</v>
      </c>
      <c r="M585" s="10">
        <v>1.23</v>
      </c>
      <c r="N585" s="27">
        <v>43.473835327234333</v>
      </c>
      <c r="O585" s="28">
        <v>1.06</v>
      </c>
      <c r="P585" s="27">
        <v>0</v>
      </c>
      <c r="Q585" s="40">
        <f t="shared" si="717"/>
        <v>10</v>
      </c>
      <c r="R585" s="42">
        <f t="shared" ref="R585" si="1343">Q585+R584</f>
        <v>344.96000000000009</v>
      </c>
      <c r="S585" s="10">
        <f t="shared" ref="S585" si="1344">M585</f>
        <v>1.23</v>
      </c>
      <c r="T585" s="27">
        <f t="shared" ref="T585" si="1345">IF(S585&gt;0,T$4,0)</f>
        <v>1</v>
      </c>
      <c r="U585" s="28">
        <f t="shared" ref="U585" si="1346">O585</f>
        <v>1.06</v>
      </c>
      <c r="V585" s="27">
        <f t="shared" ref="V585" si="1347">IF(U585&gt;0,V$4,0)</f>
        <v>1</v>
      </c>
      <c r="W585" s="40">
        <f t="shared" si="1062"/>
        <v>0.28999999999999998</v>
      </c>
      <c r="X585" s="42">
        <f t="shared" ref="X585" si="1348">W585+X584</f>
        <v>244.28999999999982</v>
      </c>
      <c r="Y585" s="117"/>
      <c r="Z585" s="27"/>
      <c r="AA585" s="33"/>
      <c r="AB585" s="27"/>
      <c r="AC585" s="27"/>
      <c r="AD585" s="27"/>
      <c r="AE585" s="118"/>
      <c r="AF585" s="117"/>
      <c r="AG585" s="27"/>
      <c r="AH585" s="33"/>
      <c r="AI585" s="27"/>
      <c r="AJ585" s="27"/>
      <c r="AK585" s="118"/>
      <c r="AL585" s="70"/>
    </row>
    <row r="586" spans="1:38" outlineLevel="1" x14ac:dyDescent="0.2">
      <c r="A586" s="72" t="s">
        <v>59</v>
      </c>
      <c r="B586" s="34">
        <f t="shared" si="1094"/>
        <v>581</v>
      </c>
      <c r="C586" s="2" t="s">
        <v>817</v>
      </c>
      <c r="D586" s="55">
        <v>44470</v>
      </c>
      <c r="E586" s="2" t="s">
        <v>27</v>
      </c>
      <c r="F586" s="47" t="s">
        <v>25</v>
      </c>
      <c r="G586" s="47" t="s">
        <v>67</v>
      </c>
      <c r="H586" s="47">
        <v>1200</v>
      </c>
      <c r="I586" s="47" t="s">
        <v>131</v>
      </c>
      <c r="J586" s="47" t="s">
        <v>120</v>
      </c>
      <c r="K586" s="121" t="s">
        <v>772</v>
      </c>
      <c r="L586" s="33" t="s">
        <v>56</v>
      </c>
      <c r="M586" s="10">
        <v>3.99</v>
      </c>
      <c r="N586" s="27">
        <v>3.3533333333333335</v>
      </c>
      <c r="O586" s="28">
        <v>1.78</v>
      </c>
      <c r="P586" s="27">
        <v>0</v>
      </c>
      <c r="Q586" s="40">
        <f t="shared" si="717"/>
        <v>-3.4</v>
      </c>
      <c r="R586" s="42">
        <f t="shared" ref="R586" si="1349">Q586+R585</f>
        <v>341.56000000000012</v>
      </c>
      <c r="S586" s="10">
        <f t="shared" ref="S586" si="1350">M586</f>
        <v>3.99</v>
      </c>
      <c r="T586" s="27">
        <f t="shared" ref="T586" si="1351">IF(S586&gt;0,T$4,0)</f>
        <v>1</v>
      </c>
      <c r="U586" s="28">
        <f t="shared" ref="U586" si="1352">O586</f>
        <v>1.78</v>
      </c>
      <c r="V586" s="27">
        <f t="shared" ref="V586" si="1353">IF(U586&gt;0,V$4,0)</f>
        <v>1</v>
      </c>
      <c r="W586" s="40">
        <f t="shared" si="1062"/>
        <v>-2</v>
      </c>
      <c r="X586" s="42">
        <f t="shared" ref="X586" si="1354">W586+X585</f>
        <v>242.28999999999982</v>
      </c>
      <c r="Y586" s="117"/>
      <c r="Z586" s="27"/>
      <c r="AA586" s="33"/>
      <c r="AB586" s="27"/>
      <c r="AC586" s="27"/>
      <c r="AD586" s="27"/>
      <c r="AE586" s="118"/>
      <c r="AF586" s="117"/>
      <c r="AG586" s="27"/>
      <c r="AH586" s="33"/>
      <c r="AI586" s="27"/>
      <c r="AJ586" s="27"/>
      <c r="AK586" s="118"/>
      <c r="AL586" s="70"/>
    </row>
    <row r="587" spans="1:38" outlineLevel="1" x14ac:dyDescent="0.2">
      <c r="A587" s="72" t="s">
        <v>59</v>
      </c>
      <c r="B587" s="34">
        <f t="shared" si="1094"/>
        <v>582</v>
      </c>
      <c r="C587" s="2" t="s">
        <v>832</v>
      </c>
      <c r="D587" s="55">
        <v>44470</v>
      </c>
      <c r="E587" s="2" t="s">
        <v>27</v>
      </c>
      <c r="F587" s="47" t="s">
        <v>25</v>
      </c>
      <c r="G587" s="47" t="s">
        <v>67</v>
      </c>
      <c r="H587" s="47">
        <v>1200</v>
      </c>
      <c r="I587" s="47" t="s">
        <v>131</v>
      </c>
      <c r="J587" s="47" t="s">
        <v>120</v>
      </c>
      <c r="K587" s="121" t="s">
        <v>772</v>
      </c>
      <c r="L587" s="33" t="s">
        <v>65</v>
      </c>
      <c r="M587" s="10">
        <v>7.54</v>
      </c>
      <c r="N587" s="27">
        <v>1.5250943396226413</v>
      </c>
      <c r="O587" s="28">
        <v>2.5299999999999998</v>
      </c>
      <c r="P587" s="27">
        <v>1.0133333333333334</v>
      </c>
      <c r="Q587" s="40">
        <f t="shared" si="717"/>
        <v>-2.5</v>
      </c>
      <c r="R587" s="42">
        <f t="shared" ref="R587" si="1355">Q587+R586</f>
        <v>339.06000000000012</v>
      </c>
      <c r="S587" s="10">
        <f t="shared" ref="S587" si="1356">M587</f>
        <v>7.54</v>
      </c>
      <c r="T587" s="27">
        <f t="shared" ref="T587" si="1357">IF(S587&gt;0,T$4,0)</f>
        <v>1</v>
      </c>
      <c r="U587" s="28">
        <f t="shared" ref="U587" si="1358">O587</f>
        <v>2.5299999999999998</v>
      </c>
      <c r="V587" s="27">
        <f t="shared" ref="V587" si="1359">IF(U587&gt;0,V$4,0)</f>
        <v>1</v>
      </c>
      <c r="W587" s="40">
        <f t="shared" si="1062"/>
        <v>-2</v>
      </c>
      <c r="X587" s="42">
        <f t="shared" ref="X587" si="1360">W587+X586</f>
        <v>240.28999999999982</v>
      </c>
      <c r="Y587" s="117"/>
      <c r="Z587" s="27"/>
      <c r="AA587" s="33"/>
      <c r="AB587" s="27"/>
      <c r="AC587" s="27"/>
      <c r="AD587" s="27"/>
      <c r="AE587" s="118"/>
      <c r="AF587" s="117"/>
      <c r="AG587" s="27"/>
      <c r="AH587" s="33"/>
      <c r="AI587" s="27"/>
      <c r="AJ587" s="27"/>
      <c r="AK587" s="118"/>
      <c r="AL587" s="70"/>
    </row>
    <row r="588" spans="1:38" outlineLevel="1" x14ac:dyDescent="0.2">
      <c r="A588" s="72" t="s">
        <v>59</v>
      </c>
      <c r="B588" s="34">
        <f t="shared" si="1094"/>
        <v>583</v>
      </c>
      <c r="C588" s="2" t="s">
        <v>864</v>
      </c>
      <c r="D588" s="55">
        <v>44471</v>
      </c>
      <c r="E588" s="2" t="s">
        <v>865</v>
      </c>
      <c r="F588" s="47" t="s">
        <v>36</v>
      </c>
      <c r="G588" s="47" t="s">
        <v>67</v>
      </c>
      <c r="H588" s="47">
        <v>1200</v>
      </c>
      <c r="I588" s="47" t="s">
        <v>133</v>
      </c>
      <c r="J588" s="47" t="s">
        <v>120</v>
      </c>
      <c r="K588" s="121" t="s">
        <v>772</v>
      </c>
      <c r="L588" s="33" t="s">
        <v>74</v>
      </c>
      <c r="M588" s="10">
        <v>7.34</v>
      </c>
      <c r="N588" s="27">
        <v>1.5727450980392157</v>
      </c>
      <c r="O588" s="28">
        <v>2.54</v>
      </c>
      <c r="P588" s="27">
        <v>1.02</v>
      </c>
      <c r="Q588" s="40">
        <f t="shared" si="717"/>
        <v>-2.6</v>
      </c>
      <c r="R588" s="42">
        <f t="shared" ref="R588" si="1361">Q588+R587</f>
        <v>336.46000000000009</v>
      </c>
      <c r="S588" s="10">
        <f t="shared" ref="S588" si="1362">M588</f>
        <v>7.34</v>
      </c>
      <c r="T588" s="27">
        <f t="shared" ref="T588" si="1363">IF(S588&gt;0,T$4,0)</f>
        <v>1</v>
      </c>
      <c r="U588" s="28">
        <f t="shared" ref="U588" si="1364">O588</f>
        <v>2.54</v>
      </c>
      <c r="V588" s="27">
        <f t="shared" ref="V588" si="1365">IF(U588&gt;0,V$4,0)</f>
        <v>1</v>
      </c>
      <c r="W588" s="40">
        <f t="shared" si="1062"/>
        <v>-2</v>
      </c>
      <c r="X588" s="42">
        <f t="shared" ref="X588" si="1366">W588+X587</f>
        <v>238.28999999999982</v>
      </c>
      <c r="Y588" s="117"/>
      <c r="Z588" s="27"/>
      <c r="AA588" s="33"/>
      <c r="AB588" s="27"/>
      <c r="AC588" s="27"/>
      <c r="AD588" s="27"/>
      <c r="AE588" s="118"/>
      <c r="AF588" s="117"/>
      <c r="AG588" s="27"/>
      <c r="AH588" s="33"/>
      <c r="AI588" s="27"/>
      <c r="AJ588" s="27"/>
      <c r="AK588" s="118"/>
      <c r="AL588" s="70"/>
    </row>
    <row r="589" spans="1:38" outlineLevel="1" x14ac:dyDescent="0.2">
      <c r="A589" s="72" t="s">
        <v>59</v>
      </c>
      <c r="B589" s="34">
        <f t="shared" si="1094"/>
        <v>584</v>
      </c>
      <c r="C589" s="2" t="s">
        <v>848</v>
      </c>
      <c r="D589" s="55">
        <v>44472</v>
      </c>
      <c r="E589" s="2" t="s">
        <v>40</v>
      </c>
      <c r="F589" s="47" t="s">
        <v>36</v>
      </c>
      <c r="G589" s="47" t="s">
        <v>67</v>
      </c>
      <c r="H589" s="47">
        <v>1500</v>
      </c>
      <c r="I589" s="47" t="s">
        <v>133</v>
      </c>
      <c r="J589" s="47" t="s">
        <v>120</v>
      </c>
      <c r="K589" s="121" t="s">
        <v>772</v>
      </c>
      <c r="L589" s="33" t="s">
        <v>9</v>
      </c>
      <c r="M589" s="10">
        <v>1.69</v>
      </c>
      <c r="N589" s="27">
        <v>14.552727272727271</v>
      </c>
      <c r="O589" s="28">
        <v>1.29</v>
      </c>
      <c r="P589" s="27">
        <v>0</v>
      </c>
      <c r="Q589" s="40">
        <f t="shared" si="717"/>
        <v>10</v>
      </c>
      <c r="R589" s="42">
        <f t="shared" ref="R589" si="1367">Q589+R588</f>
        <v>346.46000000000009</v>
      </c>
      <c r="S589" s="10">
        <f t="shared" ref="S589" si="1368">M589</f>
        <v>1.69</v>
      </c>
      <c r="T589" s="27">
        <f t="shared" ref="T589" si="1369">IF(S589&gt;0,T$4,0)</f>
        <v>1</v>
      </c>
      <c r="U589" s="28">
        <f t="shared" ref="U589" si="1370">O589</f>
        <v>1.29</v>
      </c>
      <c r="V589" s="27">
        <f t="shared" ref="V589" si="1371">IF(U589&gt;0,V$4,0)</f>
        <v>1</v>
      </c>
      <c r="W589" s="40">
        <f t="shared" si="1062"/>
        <v>0.98</v>
      </c>
      <c r="X589" s="42">
        <f t="shared" ref="X589" si="1372">W589+X588</f>
        <v>239.26999999999981</v>
      </c>
      <c r="Y589" s="117"/>
      <c r="Z589" s="27"/>
      <c r="AA589" s="33"/>
      <c r="AB589" s="27"/>
      <c r="AC589" s="27"/>
      <c r="AD589" s="27"/>
      <c r="AE589" s="118"/>
      <c r="AF589" s="117"/>
      <c r="AG589" s="27"/>
      <c r="AH589" s="33"/>
      <c r="AI589" s="27"/>
      <c r="AJ589" s="27"/>
      <c r="AK589" s="118"/>
      <c r="AL589" s="70"/>
    </row>
    <row r="590" spans="1:38" outlineLevel="1" x14ac:dyDescent="0.2">
      <c r="A590" s="72" t="s">
        <v>59</v>
      </c>
      <c r="B590" s="34">
        <f t="shared" si="1094"/>
        <v>585</v>
      </c>
      <c r="C590" s="2" t="s">
        <v>871</v>
      </c>
      <c r="D590" s="55">
        <v>44472</v>
      </c>
      <c r="E590" s="2" t="s">
        <v>40</v>
      </c>
      <c r="F590" s="47" t="s">
        <v>10</v>
      </c>
      <c r="G590" s="47" t="s">
        <v>67</v>
      </c>
      <c r="H590" s="47">
        <v>1300</v>
      </c>
      <c r="I590" s="47" t="s">
        <v>133</v>
      </c>
      <c r="J590" s="47" t="s">
        <v>120</v>
      </c>
      <c r="K590" s="121" t="s">
        <v>772</v>
      </c>
      <c r="L590" s="33" t="s">
        <v>66</v>
      </c>
      <c r="M590" s="10">
        <v>7.2</v>
      </c>
      <c r="N590" s="27">
        <v>1.6060000000000003</v>
      </c>
      <c r="O590" s="28">
        <v>2.04</v>
      </c>
      <c r="P590" s="27">
        <v>1.58</v>
      </c>
      <c r="Q590" s="40">
        <f t="shared" si="717"/>
        <v>-3.2</v>
      </c>
      <c r="R590" s="42">
        <f t="shared" ref="R590" si="1373">Q590+R589</f>
        <v>343.2600000000001</v>
      </c>
      <c r="S590" s="10">
        <f t="shared" ref="S590" si="1374">M590</f>
        <v>7.2</v>
      </c>
      <c r="T590" s="27">
        <f t="shared" ref="T590" si="1375">IF(S590&gt;0,T$4,0)</f>
        <v>1</v>
      </c>
      <c r="U590" s="28">
        <f t="shared" ref="U590" si="1376">O590</f>
        <v>2.04</v>
      </c>
      <c r="V590" s="27">
        <f t="shared" ref="V590" si="1377">IF(U590&gt;0,V$4,0)</f>
        <v>1</v>
      </c>
      <c r="W590" s="40">
        <f t="shared" si="1062"/>
        <v>-2</v>
      </c>
      <c r="X590" s="42">
        <f t="shared" ref="X590" si="1378">W590+X589</f>
        <v>237.26999999999981</v>
      </c>
      <c r="Y590" s="117"/>
      <c r="Z590" s="27"/>
      <c r="AA590" s="33"/>
      <c r="AB590" s="27"/>
      <c r="AC590" s="27"/>
      <c r="AD590" s="27"/>
      <c r="AE590" s="118"/>
      <c r="AF590" s="117"/>
      <c r="AG590" s="27"/>
      <c r="AH590" s="33"/>
      <c r="AI590" s="27"/>
      <c r="AJ590" s="27"/>
      <c r="AK590" s="118"/>
      <c r="AL590" s="70"/>
    </row>
    <row r="591" spans="1:38" outlineLevel="1" x14ac:dyDescent="0.2">
      <c r="A591" s="72" t="s">
        <v>59</v>
      </c>
      <c r="B591" s="34">
        <f t="shared" si="1094"/>
        <v>586</v>
      </c>
      <c r="C591" s="2" t="s">
        <v>872</v>
      </c>
      <c r="D591" s="55">
        <v>44472</v>
      </c>
      <c r="E591" s="2" t="s">
        <v>40</v>
      </c>
      <c r="F591" s="47" t="s">
        <v>10</v>
      </c>
      <c r="G591" s="47" t="s">
        <v>67</v>
      </c>
      <c r="H591" s="47">
        <v>1300</v>
      </c>
      <c r="I591" s="47" t="s">
        <v>133</v>
      </c>
      <c r="J591" s="47" t="s">
        <v>120</v>
      </c>
      <c r="K591" s="121" t="s">
        <v>772</v>
      </c>
      <c r="L591" s="33" t="s">
        <v>62</v>
      </c>
      <c r="M591" s="10">
        <v>43.83</v>
      </c>
      <c r="N591" s="27">
        <v>0.23325581395348838</v>
      </c>
      <c r="O591" s="28">
        <v>7.48</v>
      </c>
      <c r="P591" s="27">
        <v>0.04</v>
      </c>
      <c r="Q591" s="40">
        <f t="shared" si="717"/>
        <v>-0.3</v>
      </c>
      <c r="R591" s="42">
        <f t="shared" ref="R591" si="1379">Q591+R590</f>
        <v>342.96000000000009</v>
      </c>
      <c r="S591" s="10">
        <f t="shared" ref="S591" si="1380">M591</f>
        <v>43.83</v>
      </c>
      <c r="T591" s="27">
        <f t="shared" ref="T591" si="1381">IF(S591&gt;0,T$4,0)</f>
        <v>1</v>
      </c>
      <c r="U591" s="28">
        <f t="shared" ref="U591" si="1382">O591</f>
        <v>7.48</v>
      </c>
      <c r="V591" s="27">
        <f t="shared" ref="V591" si="1383">IF(U591&gt;0,V$4,0)</f>
        <v>1</v>
      </c>
      <c r="W591" s="40">
        <f t="shared" si="1062"/>
        <v>-2</v>
      </c>
      <c r="X591" s="42">
        <f t="shared" ref="X591" si="1384">W591+X590</f>
        <v>235.26999999999981</v>
      </c>
      <c r="Y591" s="117"/>
      <c r="Z591" s="27"/>
      <c r="AA591" s="33"/>
      <c r="AB591" s="27"/>
      <c r="AC591" s="27"/>
      <c r="AD591" s="27"/>
      <c r="AE591" s="118"/>
      <c r="AF591" s="117"/>
      <c r="AG591" s="27"/>
      <c r="AH591" s="33"/>
      <c r="AI591" s="27"/>
      <c r="AJ591" s="27"/>
      <c r="AK591" s="118"/>
      <c r="AL591" s="70"/>
    </row>
    <row r="592" spans="1:38" outlineLevel="1" x14ac:dyDescent="0.2">
      <c r="A592" s="72" t="s">
        <v>59</v>
      </c>
      <c r="B592" s="34">
        <f t="shared" si="1094"/>
        <v>587</v>
      </c>
      <c r="C592" s="2" t="s">
        <v>838</v>
      </c>
      <c r="D592" s="55">
        <v>44472</v>
      </c>
      <c r="E592" s="2" t="s">
        <v>40</v>
      </c>
      <c r="F592" s="47" t="s">
        <v>34</v>
      </c>
      <c r="G592" s="47" t="s">
        <v>67</v>
      </c>
      <c r="H592" s="47">
        <v>1000</v>
      </c>
      <c r="I592" s="47" t="s">
        <v>133</v>
      </c>
      <c r="J592" s="47" t="s">
        <v>120</v>
      </c>
      <c r="K592" s="121" t="s">
        <v>772</v>
      </c>
      <c r="L592" s="33" t="s">
        <v>66</v>
      </c>
      <c r="M592" s="10">
        <v>2.59</v>
      </c>
      <c r="N592" s="27">
        <v>6.2909803921568628</v>
      </c>
      <c r="O592" s="28">
        <v>1.47</v>
      </c>
      <c r="P592" s="27">
        <v>0</v>
      </c>
      <c r="Q592" s="40">
        <f t="shared" si="717"/>
        <v>-6.3</v>
      </c>
      <c r="R592" s="42">
        <f t="shared" ref="R592" si="1385">Q592+R591</f>
        <v>336.66000000000008</v>
      </c>
      <c r="S592" s="10">
        <f t="shared" ref="S592" si="1386">M592</f>
        <v>2.59</v>
      </c>
      <c r="T592" s="27">
        <f t="shared" ref="T592" si="1387">IF(S592&gt;0,T$4,0)</f>
        <v>1</v>
      </c>
      <c r="U592" s="28">
        <f t="shared" ref="U592" si="1388">O592</f>
        <v>1.47</v>
      </c>
      <c r="V592" s="27">
        <f t="shared" ref="V592" si="1389">IF(U592&gt;0,V$4,0)</f>
        <v>1</v>
      </c>
      <c r="W592" s="40">
        <f t="shared" si="1062"/>
        <v>-2</v>
      </c>
      <c r="X592" s="42">
        <f t="shared" ref="X592" si="1390">W592+X591</f>
        <v>233.26999999999981</v>
      </c>
      <c r="Y592" s="117"/>
      <c r="Z592" s="27"/>
      <c r="AA592" s="33"/>
      <c r="AB592" s="27"/>
      <c r="AC592" s="27"/>
      <c r="AD592" s="27"/>
      <c r="AE592" s="118"/>
      <c r="AF592" s="117"/>
      <c r="AG592" s="27"/>
      <c r="AH592" s="33"/>
      <c r="AI592" s="27"/>
      <c r="AJ592" s="27"/>
      <c r="AK592" s="118"/>
      <c r="AL592" s="70"/>
    </row>
    <row r="593" spans="1:38" outlineLevel="1" x14ac:dyDescent="0.2">
      <c r="A593" s="72" t="s">
        <v>59</v>
      </c>
      <c r="B593" s="34">
        <f t="shared" si="1094"/>
        <v>588</v>
      </c>
      <c r="C593" s="2" t="s">
        <v>496</v>
      </c>
      <c r="D593" s="55">
        <v>44472</v>
      </c>
      <c r="E593" s="2" t="s">
        <v>40</v>
      </c>
      <c r="F593" s="47" t="s">
        <v>34</v>
      </c>
      <c r="G593" s="47" t="s">
        <v>67</v>
      </c>
      <c r="H593" s="47">
        <v>1000</v>
      </c>
      <c r="I593" s="47" t="s">
        <v>133</v>
      </c>
      <c r="J593" s="47" t="s">
        <v>120</v>
      </c>
      <c r="K593" s="121" t="s">
        <v>772</v>
      </c>
      <c r="L593" s="33" t="s">
        <v>9</v>
      </c>
      <c r="M593" s="10">
        <v>8.41</v>
      </c>
      <c r="N593" s="27">
        <v>1.3502898550724636</v>
      </c>
      <c r="O593" s="28">
        <v>2.78</v>
      </c>
      <c r="P593" s="27">
        <v>0.76714285714285713</v>
      </c>
      <c r="Q593" s="40">
        <f t="shared" si="717"/>
        <v>11.4</v>
      </c>
      <c r="R593" s="42">
        <f t="shared" ref="R593" si="1391">Q593+R592</f>
        <v>348.06000000000006</v>
      </c>
      <c r="S593" s="10">
        <f t="shared" ref="S593" si="1392">M593</f>
        <v>8.41</v>
      </c>
      <c r="T593" s="27">
        <f t="shared" ref="T593" si="1393">IF(S593&gt;0,T$4,0)</f>
        <v>1</v>
      </c>
      <c r="U593" s="28">
        <f t="shared" ref="U593" si="1394">O593</f>
        <v>2.78</v>
      </c>
      <c r="V593" s="27">
        <f t="shared" ref="V593" si="1395">IF(U593&gt;0,V$4,0)</f>
        <v>1</v>
      </c>
      <c r="W593" s="40">
        <f t="shared" si="1062"/>
        <v>9.19</v>
      </c>
      <c r="X593" s="42">
        <f t="shared" ref="X593" si="1396">W593+X592</f>
        <v>242.45999999999981</v>
      </c>
      <c r="Y593" s="117"/>
      <c r="Z593" s="27"/>
      <c r="AA593" s="33"/>
      <c r="AB593" s="27"/>
      <c r="AC593" s="27"/>
      <c r="AD593" s="27"/>
      <c r="AE593" s="118"/>
      <c r="AF593" s="117"/>
      <c r="AG593" s="27"/>
      <c r="AH593" s="33"/>
      <c r="AI593" s="27"/>
      <c r="AJ593" s="27"/>
      <c r="AK593" s="118"/>
      <c r="AL593" s="70"/>
    </row>
    <row r="594" spans="1:38" outlineLevel="1" x14ac:dyDescent="0.2">
      <c r="A594" s="72" t="s">
        <v>59</v>
      </c>
      <c r="B594" s="34">
        <f t="shared" si="1094"/>
        <v>589</v>
      </c>
      <c r="C594" s="2" t="s">
        <v>874</v>
      </c>
      <c r="D594" s="55">
        <v>44476</v>
      </c>
      <c r="E594" s="2" t="s">
        <v>39</v>
      </c>
      <c r="F594" s="47" t="s">
        <v>10</v>
      </c>
      <c r="G594" s="47" t="s">
        <v>67</v>
      </c>
      <c r="H594" s="47">
        <v>1200</v>
      </c>
      <c r="I594" s="47" t="s">
        <v>131</v>
      </c>
      <c r="J594" s="47" t="s">
        <v>120</v>
      </c>
      <c r="K594" s="121" t="s">
        <v>772</v>
      </c>
      <c r="L594" s="33" t="s">
        <v>66</v>
      </c>
      <c r="M594" s="10">
        <v>17.8</v>
      </c>
      <c r="N594" s="27">
        <v>0.59235294117647053</v>
      </c>
      <c r="O594" s="28">
        <v>4.4000000000000004</v>
      </c>
      <c r="P594" s="27">
        <v>0.1866666666666667</v>
      </c>
      <c r="Q594" s="40">
        <f t="shared" si="717"/>
        <v>-0.8</v>
      </c>
      <c r="R594" s="42">
        <f t="shared" ref="R594" si="1397">Q594+R593</f>
        <v>347.26000000000005</v>
      </c>
      <c r="S594" s="10">
        <f t="shared" ref="S594" si="1398">M594</f>
        <v>17.8</v>
      </c>
      <c r="T594" s="27">
        <f t="shared" ref="T594" si="1399">IF(S594&gt;0,T$4,0)</f>
        <v>1</v>
      </c>
      <c r="U594" s="28">
        <f t="shared" ref="U594" si="1400">O594</f>
        <v>4.4000000000000004</v>
      </c>
      <c r="V594" s="27">
        <f t="shared" ref="V594" si="1401">IF(U594&gt;0,V$4,0)</f>
        <v>1</v>
      </c>
      <c r="W594" s="40">
        <f t="shared" si="1062"/>
        <v>-2</v>
      </c>
      <c r="X594" s="42">
        <f t="shared" ref="X594" si="1402">W594+X593</f>
        <v>240.45999999999981</v>
      </c>
      <c r="Y594" s="117"/>
      <c r="Z594" s="27"/>
      <c r="AA594" s="33"/>
      <c r="AB594" s="27"/>
      <c r="AC594" s="27"/>
      <c r="AD594" s="27"/>
      <c r="AE594" s="118"/>
      <c r="AF594" s="117"/>
      <c r="AG594" s="27"/>
      <c r="AH594" s="33"/>
      <c r="AI594" s="27"/>
      <c r="AJ594" s="27"/>
      <c r="AK594" s="118"/>
      <c r="AL594" s="70"/>
    </row>
    <row r="595" spans="1:38" outlineLevel="1" x14ac:dyDescent="0.2">
      <c r="A595" s="72" t="s">
        <v>59</v>
      </c>
      <c r="B595" s="34">
        <f t="shared" si="1094"/>
        <v>590</v>
      </c>
      <c r="C595" s="2" t="s">
        <v>877</v>
      </c>
      <c r="D595" s="55">
        <v>44478</v>
      </c>
      <c r="E595" s="2" t="s">
        <v>50</v>
      </c>
      <c r="F595" s="47" t="s">
        <v>25</v>
      </c>
      <c r="G595" s="47" t="s">
        <v>67</v>
      </c>
      <c r="H595" s="47">
        <v>1100</v>
      </c>
      <c r="I595" s="47" t="s">
        <v>131</v>
      </c>
      <c r="J595" s="47" t="s">
        <v>120</v>
      </c>
      <c r="K595" s="121" t="s">
        <v>772</v>
      </c>
      <c r="L595" s="33" t="s">
        <v>9</v>
      </c>
      <c r="M595" s="10">
        <v>8.65</v>
      </c>
      <c r="N595" s="27">
        <v>1.3102836879432624</v>
      </c>
      <c r="O595" s="28">
        <v>2.54</v>
      </c>
      <c r="P595" s="27">
        <v>0.84000000000000008</v>
      </c>
      <c r="Q595" s="40">
        <f t="shared" si="717"/>
        <v>11.3</v>
      </c>
      <c r="R595" s="42">
        <f t="shared" ref="R595" si="1403">Q595+R594</f>
        <v>358.56000000000006</v>
      </c>
      <c r="S595" s="10">
        <f t="shared" ref="S595" si="1404">M595</f>
        <v>8.65</v>
      </c>
      <c r="T595" s="27">
        <f t="shared" ref="T595" si="1405">IF(S595&gt;0,T$4,0)</f>
        <v>1</v>
      </c>
      <c r="U595" s="28">
        <f t="shared" ref="U595" si="1406">O595</f>
        <v>2.54</v>
      </c>
      <c r="V595" s="27">
        <f t="shared" ref="V595" si="1407">IF(U595&gt;0,V$4,0)</f>
        <v>1</v>
      </c>
      <c r="W595" s="40">
        <f t="shared" si="1062"/>
        <v>9.19</v>
      </c>
      <c r="X595" s="42">
        <f t="shared" ref="X595" si="1408">W595+X594</f>
        <v>249.64999999999981</v>
      </c>
      <c r="Y595" s="117"/>
      <c r="Z595" s="27"/>
      <c r="AA595" s="33"/>
      <c r="AB595" s="27"/>
      <c r="AC595" s="27"/>
      <c r="AD595" s="27"/>
      <c r="AE595" s="118"/>
      <c r="AF595" s="117"/>
      <c r="AG595" s="27"/>
      <c r="AH595" s="33"/>
      <c r="AI595" s="27"/>
      <c r="AJ595" s="27"/>
      <c r="AK595" s="118"/>
      <c r="AL595" s="70"/>
    </row>
    <row r="596" spans="1:38" outlineLevel="1" x14ac:dyDescent="0.2">
      <c r="A596" s="72" t="s">
        <v>59</v>
      </c>
      <c r="B596" s="34">
        <f t="shared" si="1094"/>
        <v>591</v>
      </c>
      <c r="C596" s="2" t="s">
        <v>869</v>
      </c>
      <c r="D596" s="55">
        <v>44478</v>
      </c>
      <c r="E596" s="2" t="s">
        <v>50</v>
      </c>
      <c r="F596" s="47" t="s">
        <v>36</v>
      </c>
      <c r="G596" s="47" t="s">
        <v>67</v>
      </c>
      <c r="H596" s="47">
        <v>1100</v>
      </c>
      <c r="I596" s="47" t="s">
        <v>131</v>
      </c>
      <c r="J596" s="47" t="s">
        <v>120</v>
      </c>
      <c r="K596" s="121" t="s">
        <v>772</v>
      </c>
      <c r="L596" s="33" t="s">
        <v>9</v>
      </c>
      <c r="M596" s="10">
        <v>1.42</v>
      </c>
      <c r="N596" s="27">
        <v>23.927610748002902</v>
      </c>
      <c r="O596" s="28">
        <v>1.0900000000000001</v>
      </c>
      <c r="P596" s="27">
        <v>0</v>
      </c>
      <c r="Q596" s="40">
        <f t="shared" si="717"/>
        <v>10</v>
      </c>
      <c r="R596" s="42">
        <f t="shared" ref="R596" si="1409">Q596+R595</f>
        <v>368.56000000000006</v>
      </c>
      <c r="S596" s="10">
        <f t="shared" ref="S596" si="1410">M596</f>
        <v>1.42</v>
      </c>
      <c r="T596" s="27">
        <f t="shared" ref="T596" si="1411">IF(S596&gt;0,T$4,0)</f>
        <v>1</v>
      </c>
      <c r="U596" s="28">
        <f t="shared" ref="U596" si="1412">O596</f>
        <v>1.0900000000000001</v>
      </c>
      <c r="V596" s="27">
        <f t="shared" ref="V596" si="1413">IF(U596&gt;0,V$4,0)</f>
        <v>1</v>
      </c>
      <c r="W596" s="40">
        <f t="shared" si="1062"/>
        <v>0.51</v>
      </c>
      <c r="X596" s="42">
        <f t="shared" ref="X596" si="1414">W596+X595</f>
        <v>250.1599999999998</v>
      </c>
      <c r="Y596" s="117"/>
      <c r="Z596" s="27"/>
      <c r="AA596" s="33"/>
      <c r="AB596" s="27"/>
      <c r="AC596" s="27"/>
      <c r="AD596" s="27"/>
      <c r="AE596" s="118"/>
      <c r="AF596" s="117"/>
      <c r="AG596" s="27"/>
      <c r="AH596" s="33"/>
      <c r="AI596" s="27"/>
      <c r="AJ596" s="27"/>
      <c r="AK596" s="118"/>
      <c r="AL596" s="70"/>
    </row>
    <row r="597" spans="1:38" outlineLevel="1" x14ac:dyDescent="0.2">
      <c r="A597" s="72" t="s">
        <v>59</v>
      </c>
      <c r="B597" s="34">
        <f t="shared" si="1094"/>
        <v>592</v>
      </c>
      <c r="C597" s="2" t="s">
        <v>475</v>
      </c>
      <c r="D597" s="55">
        <v>44479</v>
      </c>
      <c r="E597" s="2" t="s">
        <v>32</v>
      </c>
      <c r="F597" s="47" t="s">
        <v>25</v>
      </c>
      <c r="G597" s="47" t="s">
        <v>67</v>
      </c>
      <c r="H597" s="47">
        <v>1000</v>
      </c>
      <c r="I597" s="47" t="s">
        <v>131</v>
      </c>
      <c r="J597" s="47" t="s">
        <v>120</v>
      </c>
      <c r="K597" s="121" t="s">
        <v>772</v>
      </c>
      <c r="L597" s="33" t="s">
        <v>86</v>
      </c>
      <c r="M597" s="10">
        <v>15.27</v>
      </c>
      <c r="N597" s="27">
        <v>0.70298245614035082</v>
      </c>
      <c r="O597" s="28">
        <v>3.7</v>
      </c>
      <c r="P597" s="27">
        <v>0.26</v>
      </c>
      <c r="Q597" s="40">
        <f t="shared" si="717"/>
        <v>-1</v>
      </c>
      <c r="R597" s="42">
        <f t="shared" ref="R597" si="1415">Q597+R596</f>
        <v>367.56000000000006</v>
      </c>
      <c r="S597" s="10">
        <f t="shared" ref="S597" si="1416">M597</f>
        <v>15.27</v>
      </c>
      <c r="T597" s="27">
        <f t="shared" ref="T597" si="1417">IF(S597&gt;0,T$4,0)</f>
        <v>1</v>
      </c>
      <c r="U597" s="28">
        <f t="shared" ref="U597" si="1418">O597</f>
        <v>3.7</v>
      </c>
      <c r="V597" s="27">
        <f t="shared" ref="V597" si="1419">IF(U597&gt;0,V$4,0)</f>
        <v>1</v>
      </c>
      <c r="W597" s="40">
        <f t="shared" si="1062"/>
        <v>-2</v>
      </c>
      <c r="X597" s="42">
        <f t="shared" ref="X597" si="1420">W597+X596</f>
        <v>248.1599999999998</v>
      </c>
      <c r="Y597" s="117"/>
      <c r="Z597" s="27"/>
      <c r="AA597" s="33"/>
      <c r="AB597" s="27"/>
      <c r="AC597" s="27"/>
      <c r="AD597" s="27"/>
      <c r="AE597" s="118"/>
      <c r="AF597" s="117"/>
      <c r="AG597" s="27"/>
      <c r="AH597" s="33"/>
      <c r="AI597" s="27"/>
      <c r="AJ597" s="27"/>
      <c r="AK597" s="118"/>
      <c r="AL597" s="70"/>
    </row>
    <row r="598" spans="1:38" outlineLevel="1" x14ac:dyDescent="0.2">
      <c r="A598" s="72" t="s">
        <v>59</v>
      </c>
      <c r="B598" s="34">
        <f t="shared" si="1094"/>
        <v>593</v>
      </c>
      <c r="C598" s="2" t="s">
        <v>885</v>
      </c>
      <c r="D598" s="55">
        <v>44482</v>
      </c>
      <c r="E598" s="2" t="s">
        <v>886</v>
      </c>
      <c r="F598" s="47" t="s">
        <v>25</v>
      </c>
      <c r="G598" s="47" t="s">
        <v>67</v>
      </c>
      <c r="H598" s="47">
        <v>1200</v>
      </c>
      <c r="I598" s="47" t="s">
        <v>131</v>
      </c>
      <c r="J598" s="47" t="s">
        <v>178</v>
      </c>
      <c r="K598" s="121" t="s">
        <v>772</v>
      </c>
      <c r="L598" s="33" t="s">
        <v>9</v>
      </c>
      <c r="M598" s="10">
        <v>1.5</v>
      </c>
      <c r="N598" s="27">
        <v>19.959999999999997</v>
      </c>
      <c r="O598" s="28">
        <v>1.28</v>
      </c>
      <c r="P598" s="27">
        <v>0</v>
      </c>
      <c r="Q598" s="40">
        <f t="shared" si="717"/>
        <v>10</v>
      </c>
      <c r="R598" s="42">
        <f t="shared" ref="R598" si="1421">Q598+R597</f>
        <v>377.56000000000006</v>
      </c>
      <c r="S598" s="10">
        <f t="shared" ref="S598" si="1422">M598</f>
        <v>1.5</v>
      </c>
      <c r="T598" s="27">
        <f t="shared" ref="T598" si="1423">IF(S598&gt;0,T$4,0)</f>
        <v>1</v>
      </c>
      <c r="U598" s="28">
        <f t="shared" ref="U598" si="1424">O598</f>
        <v>1.28</v>
      </c>
      <c r="V598" s="27">
        <f t="shared" ref="V598" si="1425">IF(U598&gt;0,V$4,0)</f>
        <v>1</v>
      </c>
      <c r="W598" s="40">
        <f t="shared" si="1062"/>
        <v>0.78</v>
      </c>
      <c r="X598" s="42">
        <f t="shared" ref="X598" si="1426">W598+X597</f>
        <v>248.9399999999998</v>
      </c>
      <c r="Y598" s="117"/>
      <c r="Z598" s="27"/>
      <c r="AA598" s="33"/>
      <c r="AB598" s="27"/>
      <c r="AC598" s="27"/>
      <c r="AD598" s="27"/>
      <c r="AE598" s="118"/>
      <c r="AF598" s="117"/>
      <c r="AG598" s="27"/>
      <c r="AH598" s="33"/>
      <c r="AI598" s="27"/>
      <c r="AJ598" s="27"/>
      <c r="AK598" s="118"/>
      <c r="AL598" s="70"/>
    </row>
    <row r="599" spans="1:38" outlineLevel="1" x14ac:dyDescent="0.2">
      <c r="A599" s="72" t="s">
        <v>59</v>
      </c>
      <c r="B599" s="34">
        <f t="shared" si="1094"/>
        <v>594</v>
      </c>
      <c r="C599" s="2" t="s">
        <v>887</v>
      </c>
      <c r="D599" s="55">
        <v>44484</v>
      </c>
      <c r="E599" s="2" t="s">
        <v>14</v>
      </c>
      <c r="F599" s="47" t="s">
        <v>25</v>
      </c>
      <c r="G599" s="47" t="s">
        <v>67</v>
      </c>
      <c r="H599" s="47">
        <v>1100</v>
      </c>
      <c r="I599" s="47" t="s">
        <v>133</v>
      </c>
      <c r="J599" s="47" t="s">
        <v>120</v>
      </c>
      <c r="K599" s="121" t="s">
        <v>772</v>
      </c>
      <c r="L599" s="33" t="s">
        <v>56</v>
      </c>
      <c r="M599" s="10">
        <v>3.24</v>
      </c>
      <c r="N599" s="27">
        <v>4.4857142857142849</v>
      </c>
      <c r="O599" s="28">
        <v>1.51</v>
      </c>
      <c r="P599" s="27">
        <v>0</v>
      </c>
      <c r="Q599" s="40">
        <f t="shared" si="717"/>
        <v>-4.5</v>
      </c>
      <c r="R599" s="42">
        <f t="shared" ref="R599" si="1427">Q599+R598</f>
        <v>373.06000000000006</v>
      </c>
      <c r="S599" s="10">
        <f t="shared" ref="S599" si="1428">M599</f>
        <v>3.24</v>
      </c>
      <c r="T599" s="27">
        <f t="shared" ref="T599" si="1429">IF(S599&gt;0,T$4,0)</f>
        <v>1</v>
      </c>
      <c r="U599" s="28">
        <f t="shared" ref="U599" si="1430">O599</f>
        <v>1.51</v>
      </c>
      <c r="V599" s="27">
        <f t="shared" ref="V599" si="1431">IF(U599&gt;0,V$4,0)</f>
        <v>1</v>
      </c>
      <c r="W599" s="40">
        <f t="shared" si="1062"/>
        <v>-2</v>
      </c>
      <c r="X599" s="42">
        <f t="shared" ref="X599" si="1432">W599+X598</f>
        <v>246.9399999999998</v>
      </c>
      <c r="Y599" s="117"/>
      <c r="Z599" s="27"/>
      <c r="AA599" s="33"/>
      <c r="AB599" s="27"/>
      <c r="AC599" s="27"/>
      <c r="AD599" s="27"/>
      <c r="AE599" s="118"/>
      <c r="AF599" s="117"/>
      <c r="AG599" s="27"/>
      <c r="AH599" s="33"/>
      <c r="AI599" s="27"/>
      <c r="AJ599" s="27"/>
      <c r="AK599" s="118"/>
      <c r="AL599" s="70"/>
    </row>
    <row r="600" spans="1:38" outlineLevel="1" x14ac:dyDescent="0.2">
      <c r="A600" s="72" t="s">
        <v>59</v>
      </c>
      <c r="B600" s="34">
        <f t="shared" si="1094"/>
        <v>595</v>
      </c>
      <c r="C600" s="2" t="s">
        <v>888</v>
      </c>
      <c r="D600" s="55">
        <v>44484</v>
      </c>
      <c r="E600" s="2" t="s">
        <v>44</v>
      </c>
      <c r="F600" s="47" t="s">
        <v>25</v>
      </c>
      <c r="G600" s="47" t="s">
        <v>67</v>
      </c>
      <c r="H600" s="47">
        <v>1200</v>
      </c>
      <c r="I600" s="47" t="s">
        <v>133</v>
      </c>
      <c r="J600" s="47" t="s">
        <v>120</v>
      </c>
      <c r="K600" s="121" t="s">
        <v>772</v>
      </c>
      <c r="L600" s="33" t="s">
        <v>86</v>
      </c>
      <c r="M600" s="10">
        <v>4.07</v>
      </c>
      <c r="N600" s="27">
        <v>3.2485714285714287</v>
      </c>
      <c r="O600" s="28">
        <v>1.64</v>
      </c>
      <c r="P600" s="27">
        <v>0</v>
      </c>
      <c r="Q600" s="40">
        <f t="shared" si="717"/>
        <v>-3.2</v>
      </c>
      <c r="R600" s="42">
        <f t="shared" ref="R600:R601" si="1433">Q600+R599</f>
        <v>369.86000000000007</v>
      </c>
      <c r="S600" s="10">
        <f t="shared" ref="S600:S601" si="1434">M600</f>
        <v>4.07</v>
      </c>
      <c r="T600" s="27">
        <f t="shared" ref="T600:T601" si="1435">IF(S600&gt;0,T$4,0)</f>
        <v>1</v>
      </c>
      <c r="U600" s="28">
        <f t="shared" ref="U600:U601" si="1436">O600</f>
        <v>1.64</v>
      </c>
      <c r="V600" s="27">
        <f t="shared" ref="V600:V601" si="1437">IF(U600&gt;0,V$4,0)</f>
        <v>1</v>
      </c>
      <c r="W600" s="40">
        <f t="shared" si="1062"/>
        <v>-2</v>
      </c>
      <c r="X600" s="42">
        <f t="shared" ref="X600:X601" si="1438">W600+X599</f>
        <v>244.9399999999998</v>
      </c>
      <c r="Y600" s="117"/>
      <c r="Z600" s="27"/>
      <c r="AA600" s="33"/>
      <c r="AB600" s="27"/>
      <c r="AC600" s="27"/>
      <c r="AD600" s="27"/>
      <c r="AE600" s="118"/>
      <c r="AF600" s="117"/>
      <c r="AG600" s="27"/>
      <c r="AH600" s="33"/>
      <c r="AI600" s="27"/>
      <c r="AJ600" s="27"/>
      <c r="AK600" s="118"/>
      <c r="AL600" s="70"/>
    </row>
    <row r="601" spans="1:38" outlineLevel="1" x14ac:dyDescent="0.2">
      <c r="A601" s="72" t="s">
        <v>59</v>
      </c>
      <c r="B601" s="34">
        <f t="shared" si="1094"/>
        <v>596</v>
      </c>
      <c r="C601" s="2" t="s">
        <v>895</v>
      </c>
      <c r="D601" s="55">
        <v>44490</v>
      </c>
      <c r="E601" s="2" t="s">
        <v>32</v>
      </c>
      <c r="F601" s="47" t="s">
        <v>10</v>
      </c>
      <c r="G601" s="47" t="s">
        <v>67</v>
      </c>
      <c r="H601" s="47">
        <v>1200</v>
      </c>
      <c r="I601" s="47" t="s">
        <v>132</v>
      </c>
      <c r="J601" s="47" t="s">
        <v>120</v>
      </c>
      <c r="K601" s="121" t="s">
        <v>772</v>
      </c>
      <c r="L601" s="33" t="s">
        <v>56</v>
      </c>
      <c r="M601" s="10">
        <v>6.49</v>
      </c>
      <c r="N601" s="27">
        <v>1.8190909090909089</v>
      </c>
      <c r="O601" s="28">
        <v>2.02</v>
      </c>
      <c r="P601" s="27">
        <v>1.7799999999999996</v>
      </c>
      <c r="Q601" s="40">
        <f t="shared" si="717"/>
        <v>-3.6</v>
      </c>
      <c r="R601" s="42">
        <f t="shared" si="1433"/>
        <v>366.26000000000005</v>
      </c>
      <c r="S601" s="10">
        <f t="shared" si="1434"/>
        <v>6.49</v>
      </c>
      <c r="T601" s="27">
        <f t="shared" si="1435"/>
        <v>1</v>
      </c>
      <c r="U601" s="28">
        <f t="shared" si="1436"/>
        <v>2.02</v>
      </c>
      <c r="V601" s="27">
        <f t="shared" si="1437"/>
        <v>1</v>
      </c>
      <c r="W601" s="40">
        <f t="shared" si="1062"/>
        <v>-2</v>
      </c>
      <c r="X601" s="42">
        <f t="shared" si="1438"/>
        <v>242.9399999999998</v>
      </c>
      <c r="Y601" s="117"/>
      <c r="Z601" s="27"/>
      <c r="AA601" s="33"/>
      <c r="AB601" s="27"/>
      <c r="AC601" s="27"/>
      <c r="AD601" s="27"/>
      <c r="AE601" s="118"/>
      <c r="AF601" s="117"/>
      <c r="AG601" s="27"/>
      <c r="AH601" s="33"/>
      <c r="AI601" s="27"/>
      <c r="AJ601" s="27"/>
      <c r="AK601" s="118"/>
      <c r="AL601" s="70"/>
    </row>
    <row r="602" spans="1:38" outlineLevel="1" x14ac:dyDescent="0.2">
      <c r="A602" s="72" t="s">
        <v>59</v>
      </c>
      <c r="B602" s="34">
        <f t="shared" si="1094"/>
        <v>597</v>
      </c>
      <c r="C602" s="2" t="s">
        <v>899</v>
      </c>
      <c r="D602" s="55">
        <v>44491</v>
      </c>
      <c r="E602" s="2" t="s">
        <v>28</v>
      </c>
      <c r="F602" s="47" t="s">
        <v>10</v>
      </c>
      <c r="G602" s="47" t="s">
        <v>67</v>
      </c>
      <c r="H602" s="47">
        <v>1400</v>
      </c>
      <c r="I602" s="47" t="s">
        <v>132</v>
      </c>
      <c r="J602" s="47" t="s">
        <v>120</v>
      </c>
      <c r="K602" s="121" t="s">
        <v>772</v>
      </c>
      <c r="L602" s="33" t="s">
        <v>74</v>
      </c>
      <c r="M602" s="10">
        <v>6.77</v>
      </c>
      <c r="N602" s="27">
        <v>1.7360869565217396</v>
      </c>
      <c r="O602" s="28">
        <v>2.34</v>
      </c>
      <c r="P602" s="27">
        <v>1.2914285714285714</v>
      </c>
      <c r="Q602" s="40">
        <f t="shared" si="717"/>
        <v>-3</v>
      </c>
      <c r="R602" s="42">
        <f t="shared" ref="R602" si="1439">Q602+R601</f>
        <v>363.26000000000005</v>
      </c>
      <c r="S602" s="10">
        <f t="shared" ref="S602" si="1440">M602</f>
        <v>6.77</v>
      </c>
      <c r="T602" s="27">
        <f t="shared" ref="T602" si="1441">IF(S602&gt;0,T$4,0)</f>
        <v>1</v>
      </c>
      <c r="U602" s="28">
        <f t="shared" ref="U602" si="1442">O602</f>
        <v>2.34</v>
      </c>
      <c r="V602" s="27">
        <f t="shared" ref="V602" si="1443">IF(U602&gt;0,V$4,0)</f>
        <v>1</v>
      </c>
      <c r="W602" s="40">
        <f t="shared" si="1062"/>
        <v>-2</v>
      </c>
      <c r="X602" s="42">
        <f t="shared" ref="X602" si="1444">W602+X601</f>
        <v>240.9399999999998</v>
      </c>
      <c r="Y602" s="117"/>
      <c r="Z602" s="27"/>
      <c r="AA602" s="33"/>
      <c r="AB602" s="27"/>
      <c r="AC602" s="27"/>
      <c r="AD602" s="27"/>
      <c r="AE602" s="118"/>
      <c r="AF602" s="117"/>
      <c r="AG602" s="27"/>
      <c r="AH602" s="33"/>
      <c r="AI602" s="27"/>
      <c r="AJ602" s="27"/>
      <c r="AK602" s="118"/>
      <c r="AL602" s="70"/>
    </row>
    <row r="603" spans="1:38" outlineLevel="1" x14ac:dyDescent="0.2">
      <c r="A603" s="72" t="s">
        <v>59</v>
      </c>
      <c r="B603" s="34">
        <f t="shared" si="1094"/>
        <v>598</v>
      </c>
      <c r="C603" s="2" t="s">
        <v>900</v>
      </c>
      <c r="D603" s="55">
        <v>44492</v>
      </c>
      <c r="E603" s="2" t="s">
        <v>78</v>
      </c>
      <c r="F603" s="47" t="s">
        <v>25</v>
      </c>
      <c r="G603" s="47" t="s">
        <v>67</v>
      </c>
      <c r="H603" s="47">
        <v>1000</v>
      </c>
      <c r="I603" s="47" t="s">
        <v>131</v>
      </c>
      <c r="J603" s="47" t="s">
        <v>120</v>
      </c>
      <c r="K603" s="121" t="s">
        <v>772</v>
      </c>
      <c r="L603" s="33" t="s">
        <v>86</v>
      </c>
      <c r="M603" s="10">
        <v>5.49</v>
      </c>
      <c r="N603" s="27">
        <v>2.2199999999999998</v>
      </c>
      <c r="O603" s="28">
        <v>2</v>
      </c>
      <c r="P603" s="27">
        <v>2.1800000000000002</v>
      </c>
      <c r="Q603" s="40">
        <f t="shared" si="717"/>
        <v>-4.4000000000000004</v>
      </c>
      <c r="R603" s="42">
        <f t="shared" ref="R603" si="1445">Q603+R602</f>
        <v>358.86000000000007</v>
      </c>
      <c r="S603" s="10">
        <f t="shared" ref="S603" si="1446">M603</f>
        <v>5.49</v>
      </c>
      <c r="T603" s="27">
        <f t="shared" ref="T603" si="1447">IF(S603&gt;0,T$4,0)</f>
        <v>1</v>
      </c>
      <c r="U603" s="28">
        <f t="shared" ref="U603" si="1448">O603</f>
        <v>2</v>
      </c>
      <c r="V603" s="27">
        <f t="shared" ref="V603" si="1449">IF(U603&gt;0,V$4,0)</f>
        <v>1</v>
      </c>
      <c r="W603" s="40">
        <f t="shared" si="1062"/>
        <v>-2</v>
      </c>
      <c r="X603" s="42">
        <f t="shared" ref="X603" si="1450">W603+X602</f>
        <v>238.9399999999998</v>
      </c>
      <c r="Y603" s="117"/>
      <c r="Z603" s="27"/>
      <c r="AA603" s="33"/>
      <c r="AB603" s="27"/>
      <c r="AC603" s="27"/>
      <c r="AD603" s="27"/>
      <c r="AE603" s="118"/>
      <c r="AF603" s="117"/>
      <c r="AG603" s="27"/>
      <c r="AH603" s="33"/>
      <c r="AI603" s="27"/>
      <c r="AJ603" s="27"/>
      <c r="AK603" s="118"/>
      <c r="AL603" s="70"/>
    </row>
    <row r="604" spans="1:38" outlineLevel="1" collapsed="1" x14ac:dyDescent="0.2">
      <c r="A604" s="72" t="s">
        <v>59</v>
      </c>
      <c r="B604" s="34">
        <f t="shared" si="1094"/>
        <v>599</v>
      </c>
      <c r="C604" s="2" t="s">
        <v>901</v>
      </c>
      <c r="D604" s="55">
        <v>44493</v>
      </c>
      <c r="E604" s="2" t="s">
        <v>26</v>
      </c>
      <c r="F604" s="47" t="s">
        <v>25</v>
      </c>
      <c r="G604" s="47" t="s">
        <v>67</v>
      </c>
      <c r="H604" s="47">
        <v>1100</v>
      </c>
      <c r="I604" s="47" t="s">
        <v>131</v>
      </c>
      <c r="J604" s="47" t="s">
        <v>120</v>
      </c>
      <c r="K604" s="121" t="s">
        <v>772</v>
      </c>
      <c r="L604" s="33" t="s">
        <v>9</v>
      </c>
      <c r="M604" s="10">
        <v>1.36</v>
      </c>
      <c r="N604" s="27">
        <v>27.777391304347834</v>
      </c>
      <c r="O604" s="28">
        <v>1.1000000000000001</v>
      </c>
      <c r="P604" s="27">
        <v>0</v>
      </c>
      <c r="Q604" s="40">
        <f t="shared" si="717"/>
        <v>10</v>
      </c>
      <c r="R604" s="42">
        <f t="shared" ref="R604" si="1451">Q604+R603</f>
        <v>368.86000000000007</v>
      </c>
      <c r="S604" s="10">
        <f t="shared" ref="S604" si="1452">M604</f>
        <v>1.36</v>
      </c>
      <c r="T604" s="27">
        <f t="shared" ref="T604" si="1453">IF(S604&gt;0,T$4,0)</f>
        <v>1</v>
      </c>
      <c r="U604" s="28">
        <f t="shared" ref="U604" si="1454">O604</f>
        <v>1.1000000000000001</v>
      </c>
      <c r="V604" s="27">
        <f t="shared" ref="V604" si="1455">IF(U604&gt;0,V$4,0)</f>
        <v>1</v>
      </c>
      <c r="W604" s="40">
        <f t="shared" si="1062"/>
        <v>0.46</v>
      </c>
      <c r="X604" s="42">
        <f t="shared" ref="X604" si="1456">W604+X603</f>
        <v>239.39999999999981</v>
      </c>
      <c r="Y604" s="117"/>
      <c r="Z604" s="27"/>
      <c r="AA604" s="33"/>
      <c r="AB604" s="27"/>
      <c r="AC604" s="27"/>
      <c r="AD604" s="27"/>
      <c r="AE604" s="118"/>
      <c r="AF604" s="117"/>
      <c r="AG604" s="27"/>
      <c r="AH604" s="33"/>
      <c r="AI604" s="27"/>
      <c r="AJ604" s="27"/>
      <c r="AK604" s="118"/>
      <c r="AL604" s="70"/>
    </row>
    <row r="605" spans="1:38" outlineLevel="1" x14ac:dyDescent="0.2">
      <c r="A605" s="72" t="s">
        <v>59</v>
      </c>
      <c r="B605" s="34">
        <f t="shared" si="1094"/>
        <v>600</v>
      </c>
      <c r="C605" s="2" t="s">
        <v>906</v>
      </c>
      <c r="D605" s="55">
        <v>44496</v>
      </c>
      <c r="E605" s="2" t="s">
        <v>40</v>
      </c>
      <c r="F605" s="47" t="s">
        <v>36</v>
      </c>
      <c r="G605" s="47" t="s">
        <v>67</v>
      </c>
      <c r="H605" s="47">
        <v>1000</v>
      </c>
      <c r="I605" s="47" t="s">
        <v>132</v>
      </c>
      <c r="J605" s="47" t="s">
        <v>120</v>
      </c>
      <c r="K605" s="121" t="s">
        <v>772</v>
      </c>
      <c r="L605" s="33" t="s">
        <v>8</v>
      </c>
      <c r="M605" s="10">
        <v>3</v>
      </c>
      <c r="N605" s="27">
        <v>4.99</v>
      </c>
      <c r="O605" s="28">
        <v>1.62</v>
      </c>
      <c r="P605" s="27">
        <v>0</v>
      </c>
      <c r="Q605" s="40">
        <f t="shared" si="717"/>
        <v>-5</v>
      </c>
      <c r="R605" s="42">
        <f t="shared" ref="R605" si="1457">Q605+R604</f>
        <v>363.86000000000007</v>
      </c>
      <c r="S605" s="10">
        <f t="shared" ref="S605" si="1458">M605</f>
        <v>3</v>
      </c>
      <c r="T605" s="27">
        <f t="shared" ref="T605" si="1459">IF(S605&gt;0,T$4,0)</f>
        <v>1</v>
      </c>
      <c r="U605" s="28">
        <f t="shared" ref="U605" si="1460">O605</f>
        <v>1.62</v>
      </c>
      <c r="V605" s="27">
        <f t="shared" ref="V605" si="1461">IF(U605&gt;0,V$4,0)</f>
        <v>1</v>
      </c>
      <c r="W605" s="40">
        <f t="shared" si="1062"/>
        <v>-0.38</v>
      </c>
      <c r="X605" s="42">
        <f t="shared" ref="X605" si="1462">W605+X604</f>
        <v>239.01999999999981</v>
      </c>
      <c r="Y605" s="117"/>
      <c r="Z605" s="27"/>
      <c r="AA605" s="33"/>
      <c r="AB605" s="27"/>
      <c r="AC605" s="27"/>
      <c r="AD605" s="27"/>
      <c r="AE605" s="118"/>
      <c r="AF605" s="117"/>
      <c r="AG605" s="27"/>
      <c r="AH605" s="33"/>
      <c r="AI605" s="27"/>
      <c r="AJ605" s="27"/>
      <c r="AK605" s="118"/>
      <c r="AL605" s="70"/>
    </row>
    <row r="606" spans="1:38" outlineLevel="1" x14ac:dyDescent="0.2">
      <c r="A606" s="72" t="s">
        <v>59</v>
      </c>
      <c r="B606" s="34">
        <f t="shared" si="1094"/>
        <v>601</v>
      </c>
      <c r="C606" s="2" t="s">
        <v>910</v>
      </c>
      <c r="D606" s="55">
        <v>44498</v>
      </c>
      <c r="E606" s="2" t="s">
        <v>88</v>
      </c>
      <c r="F606" s="47" t="s">
        <v>25</v>
      </c>
      <c r="G606" s="47" t="s">
        <v>67</v>
      </c>
      <c r="H606" s="47">
        <v>1112</v>
      </c>
      <c r="I606" s="47" t="s">
        <v>131</v>
      </c>
      <c r="J606" s="47" t="s">
        <v>120</v>
      </c>
      <c r="K606" s="121" t="s">
        <v>772</v>
      </c>
      <c r="L606" s="33" t="s">
        <v>12</v>
      </c>
      <c r="M606" s="10">
        <v>2.68</v>
      </c>
      <c r="N606" s="27">
        <v>5.9819026870007255</v>
      </c>
      <c r="O606" s="28">
        <v>1.23</v>
      </c>
      <c r="P606" s="27">
        <v>0</v>
      </c>
      <c r="Q606" s="40">
        <f t="shared" si="717"/>
        <v>-6</v>
      </c>
      <c r="R606" s="42">
        <f t="shared" ref="R606" si="1463">Q606+R605</f>
        <v>357.86000000000007</v>
      </c>
      <c r="S606" s="10">
        <f t="shared" ref="S606" si="1464">M606</f>
        <v>2.68</v>
      </c>
      <c r="T606" s="27">
        <f t="shared" ref="T606" si="1465">IF(S606&gt;0,T$4,0)</f>
        <v>1</v>
      </c>
      <c r="U606" s="28">
        <f t="shared" ref="U606" si="1466">O606</f>
        <v>1.23</v>
      </c>
      <c r="V606" s="27">
        <f t="shared" ref="V606" si="1467">IF(U606&gt;0,V$4,0)</f>
        <v>1</v>
      </c>
      <c r="W606" s="40">
        <f t="shared" si="1062"/>
        <v>-0.77</v>
      </c>
      <c r="X606" s="42">
        <f t="shared" ref="X606" si="1468">W606+X605</f>
        <v>238.2499999999998</v>
      </c>
      <c r="Y606" s="117"/>
      <c r="Z606" s="27"/>
      <c r="AA606" s="33"/>
      <c r="AB606" s="27"/>
      <c r="AC606" s="27"/>
      <c r="AD606" s="27"/>
      <c r="AE606" s="118"/>
      <c r="AF606" s="117"/>
      <c r="AG606" s="27"/>
      <c r="AH606" s="33"/>
      <c r="AI606" s="27"/>
      <c r="AJ606" s="27"/>
      <c r="AK606" s="118"/>
      <c r="AL606" s="70"/>
    </row>
    <row r="607" spans="1:38" outlineLevel="1" x14ac:dyDescent="0.2">
      <c r="A607" s="72" t="s">
        <v>59</v>
      </c>
      <c r="B607" s="34">
        <f t="shared" si="1094"/>
        <v>602</v>
      </c>
      <c r="C607" s="2" t="s">
        <v>874</v>
      </c>
      <c r="D607" s="55">
        <v>44498</v>
      </c>
      <c r="E607" s="2" t="s">
        <v>15</v>
      </c>
      <c r="F607" s="47" t="s">
        <v>25</v>
      </c>
      <c r="G607" s="47" t="s">
        <v>67</v>
      </c>
      <c r="H607" s="47">
        <v>1200</v>
      </c>
      <c r="I607" s="47" t="s">
        <v>131</v>
      </c>
      <c r="J607" s="47" t="s">
        <v>120</v>
      </c>
      <c r="K607" s="121" t="s">
        <v>772</v>
      </c>
      <c r="L607" s="33" t="s">
        <v>8</v>
      </c>
      <c r="M607" s="10">
        <v>3.98</v>
      </c>
      <c r="N607" s="27">
        <v>3.3533333333333335</v>
      </c>
      <c r="O607" s="28">
        <v>1.54</v>
      </c>
      <c r="P607" s="27">
        <v>0</v>
      </c>
      <c r="Q607" s="40">
        <f t="shared" si="717"/>
        <v>-3.4</v>
      </c>
      <c r="R607" s="42">
        <f t="shared" ref="R607" si="1469">Q607+R606</f>
        <v>354.46000000000009</v>
      </c>
      <c r="S607" s="10">
        <f t="shared" ref="S607" si="1470">M607</f>
        <v>3.98</v>
      </c>
      <c r="T607" s="27">
        <f t="shared" ref="T607" si="1471">IF(S607&gt;0,T$4,0)</f>
        <v>1</v>
      </c>
      <c r="U607" s="28">
        <f t="shared" ref="U607" si="1472">O607</f>
        <v>1.54</v>
      </c>
      <c r="V607" s="27">
        <f t="shared" ref="V607" si="1473">IF(U607&gt;0,V$4,0)</f>
        <v>1</v>
      </c>
      <c r="W607" s="40">
        <f t="shared" si="1062"/>
        <v>-0.46</v>
      </c>
      <c r="X607" s="42">
        <f t="shared" ref="X607" si="1474">W607+X606</f>
        <v>237.78999999999979</v>
      </c>
      <c r="Y607" s="117"/>
      <c r="Z607" s="27"/>
      <c r="AA607" s="33"/>
      <c r="AB607" s="27"/>
      <c r="AC607" s="27"/>
      <c r="AD607" s="27"/>
      <c r="AE607" s="118"/>
      <c r="AF607" s="117"/>
      <c r="AG607" s="27"/>
      <c r="AH607" s="33"/>
      <c r="AI607" s="27"/>
      <c r="AJ607" s="27"/>
      <c r="AK607" s="118"/>
      <c r="AL607" s="70"/>
    </row>
    <row r="608" spans="1:38" outlineLevel="1" x14ac:dyDescent="0.2">
      <c r="A608" s="72" t="s">
        <v>59</v>
      </c>
      <c r="B608" s="34">
        <f t="shared" si="1094"/>
        <v>603</v>
      </c>
      <c r="C608" s="2" t="s">
        <v>914</v>
      </c>
      <c r="D608" s="55">
        <v>44500</v>
      </c>
      <c r="E608" s="2" t="s">
        <v>39</v>
      </c>
      <c r="F608" s="47" t="s">
        <v>10</v>
      </c>
      <c r="G608" s="47" t="s">
        <v>67</v>
      </c>
      <c r="H608" s="47">
        <v>1000</v>
      </c>
      <c r="I608" s="47" t="s">
        <v>132</v>
      </c>
      <c r="J608" s="47" t="s">
        <v>120</v>
      </c>
      <c r="K608" s="121" t="s">
        <v>772</v>
      </c>
      <c r="L608" s="33" t="s">
        <v>9</v>
      </c>
      <c r="M608" s="10">
        <v>2.61</v>
      </c>
      <c r="N608" s="27">
        <v>6.2282352941176464</v>
      </c>
      <c r="O608" s="28">
        <v>1.42</v>
      </c>
      <c r="P608" s="27">
        <v>0</v>
      </c>
      <c r="Q608" s="40">
        <f t="shared" si="717"/>
        <v>10</v>
      </c>
      <c r="R608" s="42">
        <f t="shared" ref="R608" si="1475">Q608+R607</f>
        <v>364.46000000000009</v>
      </c>
      <c r="S608" s="10">
        <f t="shared" ref="S608" si="1476">M608</f>
        <v>2.61</v>
      </c>
      <c r="T608" s="27">
        <f t="shared" ref="T608" si="1477">IF(S608&gt;0,T$4,0)</f>
        <v>1</v>
      </c>
      <c r="U608" s="28">
        <f t="shared" ref="U608" si="1478">O608</f>
        <v>1.42</v>
      </c>
      <c r="V608" s="27">
        <f t="shared" ref="V608" si="1479">IF(U608&gt;0,V$4,0)</f>
        <v>1</v>
      </c>
      <c r="W608" s="40">
        <f t="shared" si="1062"/>
        <v>2.0299999999999998</v>
      </c>
      <c r="X608" s="42">
        <f t="shared" ref="X608" si="1480">W608+X607</f>
        <v>239.81999999999979</v>
      </c>
      <c r="Y608" s="117"/>
      <c r="Z608" s="27"/>
      <c r="AA608" s="33"/>
      <c r="AB608" s="27"/>
      <c r="AC608" s="27"/>
      <c r="AD608" s="27"/>
      <c r="AE608" s="118"/>
      <c r="AF608" s="117"/>
      <c r="AG608" s="27"/>
      <c r="AH608" s="33"/>
      <c r="AI608" s="27"/>
      <c r="AJ608" s="27"/>
      <c r="AK608" s="118"/>
      <c r="AL608" s="70"/>
    </row>
    <row r="609" spans="1:38" outlineLevel="1" x14ac:dyDescent="0.2">
      <c r="A609" s="72" t="s">
        <v>59</v>
      </c>
      <c r="B609" s="48">
        <f t="shared" si="1094"/>
        <v>604</v>
      </c>
      <c r="C609" s="9" t="s">
        <v>913</v>
      </c>
      <c r="D609" s="39">
        <v>44500</v>
      </c>
      <c r="E609" s="9" t="s">
        <v>39</v>
      </c>
      <c r="F609" s="50" t="s">
        <v>41</v>
      </c>
      <c r="G609" s="50" t="s">
        <v>67</v>
      </c>
      <c r="H609" s="50">
        <v>1200</v>
      </c>
      <c r="I609" s="50" t="s">
        <v>132</v>
      </c>
      <c r="J609" s="50" t="s">
        <v>120</v>
      </c>
      <c r="K609" s="122" t="s">
        <v>772</v>
      </c>
      <c r="L609" s="35" t="s">
        <v>8</v>
      </c>
      <c r="M609" s="36">
        <v>6.29</v>
      </c>
      <c r="N609" s="37">
        <v>1.8909523809523809</v>
      </c>
      <c r="O609" s="38">
        <v>2.2400000000000002</v>
      </c>
      <c r="P609" s="37">
        <v>1.5244444444444443</v>
      </c>
      <c r="Q609" s="41">
        <f t="shared" si="717"/>
        <v>0</v>
      </c>
      <c r="R609" s="45">
        <f t="shared" ref="R609" si="1481">Q609+R608</f>
        <v>364.46000000000009</v>
      </c>
      <c r="S609" s="36">
        <f t="shared" ref="S609" si="1482">M609</f>
        <v>6.29</v>
      </c>
      <c r="T609" s="37">
        <f t="shared" ref="T609" si="1483">IF(S609&gt;0,T$4,0)</f>
        <v>1</v>
      </c>
      <c r="U609" s="38">
        <f t="shared" ref="U609" si="1484">O609</f>
        <v>2.2400000000000002</v>
      </c>
      <c r="V609" s="37">
        <f t="shared" ref="V609" si="1485">IF(U609&gt;0,V$4,0)</f>
        <v>1</v>
      </c>
      <c r="W609" s="41">
        <f t="shared" si="1062"/>
        <v>0.24</v>
      </c>
      <c r="X609" s="45">
        <f t="shared" ref="X609" si="1486">W609+X608</f>
        <v>240.0599999999998</v>
      </c>
      <c r="Y609" s="119"/>
      <c r="Z609" s="37"/>
      <c r="AA609" s="35"/>
      <c r="AB609" s="37"/>
      <c r="AC609" s="37"/>
      <c r="AD609" s="37"/>
      <c r="AE609" s="120"/>
      <c r="AF609" s="119"/>
      <c r="AG609" s="37"/>
      <c r="AH609" s="35"/>
      <c r="AI609" s="37"/>
      <c r="AJ609" s="37"/>
      <c r="AK609" s="120"/>
      <c r="AL609" s="70"/>
    </row>
    <row r="610" spans="1:38" outlineLevel="1" collapsed="1" x14ac:dyDescent="0.2">
      <c r="A610" s="72" t="s">
        <v>59</v>
      </c>
      <c r="B610" s="34">
        <f t="shared" si="1094"/>
        <v>605</v>
      </c>
      <c r="C610" s="2" t="s">
        <v>919</v>
      </c>
      <c r="D610" s="55">
        <v>44501</v>
      </c>
      <c r="E610" s="2" t="s">
        <v>32</v>
      </c>
      <c r="F610" s="47" t="s">
        <v>25</v>
      </c>
      <c r="G610" s="47" t="s">
        <v>67</v>
      </c>
      <c r="H610" s="47">
        <v>1000</v>
      </c>
      <c r="I610" s="47" t="s">
        <v>132</v>
      </c>
      <c r="J610" s="47" t="s">
        <v>120</v>
      </c>
      <c r="K610" s="121" t="s">
        <v>772</v>
      </c>
      <c r="L610" s="33" t="s">
        <v>9</v>
      </c>
      <c r="M610" s="10">
        <v>2.94</v>
      </c>
      <c r="N610" s="27">
        <v>5.1625806451612899</v>
      </c>
      <c r="O610" s="28">
        <v>1.31</v>
      </c>
      <c r="P610" s="27">
        <v>0</v>
      </c>
      <c r="Q610" s="40">
        <f t="shared" si="717"/>
        <v>10</v>
      </c>
      <c r="R610" s="42">
        <f t="shared" ref="R610" si="1487">Q610+R609</f>
        <v>374.46000000000009</v>
      </c>
      <c r="S610" s="10">
        <f t="shared" ref="S610" si="1488">M610</f>
        <v>2.94</v>
      </c>
      <c r="T610" s="27">
        <f t="shared" ref="T610" si="1489">IF(S610&gt;0,T$4,0)</f>
        <v>1</v>
      </c>
      <c r="U610" s="28">
        <f t="shared" ref="U610" si="1490">O610</f>
        <v>1.31</v>
      </c>
      <c r="V610" s="27">
        <f t="shared" ref="V610" si="1491">IF(U610&gt;0,V$4,0)</f>
        <v>1</v>
      </c>
      <c r="W610" s="40">
        <f t="shared" si="1062"/>
        <v>2.25</v>
      </c>
      <c r="X610" s="42">
        <f t="shared" ref="X610" si="1492">W610+X609</f>
        <v>242.3099999999998</v>
      </c>
      <c r="Y610" s="117"/>
      <c r="Z610" s="27"/>
      <c r="AA610" s="33"/>
      <c r="AB610" s="27"/>
      <c r="AC610" s="27"/>
      <c r="AD610" s="27"/>
      <c r="AE610" s="118"/>
      <c r="AF610" s="117"/>
      <c r="AG610" s="27"/>
      <c r="AH610" s="33"/>
      <c r="AI610" s="27"/>
      <c r="AJ610" s="27"/>
      <c r="AK610" s="118"/>
      <c r="AL610" s="70"/>
    </row>
    <row r="611" spans="1:38" outlineLevel="1" x14ac:dyDescent="0.2">
      <c r="A611" s="72" t="s">
        <v>59</v>
      </c>
      <c r="B611" s="34">
        <f t="shared" si="1094"/>
        <v>606</v>
      </c>
      <c r="C611" s="2" t="s">
        <v>920</v>
      </c>
      <c r="D611" s="55">
        <v>44501</v>
      </c>
      <c r="E611" s="2" t="s">
        <v>32</v>
      </c>
      <c r="F611" s="47" t="s">
        <v>25</v>
      </c>
      <c r="G611" s="47" t="s">
        <v>67</v>
      </c>
      <c r="H611" s="47">
        <v>1000</v>
      </c>
      <c r="I611" s="47" t="s">
        <v>132</v>
      </c>
      <c r="J611" s="47" t="s">
        <v>120</v>
      </c>
      <c r="K611" s="121" t="s">
        <v>772</v>
      </c>
      <c r="L611" s="33" t="s">
        <v>74</v>
      </c>
      <c r="M611" s="10">
        <v>2.46</v>
      </c>
      <c r="N611" s="27">
        <v>6.857021276595745</v>
      </c>
      <c r="O611" s="28">
        <v>1.32</v>
      </c>
      <c r="P611" s="27">
        <v>0</v>
      </c>
      <c r="Q611" s="40">
        <f t="shared" si="717"/>
        <v>-6.9</v>
      </c>
      <c r="R611" s="42">
        <f t="shared" ref="R611" si="1493">Q611+R610</f>
        <v>367.56000000000012</v>
      </c>
      <c r="S611" s="10">
        <f t="shared" ref="S611" si="1494">M611</f>
        <v>2.46</v>
      </c>
      <c r="T611" s="27">
        <f t="shared" ref="T611" si="1495">IF(S611&gt;0,T$4,0)</f>
        <v>1</v>
      </c>
      <c r="U611" s="28">
        <f t="shared" ref="U611" si="1496">O611</f>
        <v>1.32</v>
      </c>
      <c r="V611" s="27">
        <f t="shared" ref="V611" si="1497">IF(U611&gt;0,V$4,0)</f>
        <v>1</v>
      </c>
      <c r="W611" s="40">
        <f t="shared" si="1062"/>
        <v>-2</v>
      </c>
      <c r="X611" s="42">
        <f t="shared" ref="X611" si="1498">W611+X610</f>
        <v>240.3099999999998</v>
      </c>
      <c r="Y611" s="117"/>
      <c r="Z611" s="27"/>
      <c r="AA611" s="33"/>
      <c r="AB611" s="27"/>
      <c r="AC611" s="27"/>
      <c r="AD611" s="27"/>
      <c r="AE611" s="118"/>
      <c r="AF611" s="117"/>
      <c r="AG611" s="27"/>
      <c r="AH611" s="33"/>
      <c r="AI611" s="27"/>
      <c r="AJ611" s="27"/>
      <c r="AK611" s="118"/>
      <c r="AL611" s="70"/>
    </row>
    <row r="612" spans="1:38" outlineLevel="1" x14ac:dyDescent="0.2">
      <c r="A612" s="72" t="s">
        <v>59</v>
      </c>
      <c r="B612" s="34">
        <f t="shared" si="1094"/>
        <v>607</v>
      </c>
      <c r="C612" s="2" t="s">
        <v>921</v>
      </c>
      <c r="D612" s="55">
        <v>44501</v>
      </c>
      <c r="E612" s="2" t="s">
        <v>32</v>
      </c>
      <c r="F612" s="47" t="s">
        <v>36</v>
      </c>
      <c r="G612" s="47" t="s">
        <v>67</v>
      </c>
      <c r="H612" s="47">
        <v>1000</v>
      </c>
      <c r="I612" s="47" t="s">
        <v>132</v>
      </c>
      <c r="J612" s="47" t="s">
        <v>120</v>
      </c>
      <c r="K612" s="121" t="s">
        <v>772</v>
      </c>
      <c r="L612" s="33" t="s">
        <v>74</v>
      </c>
      <c r="M612" s="10">
        <v>17.989999999999998</v>
      </c>
      <c r="N612" s="27">
        <v>0.5864705882352943</v>
      </c>
      <c r="O612" s="28">
        <v>2.86</v>
      </c>
      <c r="P612" s="27">
        <v>0.32000000000000006</v>
      </c>
      <c r="Q612" s="40">
        <f t="shared" si="717"/>
        <v>-0.9</v>
      </c>
      <c r="R612" s="42">
        <f t="shared" ref="R612" si="1499">Q612+R611</f>
        <v>366.66000000000014</v>
      </c>
      <c r="S612" s="10">
        <f t="shared" ref="S612" si="1500">M612</f>
        <v>17.989999999999998</v>
      </c>
      <c r="T612" s="27">
        <f t="shared" ref="T612" si="1501">IF(S612&gt;0,T$4,0)</f>
        <v>1</v>
      </c>
      <c r="U612" s="28">
        <f t="shared" ref="U612" si="1502">O612</f>
        <v>2.86</v>
      </c>
      <c r="V612" s="27">
        <f t="shared" ref="V612" si="1503">IF(U612&gt;0,V$4,0)</f>
        <v>1</v>
      </c>
      <c r="W612" s="40">
        <f t="shared" si="1062"/>
        <v>-2</v>
      </c>
      <c r="X612" s="42">
        <f t="shared" ref="X612" si="1504">W612+X611</f>
        <v>238.3099999999998</v>
      </c>
      <c r="Y612" s="117"/>
      <c r="Z612" s="27"/>
      <c r="AA612" s="33"/>
      <c r="AB612" s="27"/>
      <c r="AC612" s="27"/>
      <c r="AD612" s="27"/>
      <c r="AE612" s="118"/>
      <c r="AF612" s="117"/>
      <c r="AG612" s="27"/>
      <c r="AH612" s="33"/>
      <c r="AI612" s="27"/>
      <c r="AJ612" s="27"/>
      <c r="AK612" s="118"/>
      <c r="AL612" s="70"/>
    </row>
    <row r="613" spans="1:38" outlineLevel="1" x14ac:dyDescent="0.2">
      <c r="A613" s="72" t="s">
        <v>59</v>
      </c>
      <c r="B613" s="34">
        <f t="shared" si="1094"/>
        <v>608</v>
      </c>
      <c r="C613" s="2" t="s">
        <v>932</v>
      </c>
      <c r="D613" s="55">
        <v>44505</v>
      </c>
      <c r="E613" s="2" t="s">
        <v>44</v>
      </c>
      <c r="F613" s="47" t="s">
        <v>25</v>
      </c>
      <c r="G613" s="47" t="s">
        <v>67</v>
      </c>
      <c r="H613" s="47">
        <v>1000</v>
      </c>
      <c r="I613" s="47" t="s">
        <v>131</v>
      </c>
      <c r="J613" s="47" t="s">
        <v>120</v>
      </c>
      <c r="K613" s="121" t="s">
        <v>772</v>
      </c>
      <c r="L613" s="33" t="s">
        <v>9</v>
      </c>
      <c r="M613" s="10">
        <v>1.67</v>
      </c>
      <c r="N613" s="27">
        <v>14.907906976744187</v>
      </c>
      <c r="O613" s="28">
        <v>1.1599999999999999</v>
      </c>
      <c r="P613" s="27">
        <v>0</v>
      </c>
      <c r="Q613" s="40">
        <f t="shared" si="717"/>
        <v>10</v>
      </c>
      <c r="R613" s="42">
        <f t="shared" ref="R613" si="1505">Q613+R612</f>
        <v>376.66000000000014</v>
      </c>
      <c r="S613" s="10">
        <f t="shared" ref="S613" si="1506">M613</f>
        <v>1.67</v>
      </c>
      <c r="T613" s="27">
        <f t="shared" ref="T613" si="1507">IF(S613&gt;0,T$4,0)</f>
        <v>1</v>
      </c>
      <c r="U613" s="28">
        <f t="shared" ref="U613" si="1508">O613</f>
        <v>1.1599999999999999</v>
      </c>
      <c r="V613" s="27">
        <f t="shared" ref="V613" si="1509">IF(U613&gt;0,V$4,0)</f>
        <v>1</v>
      </c>
      <c r="W613" s="40">
        <f t="shared" si="1062"/>
        <v>0.83</v>
      </c>
      <c r="X613" s="42">
        <f t="shared" ref="X613" si="1510">W613+X612</f>
        <v>239.13999999999982</v>
      </c>
      <c r="Y613" s="117"/>
      <c r="Z613" s="27"/>
      <c r="AA613" s="33"/>
      <c r="AB613" s="27"/>
      <c r="AC613" s="27"/>
      <c r="AD613" s="27"/>
      <c r="AE613" s="118"/>
      <c r="AF613" s="117"/>
      <c r="AG613" s="27"/>
      <c r="AH613" s="33"/>
      <c r="AI613" s="27"/>
      <c r="AJ613" s="27"/>
      <c r="AK613" s="118"/>
      <c r="AL613" s="70"/>
    </row>
    <row r="614" spans="1:38" outlineLevel="1" x14ac:dyDescent="0.2">
      <c r="A614" s="72" t="s">
        <v>59</v>
      </c>
      <c r="B614" s="34">
        <f t="shared" si="1094"/>
        <v>609</v>
      </c>
      <c r="C614" s="2" t="s">
        <v>934</v>
      </c>
      <c r="D614" s="55">
        <v>44506</v>
      </c>
      <c r="E614" s="2" t="s">
        <v>51</v>
      </c>
      <c r="F614" s="47" t="s">
        <v>25</v>
      </c>
      <c r="G614" s="47" t="s">
        <v>67</v>
      </c>
      <c r="H614" s="47">
        <v>1200</v>
      </c>
      <c r="I614" s="47" t="s">
        <v>131</v>
      </c>
      <c r="J614" s="47" t="s">
        <v>120</v>
      </c>
      <c r="K614" s="121" t="s">
        <v>772</v>
      </c>
      <c r="L614" s="33" t="s">
        <v>9</v>
      </c>
      <c r="M614" s="10">
        <v>1.76</v>
      </c>
      <c r="N614" s="27">
        <v>13.124897959183674</v>
      </c>
      <c r="O614" s="28">
        <v>1.1499999999999999</v>
      </c>
      <c r="P614" s="27">
        <v>0</v>
      </c>
      <c r="Q614" s="40">
        <f t="shared" si="717"/>
        <v>10</v>
      </c>
      <c r="R614" s="42">
        <f t="shared" ref="R614" si="1511">Q614+R613</f>
        <v>386.66000000000014</v>
      </c>
      <c r="S614" s="10">
        <f t="shared" ref="S614" si="1512">M614</f>
        <v>1.76</v>
      </c>
      <c r="T614" s="27">
        <f t="shared" ref="T614" si="1513">IF(S614&gt;0,T$4,0)</f>
        <v>1</v>
      </c>
      <c r="U614" s="28">
        <f t="shared" ref="U614" si="1514">O614</f>
        <v>1.1499999999999999</v>
      </c>
      <c r="V614" s="27">
        <f t="shared" ref="V614" si="1515">IF(U614&gt;0,V$4,0)</f>
        <v>1</v>
      </c>
      <c r="W614" s="40">
        <f t="shared" si="1062"/>
        <v>0.91</v>
      </c>
      <c r="X614" s="42">
        <f t="shared" ref="X614" si="1516">W614+X613</f>
        <v>240.04999999999981</v>
      </c>
      <c r="Y614" s="117"/>
      <c r="Z614" s="27"/>
      <c r="AA614" s="33"/>
      <c r="AB614" s="27"/>
      <c r="AC614" s="27"/>
      <c r="AD614" s="27"/>
      <c r="AE614" s="118"/>
      <c r="AF614" s="117"/>
      <c r="AG614" s="27"/>
      <c r="AH614" s="33"/>
      <c r="AI614" s="27"/>
      <c r="AJ614" s="27"/>
      <c r="AK614" s="118"/>
      <c r="AL614" s="70"/>
    </row>
    <row r="615" spans="1:38" outlineLevel="1" x14ac:dyDescent="0.2">
      <c r="A615" s="72" t="s">
        <v>59</v>
      </c>
      <c r="B615" s="34">
        <f t="shared" si="1094"/>
        <v>610</v>
      </c>
      <c r="C615" s="2" t="s">
        <v>942</v>
      </c>
      <c r="D615" s="55">
        <v>44512</v>
      </c>
      <c r="E615" s="2" t="s">
        <v>35</v>
      </c>
      <c r="F615" s="47" t="s">
        <v>36</v>
      </c>
      <c r="G615" s="47" t="s">
        <v>67</v>
      </c>
      <c r="H615" s="47">
        <v>1112</v>
      </c>
      <c r="I615" s="47" t="s">
        <v>133</v>
      </c>
      <c r="J615" s="47" t="s">
        <v>120</v>
      </c>
      <c r="K615" s="121" t="s">
        <v>772</v>
      </c>
      <c r="L615" s="33" t="s">
        <v>56</v>
      </c>
      <c r="M615" s="10">
        <v>4.2</v>
      </c>
      <c r="N615" s="27">
        <v>3.1123076923076924</v>
      </c>
      <c r="O615" s="28">
        <v>1.68</v>
      </c>
      <c r="P615" s="27">
        <v>0</v>
      </c>
      <c r="Q615" s="40">
        <f t="shared" si="717"/>
        <v>-3.1</v>
      </c>
      <c r="R615" s="42">
        <f t="shared" ref="R615" si="1517">Q615+R614</f>
        <v>383.56000000000012</v>
      </c>
      <c r="S615" s="10">
        <f t="shared" ref="S615" si="1518">M615</f>
        <v>4.2</v>
      </c>
      <c r="T615" s="27">
        <f t="shared" ref="T615" si="1519">IF(S615&gt;0,T$4,0)</f>
        <v>1</v>
      </c>
      <c r="U615" s="28">
        <f t="shared" ref="U615" si="1520">O615</f>
        <v>1.68</v>
      </c>
      <c r="V615" s="27">
        <f t="shared" ref="V615" si="1521">IF(U615&gt;0,V$4,0)</f>
        <v>1</v>
      </c>
      <c r="W615" s="40">
        <f t="shared" si="1062"/>
        <v>-2</v>
      </c>
      <c r="X615" s="42">
        <f t="shared" ref="X615" si="1522">W615+X614</f>
        <v>238.04999999999981</v>
      </c>
      <c r="Y615" s="117"/>
      <c r="Z615" s="27"/>
      <c r="AA615" s="33"/>
      <c r="AB615" s="27"/>
      <c r="AC615" s="27"/>
      <c r="AD615" s="27"/>
      <c r="AE615" s="118"/>
      <c r="AF615" s="117"/>
      <c r="AG615" s="27"/>
      <c r="AH615" s="33"/>
      <c r="AI615" s="27"/>
      <c r="AJ615" s="27"/>
      <c r="AK615" s="118"/>
      <c r="AL615" s="70"/>
    </row>
    <row r="616" spans="1:38" outlineLevel="1" x14ac:dyDescent="0.2">
      <c r="A616" s="72" t="s">
        <v>59</v>
      </c>
      <c r="B616" s="34">
        <f t="shared" si="1094"/>
        <v>611</v>
      </c>
      <c r="C616" s="2" t="s">
        <v>938</v>
      </c>
      <c r="D616" s="55">
        <v>44518</v>
      </c>
      <c r="E616" s="2" t="s">
        <v>39</v>
      </c>
      <c r="F616" s="47" t="s">
        <v>10</v>
      </c>
      <c r="G616" s="47" t="s">
        <v>67</v>
      </c>
      <c r="H616" s="47">
        <v>1200</v>
      </c>
      <c r="I616" s="47" t="s">
        <v>132</v>
      </c>
      <c r="J616" s="47" t="s">
        <v>120</v>
      </c>
      <c r="K616" s="121" t="s">
        <v>772</v>
      </c>
      <c r="L616" s="33" t="s">
        <v>9</v>
      </c>
      <c r="M616" s="10">
        <v>2.7</v>
      </c>
      <c r="N616" s="27">
        <v>5.8633403214535287</v>
      </c>
      <c r="O616" s="28">
        <v>1.34</v>
      </c>
      <c r="P616" s="27">
        <v>0</v>
      </c>
      <c r="Q616" s="40">
        <f t="shared" si="717"/>
        <v>10</v>
      </c>
      <c r="R616" s="42">
        <f t="shared" ref="R616" si="1523">Q616+R615</f>
        <v>393.56000000000012</v>
      </c>
      <c r="S616" s="10">
        <f t="shared" ref="S616" si="1524">M616</f>
        <v>2.7</v>
      </c>
      <c r="T616" s="27">
        <f t="shared" ref="T616" si="1525">IF(S616&gt;0,T$4,0)</f>
        <v>1</v>
      </c>
      <c r="U616" s="28">
        <f t="shared" ref="U616" si="1526">O616</f>
        <v>1.34</v>
      </c>
      <c r="V616" s="27">
        <f t="shared" ref="V616" si="1527">IF(U616&gt;0,V$4,0)</f>
        <v>1</v>
      </c>
      <c r="W616" s="40">
        <f t="shared" si="1062"/>
        <v>2.04</v>
      </c>
      <c r="X616" s="42">
        <f t="shared" ref="X616" si="1528">W616+X615</f>
        <v>240.0899999999998</v>
      </c>
      <c r="Y616" s="117"/>
      <c r="Z616" s="27"/>
      <c r="AA616" s="33"/>
      <c r="AB616" s="27"/>
      <c r="AC616" s="27"/>
      <c r="AD616" s="27"/>
      <c r="AE616" s="118"/>
      <c r="AF616" s="117"/>
      <c r="AG616" s="27"/>
      <c r="AH616" s="33"/>
      <c r="AI616" s="27"/>
      <c r="AJ616" s="27"/>
      <c r="AK616" s="118"/>
      <c r="AL616" s="70"/>
    </row>
    <row r="617" spans="1:38" outlineLevel="1" x14ac:dyDescent="0.2">
      <c r="A617" s="72" t="s">
        <v>59</v>
      </c>
      <c r="B617" s="34">
        <f t="shared" si="1094"/>
        <v>612</v>
      </c>
      <c r="C617" s="2" t="s">
        <v>961</v>
      </c>
      <c r="D617" s="55">
        <v>44524</v>
      </c>
      <c r="E617" s="2" t="s">
        <v>43</v>
      </c>
      <c r="F617" s="47" t="s">
        <v>25</v>
      </c>
      <c r="G617" s="47" t="s">
        <v>67</v>
      </c>
      <c r="H617" s="47">
        <v>1200</v>
      </c>
      <c r="I617" s="47" t="s">
        <v>132</v>
      </c>
      <c r="J617" s="47" t="s">
        <v>120</v>
      </c>
      <c r="K617" s="121" t="s">
        <v>772</v>
      </c>
      <c r="L617" s="33" t="s">
        <v>9</v>
      </c>
      <c r="M617" s="10">
        <v>5.0599999999999996</v>
      </c>
      <c r="N617" s="27">
        <v>2.4630155210643019</v>
      </c>
      <c r="O617" s="28">
        <v>1.95</v>
      </c>
      <c r="P617" s="27">
        <v>2.6300000000000003</v>
      </c>
      <c r="Q617" s="40">
        <f t="shared" si="717"/>
        <v>12.5</v>
      </c>
      <c r="R617" s="42">
        <f t="shared" ref="R617" si="1529">Q617+R616</f>
        <v>406.06000000000012</v>
      </c>
      <c r="S617" s="10">
        <f t="shared" ref="S617" si="1530">M617</f>
        <v>5.0599999999999996</v>
      </c>
      <c r="T617" s="27">
        <f t="shared" ref="T617" si="1531">IF(S617&gt;0,T$4,0)</f>
        <v>1</v>
      </c>
      <c r="U617" s="28">
        <f t="shared" ref="U617" si="1532">O617</f>
        <v>1.95</v>
      </c>
      <c r="V617" s="27">
        <f t="shared" ref="V617" si="1533">IF(U617&gt;0,V$4,0)</f>
        <v>1</v>
      </c>
      <c r="W617" s="40">
        <f t="shared" si="1062"/>
        <v>5.01</v>
      </c>
      <c r="X617" s="42">
        <f t="shared" ref="X617" si="1534">W617+X616</f>
        <v>245.0999999999998</v>
      </c>
      <c r="Y617" s="117"/>
      <c r="Z617" s="27"/>
      <c r="AA617" s="33"/>
      <c r="AB617" s="27"/>
      <c r="AC617" s="27"/>
      <c r="AD617" s="27"/>
      <c r="AE617" s="118"/>
      <c r="AF617" s="117"/>
      <c r="AG617" s="27"/>
      <c r="AH617" s="33"/>
      <c r="AI617" s="27"/>
      <c r="AJ617" s="27"/>
      <c r="AK617" s="118"/>
      <c r="AL617" s="70"/>
    </row>
    <row r="618" spans="1:38" outlineLevel="1" x14ac:dyDescent="0.2">
      <c r="A618" s="72" t="s">
        <v>59</v>
      </c>
      <c r="B618" s="34">
        <f t="shared" si="1094"/>
        <v>613</v>
      </c>
      <c r="C618" s="2" t="s">
        <v>203</v>
      </c>
      <c r="D618" s="55">
        <v>44524</v>
      </c>
      <c r="E618" s="2" t="s">
        <v>43</v>
      </c>
      <c r="F618" s="47" t="s">
        <v>25</v>
      </c>
      <c r="G618" s="47" t="s">
        <v>67</v>
      </c>
      <c r="H618" s="47">
        <v>1200</v>
      </c>
      <c r="I618" s="47" t="s">
        <v>132</v>
      </c>
      <c r="J618" s="47" t="s">
        <v>120</v>
      </c>
      <c r="K618" s="121" t="s">
        <v>772</v>
      </c>
      <c r="L618" s="33" t="s">
        <v>12</v>
      </c>
      <c r="M618" s="10">
        <v>3.7</v>
      </c>
      <c r="N618" s="27">
        <v>3.7130481283422463</v>
      </c>
      <c r="O618" s="28">
        <v>1.5</v>
      </c>
      <c r="P618" s="27">
        <v>0</v>
      </c>
      <c r="Q618" s="40">
        <f t="shared" si="717"/>
        <v>-3.7</v>
      </c>
      <c r="R618" s="42">
        <f t="shared" ref="R618" si="1535">Q618+R617</f>
        <v>402.36000000000013</v>
      </c>
      <c r="S618" s="10">
        <f t="shared" ref="S618" si="1536">M618</f>
        <v>3.7</v>
      </c>
      <c r="T618" s="27">
        <f t="shared" ref="T618" si="1537">IF(S618&gt;0,T$4,0)</f>
        <v>1</v>
      </c>
      <c r="U618" s="28">
        <f t="shared" ref="U618" si="1538">O618</f>
        <v>1.5</v>
      </c>
      <c r="V618" s="27">
        <f t="shared" ref="V618" si="1539">IF(U618&gt;0,V$4,0)</f>
        <v>1</v>
      </c>
      <c r="W618" s="40">
        <f t="shared" si="1062"/>
        <v>-0.5</v>
      </c>
      <c r="X618" s="42">
        <f t="shared" ref="X618" si="1540">W618+X617</f>
        <v>244.5999999999998</v>
      </c>
      <c r="Y618" s="117"/>
      <c r="Z618" s="27"/>
      <c r="AA618" s="33"/>
      <c r="AB618" s="27"/>
      <c r="AC618" s="27"/>
      <c r="AD618" s="27"/>
      <c r="AE618" s="118"/>
      <c r="AF618" s="117"/>
      <c r="AG618" s="27"/>
      <c r="AH618" s="33"/>
      <c r="AI618" s="27"/>
      <c r="AJ618" s="27"/>
      <c r="AK618" s="118"/>
      <c r="AL618" s="70"/>
    </row>
    <row r="619" spans="1:38" outlineLevel="1" x14ac:dyDescent="0.2">
      <c r="A619" s="72" t="s">
        <v>59</v>
      </c>
      <c r="B619" s="48">
        <f t="shared" si="1094"/>
        <v>614</v>
      </c>
      <c r="C619" s="9" t="s">
        <v>965</v>
      </c>
      <c r="D619" s="39">
        <v>44525</v>
      </c>
      <c r="E619" s="9" t="s">
        <v>44</v>
      </c>
      <c r="F619" s="50" t="s">
        <v>36</v>
      </c>
      <c r="G619" s="50" t="s">
        <v>67</v>
      </c>
      <c r="H619" s="50">
        <v>1200</v>
      </c>
      <c r="I619" s="50" t="s">
        <v>132</v>
      </c>
      <c r="J619" s="50" t="s">
        <v>120</v>
      </c>
      <c r="K619" s="122" t="s">
        <v>772</v>
      </c>
      <c r="L619" s="35" t="s">
        <v>12</v>
      </c>
      <c r="M619" s="36">
        <v>8.1999999999999993</v>
      </c>
      <c r="N619" s="37">
        <v>1.3858620689655172</v>
      </c>
      <c r="O619" s="38">
        <v>2.44</v>
      </c>
      <c r="P619" s="37">
        <v>0.95200000000000007</v>
      </c>
      <c r="Q619" s="41">
        <f t="shared" si="717"/>
        <v>0</v>
      </c>
      <c r="R619" s="45">
        <f t="shared" ref="R619" si="1541">Q619+R618</f>
        <v>402.36000000000013</v>
      </c>
      <c r="S619" s="36">
        <f t="shared" ref="S619" si="1542">M619</f>
        <v>8.1999999999999993</v>
      </c>
      <c r="T619" s="37">
        <f t="shared" ref="T619" si="1543">IF(S619&gt;0,T$4,0)</f>
        <v>1</v>
      </c>
      <c r="U619" s="38">
        <f t="shared" ref="U619" si="1544">O619</f>
        <v>2.44</v>
      </c>
      <c r="V619" s="37">
        <f t="shared" ref="V619" si="1545">IF(U619&gt;0,V$4,0)</f>
        <v>1</v>
      </c>
      <c r="W619" s="41">
        <f t="shared" si="1062"/>
        <v>0.44</v>
      </c>
      <c r="X619" s="45">
        <f t="shared" ref="X619" si="1546">W619+X618</f>
        <v>245.03999999999979</v>
      </c>
      <c r="Y619" s="119"/>
      <c r="Z619" s="37"/>
      <c r="AA619" s="35"/>
      <c r="AB619" s="37"/>
      <c r="AC619" s="37"/>
      <c r="AD619" s="37"/>
      <c r="AE619" s="120"/>
      <c r="AF619" s="119"/>
      <c r="AG619" s="37"/>
      <c r="AH619" s="35"/>
      <c r="AI619" s="37"/>
      <c r="AJ619" s="37"/>
      <c r="AK619" s="120"/>
      <c r="AL619" s="70"/>
    </row>
    <row r="620" spans="1:38" outlineLevel="1" collapsed="1" x14ac:dyDescent="0.2">
      <c r="A620" s="72" t="s">
        <v>59</v>
      </c>
      <c r="B620" s="34">
        <f t="shared" si="1094"/>
        <v>615</v>
      </c>
      <c r="C620" s="2" t="s">
        <v>981</v>
      </c>
      <c r="D620" s="55">
        <v>44533</v>
      </c>
      <c r="E620" s="2" t="s">
        <v>39</v>
      </c>
      <c r="F620" s="47" t="s">
        <v>36</v>
      </c>
      <c r="G620" s="47" t="s">
        <v>67</v>
      </c>
      <c r="H620" s="47">
        <v>1000</v>
      </c>
      <c r="I620" s="47" t="s">
        <v>132</v>
      </c>
      <c r="J620" s="47" t="s">
        <v>120</v>
      </c>
      <c r="K620" s="121" t="s">
        <v>772</v>
      </c>
      <c r="L620" s="33" t="s">
        <v>9</v>
      </c>
      <c r="M620" s="10">
        <v>2.6</v>
      </c>
      <c r="N620" s="27">
        <v>6.2246153846153849</v>
      </c>
      <c r="O620" s="28">
        <v>1.36</v>
      </c>
      <c r="P620" s="27">
        <v>0</v>
      </c>
      <c r="Q620" s="40">
        <f t="shared" ref="Q620:Q704" si="1547">ROUND(IF(OR($L620="1st",$L620="WON"),($M620*$N620)+($O620*$P620),IF(OR($L620="2nd",$L620="3rd"),IF($O620="NTD",0,($O620*$P620))))-($N620+$P620),1)</f>
        <v>10</v>
      </c>
      <c r="R620" s="42">
        <f t="shared" ref="R620" si="1548">Q620+R619</f>
        <v>412.36000000000013</v>
      </c>
      <c r="S620" s="10">
        <f t="shared" ref="S620" si="1549">M620</f>
        <v>2.6</v>
      </c>
      <c r="T620" s="27">
        <f t="shared" ref="T620" si="1550">IF(S620&gt;0,T$4,0)</f>
        <v>1</v>
      </c>
      <c r="U620" s="28">
        <f t="shared" ref="U620" si="1551">O620</f>
        <v>1.36</v>
      </c>
      <c r="V620" s="27">
        <f t="shared" ref="V620" si="1552">IF(U620&gt;0,V$4,0)</f>
        <v>1</v>
      </c>
      <c r="W620" s="40">
        <f t="shared" si="1062"/>
        <v>1.96</v>
      </c>
      <c r="X620" s="42">
        <f t="shared" ref="X620" si="1553">W620+X619</f>
        <v>246.9999999999998</v>
      </c>
      <c r="Y620" s="117"/>
      <c r="Z620" s="27"/>
      <c r="AA620" s="33"/>
      <c r="AB620" s="27"/>
      <c r="AC620" s="27"/>
      <c r="AD620" s="27"/>
      <c r="AE620" s="118"/>
      <c r="AF620" s="117"/>
      <c r="AG620" s="27"/>
      <c r="AH620" s="33"/>
      <c r="AI620" s="27"/>
      <c r="AJ620" s="27"/>
      <c r="AK620" s="118"/>
      <c r="AL620" s="70"/>
    </row>
    <row r="621" spans="1:38" outlineLevel="1" x14ac:dyDescent="0.2">
      <c r="A621" s="72" t="s">
        <v>59</v>
      </c>
      <c r="B621" s="34">
        <f t="shared" si="1094"/>
        <v>616</v>
      </c>
      <c r="C621" s="2" t="s">
        <v>982</v>
      </c>
      <c r="D621" s="55">
        <v>44533</v>
      </c>
      <c r="E621" s="2" t="s">
        <v>39</v>
      </c>
      <c r="F621" s="47" t="s">
        <v>36</v>
      </c>
      <c r="G621" s="47" t="s">
        <v>67</v>
      </c>
      <c r="H621" s="47">
        <v>1000</v>
      </c>
      <c r="I621" s="47" t="s">
        <v>132</v>
      </c>
      <c r="J621" s="47" t="s">
        <v>120</v>
      </c>
      <c r="K621" s="121" t="s">
        <v>772</v>
      </c>
      <c r="L621" s="33" t="s">
        <v>8</v>
      </c>
      <c r="M621" s="10">
        <v>14.5</v>
      </c>
      <c r="N621" s="27">
        <v>0.98407407407407388</v>
      </c>
      <c r="O621" s="28">
        <v>3.3</v>
      </c>
      <c r="P621" s="27">
        <v>0.42500000000000004</v>
      </c>
      <c r="Q621" s="40">
        <f t="shared" si="1547"/>
        <v>0</v>
      </c>
      <c r="R621" s="42">
        <f t="shared" ref="R621" si="1554">Q621+R620</f>
        <v>412.36000000000013</v>
      </c>
      <c r="S621" s="10">
        <f t="shared" ref="S621" si="1555">M621</f>
        <v>14.5</v>
      </c>
      <c r="T621" s="27">
        <f t="shared" ref="T621" si="1556">IF(S621&gt;0,T$4,0)</f>
        <v>1</v>
      </c>
      <c r="U621" s="28">
        <f t="shared" ref="U621" si="1557">O621</f>
        <v>3.3</v>
      </c>
      <c r="V621" s="27">
        <f t="shared" ref="V621" si="1558">IF(U621&gt;0,V$4,0)</f>
        <v>1</v>
      </c>
      <c r="W621" s="40">
        <f t="shared" si="1062"/>
        <v>1.3</v>
      </c>
      <c r="X621" s="42">
        <f t="shared" ref="X621" si="1559">W621+X620</f>
        <v>248.29999999999981</v>
      </c>
      <c r="Y621" s="117"/>
      <c r="Z621" s="27"/>
      <c r="AA621" s="33"/>
      <c r="AB621" s="27"/>
      <c r="AC621" s="27"/>
      <c r="AD621" s="27"/>
      <c r="AE621" s="118"/>
      <c r="AF621" s="117"/>
      <c r="AG621" s="27"/>
      <c r="AH621" s="33"/>
      <c r="AI621" s="27"/>
      <c r="AJ621" s="27"/>
      <c r="AK621" s="118"/>
      <c r="AL621" s="70"/>
    </row>
    <row r="622" spans="1:38" outlineLevel="1" x14ac:dyDescent="0.2">
      <c r="A622" s="72" t="s">
        <v>59</v>
      </c>
      <c r="B622" s="34">
        <f t="shared" si="1094"/>
        <v>617</v>
      </c>
      <c r="C622" s="102" t="s">
        <v>997</v>
      </c>
      <c r="D622" s="101">
        <v>44538</v>
      </c>
      <c r="E622" s="102" t="s">
        <v>43</v>
      </c>
      <c r="F622" s="103" t="s">
        <v>36</v>
      </c>
      <c r="G622" s="103" t="s">
        <v>67</v>
      </c>
      <c r="H622" s="103">
        <v>1300</v>
      </c>
      <c r="I622" s="103" t="s">
        <v>132</v>
      </c>
      <c r="J622" s="103" t="s">
        <v>120</v>
      </c>
      <c r="K622" s="123" t="s">
        <v>772</v>
      </c>
      <c r="L622" s="33" t="s">
        <v>56</v>
      </c>
      <c r="M622" s="10">
        <v>4.4000000000000004</v>
      </c>
      <c r="N622" s="27">
        <v>2.9316701607267643</v>
      </c>
      <c r="O622" s="28">
        <v>1.94</v>
      </c>
      <c r="P622" s="27">
        <v>3.1466666666666669</v>
      </c>
      <c r="Q622" s="40">
        <f t="shared" si="1547"/>
        <v>-6.1</v>
      </c>
      <c r="R622" s="42">
        <f t="shared" ref="R622" si="1560">Q622+R621</f>
        <v>406.2600000000001</v>
      </c>
      <c r="S622" s="10">
        <f t="shared" ref="S622" si="1561">M622</f>
        <v>4.4000000000000004</v>
      </c>
      <c r="T622" s="27">
        <f t="shared" ref="T622" si="1562">IF(S622&gt;0,T$4,0)</f>
        <v>1</v>
      </c>
      <c r="U622" s="28">
        <f t="shared" ref="U622" si="1563">O622</f>
        <v>1.94</v>
      </c>
      <c r="V622" s="27">
        <f t="shared" ref="V622" si="1564">IF(U622&gt;0,V$4,0)</f>
        <v>1</v>
      </c>
      <c r="W622" s="40">
        <f t="shared" si="1062"/>
        <v>-2</v>
      </c>
      <c r="X622" s="42">
        <f t="shared" ref="X622" si="1565">W622+X621</f>
        <v>246.29999999999981</v>
      </c>
      <c r="Y622" s="117"/>
      <c r="Z622" s="27"/>
      <c r="AA622" s="33"/>
      <c r="AB622" s="27"/>
      <c r="AC622" s="27"/>
      <c r="AD622" s="27"/>
      <c r="AE622" s="118"/>
      <c r="AF622" s="117"/>
      <c r="AG622" s="27"/>
      <c r="AH622" s="33"/>
      <c r="AI622" s="27"/>
      <c r="AJ622" s="27"/>
      <c r="AK622" s="118"/>
      <c r="AL622" s="70"/>
    </row>
    <row r="623" spans="1:38" outlineLevel="1" x14ac:dyDescent="0.2">
      <c r="A623" s="72" t="s">
        <v>59</v>
      </c>
      <c r="B623" s="34">
        <f t="shared" si="1094"/>
        <v>618</v>
      </c>
      <c r="C623" s="2" t="s">
        <v>340</v>
      </c>
      <c r="D623" s="55">
        <v>44540</v>
      </c>
      <c r="E623" s="2" t="s">
        <v>51</v>
      </c>
      <c r="F623" s="47" t="s">
        <v>34</v>
      </c>
      <c r="G623" s="47" t="s">
        <v>67</v>
      </c>
      <c r="H623" s="47">
        <v>1218</v>
      </c>
      <c r="I623" s="47" t="s">
        <v>131</v>
      </c>
      <c r="J623" s="47" t="s">
        <v>120</v>
      </c>
      <c r="K623" s="121" t="s">
        <v>772</v>
      </c>
      <c r="L623" s="33" t="s">
        <v>56</v>
      </c>
      <c r="M623" s="10">
        <v>2.46</v>
      </c>
      <c r="N623" s="27">
        <v>6.857021276595745</v>
      </c>
      <c r="O623" s="28">
        <v>1.35</v>
      </c>
      <c r="P623" s="27">
        <v>0</v>
      </c>
      <c r="Q623" s="40">
        <f t="shared" si="1547"/>
        <v>-6.9</v>
      </c>
      <c r="R623" s="42">
        <f t="shared" ref="R623" si="1566">Q623+R622</f>
        <v>399.36000000000013</v>
      </c>
      <c r="S623" s="10">
        <f t="shared" ref="S623" si="1567">M623</f>
        <v>2.46</v>
      </c>
      <c r="T623" s="27">
        <f t="shared" ref="T623" si="1568">IF(S623&gt;0,T$4,0)</f>
        <v>1</v>
      </c>
      <c r="U623" s="28">
        <f t="shared" ref="U623" si="1569">O623</f>
        <v>1.35</v>
      </c>
      <c r="V623" s="27">
        <f t="shared" ref="V623" si="1570">IF(U623&gt;0,V$4,0)</f>
        <v>1</v>
      </c>
      <c r="W623" s="40">
        <f t="shared" si="1062"/>
        <v>-2</v>
      </c>
      <c r="X623" s="42">
        <f t="shared" ref="X623" si="1571">W623+X622</f>
        <v>244.29999999999981</v>
      </c>
      <c r="Y623" s="117"/>
      <c r="Z623" s="27"/>
      <c r="AA623" s="33"/>
      <c r="AB623" s="27"/>
      <c r="AC623" s="27"/>
      <c r="AD623" s="27"/>
      <c r="AE623" s="118"/>
      <c r="AF623" s="117"/>
      <c r="AG623" s="27"/>
      <c r="AH623" s="33"/>
      <c r="AI623" s="27"/>
      <c r="AJ623" s="27"/>
      <c r="AK623" s="118"/>
      <c r="AL623" s="70"/>
    </row>
    <row r="624" spans="1:38" outlineLevel="1" x14ac:dyDescent="0.2">
      <c r="A624" s="72" t="s">
        <v>59</v>
      </c>
      <c r="B624" s="34">
        <f t="shared" si="1094"/>
        <v>619</v>
      </c>
      <c r="C624" s="2" t="s">
        <v>1003</v>
      </c>
      <c r="D624" s="55">
        <v>44540</v>
      </c>
      <c r="E624" s="2" t="s">
        <v>27</v>
      </c>
      <c r="F624" s="47" t="s">
        <v>10</v>
      </c>
      <c r="G624" s="47" t="s">
        <v>67</v>
      </c>
      <c r="H624" s="47">
        <v>1200</v>
      </c>
      <c r="I624" s="47" t="s">
        <v>132</v>
      </c>
      <c r="J624" s="47" t="s">
        <v>120</v>
      </c>
      <c r="K624" s="121" t="s">
        <v>772</v>
      </c>
      <c r="L624" s="33" t="s">
        <v>12</v>
      </c>
      <c r="M624" s="10">
        <v>2.58</v>
      </c>
      <c r="N624" s="27">
        <v>6.36</v>
      </c>
      <c r="O624" s="28">
        <v>1.27</v>
      </c>
      <c r="P624" s="27">
        <v>0</v>
      </c>
      <c r="Q624" s="40">
        <f t="shared" si="1547"/>
        <v>-6.4</v>
      </c>
      <c r="R624" s="42">
        <f t="shared" ref="R624" si="1572">Q624+R623</f>
        <v>392.96000000000015</v>
      </c>
      <c r="S624" s="10">
        <f t="shared" ref="S624" si="1573">M624</f>
        <v>2.58</v>
      </c>
      <c r="T624" s="27">
        <f t="shared" ref="T624" si="1574">IF(S624&gt;0,T$4,0)</f>
        <v>1</v>
      </c>
      <c r="U624" s="28">
        <f t="shared" ref="U624" si="1575">O624</f>
        <v>1.27</v>
      </c>
      <c r="V624" s="27">
        <f t="shared" ref="V624" si="1576">IF(U624&gt;0,V$4,0)</f>
        <v>1</v>
      </c>
      <c r="W624" s="40">
        <f t="shared" si="1062"/>
        <v>-0.73</v>
      </c>
      <c r="X624" s="42">
        <f t="shared" ref="X624" si="1577">W624+X623</f>
        <v>243.56999999999982</v>
      </c>
      <c r="Y624" s="117"/>
      <c r="Z624" s="27"/>
      <c r="AA624" s="33"/>
      <c r="AB624" s="27"/>
      <c r="AC624" s="27"/>
      <c r="AD624" s="27"/>
      <c r="AE624" s="118"/>
      <c r="AF624" s="117"/>
      <c r="AG624" s="27"/>
      <c r="AH624" s="33"/>
      <c r="AI624" s="27"/>
      <c r="AJ624" s="27"/>
      <c r="AK624" s="118"/>
      <c r="AL624" s="70"/>
    </row>
    <row r="625" spans="1:38" outlineLevel="1" x14ac:dyDescent="0.2">
      <c r="A625" s="72" t="s">
        <v>59</v>
      </c>
      <c r="B625" s="34">
        <f t="shared" si="1094"/>
        <v>620</v>
      </c>
      <c r="C625" s="2" t="s">
        <v>1015</v>
      </c>
      <c r="D625" s="55">
        <v>44546</v>
      </c>
      <c r="E625" s="2" t="s">
        <v>35</v>
      </c>
      <c r="F625" s="47" t="s">
        <v>10</v>
      </c>
      <c r="G625" s="47" t="s">
        <v>67</v>
      </c>
      <c r="H625" s="47">
        <v>1112</v>
      </c>
      <c r="I625" s="47" t="s">
        <v>131</v>
      </c>
      <c r="J625" s="47" t="s">
        <v>120</v>
      </c>
      <c r="K625" s="121" t="s">
        <v>772</v>
      </c>
      <c r="L625" s="33" t="s">
        <v>62</v>
      </c>
      <c r="M625" s="10">
        <v>6.51</v>
      </c>
      <c r="N625" s="27">
        <v>1.8190909090909089</v>
      </c>
      <c r="O625" s="28">
        <v>2.4</v>
      </c>
      <c r="P625" s="27">
        <v>1.316363636363636</v>
      </c>
      <c r="Q625" s="40">
        <f t="shared" si="1547"/>
        <v>-3.1</v>
      </c>
      <c r="R625" s="42">
        <f t="shared" ref="R625" si="1578">Q625+R624</f>
        <v>389.86000000000013</v>
      </c>
      <c r="S625" s="10">
        <f t="shared" ref="S625" si="1579">M625</f>
        <v>6.51</v>
      </c>
      <c r="T625" s="27">
        <f t="shared" ref="T625" si="1580">IF(S625&gt;0,T$4,0)</f>
        <v>1</v>
      </c>
      <c r="U625" s="28">
        <f t="shared" ref="U625" si="1581">O625</f>
        <v>2.4</v>
      </c>
      <c r="V625" s="27">
        <f t="shared" ref="V625" si="1582">IF(U625&gt;0,V$4,0)</f>
        <v>1</v>
      </c>
      <c r="W625" s="40">
        <f t="shared" si="1062"/>
        <v>-2</v>
      </c>
      <c r="X625" s="42">
        <f t="shared" ref="X625" si="1583">W625+X624</f>
        <v>241.56999999999982</v>
      </c>
      <c r="Y625" s="117"/>
      <c r="Z625" s="27"/>
      <c r="AA625" s="33"/>
      <c r="AB625" s="27"/>
      <c r="AC625" s="27"/>
      <c r="AD625" s="27"/>
      <c r="AE625" s="118"/>
      <c r="AF625" s="117"/>
      <c r="AG625" s="27"/>
      <c r="AH625" s="33"/>
      <c r="AI625" s="27"/>
      <c r="AJ625" s="27"/>
      <c r="AK625" s="118"/>
      <c r="AL625" s="70"/>
    </row>
    <row r="626" spans="1:38" outlineLevel="1" x14ac:dyDescent="0.2">
      <c r="A626" s="72" t="s">
        <v>59</v>
      </c>
      <c r="B626" s="34">
        <f t="shared" si="1094"/>
        <v>621</v>
      </c>
      <c r="C626" s="2" t="s">
        <v>1016</v>
      </c>
      <c r="D626" s="55">
        <v>44546</v>
      </c>
      <c r="E626" s="2" t="s">
        <v>35</v>
      </c>
      <c r="F626" s="47" t="s">
        <v>34</v>
      </c>
      <c r="G626" s="47" t="s">
        <v>67</v>
      </c>
      <c r="H626" s="47">
        <v>1212</v>
      </c>
      <c r="I626" s="47" t="s">
        <v>131</v>
      </c>
      <c r="J626" s="47" t="s">
        <v>120</v>
      </c>
      <c r="K626" s="121" t="s">
        <v>772</v>
      </c>
      <c r="L626" s="33" t="s">
        <v>8</v>
      </c>
      <c r="M626" s="10">
        <v>4.08</v>
      </c>
      <c r="N626" s="27">
        <v>3.2485714285714287</v>
      </c>
      <c r="O626" s="28">
        <v>2.02</v>
      </c>
      <c r="P626" s="27">
        <v>3.1662499999999998</v>
      </c>
      <c r="Q626" s="40">
        <f t="shared" si="1547"/>
        <v>0</v>
      </c>
      <c r="R626" s="42">
        <f t="shared" ref="R626" si="1584">Q626+R625</f>
        <v>389.86000000000013</v>
      </c>
      <c r="S626" s="10">
        <f t="shared" ref="S626" si="1585">M626</f>
        <v>4.08</v>
      </c>
      <c r="T626" s="27">
        <f t="shared" ref="T626" si="1586">IF(S626&gt;0,T$4,0)</f>
        <v>1</v>
      </c>
      <c r="U626" s="28">
        <f t="shared" ref="U626" si="1587">O626</f>
        <v>2.02</v>
      </c>
      <c r="V626" s="27">
        <f t="shared" ref="V626" si="1588">IF(U626&gt;0,V$4,0)</f>
        <v>1</v>
      </c>
      <c r="W626" s="40">
        <f t="shared" si="1062"/>
        <v>0.02</v>
      </c>
      <c r="X626" s="42">
        <f t="shared" ref="X626" si="1589">W626+X625</f>
        <v>241.58999999999983</v>
      </c>
      <c r="Y626" s="117"/>
      <c r="Z626" s="27"/>
      <c r="AA626" s="33"/>
      <c r="AB626" s="27"/>
      <c r="AC626" s="27"/>
      <c r="AD626" s="27"/>
      <c r="AE626" s="118"/>
      <c r="AF626" s="117"/>
      <c r="AG626" s="27"/>
      <c r="AH626" s="33"/>
      <c r="AI626" s="27"/>
      <c r="AJ626" s="27"/>
      <c r="AK626" s="118"/>
      <c r="AL626" s="70"/>
    </row>
    <row r="627" spans="1:38" outlineLevel="1" x14ac:dyDescent="0.2">
      <c r="A627" s="72" t="s">
        <v>59</v>
      </c>
      <c r="B627" s="34">
        <f t="shared" si="1094"/>
        <v>622</v>
      </c>
      <c r="C627" s="2" t="s">
        <v>1020</v>
      </c>
      <c r="D627" s="55">
        <v>44547</v>
      </c>
      <c r="E627" s="2" t="s">
        <v>78</v>
      </c>
      <c r="F627" s="47" t="s">
        <v>25</v>
      </c>
      <c r="G627" s="47" t="s">
        <v>67</v>
      </c>
      <c r="H627" s="47">
        <v>1000</v>
      </c>
      <c r="I627" s="47" t="s">
        <v>131</v>
      </c>
      <c r="J627" s="47" t="s">
        <v>120</v>
      </c>
      <c r="K627" s="121" t="s">
        <v>772</v>
      </c>
      <c r="L627" s="33" t="s">
        <v>8</v>
      </c>
      <c r="M627" s="10">
        <v>6.2</v>
      </c>
      <c r="N627" s="27">
        <v>1.93</v>
      </c>
      <c r="O627" s="28">
        <v>1.76</v>
      </c>
      <c r="P627" s="27">
        <v>0</v>
      </c>
      <c r="Q627" s="40">
        <f t="shared" si="1547"/>
        <v>-1.9</v>
      </c>
      <c r="R627" s="42">
        <f t="shared" ref="R627" si="1590">Q627+R626</f>
        <v>387.96000000000015</v>
      </c>
      <c r="S627" s="10">
        <f t="shared" ref="S627" si="1591">M627</f>
        <v>6.2</v>
      </c>
      <c r="T627" s="27">
        <f t="shared" ref="T627" si="1592">IF(S627&gt;0,T$4,0)</f>
        <v>1</v>
      </c>
      <c r="U627" s="28">
        <f t="shared" ref="U627" si="1593">O627</f>
        <v>1.76</v>
      </c>
      <c r="V627" s="27">
        <f t="shared" ref="V627" si="1594">IF(U627&gt;0,V$4,0)</f>
        <v>1</v>
      </c>
      <c r="W627" s="40">
        <f t="shared" si="1062"/>
        <v>-0.24</v>
      </c>
      <c r="X627" s="42">
        <f t="shared" ref="X627" si="1595">W627+X626</f>
        <v>241.34999999999982</v>
      </c>
      <c r="Y627" s="117"/>
      <c r="Z627" s="27"/>
      <c r="AA627" s="33"/>
      <c r="AB627" s="27"/>
      <c r="AC627" s="27"/>
      <c r="AD627" s="27"/>
      <c r="AE627" s="118"/>
      <c r="AF627" s="117"/>
      <c r="AG627" s="27"/>
      <c r="AH627" s="33"/>
      <c r="AI627" s="27"/>
      <c r="AJ627" s="27"/>
      <c r="AK627" s="118"/>
      <c r="AL627" s="70"/>
    </row>
    <row r="628" spans="1:38" outlineLevel="1" x14ac:dyDescent="0.2">
      <c r="A628" s="72" t="s">
        <v>59</v>
      </c>
      <c r="B628" s="34">
        <f t="shared" si="1094"/>
        <v>623</v>
      </c>
      <c r="C628" s="2" t="s">
        <v>1034</v>
      </c>
      <c r="D628" s="55">
        <v>44556</v>
      </c>
      <c r="E628" s="2" t="s">
        <v>49</v>
      </c>
      <c r="F628" s="47" t="s">
        <v>36</v>
      </c>
      <c r="G628" s="47" t="s">
        <v>245</v>
      </c>
      <c r="H628" s="47">
        <v>1200</v>
      </c>
      <c r="I628" s="47" t="s">
        <v>132</v>
      </c>
      <c r="J628" s="47" t="s">
        <v>120</v>
      </c>
      <c r="K628" s="121" t="s">
        <v>772</v>
      </c>
      <c r="L628" s="33" t="s">
        <v>9</v>
      </c>
      <c r="M628" s="10">
        <v>5.58</v>
      </c>
      <c r="N628" s="27">
        <v>2.1767567567567565</v>
      </c>
      <c r="O628" s="28">
        <v>2.1800000000000002</v>
      </c>
      <c r="P628" s="27">
        <v>1.8466666666666669</v>
      </c>
      <c r="Q628" s="40">
        <f t="shared" si="1547"/>
        <v>12.1</v>
      </c>
      <c r="R628" s="42">
        <f t="shared" ref="R628" si="1596">Q628+R627</f>
        <v>400.06000000000017</v>
      </c>
      <c r="S628" s="10">
        <f t="shared" ref="S628" si="1597">M628</f>
        <v>5.58</v>
      </c>
      <c r="T628" s="27">
        <f t="shared" ref="T628" si="1598">IF(S628&gt;0,T$4,0)</f>
        <v>1</v>
      </c>
      <c r="U628" s="28">
        <f t="shared" ref="U628" si="1599">O628</f>
        <v>2.1800000000000002</v>
      </c>
      <c r="V628" s="27">
        <f t="shared" ref="V628" si="1600">IF(U628&gt;0,V$4,0)</f>
        <v>1</v>
      </c>
      <c r="W628" s="40">
        <f t="shared" si="1062"/>
        <v>5.76</v>
      </c>
      <c r="X628" s="42">
        <f t="shared" ref="X628" si="1601">W628+X627</f>
        <v>247.10999999999981</v>
      </c>
      <c r="Y628" s="117"/>
      <c r="Z628" s="27"/>
      <c r="AA628" s="33"/>
      <c r="AB628" s="27"/>
      <c r="AC628" s="27"/>
      <c r="AD628" s="27"/>
      <c r="AE628" s="118"/>
      <c r="AF628" s="117"/>
      <c r="AG628" s="27"/>
      <c r="AH628" s="33"/>
      <c r="AI628" s="27"/>
      <c r="AJ628" s="27"/>
      <c r="AK628" s="118"/>
      <c r="AL628" s="70"/>
    </row>
    <row r="629" spans="1:38" outlineLevel="1" x14ac:dyDescent="0.2">
      <c r="A629" s="72" t="s">
        <v>59</v>
      </c>
      <c r="B629" s="34">
        <f t="shared" si="1094"/>
        <v>624</v>
      </c>
      <c r="C629" s="2" t="s">
        <v>1038</v>
      </c>
      <c r="D629" s="55">
        <v>44558</v>
      </c>
      <c r="E629" s="2" t="s">
        <v>78</v>
      </c>
      <c r="F629" s="47" t="s">
        <v>10</v>
      </c>
      <c r="G629" s="47" t="s">
        <v>67</v>
      </c>
      <c r="H629" s="47">
        <v>1209</v>
      </c>
      <c r="I629" s="47" t="s">
        <v>132</v>
      </c>
      <c r="J629" s="47" t="s">
        <v>120</v>
      </c>
      <c r="K629" s="121" t="s">
        <v>772</v>
      </c>
      <c r="L629" s="33" t="s">
        <v>9</v>
      </c>
      <c r="M629" s="10">
        <v>28</v>
      </c>
      <c r="N629" s="27">
        <v>0.36925925925925929</v>
      </c>
      <c r="O629" s="28">
        <v>3.98</v>
      </c>
      <c r="P629" s="27">
        <v>0.12999999999999995</v>
      </c>
      <c r="Q629" s="40">
        <f t="shared" si="1547"/>
        <v>10.4</v>
      </c>
      <c r="R629" s="42">
        <f t="shared" ref="R629" si="1602">Q629+R628</f>
        <v>410.46000000000015</v>
      </c>
      <c r="S629" s="10">
        <f t="shared" ref="S629" si="1603">M629</f>
        <v>28</v>
      </c>
      <c r="T629" s="27">
        <f t="shared" ref="T629" si="1604">IF(S629&gt;0,T$4,0)</f>
        <v>1</v>
      </c>
      <c r="U629" s="28">
        <f t="shared" ref="U629" si="1605">O629</f>
        <v>3.98</v>
      </c>
      <c r="V629" s="27">
        <f t="shared" ref="V629" si="1606">IF(U629&gt;0,V$4,0)</f>
        <v>1</v>
      </c>
      <c r="W629" s="40">
        <f t="shared" si="1062"/>
        <v>29.98</v>
      </c>
      <c r="X629" s="42">
        <f t="shared" ref="X629" si="1607">W629+X628</f>
        <v>277.0899999999998</v>
      </c>
      <c r="Y629" s="117"/>
      <c r="Z629" s="27"/>
      <c r="AA629" s="33"/>
      <c r="AB629" s="27"/>
      <c r="AC629" s="27"/>
      <c r="AD629" s="27"/>
      <c r="AE629" s="118"/>
      <c r="AF629" s="117"/>
      <c r="AG629" s="27"/>
      <c r="AH629" s="33"/>
      <c r="AI629" s="27"/>
      <c r="AJ629" s="27"/>
      <c r="AK629" s="118"/>
      <c r="AL629" s="70"/>
    </row>
    <row r="630" spans="1:38" outlineLevel="1" x14ac:dyDescent="0.2">
      <c r="A630" s="72" t="s">
        <v>59</v>
      </c>
      <c r="B630" s="34">
        <f t="shared" si="1094"/>
        <v>625</v>
      </c>
      <c r="C630" s="2" t="s">
        <v>1039</v>
      </c>
      <c r="D630" s="55">
        <v>44559</v>
      </c>
      <c r="E630" s="2" t="s">
        <v>39</v>
      </c>
      <c r="F630" s="47" t="s">
        <v>25</v>
      </c>
      <c r="G630" s="47" t="s">
        <v>67</v>
      </c>
      <c r="H630" s="47">
        <v>1200</v>
      </c>
      <c r="I630" s="47" t="s">
        <v>132</v>
      </c>
      <c r="J630" s="47" t="s">
        <v>120</v>
      </c>
      <c r="K630" s="121" t="s">
        <v>772</v>
      </c>
      <c r="L630" s="33" t="s">
        <v>9</v>
      </c>
      <c r="M630" s="10">
        <v>2.72</v>
      </c>
      <c r="N630" s="27">
        <v>5.8125714285714274</v>
      </c>
      <c r="O630" s="28">
        <v>1.32</v>
      </c>
      <c r="P630" s="27">
        <v>0</v>
      </c>
      <c r="Q630" s="40">
        <f t="shared" si="1547"/>
        <v>10</v>
      </c>
      <c r="R630" s="42">
        <f t="shared" ref="R630" si="1608">Q630+R629</f>
        <v>420.46000000000015</v>
      </c>
      <c r="S630" s="10">
        <f t="shared" ref="S630" si="1609">M630</f>
        <v>2.72</v>
      </c>
      <c r="T630" s="27">
        <f t="shared" ref="T630" si="1610">IF(S630&gt;0,T$4,0)</f>
        <v>1</v>
      </c>
      <c r="U630" s="28">
        <f t="shared" ref="U630" si="1611">O630</f>
        <v>1.32</v>
      </c>
      <c r="V630" s="27">
        <f t="shared" ref="V630" si="1612">IF(U630&gt;0,V$4,0)</f>
        <v>1</v>
      </c>
      <c r="W630" s="40">
        <f t="shared" si="1062"/>
        <v>2.04</v>
      </c>
      <c r="X630" s="42">
        <f t="shared" ref="X630" si="1613">W630+X629</f>
        <v>279.12999999999982</v>
      </c>
      <c r="Y630" s="117"/>
      <c r="Z630" s="27"/>
      <c r="AA630" s="33"/>
      <c r="AB630" s="27"/>
      <c r="AC630" s="27"/>
      <c r="AD630" s="27"/>
      <c r="AE630" s="118"/>
      <c r="AF630" s="117"/>
      <c r="AG630" s="27"/>
      <c r="AH630" s="33"/>
      <c r="AI630" s="27"/>
      <c r="AJ630" s="27"/>
      <c r="AK630" s="118"/>
      <c r="AL630" s="70"/>
    </row>
    <row r="631" spans="1:38" outlineLevel="1" x14ac:dyDescent="0.2">
      <c r="A631" s="72" t="s">
        <v>59</v>
      </c>
      <c r="B631" s="34">
        <f t="shared" si="1094"/>
        <v>626</v>
      </c>
      <c r="C631" s="2" t="s">
        <v>1042</v>
      </c>
      <c r="D631" s="55">
        <v>44559</v>
      </c>
      <c r="E631" s="2" t="s">
        <v>39</v>
      </c>
      <c r="F631" s="47" t="s">
        <v>36</v>
      </c>
      <c r="G631" s="47" t="s">
        <v>67</v>
      </c>
      <c r="H631" s="47">
        <v>1200</v>
      </c>
      <c r="I631" s="47" t="s">
        <v>132</v>
      </c>
      <c r="J631" s="47" t="s">
        <v>120</v>
      </c>
      <c r="K631" s="121" t="s">
        <v>772</v>
      </c>
      <c r="L631" s="33" t="s">
        <v>12</v>
      </c>
      <c r="M631" s="10">
        <v>5.6</v>
      </c>
      <c r="N631" s="27">
        <v>2.1761728395061728</v>
      </c>
      <c r="O631" s="28">
        <v>2.16</v>
      </c>
      <c r="P631" s="27">
        <v>1.8933333333333335</v>
      </c>
      <c r="Q631" s="40">
        <f t="shared" si="1547"/>
        <v>0</v>
      </c>
      <c r="R631" s="42">
        <f t="shared" ref="R631" si="1614">Q631+R630</f>
        <v>420.46000000000015</v>
      </c>
      <c r="S631" s="10">
        <f t="shared" ref="S631" si="1615">M631</f>
        <v>5.6</v>
      </c>
      <c r="T631" s="27">
        <f t="shared" ref="T631" si="1616">IF(S631&gt;0,T$4,0)</f>
        <v>1</v>
      </c>
      <c r="U631" s="28">
        <f t="shared" ref="U631" si="1617">O631</f>
        <v>2.16</v>
      </c>
      <c r="V631" s="27">
        <f t="shared" ref="V631" si="1618">IF(U631&gt;0,V$4,0)</f>
        <v>1</v>
      </c>
      <c r="W631" s="40">
        <f t="shared" si="1062"/>
        <v>0.16</v>
      </c>
      <c r="X631" s="42">
        <f t="shared" ref="X631" si="1619">W631+X630</f>
        <v>279.28999999999985</v>
      </c>
      <c r="Y631" s="117"/>
      <c r="Z631" s="27"/>
      <c r="AA631" s="33"/>
      <c r="AB631" s="27"/>
      <c r="AC631" s="27"/>
      <c r="AD631" s="27"/>
      <c r="AE631" s="118"/>
      <c r="AF631" s="117"/>
      <c r="AG631" s="27"/>
      <c r="AH631" s="33"/>
      <c r="AI631" s="27"/>
      <c r="AJ631" s="27"/>
      <c r="AK631" s="118"/>
      <c r="AL631" s="70"/>
    </row>
    <row r="632" spans="1:38" outlineLevel="1" x14ac:dyDescent="0.2">
      <c r="A632" s="72" t="s">
        <v>59</v>
      </c>
      <c r="B632" s="34">
        <f t="shared" si="1094"/>
        <v>627</v>
      </c>
      <c r="C632" s="2" t="s">
        <v>1046</v>
      </c>
      <c r="D632" s="55">
        <v>44561</v>
      </c>
      <c r="E632" s="2" t="s">
        <v>27</v>
      </c>
      <c r="F632" s="47" t="s">
        <v>25</v>
      </c>
      <c r="G632" s="47" t="s">
        <v>67</v>
      </c>
      <c r="H632" s="47">
        <v>1000</v>
      </c>
      <c r="I632" s="47" t="s">
        <v>132</v>
      </c>
      <c r="J632" s="47" t="s">
        <v>120</v>
      </c>
      <c r="K632" s="121" t="s">
        <v>772</v>
      </c>
      <c r="L632" s="33" t="s">
        <v>9</v>
      </c>
      <c r="M632" s="10">
        <v>2.42</v>
      </c>
      <c r="N632" s="27">
        <v>7.0139130434782615</v>
      </c>
      <c r="O632" s="28">
        <v>1.24</v>
      </c>
      <c r="P632" s="27">
        <v>0</v>
      </c>
      <c r="Q632" s="40">
        <f t="shared" si="1547"/>
        <v>10</v>
      </c>
      <c r="R632" s="42">
        <f t="shared" ref="R632" si="1620">Q632+R631</f>
        <v>430.46000000000015</v>
      </c>
      <c r="S632" s="10">
        <f t="shared" ref="S632" si="1621">M632</f>
        <v>2.42</v>
      </c>
      <c r="T632" s="27">
        <f t="shared" ref="T632" si="1622">IF(S632&gt;0,T$4,0)</f>
        <v>1</v>
      </c>
      <c r="U632" s="28">
        <f t="shared" ref="U632" si="1623">O632</f>
        <v>1.24</v>
      </c>
      <c r="V632" s="27">
        <f t="shared" ref="V632" si="1624">IF(U632&gt;0,V$4,0)</f>
        <v>1</v>
      </c>
      <c r="W632" s="40">
        <f t="shared" si="1062"/>
        <v>1.66</v>
      </c>
      <c r="X632" s="42">
        <f t="shared" ref="X632" si="1625">W632+X631</f>
        <v>280.94999999999987</v>
      </c>
      <c r="Y632" s="117"/>
      <c r="Z632" s="27"/>
      <c r="AA632" s="33"/>
      <c r="AB632" s="27"/>
      <c r="AC632" s="27"/>
      <c r="AD632" s="27"/>
      <c r="AE632" s="118"/>
      <c r="AF632" s="117"/>
      <c r="AG632" s="27"/>
      <c r="AH632" s="33"/>
      <c r="AI632" s="27"/>
      <c r="AJ632" s="27"/>
      <c r="AK632" s="118"/>
      <c r="AL632" s="70"/>
    </row>
    <row r="633" spans="1:38" outlineLevel="1" x14ac:dyDescent="0.2">
      <c r="A633" s="72" t="s">
        <v>59</v>
      </c>
      <c r="B633" s="48">
        <f t="shared" si="1094"/>
        <v>628</v>
      </c>
      <c r="C633" s="9" t="s">
        <v>1045</v>
      </c>
      <c r="D633" s="39">
        <v>44561</v>
      </c>
      <c r="E633" s="9" t="s">
        <v>27</v>
      </c>
      <c r="F633" s="50" t="s">
        <v>25</v>
      </c>
      <c r="G633" s="50" t="s">
        <v>67</v>
      </c>
      <c r="H633" s="50">
        <v>1000</v>
      </c>
      <c r="I633" s="50" t="s">
        <v>132</v>
      </c>
      <c r="J633" s="50" t="s">
        <v>120</v>
      </c>
      <c r="K633" s="122" t="s">
        <v>772</v>
      </c>
      <c r="L633" s="35" t="s">
        <v>12</v>
      </c>
      <c r="M633" s="36">
        <v>11.74</v>
      </c>
      <c r="N633" s="37">
        <v>0.93325581395348833</v>
      </c>
      <c r="O633" s="38">
        <v>2.25</v>
      </c>
      <c r="P633" s="37">
        <v>0.72000000000000008</v>
      </c>
      <c r="Q633" s="41">
        <f t="shared" si="1547"/>
        <v>0</v>
      </c>
      <c r="R633" s="45">
        <f t="shared" ref="R633" si="1626">Q633+R632</f>
        <v>430.46000000000015</v>
      </c>
      <c r="S633" s="36">
        <f t="shared" ref="S633" si="1627">M633</f>
        <v>11.74</v>
      </c>
      <c r="T633" s="37">
        <f t="shared" ref="T633" si="1628">IF(S633&gt;0,T$4,0)</f>
        <v>1</v>
      </c>
      <c r="U633" s="38">
        <f t="shared" ref="U633" si="1629">O633</f>
        <v>2.25</v>
      </c>
      <c r="V633" s="37">
        <f t="shared" ref="V633" si="1630">IF(U633&gt;0,V$4,0)</f>
        <v>1</v>
      </c>
      <c r="W633" s="41">
        <f t="shared" si="1062"/>
        <v>0.25</v>
      </c>
      <c r="X633" s="45">
        <f t="shared" ref="X633" si="1631">W633+X632</f>
        <v>281.19999999999987</v>
      </c>
      <c r="Y633" s="119"/>
      <c r="Z633" s="37"/>
      <c r="AA633" s="35"/>
      <c r="AB633" s="37"/>
      <c r="AC633" s="37"/>
      <c r="AD633" s="37"/>
      <c r="AE633" s="120"/>
      <c r="AF633" s="119"/>
      <c r="AG633" s="37"/>
      <c r="AH633" s="35"/>
      <c r="AI633" s="37"/>
      <c r="AJ633" s="37"/>
      <c r="AK633" s="120"/>
      <c r="AL633" s="70"/>
    </row>
    <row r="634" spans="1:38" outlineLevel="1" collapsed="1" x14ac:dyDescent="0.2">
      <c r="A634" s="72" t="s">
        <v>59</v>
      </c>
      <c r="B634" s="34">
        <f t="shared" si="1094"/>
        <v>629</v>
      </c>
      <c r="C634" s="2" t="s">
        <v>1011</v>
      </c>
      <c r="D634" s="55">
        <v>44569</v>
      </c>
      <c r="E634" s="2" t="s">
        <v>49</v>
      </c>
      <c r="F634" s="47" t="s">
        <v>25</v>
      </c>
      <c r="G634" s="47" t="s">
        <v>245</v>
      </c>
      <c r="H634" s="47">
        <v>1000</v>
      </c>
      <c r="I634" s="47" t="s">
        <v>132</v>
      </c>
      <c r="J634" s="47" t="s">
        <v>120</v>
      </c>
      <c r="K634" s="121" t="s">
        <v>772</v>
      </c>
      <c r="L634" s="33" t="s">
        <v>9</v>
      </c>
      <c r="M634" s="10">
        <v>2.82</v>
      </c>
      <c r="N634" s="27">
        <v>5.4882758620689645</v>
      </c>
      <c r="O634" s="28">
        <v>1.28</v>
      </c>
      <c r="P634" s="27">
        <v>0</v>
      </c>
      <c r="Q634" s="40">
        <f t="shared" si="1547"/>
        <v>10</v>
      </c>
      <c r="R634" s="42">
        <f t="shared" ref="R634" si="1632">Q634+R633</f>
        <v>440.46000000000015</v>
      </c>
      <c r="S634" s="10">
        <f t="shared" ref="S634" si="1633">M634</f>
        <v>2.82</v>
      </c>
      <c r="T634" s="27">
        <f t="shared" ref="T634" si="1634">IF(S634&gt;0,T$4,0)</f>
        <v>1</v>
      </c>
      <c r="U634" s="28">
        <f t="shared" ref="U634" si="1635">O634</f>
        <v>1.28</v>
      </c>
      <c r="V634" s="27">
        <f t="shared" ref="V634" si="1636">IF(U634&gt;0,V$4,0)</f>
        <v>1</v>
      </c>
      <c r="W634" s="40">
        <f t="shared" si="1062"/>
        <v>2.1</v>
      </c>
      <c r="X634" s="42">
        <f t="shared" ref="X634" si="1637">W634+X633</f>
        <v>283.2999999999999</v>
      </c>
      <c r="Y634" s="117"/>
      <c r="Z634" s="27"/>
      <c r="AA634" s="33"/>
      <c r="AB634" s="27"/>
      <c r="AC634" s="27"/>
      <c r="AD634" s="27"/>
      <c r="AE634" s="118"/>
      <c r="AF634" s="117"/>
      <c r="AG634" s="27"/>
      <c r="AH634" s="33"/>
      <c r="AI634" s="27"/>
      <c r="AJ634" s="27"/>
      <c r="AK634" s="118"/>
      <c r="AL634" s="70"/>
    </row>
    <row r="635" spans="1:38" outlineLevel="1" x14ac:dyDescent="0.2">
      <c r="A635" s="72" t="s">
        <v>59</v>
      </c>
      <c r="B635" s="34">
        <f t="shared" si="1094"/>
        <v>630</v>
      </c>
      <c r="C635" s="2" t="s">
        <v>1057</v>
      </c>
      <c r="D635" s="55">
        <v>44572</v>
      </c>
      <c r="E635" s="2" t="s">
        <v>88</v>
      </c>
      <c r="F635" s="47" t="s">
        <v>25</v>
      </c>
      <c r="G635" s="47" t="s">
        <v>67</v>
      </c>
      <c r="H635" s="47">
        <v>1100</v>
      </c>
      <c r="I635" s="47" t="s">
        <v>132</v>
      </c>
      <c r="J635" s="47" t="s">
        <v>120</v>
      </c>
      <c r="K635" s="121" t="s">
        <v>772</v>
      </c>
      <c r="L635" s="33" t="s">
        <v>12</v>
      </c>
      <c r="M635" s="10">
        <v>1.43</v>
      </c>
      <c r="N635" s="27">
        <v>23.25028571428571</v>
      </c>
      <c r="O635" s="28">
        <v>1.1100000000000001</v>
      </c>
      <c r="P635" s="27">
        <v>0</v>
      </c>
      <c r="Q635" s="40">
        <f t="shared" si="1547"/>
        <v>-23.3</v>
      </c>
      <c r="R635" s="42">
        <f t="shared" ref="R635" si="1638">Q635+R634</f>
        <v>417.16000000000014</v>
      </c>
      <c r="S635" s="10">
        <f t="shared" ref="S635" si="1639">M635</f>
        <v>1.43</v>
      </c>
      <c r="T635" s="27">
        <f t="shared" ref="T635" si="1640">IF(S635&gt;0,T$4,0)</f>
        <v>1</v>
      </c>
      <c r="U635" s="28">
        <f t="shared" ref="U635" si="1641">O635</f>
        <v>1.1100000000000001</v>
      </c>
      <c r="V635" s="27">
        <f t="shared" ref="V635" si="1642">IF(U635&gt;0,V$4,0)</f>
        <v>1</v>
      </c>
      <c r="W635" s="40">
        <f t="shared" si="1062"/>
        <v>-0.89</v>
      </c>
      <c r="X635" s="42">
        <f t="shared" ref="X635" si="1643">W635+X634</f>
        <v>282.40999999999991</v>
      </c>
      <c r="Y635" s="117"/>
      <c r="Z635" s="27"/>
      <c r="AA635" s="33"/>
      <c r="AB635" s="27"/>
      <c r="AC635" s="27"/>
      <c r="AD635" s="27"/>
      <c r="AE635" s="118"/>
      <c r="AF635" s="117"/>
      <c r="AG635" s="27"/>
      <c r="AH635" s="33"/>
      <c r="AI635" s="27"/>
      <c r="AJ635" s="27"/>
      <c r="AK635" s="118"/>
      <c r="AL635" s="70"/>
    </row>
    <row r="636" spans="1:38" outlineLevel="1" x14ac:dyDescent="0.2">
      <c r="A636" s="72" t="s">
        <v>59</v>
      </c>
      <c r="B636" s="34">
        <f t="shared" si="1094"/>
        <v>631</v>
      </c>
      <c r="C636" s="2" t="s">
        <v>1069</v>
      </c>
      <c r="D636" s="55">
        <v>44572</v>
      </c>
      <c r="E636" s="2" t="s">
        <v>88</v>
      </c>
      <c r="F636" s="47" t="s">
        <v>36</v>
      </c>
      <c r="G636" s="47" t="s">
        <v>67</v>
      </c>
      <c r="H636" s="47">
        <v>1200</v>
      </c>
      <c r="I636" s="47" t="s">
        <v>132</v>
      </c>
      <c r="J636" s="47" t="s">
        <v>120</v>
      </c>
      <c r="K636" s="121" t="s">
        <v>772</v>
      </c>
      <c r="L636" s="33" t="s">
        <v>12</v>
      </c>
      <c r="M636" s="10">
        <v>1.72</v>
      </c>
      <c r="N636" s="27">
        <v>13.888695652173917</v>
      </c>
      <c r="O636" s="28">
        <v>1.1000000000000001</v>
      </c>
      <c r="P636" s="27">
        <v>0</v>
      </c>
      <c r="Q636" s="40">
        <f t="shared" si="1547"/>
        <v>-13.9</v>
      </c>
      <c r="R636" s="42">
        <f t="shared" ref="R636" si="1644">Q636+R635</f>
        <v>403.26000000000016</v>
      </c>
      <c r="S636" s="10">
        <f t="shared" ref="S636" si="1645">M636</f>
        <v>1.72</v>
      </c>
      <c r="T636" s="27">
        <f t="shared" ref="T636" si="1646">IF(S636&gt;0,T$4,0)</f>
        <v>1</v>
      </c>
      <c r="U636" s="28">
        <f t="shared" ref="U636" si="1647">O636</f>
        <v>1.1000000000000001</v>
      </c>
      <c r="V636" s="27">
        <f t="shared" ref="V636" si="1648">IF(U636&gt;0,V$4,0)</f>
        <v>1</v>
      </c>
      <c r="W636" s="40">
        <f t="shared" si="1062"/>
        <v>-0.9</v>
      </c>
      <c r="X636" s="42">
        <f t="shared" ref="X636" si="1649">W636+X635</f>
        <v>281.50999999999993</v>
      </c>
      <c r="Y636" s="117"/>
      <c r="Z636" s="27"/>
      <c r="AA636" s="33"/>
      <c r="AB636" s="27"/>
      <c r="AC636" s="27"/>
      <c r="AD636" s="27"/>
      <c r="AE636" s="118"/>
      <c r="AF636" s="117"/>
      <c r="AG636" s="27"/>
      <c r="AH636" s="33"/>
      <c r="AI636" s="27"/>
      <c r="AJ636" s="27"/>
      <c r="AK636" s="118"/>
      <c r="AL636" s="70"/>
    </row>
    <row r="637" spans="1:38" outlineLevel="1" x14ac:dyDescent="0.2">
      <c r="A637" s="72" t="s">
        <v>59</v>
      </c>
      <c r="B637" s="34">
        <f t="shared" si="1094"/>
        <v>632</v>
      </c>
      <c r="C637" s="2" t="s">
        <v>1068</v>
      </c>
      <c r="D637" s="55">
        <v>44576</v>
      </c>
      <c r="E637" s="2" t="s">
        <v>31</v>
      </c>
      <c r="F637" s="47" t="s">
        <v>25</v>
      </c>
      <c r="G637" s="47" t="s">
        <v>245</v>
      </c>
      <c r="H637" s="47">
        <v>1100</v>
      </c>
      <c r="I637" s="47" t="s">
        <v>132</v>
      </c>
      <c r="J637" s="47" t="s">
        <v>120</v>
      </c>
      <c r="K637" s="121" t="s">
        <v>772</v>
      </c>
      <c r="L637" s="33" t="s">
        <v>12</v>
      </c>
      <c r="M637" s="10">
        <v>2.04</v>
      </c>
      <c r="N637" s="27">
        <v>9.6557575757575744</v>
      </c>
      <c r="O637" s="28">
        <v>1.3</v>
      </c>
      <c r="P637" s="27">
        <v>0</v>
      </c>
      <c r="Q637" s="40">
        <f t="shared" si="1547"/>
        <v>-9.6999999999999993</v>
      </c>
      <c r="R637" s="42">
        <f t="shared" ref="R637" si="1650">Q637+R636</f>
        <v>393.56000000000017</v>
      </c>
      <c r="S637" s="10">
        <f t="shared" ref="S637" si="1651">M637</f>
        <v>2.04</v>
      </c>
      <c r="T637" s="27">
        <f t="shared" ref="T637" si="1652">IF(S637&gt;0,T$4,0)</f>
        <v>1</v>
      </c>
      <c r="U637" s="28">
        <f t="shared" ref="U637" si="1653">O637</f>
        <v>1.3</v>
      </c>
      <c r="V637" s="27">
        <f t="shared" ref="V637" si="1654">IF(U637&gt;0,V$4,0)</f>
        <v>1</v>
      </c>
      <c r="W637" s="40">
        <f t="shared" si="1062"/>
        <v>-0.7</v>
      </c>
      <c r="X637" s="42">
        <f t="shared" ref="X637" si="1655">W637+X636</f>
        <v>280.80999999999995</v>
      </c>
      <c r="Y637" s="117"/>
      <c r="Z637" s="27"/>
      <c r="AA637" s="33"/>
      <c r="AB637" s="27"/>
      <c r="AC637" s="27"/>
      <c r="AD637" s="27"/>
      <c r="AE637" s="118"/>
      <c r="AF637" s="117"/>
      <c r="AG637" s="27"/>
      <c r="AH637" s="33"/>
      <c r="AI637" s="27"/>
      <c r="AJ637" s="27"/>
      <c r="AK637" s="118"/>
      <c r="AL637" s="70"/>
    </row>
    <row r="638" spans="1:38" outlineLevel="1" x14ac:dyDescent="0.2">
      <c r="A638" s="72" t="s">
        <v>59</v>
      </c>
      <c r="B638" s="34">
        <f t="shared" si="1094"/>
        <v>633</v>
      </c>
      <c r="C638" s="2" t="s">
        <v>1084</v>
      </c>
      <c r="D638" s="55">
        <v>44581</v>
      </c>
      <c r="E638" s="2" t="s">
        <v>42</v>
      </c>
      <c r="F638" s="47" t="s">
        <v>10</v>
      </c>
      <c r="G638" s="47" t="s">
        <v>67</v>
      </c>
      <c r="H638" s="47">
        <v>1300</v>
      </c>
      <c r="I638" s="47" t="s">
        <v>132</v>
      </c>
      <c r="J638" s="47" t="s">
        <v>120</v>
      </c>
      <c r="K638" s="121" t="s">
        <v>772</v>
      </c>
      <c r="L638" s="33" t="s">
        <v>66</v>
      </c>
      <c r="M638" s="10">
        <v>4.12</v>
      </c>
      <c r="N638" s="27">
        <v>3.2120000000000006</v>
      </c>
      <c r="O638" s="28">
        <v>1.97</v>
      </c>
      <c r="P638" s="27">
        <v>3.2800000000000002</v>
      </c>
      <c r="Q638" s="40">
        <f t="shared" si="1547"/>
        <v>-6.5</v>
      </c>
      <c r="R638" s="42">
        <f t="shared" ref="R638" si="1656">Q638+R637</f>
        <v>387.06000000000017</v>
      </c>
      <c r="S638" s="10">
        <f t="shared" ref="S638" si="1657">M638</f>
        <v>4.12</v>
      </c>
      <c r="T638" s="27">
        <f t="shared" ref="T638" si="1658">IF(S638&gt;0,T$4,0)</f>
        <v>1</v>
      </c>
      <c r="U638" s="28">
        <f t="shared" ref="U638" si="1659">O638</f>
        <v>1.97</v>
      </c>
      <c r="V638" s="27">
        <f t="shared" ref="V638" si="1660">IF(U638&gt;0,V$4,0)</f>
        <v>1</v>
      </c>
      <c r="W638" s="40">
        <f t="shared" si="1062"/>
        <v>-2</v>
      </c>
      <c r="X638" s="42">
        <f t="shared" ref="X638" si="1661">W638+X637</f>
        <v>278.80999999999995</v>
      </c>
      <c r="Y638" s="117"/>
      <c r="Z638" s="27"/>
      <c r="AA638" s="33"/>
      <c r="AB638" s="27"/>
      <c r="AC638" s="27"/>
      <c r="AD638" s="27"/>
      <c r="AE638" s="118"/>
      <c r="AF638" s="117"/>
      <c r="AG638" s="27"/>
      <c r="AH638" s="33"/>
      <c r="AI638" s="27"/>
      <c r="AJ638" s="27"/>
      <c r="AK638" s="118"/>
      <c r="AL638" s="70"/>
    </row>
    <row r="639" spans="1:38" outlineLevel="1" x14ac:dyDescent="0.2">
      <c r="A639" s="72" t="s">
        <v>59</v>
      </c>
      <c r="B639" s="34">
        <f t="shared" si="1094"/>
        <v>634</v>
      </c>
      <c r="C639" s="2" t="s">
        <v>1085</v>
      </c>
      <c r="D639" s="55">
        <v>44582</v>
      </c>
      <c r="E639" s="2" t="s">
        <v>31</v>
      </c>
      <c r="F639" s="47" t="s">
        <v>25</v>
      </c>
      <c r="G639" s="47" t="s">
        <v>67</v>
      </c>
      <c r="H639" s="47">
        <v>1000</v>
      </c>
      <c r="I639" s="47" t="s">
        <v>132</v>
      </c>
      <c r="J639" s="47" t="s">
        <v>120</v>
      </c>
      <c r="K639" s="121" t="s">
        <v>772</v>
      </c>
      <c r="L639" s="33" t="s">
        <v>9</v>
      </c>
      <c r="M639" s="10">
        <v>10</v>
      </c>
      <c r="N639" s="27">
        <v>1.1099999999999999</v>
      </c>
      <c r="O639" s="28">
        <v>2.9</v>
      </c>
      <c r="P639" s="27">
        <v>0.56857142857142806</v>
      </c>
      <c r="Q639" s="40">
        <f t="shared" si="1547"/>
        <v>11.1</v>
      </c>
      <c r="R639" s="42">
        <f t="shared" ref="R639" si="1662">Q639+R638</f>
        <v>398.1600000000002</v>
      </c>
      <c r="S639" s="10">
        <f t="shared" ref="S639" si="1663">M639</f>
        <v>10</v>
      </c>
      <c r="T639" s="27">
        <f t="shared" ref="T639" si="1664">IF(S639&gt;0,T$4,0)</f>
        <v>1</v>
      </c>
      <c r="U639" s="28">
        <f t="shared" ref="U639" si="1665">O639</f>
        <v>2.9</v>
      </c>
      <c r="V639" s="27">
        <f t="shared" ref="V639" si="1666">IF(U639&gt;0,V$4,0)</f>
        <v>1</v>
      </c>
      <c r="W639" s="40">
        <f t="shared" si="1062"/>
        <v>10.9</v>
      </c>
      <c r="X639" s="42">
        <f t="shared" ref="X639" si="1667">W639+X638</f>
        <v>289.70999999999992</v>
      </c>
      <c r="Y639" s="117"/>
      <c r="Z639" s="27"/>
      <c r="AA639" s="33"/>
      <c r="AB639" s="27"/>
      <c r="AC639" s="27"/>
      <c r="AD639" s="27"/>
      <c r="AE639" s="118"/>
      <c r="AF639" s="117"/>
      <c r="AG639" s="27"/>
      <c r="AH639" s="33"/>
      <c r="AI639" s="27"/>
      <c r="AJ639" s="27"/>
      <c r="AK639" s="118"/>
      <c r="AL639" s="70"/>
    </row>
    <row r="640" spans="1:38" outlineLevel="1" x14ac:dyDescent="0.2">
      <c r="A640" s="72" t="s">
        <v>59</v>
      </c>
      <c r="B640" s="34">
        <f t="shared" si="1094"/>
        <v>635</v>
      </c>
      <c r="C640" s="2" t="s">
        <v>1089</v>
      </c>
      <c r="D640" s="55">
        <v>44583</v>
      </c>
      <c r="E640" s="2" t="s">
        <v>78</v>
      </c>
      <c r="F640" s="47" t="s">
        <v>25</v>
      </c>
      <c r="G640" s="47" t="s">
        <v>67</v>
      </c>
      <c r="H640" s="47">
        <v>1009</v>
      </c>
      <c r="I640" s="47" t="s">
        <v>132</v>
      </c>
      <c r="J640" s="47" t="s">
        <v>120</v>
      </c>
      <c r="K640" s="121" t="s">
        <v>772</v>
      </c>
      <c r="L640" s="33" t="s">
        <v>8</v>
      </c>
      <c r="M640" s="10">
        <v>1.48</v>
      </c>
      <c r="N640" s="27">
        <v>20.861466275659822</v>
      </c>
      <c r="O640" s="28">
        <v>1.08</v>
      </c>
      <c r="P640" s="27">
        <v>0</v>
      </c>
      <c r="Q640" s="40">
        <f t="shared" si="1547"/>
        <v>-20.9</v>
      </c>
      <c r="R640" s="42">
        <f t="shared" ref="R640" si="1668">Q640+R639</f>
        <v>377.26000000000022</v>
      </c>
      <c r="S640" s="10">
        <f t="shared" ref="S640" si="1669">M640</f>
        <v>1.48</v>
      </c>
      <c r="T640" s="27">
        <f t="shared" ref="T640" si="1670">IF(S640&gt;0,T$4,0)</f>
        <v>1</v>
      </c>
      <c r="U640" s="28">
        <f t="shared" ref="U640" si="1671">O640</f>
        <v>1.08</v>
      </c>
      <c r="V640" s="27">
        <f t="shared" ref="V640" si="1672">IF(U640&gt;0,V$4,0)</f>
        <v>1</v>
      </c>
      <c r="W640" s="40">
        <f t="shared" si="1062"/>
        <v>-0.92</v>
      </c>
      <c r="X640" s="42">
        <f t="shared" ref="X640" si="1673">W640+X639</f>
        <v>288.78999999999991</v>
      </c>
      <c r="Y640" s="117"/>
      <c r="Z640" s="27"/>
      <c r="AA640" s="33"/>
      <c r="AB640" s="27"/>
      <c r="AC640" s="27"/>
      <c r="AD640" s="27"/>
      <c r="AE640" s="118"/>
      <c r="AF640" s="117"/>
      <c r="AG640" s="27"/>
      <c r="AH640" s="33"/>
      <c r="AI640" s="27"/>
      <c r="AJ640" s="27"/>
      <c r="AK640" s="118"/>
      <c r="AL640" s="70"/>
    </row>
    <row r="641" spans="1:38" outlineLevel="1" x14ac:dyDescent="0.2">
      <c r="A641" s="72" t="s">
        <v>59</v>
      </c>
      <c r="B641" s="34">
        <f t="shared" si="1094"/>
        <v>636</v>
      </c>
      <c r="C641" s="2" t="s">
        <v>1080</v>
      </c>
      <c r="D641" s="55">
        <v>44584</v>
      </c>
      <c r="E641" s="2" t="s">
        <v>51</v>
      </c>
      <c r="F641" s="47" t="s">
        <v>25</v>
      </c>
      <c r="G641" s="47" t="s">
        <v>67</v>
      </c>
      <c r="H641" s="47">
        <v>1100</v>
      </c>
      <c r="I641" s="47" t="s">
        <v>132</v>
      </c>
      <c r="J641" s="47" t="s">
        <v>120</v>
      </c>
      <c r="K641" s="121" t="s">
        <v>772</v>
      </c>
      <c r="L641" s="33" t="s">
        <v>74</v>
      </c>
      <c r="M641" s="10">
        <v>3.29</v>
      </c>
      <c r="N641" s="27">
        <v>4.353513513513513</v>
      </c>
      <c r="O641" s="28">
        <v>1.39</v>
      </c>
      <c r="P641" s="27">
        <v>0</v>
      </c>
      <c r="Q641" s="40">
        <f t="shared" si="1547"/>
        <v>-4.4000000000000004</v>
      </c>
      <c r="R641" s="42">
        <f t="shared" ref="R641" si="1674">Q641+R640</f>
        <v>372.86000000000024</v>
      </c>
      <c r="S641" s="10">
        <f t="shared" ref="S641" si="1675">M641</f>
        <v>3.29</v>
      </c>
      <c r="T641" s="27">
        <f t="shared" ref="T641" si="1676">IF(S641&gt;0,T$4,0)</f>
        <v>1</v>
      </c>
      <c r="U641" s="28">
        <f t="shared" ref="U641" si="1677">O641</f>
        <v>1.39</v>
      </c>
      <c r="V641" s="27">
        <f t="shared" ref="V641" si="1678">IF(U641&gt;0,V$4,0)</f>
        <v>1</v>
      </c>
      <c r="W641" s="40">
        <f t="shared" si="1062"/>
        <v>-2</v>
      </c>
      <c r="X641" s="42">
        <f t="shared" ref="X641" si="1679">W641+X640</f>
        <v>286.78999999999991</v>
      </c>
      <c r="Y641" s="117"/>
      <c r="Z641" s="27"/>
      <c r="AA641" s="33"/>
      <c r="AB641" s="27"/>
      <c r="AC641" s="27"/>
      <c r="AD641" s="27"/>
      <c r="AE641" s="118"/>
      <c r="AF641" s="117"/>
      <c r="AG641" s="27"/>
      <c r="AH641" s="33"/>
      <c r="AI641" s="27"/>
      <c r="AJ641" s="27"/>
      <c r="AK641" s="118"/>
      <c r="AL641" s="70"/>
    </row>
    <row r="642" spans="1:38" outlineLevel="1" x14ac:dyDescent="0.2">
      <c r="A642" s="72" t="s">
        <v>59</v>
      </c>
      <c r="B642" s="34">
        <f t="shared" si="1094"/>
        <v>637</v>
      </c>
      <c r="C642" s="2" t="s">
        <v>1028</v>
      </c>
      <c r="D642" s="55">
        <v>44584</v>
      </c>
      <c r="E642" s="2" t="s">
        <v>51</v>
      </c>
      <c r="F642" s="47" t="s">
        <v>25</v>
      </c>
      <c r="G642" s="47" t="s">
        <v>67</v>
      </c>
      <c r="H642" s="47">
        <v>1100</v>
      </c>
      <c r="I642" s="47" t="s">
        <v>132</v>
      </c>
      <c r="J642" s="47" t="s">
        <v>120</v>
      </c>
      <c r="K642" s="121" t="s">
        <v>772</v>
      </c>
      <c r="L642" s="33" t="s">
        <v>66</v>
      </c>
      <c r="M642" s="10">
        <v>3.96</v>
      </c>
      <c r="N642" s="27">
        <v>3.3944680851063831</v>
      </c>
      <c r="O642" s="28">
        <v>1.69</v>
      </c>
      <c r="P642" s="27">
        <v>0</v>
      </c>
      <c r="Q642" s="40">
        <f t="shared" si="1547"/>
        <v>-3.4</v>
      </c>
      <c r="R642" s="42">
        <f t="shared" ref="R642" si="1680">Q642+R641</f>
        <v>369.46000000000026</v>
      </c>
      <c r="S642" s="10">
        <f t="shared" ref="S642" si="1681">M642</f>
        <v>3.96</v>
      </c>
      <c r="T642" s="27">
        <f t="shared" ref="T642" si="1682">IF(S642&gt;0,T$4,0)</f>
        <v>1</v>
      </c>
      <c r="U642" s="28">
        <f t="shared" ref="U642" si="1683">O642</f>
        <v>1.69</v>
      </c>
      <c r="V642" s="27">
        <f t="shared" ref="V642" si="1684">IF(U642&gt;0,V$4,0)</f>
        <v>1</v>
      </c>
      <c r="W642" s="40">
        <f t="shared" si="1062"/>
        <v>-2</v>
      </c>
      <c r="X642" s="42">
        <f t="shared" ref="X642" si="1685">W642+X641</f>
        <v>284.78999999999991</v>
      </c>
      <c r="Y642" s="117"/>
      <c r="Z642" s="27"/>
      <c r="AA642" s="33"/>
      <c r="AB642" s="27"/>
      <c r="AC642" s="27"/>
      <c r="AD642" s="27"/>
      <c r="AE642" s="118"/>
      <c r="AF642" s="117"/>
      <c r="AG642" s="27"/>
      <c r="AH642" s="33"/>
      <c r="AI642" s="27"/>
      <c r="AJ642" s="27"/>
      <c r="AK642" s="118"/>
      <c r="AL642" s="70"/>
    </row>
    <row r="643" spans="1:38" outlineLevel="1" x14ac:dyDescent="0.2">
      <c r="A643" s="72" t="s">
        <v>59</v>
      </c>
      <c r="B643" s="34">
        <f t="shared" si="1094"/>
        <v>638</v>
      </c>
      <c r="C643" s="2" t="s">
        <v>1092</v>
      </c>
      <c r="D643" s="55">
        <v>44584</v>
      </c>
      <c r="E643" s="2" t="s">
        <v>51</v>
      </c>
      <c r="F643" s="47" t="s">
        <v>25</v>
      </c>
      <c r="G643" s="47" t="s">
        <v>67</v>
      </c>
      <c r="H643" s="47">
        <v>1100</v>
      </c>
      <c r="I643" s="47" t="s">
        <v>132</v>
      </c>
      <c r="J643" s="47" t="s">
        <v>120</v>
      </c>
      <c r="K643" s="121" t="s">
        <v>772</v>
      </c>
      <c r="L643" s="33" t="s">
        <v>8</v>
      </c>
      <c r="M643" s="10">
        <v>5</v>
      </c>
      <c r="N643" s="27">
        <v>2.4949999999999997</v>
      </c>
      <c r="O643" s="28">
        <v>1.73</v>
      </c>
      <c r="P643" s="27">
        <v>0</v>
      </c>
      <c r="Q643" s="40">
        <f t="shared" si="1547"/>
        <v>-2.5</v>
      </c>
      <c r="R643" s="42">
        <f t="shared" ref="R643" si="1686">Q643+R642</f>
        <v>366.96000000000026</v>
      </c>
      <c r="S643" s="10">
        <f t="shared" ref="S643" si="1687">M643</f>
        <v>5</v>
      </c>
      <c r="T643" s="27">
        <f t="shared" ref="T643" si="1688">IF(S643&gt;0,T$4,0)</f>
        <v>1</v>
      </c>
      <c r="U643" s="28">
        <f t="shared" ref="U643" si="1689">O643</f>
        <v>1.73</v>
      </c>
      <c r="V643" s="27">
        <f t="shared" ref="V643" si="1690">IF(U643&gt;0,V$4,0)</f>
        <v>1</v>
      </c>
      <c r="W643" s="40">
        <f t="shared" si="1062"/>
        <v>-0.27</v>
      </c>
      <c r="X643" s="42">
        <f t="shared" ref="X643" si="1691">W643+X642</f>
        <v>284.51999999999992</v>
      </c>
      <c r="Y643" s="117"/>
      <c r="Z643" s="27"/>
      <c r="AA643" s="33"/>
      <c r="AB643" s="27"/>
      <c r="AC643" s="27"/>
      <c r="AD643" s="27"/>
      <c r="AE643" s="118"/>
      <c r="AF643" s="117"/>
      <c r="AG643" s="27"/>
      <c r="AH643" s="33"/>
      <c r="AI643" s="27"/>
      <c r="AJ643" s="27"/>
      <c r="AK643" s="118"/>
      <c r="AL643" s="70"/>
    </row>
    <row r="644" spans="1:38" outlineLevel="1" x14ac:dyDescent="0.2">
      <c r="A644" s="72" t="s">
        <v>59</v>
      </c>
      <c r="B644" s="48">
        <f t="shared" si="1094"/>
        <v>639</v>
      </c>
      <c r="C644" s="9" t="s">
        <v>1101</v>
      </c>
      <c r="D644" s="39">
        <v>44589</v>
      </c>
      <c r="E644" s="9" t="s">
        <v>50</v>
      </c>
      <c r="F644" s="50" t="s">
        <v>25</v>
      </c>
      <c r="G644" s="50" t="s">
        <v>67</v>
      </c>
      <c r="H644" s="50">
        <v>1100</v>
      </c>
      <c r="I644" s="50" t="s">
        <v>133</v>
      </c>
      <c r="J644" s="50" t="s">
        <v>120</v>
      </c>
      <c r="K644" s="122" t="s">
        <v>772</v>
      </c>
      <c r="L644" s="35" t="s">
        <v>86</v>
      </c>
      <c r="M644" s="36">
        <v>3.79</v>
      </c>
      <c r="N644" s="37">
        <v>3.6018181818181825</v>
      </c>
      <c r="O644" s="38">
        <v>1.61</v>
      </c>
      <c r="P644" s="37">
        <v>0</v>
      </c>
      <c r="Q644" s="41">
        <f t="shared" si="1547"/>
        <v>-3.6</v>
      </c>
      <c r="R644" s="45">
        <f t="shared" ref="R644" si="1692">Q644+R643</f>
        <v>363.36000000000024</v>
      </c>
      <c r="S644" s="36">
        <f t="shared" ref="S644" si="1693">M644</f>
        <v>3.79</v>
      </c>
      <c r="T644" s="37">
        <f t="shared" ref="T644" si="1694">IF(S644&gt;0,T$4,0)</f>
        <v>1</v>
      </c>
      <c r="U644" s="38">
        <f t="shared" ref="U644" si="1695">O644</f>
        <v>1.61</v>
      </c>
      <c r="V644" s="37">
        <f t="shared" ref="V644" si="1696">IF(U644&gt;0,V$4,0)</f>
        <v>1</v>
      </c>
      <c r="W644" s="41">
        <f t="shared" si="1062"/>
        <v>-2</v>
      </c>
      <c r="X644" s="45">
        <f t="shared" ref="X644" si="1697">W644+X643</f>
        <v>282.51999999999992</v>
      </c>
      <c r="Y644" s="119"/>
      <c r="Z644" s="37"/>
      <c r="AA644" s="35"/>
      <c r="AB644" s="37"/>
      <c r="AC644" s="37"/>
      <c r="AD644" s="37"/>
      <c r="AE644" s="120"/>
      <c r="AF644" s="119"/>
      <c r="AG644" s="37"/>
      <c r="AH644" s="35"/>
      <c r="AI644" s="37"/>
      <c r="AJ644" s="37"/>
      <c r="AK644" s="120"/>
      <c r="AL644" s="70"/>
    </row>
    <row r="645" spans="1:38" x14ac:dyDescent="0.2">
      <c r="A645" s="72" t="s">
        <v>59</v>
      </c>
      <c r="B645" s="34">
        <f t="shared" si="1094"/>
        <v>640</v>
      </c>
      <c r="C645" s="2" t="s">
        <v>1131</v>
      </c>
      <c r="D645" s="55">
        <v>44602</v>
      </c>
      <c r="E645" s="2" t="s">
        <v>44</v>
      </c>
      <c r="F645" s="47" t="s">
        <v>25</v>
      </c>
      <c r="G645" s="47" t="s">
        <v>67</v>
      </c>
      <c r="H645" s="47">
        <v>1200</v>
      </c>
      <c r="I645" s="47" t="s">
        <v>132</v>
      </c>
      <c r="J645" s="47" t="s">
        <v>120</v>
      </c>
      <c r="K645" s="121" t="s">
        <v>772</v>
      </c>
      <c r="L645" s="33" t="s">
        <v>12</v>
      </c>
      <c r="M645" s="10">
        <v>2.76</v>
      </c>
      <c r="N645" s="27">
        <v>5.6971428571428575</v>
      </c>
      <c r="O645" s="28">
        <v>1.26</v>
      </c>
      <c r="P645" s="27">
        <v>0</v>
      </c>
      <c r="Q645" s="40">
        <f t="shared" si="1547"/>
        <v>-5.7</v>
      </c>
      <c r="R645" s="42">
        <f t="shared" ref="R645" si="1698">Q645+R644</f>
        <v>357.66000000000025</v>
      </c>
      <c r="S645" s="10">
        <f t="shared" ref="S645" si="1699">M645</f>
        <v>2.76</v>
      </c>
      <c r="T645" s="27">
        <f t="shared" ref="T645" si="1700">IF(S645&gt;0,T$4,0)</f>
        <v>1</v>
      </c>
      <c r="U645" s="28">
        <f t="shared" ref="U645" si="1701">O645</f>
        <v>1.26</v>
      </c>
      <c r="V645" s="27">
        <f t="shared" ref="V645" si="1702">IF(U645&gt;0,V$4,0)</f>
        <v>1</v>
      </c>
      <c r="W645" s="40">
        <f t="shared" si="1062"/>
        <v>-0.74</v>
      </c>
      <c r="X645" s="42">
        <f t="shared" ref="X645" si="1703">W645+X644</f>
        <v>281.77999999999992</v>
      </c>
      <c r="Y645" s="117"/>
      <c r="Z645" s="27"/>
      <c r="AA645" s="33"/>
      <c r="AB645" s="27"/>
      <c r="AC645" s="27"/>
      <c r="AD645" s="27"/>
      <c r="AE645" s="118"/>
      <c r="AF645" s="117"/>
      <c r="AG645" s="27"/>
      <c r="AH645" s="33"/>
      <c r="AI645" s="27"/>
      <c r="AJ645" s="27"/>
      <c r="AK645" s="118"/>
      <c r="AL645" s="70"/>
    </row>
    <row r="646" spans="1:38" x14ac:dyDescent="0.2">
      <c r="A646" s="72" t="s">
        <v>59</v>
      </c>
      <c r="B646" s="34">
        <f t="shared" si="1094"/>
        <v>641</v>
      </c>
      <c r="C646" s="2" t="s">
        <v>1137</v>
      </c>
      <c r="D646" s="55">
        <v>44602</v>
      </c>
      <c r="E646" s="2" t="s">
        <v>44</v>
      </c>
      <c r="F646" s="47" t="s">
        <v>36</v>
      </c>
      <c r="G646" s="47" t="s">
        <v>67</v>
      </c>
      <c r="H646" s="47">
        <v>1200</v>
      </c>
      <c r="I646" s="47" t="s">
        <v>132</v>
      </c>
      <c r="J646" s="47" t="s">
        <v>120</v>
      </c>
      <c r="K646" s="121" t="s">
        <v>772</v>
      </c>
      <c r="L646" s="33" t="s">
        <v>56</v>
      </c>
      <c r="M646" s="10">
        <v>4.3</v>
      </c>
      <c r="N646" s="27">
        <v>3.0205698005698003</v>
      </c>
      <c r="O646" s="28">
        <v>1.37</v>
      </c>
      <c r="P646" s="27">
        <v>0</v>
      </c>
      <c r="Q646" s="40">
        <f t="shared" si="1547"/>
        <v>-3</v>
      </c>
      <c r="R646" s="42">
        <f t="shared" ref="R646:R649" si="1704">Q646+R645</f>
        <v>354.66000000000025</v>
      </c>
      <c r="S646" s="10">
        <f t="shared" ref="S646:S649" si="1705">M646</f>
        <v>4.3</v>
      </c>
      <c r="T646" s="27">
        <f t="shared" ref="T646:T649" si="1706">IF(S646&gt;0,T$4,0)</f>
        <v>1</v>
      </c>
      <c r="U646" s="28">
        <f t="shared" ref="U646:U649" si="1707">O646</f>
        <v>1.37</v>
      </c>
      <c r="V646" s="27">
        <f t="shared" ref="V646:V649" si="1708">IF(U646&gt;0,V$4,0)</f>
        <v>1</v>
      </c>
      <c r="W646" s="40">
        <f t="shared" si="1062"/>
        <v>-2</v>
      </c>
      <c r="X646" s="42">
        <f t="shared" ref="X646:X649" si="1709">W646+X645</f>
        <v>279.77999999999992</v>
      </c>
      <c r="Y646" s="117"/>
      <c r="Z646" s="27"/>
      <c r="AA646" s="33"/>
      <c r="AB646" s="27"/>
      <c r="AC646" s="27"/>
      <c r="AD646" s="27"/>
      <c r="AE646" s="118"/>
      <c r="AF646" s="117"/>
      <c r="AG646" s="27"/>
      <c r="AH646" s="33"/>
      <c r="AI646" s="27"/>
      <c r="AJ646" s="27"/>
      <c r="AK646" s="118"/>
      <c r="AL646" s="70"/>
    </row>
    <row r="647" spans="1:38" x14ac:dyDescent="0.2">
      <c r="A647" s="72" t="s">
        <v>59</v>
      </c>
      <c r="B647" s="34">
        <f t="shared" si="1094"/>
        <v>642</v>
      </c>
      <c r="C647" s="2" t="s">
        <v>1112</v>
      </c>
      <c r="D647" s="55">
        <v>44603</v>
      </c>
      <c r="E647" s="2" t="s">
        <v>27</v>
      </c>
      <c r="F647" s="47" t="s">
        <v>25</v>
      </c>
      <c r="G647" s="47" t="s">
        <v>67</v>
      </c>
      <c r="H647" s="47">
        <v>1200</v>
      </c>
      <c r="I647" s="47" t="s">
        <v>132</v>
      </c>
      <c r="J647" s="47" t="s">
        <v>120</v>
      </c>
      <c r="K647" s="121" t="s">
        <v>772</v>
      </c>
      <c r="L647" s="33" t="s">
        <v>74</v>
      </c>
      <c r="M647" s="10">
        <v>7.67</v>
      </c>
      <c r="N647" s="27">
        <v>1.4951851851851854</v>
      </c>
      <c r="O647" s="28">
        <v>2.48</v>
      </c>
      <c r="P647" s="27">
        <v>1.0114285714285716</v>
      </c>
      <c r="Q647" s="40">
        <f t="shared" si="1547"/>
        <v>-2.5</v>
      </c>
      <c r="R647" s="42">
        <f t="shared" si="1704"/>
        <v>352.16000000000025</v>
      </c>
      <c r="S647" s="10">
        <f t="shared" si="1705"/>
        <v>7.67</v>
      </c>
      <c r="T647" s="27">
        <f t="shared" si="1706"/>
        <v>1</v>
      </c>
      <c r="U647" s="28">
        <f t="shared" si="1707"/>
        <v>2.48</v>
      </c>
      <c r="V647" s="27">
        <f t="shared" si="1708"/>
        <v>1</v>
      </c>
      <c r="W647" s="40">
        <f t="shared" si="1062"/>
        <v>-2</v>
      </c>
      <c r="X647" s="42">
        <f t="shared" si="1709"/>
        <v>277.77999999999992</v>
      </c>
      <c r="Y647" s="117"/>
      <c r="Z647" s="27"/>
      <c r="AA647" s="33"/>
      <c r="AB647" s="27"/>
      <c r="AC647" s="27"/>
      <c r="AD647" s="27"/>
      <c r="AE647" s="118"/>
      <c r="AF647" s="117"/>
      <c r="AG647" s="27"/>
      <c r="AH647" s="33"/>
      <c r="AI647" s="27"/>
      <c r="AJ647" s="27"/>
      <c r="AK647" s="118"/>
      <c r="AL647" s="70"/>
    </row>
    <row r="648" spans="1:38" x14ac:dyDescent="0.2">
      <c r="A648" s="72" t="s">
        <v>59</v>
      </c>
      <c r="B648" s="34">
        <f t="shared" si="1094"/>
        <v>643</v>
      </c>
      <c r="C648" s="2" t="s">
        <v>1140</v>
      </c>
      <c r="D648" s="55">
        <v>44603</v>
      </c>
      <c r="E648" s="2" t="s">
        <v>27</v>
      </c>
      <c r="F648" s="47" t="s">
        <v>25</v>
      </c>
      <c r="G648" s="47" t="s">
        <v>67</v>
      </c>
      <c r="H648" s="47">
        <v>1200</v>
      </c>
      <c r="I648" s="47" t="s">
        <v>132</v>
      </c>
      <c r="J648" s="47" t="s">
        <v>120</v>
      </c>
      <c r="K648" s="121" t="s">
        <v>772</v>
      </c>
      <c r="L648" s="33" t="s">
        <v>9</v>
      </c>
      <c r="M648" s="10">
        <v>3.67</v>
      </c>
      <c r="N648" s="27">
        <v>3.7269767441860466</v>
      </c>
      <c r="O648" s="28">
        <v>1.47</v>
      </c>
      <c r="P648" s="27">
        <v>0</v>
      </c>
      <c r="Q648" s="40">
        <f t="shared" si="1547"/>
        <v>10</v>
      </c>
      <c r="R648" s="42">
        <f t="shared" si="1704"/>
        <v>362.16000000000025</v>
      </c>
      <c r="S648" s="10">
        <f t="shared" si="1705"/>
        <v>3.67</v>
      </c>
      <c r="T648" s="27">
        <f t="shared" si="1706"/>
        <v>1</v>
      </c>
      <c r="U648" s="28">
        <f t="shared" si="1707"/>
        <v>1.47</v>
      </c>
      <c r="V648" s="27">
        <f t="shared" si="1708"/>
        <v>1</v>
      </c>
      <c r="W648" s="40">
        <f t="shared" si="1062"/>
        <v>3.14</v>
      </c>
      <c r="X648" s="42">
        <f t="shared" si="1709"/>
        <v>280.9199999999999</v>
      </c>
      <c r="Y648" s="117"/>
      <c r="Z648" s="27"/>
      <c r="AA648" s="33"/>
      <c r="AB648" s="27"/>
      <c r="AC648" s="27"/>
      <c r="AD648" s="27"/>
      <c r="AE648" s="118"/>
      <c r="AF648" s="117"/>
      <c r="AG648" s="27"/>
      <c r="AH648" s="33"/>
      <c r="AI648" s="27"/>
      <c r="AJ648" s="27"/>
      <c r="AK648" s="118"/>
      <c r="AL648" s="70"/>
    </row>
    <row r="649" spans="1:38" x14ac:dyDescent="0.2">
      <c r="A649" s="72" t="s">
        <v>59</v>
      </c>
      <c r="B649" s="34">
        <f t="shared" si="1094"/>
        <v>644</v>
      </c>
      <c r="C649" s="2" t="s">
        <v>1133</v>
      </c>
      <c r="D649" s="55">
        <v>44608</v>
      </c>
      <c r="E649" s="2" t="s">
        <v>43</v>
      </c>
      <c r="F649" s="47" t="s">
        <v>25</v>
      </c>
      <c r="G649" s="47" t="s">
        <v>67</v>
      </c>
      <c r="H649" s="47">
        <v>1300</v>
      </c>
      <c r="I649" s="47" t="s">
        <v>132</v>
      </c>
      <c r="J649" s="47" t="s">
        <v>120</v>
      </c>
      <c r="K649" s="121" t="s">
        <v>772</v>
      </c>
      <c r="L649" s="33" t="s">
        <v>62</v>
      </c>
      <c r="M649" s="10">
        <v>5.4</v>
      </c>
      <c r="N649" s="27">
        <v>2.2663003663003662</v>
      </c>
      <c r="O649" s="28">
        <v>2.98</v>
      </c>
      <c r="P649" s="27">
        <v>1.1599999999999999</v>
      </c>
      <c r="Q649" s="40">
        <f t="shared" si="1547"/>
        <v>-3.4</v>
      </c>
      <c r="R649" s="42">
        <f t="shared" si="1704"/>
        <v>358.76000000000028</v>
      </c>
      <c r="S649" s="10">
        <f t="shared" si="1705"/>
        <v>5.4</v>
      </c>
      <c r="T649" s="27">
        <f t="shared" si="1706"/>
        <v>1</v>
      </c>
      <c r="U649" s="28">
        <f t="shared" si="1707"/>
        <v>2.98</v>
      </c>
      <c r="V649" s="27">
        <f t="shared" si="1708"/>
        <v>1</v>
      </c>
      <c r="W649" s="40">
        <f t="shared" si="1062"/>
        <v>-2</v>
      </c>
      <c r="X649" s="42">
        <f t="shared" si="1709"/>
        <v>278.9199999999999</v>
      </c>
      <c r="Y649" s="117"/>
      <c r="Z649" s="27"/>
      <c r="AA649" s="33"/>
      <c r="AB649" s="27"/>
      <c r="AC649" s="27"/>
      <c r="AD649" s="27"/>
      <c r="AE649" s="118"/>
      <c r="AF649" s="117"/>
      <c r="AG649" s="27"/>
      <c r="AH649" s="33"/>
      <c r="AI649" s="27"/>
      <c r="AJ649" s="27"/>
      <c r="AK649" s="118"/>
      <c r="AL649" s="70"/>
    </row>
    <row r="650" spans="1:38" x14ac:dyDescent="0.2">
      <c r="A650" s="72" t="s">
        <v>59</v>
      </c>
      <c r="B650" s="34">
        <f t="shared" si="1094"/>
        <v>645</v>
      </c>
      <c r="C650" s="2" t="s">
        <v>1153</v>
      </c>
      <c r="D650" s="55">
        <v>44609</v>
      </c>
      <c r="E650" s="2" t="s">
        <v>42</v>
      </c>
      <c r="F650" s="47" t="s">
        <v>41</v>
      </c>
      <c r="G650" s="47" t="s">
        <v>67</v>
      </c>
      <c r="H650" s="47">
        <v>1000</v>
      </c>
      <c r="I650" s="47" t="s">
        <v>131</v>
      </c>
      <c r="J650" s="47" t="s">
        <v>120</v>
      </c>
      <c r="K650" s="121" t="s">
        <v>772</v>
      </c>
      <c r="L650" s="33" t="s">
        <v>66</v>
      </c>
      <c r="M650" s="10">
        <v>2.71</v>
      </c>
      <c r="N650" s="27">
        <v>5.8732361516034972</v>
      </c>
      <c r="O650" s="28">
        <v>1.27</v>
      </c>
      <c r="P650" s="27">
        <v>0</v>
      </c>
      <c r="Q650" s="40">
        <f t="shared" si="1547"/>
        <v>-5.9</v>
      </c>
      <c r="R650" s="42">
        <f t="shared" ref="R650" si="1710">Q650+R649</f>
        <v>352.8600000000003</v>
      </c>
      <c r="S650" s="10">
        <f t="shared" ref="S650" si="1711">M650</f>
        <v>2.71</v>
      </c>
      <c r="T650" s="27">
        <f t="shared" ref="T650" si="1712">IF(S650&gt;0,T$4,0)</f>
        <v>1</v>
      </c>
      <c r="U650" s="28">
        <f t="shared" ref="U650" si="1713">O650</f>
        <v>1.27</v>
      </c>
      <c r="V650" s="27">
        <f t="shared" ref="V650" si="1714">IF(U650&gt;0,V$4,0)</f>
        <v>1</v>
      </c>
      <c r="W650" s="40">
        <f t="shared" si="1062"/>
        <v>-2</v>
      </c>
      <c r="X650" s="42">
        <f t="shared" ref="X650" si="1715">W650+X649</f>
        <v>276.9199999999999</v>
      </c>
      <c r="Y650" s="117"/>
      <c r="Z650" s="27"/>
      <c r="AA650" s="33"/>
      <c r="AB650" s="27"/>
      <c r="AC650" s="27"/>
      <c r="AD650" s="27"/>
      <c r="AE650" s="118"/>
      <c r="AF650" s="117"/>
      <c r="AG650" s="27"/>
      <c r="AH650" s="33"/>
      <c r="AI650" s="27"/>
      <c r="AJ650" s="27"/>
      <c r="AK650" s="118"/>
      <c r="AL650" s="70"/>
    </row>
    <row r="651" spans="1:38" x14ac:dyDescent="0.2">
      <c r="A651" s="72" t="s">
        <v>59</v>
      </c>
      <c r="B651" s="34">
        <f t="shared" si="1094"/>
        <v>646</v>
      </c>
      <c r="C651" s="2" t="s">
        <v>1092</v>
      </c>
      <c r="D651" s="55">
        <v>44616</v>
      </c>
      <c r="E651" s="2" t="s">
        <v>88</v>
      </c>
      <c r="F651" s="47" t="s">
        <v>25</v>
      </c>
      <c r="G651" s="47" t="s">
        <v>67</v>
      </c>
      <c r="H651" s="47">
        <v>1200</v>
      </c>
      <c r="I651" s="47" t="s">
        <v>132</v>
      </c>
      <c r="J651" s="47" t="s">
        <v>120</v>
      </c>
      <c r="K651" s="121" t="s">
        <v>772</v>
      </c>
      <c r="L651" s="33" t="s">
        <v>12</v>
      </c>
      <c r="M651" s="10">
        <v>2.95</v>
      </c>
      <c r="N651" s="27">
        <v>5.112089761570827</v>
      </c>
      <c r="O651" s="28">
        <v>1.71</v>
      </c>
      <c r="P651" s="27">
        <v>0</v>
      </c>
      <c r="Q651" s="40">
        <f t="shared" si="1547"/>
        <v>-5.0999999999999996</v>
      </c>
      <c r="R651" s="42">
        <f t="shared" ref="R651" si="1716">Q651+R650</f>
        <v>347.76000000000028</v>
      </c>
      <c r="S651" s="10">
        <f t="shared" ref="S651" si="1717">M651</f>
        <v>2.95</v>
      </c>
      <c r="T651" s="27">
        <f t="shared" ref="T651" si="1718">IF(S651&gt;0,T$4,0)</f>
        <v>1</v>
      </c>
      <c r="U651" s="28">
        <f t="shared" ref="U651" si="1719">O651</f>
        <v>1.71</v>
      </c>
      <c r="V651" s="27">
        <f t="shared" ref="V651" si="1720">IF(U651&gt;0,V$4,0)</f>
        <v>1</v>
      </c>
      <c r="W651" s="40">
        <f t="shared" si="1062"/>
        <v>-0.28999999999999998</v>
      </c>
      <c r="X651" s="42">
        <f t="shared" ref="X651" si="1721">W651+X650</f>
        <v>276.62999999999988</v>
      </c>
      <c r="Y651" s="117"/>
      <c r="Z651" s="27"/>
      <c r="AA651" s="33"/>
      <c r="AB651" s="27"/>
      <c r="AC651" s="27"/>
      <c r="AD651" s="27"/>
      <c r="AE651" s="118"/>
      <c r="AF651" s="117"/>
      <c r="AG651" s="27"/>
      <c r="AH651" s="33"/>
      <c r="AI651" s="27"/>
      <c r="AJ651" s="27"/>
      <c r="AK651" s="118"/>
      <c r="AL651" s="70"/>
    </row>
    <row r="652" spans="1:38" x14ac:dyDescent="0.2">
      <c r="A652" s="72" t="s">
        <v>59</v>
      </c>
      <c r="B652" s="48">
        <f t="shared" si="1094"/>
        <v>647</v>
      </c>
      <c r="C652" s="9" t="s">
        <v>1162</v>
      </c>
      <c r="D652" s="39">
        <v>44620</v>
      </c>
      <c r="E652" s="9" t="s">
        <v>50</v>
      </c>
      <c r="F652" s="50" t="s">
        <v>10</v>
      </c>
      <c r="G652" s="50" t="s">
        <v>67</v>
      </c>
      <c r="H652" s="50">
        <v>1100</v>
      </c>
      <c r="I652" s="50" t="s">
        <v>131</v>
      </c>
      <c r="J652" s="50" t="s">
        <v>120</v>
      </c>
      <c r="K652" s="122" t="s">
        <v>772</v>
      </c>
      <c r="L652" s="35" t="s">
        <v>66</v>
      </c>
      <c r="M652" s="36">
        <v>2.69</v>
      </c>
      <c r="N652" s="37">
        <v>5.9214814814814813</v>
      </c>
      <c r="O652" s="38">
        <v>1.38</v>
      </c>
      <c r="P652" s="37">
        <v>0</v>
      </c>
      <c r="Q652" s="41">
        <f t="shared" si="1547"/>
        <v>-5.9</v>
      </c>
      <c r="R652" s="45">
        <f t="shared" ref="R652" si="1722">Q652+R651</f>
        <v>341.8600000000003</v>
      </c>
      <c r="S652" s="36">
        <f t="shared" ref="S652" si="1723">M652</f>
        <v>2.69</v>
      </c>
      <c r="T652" s="37">
        <f t="shared" ref="T652" si="1724">IF(S652&gt;0,T$4,0)</f>
        <v>1</v>
      </c>
      <c r="U652" s="38">
        <f t="shared" ref="U652" si="1725">O652</f>
        <v>1.38</v>
      </c>
      <c r="V652" s="37">
        <f t="shared" ref="V652" si="1726">IF(U652&gt;0,V$4,0)</f>
        <v>1</v>
      </c>
      <c r="W652" s="41">
        <f t="shared" si="1062"/>
        <v>-2</v>
      </c>
      <c r="X652" s="45">
        <f t="shared" ref="X652" si="1727">W652+X651</f>
        <v>274.62999999999988</v>
      </c>
      <c r="Y652" s="119"/>
      <c r="Z652" s="37"/>
      <c r="AA652" s="35"/>
      <c r="AB652" s="37"/>
      <c r="AC652" s="37"/>
      <c r="AD652" s="37"/>
      <c r="AE652" s="120"/>
      <c r="AF652" s="119"/>
      <c r="AG652" s="37"/>
      <c r="AH652" s="35"/>
      <c r="AI652" s="37"/>
      <c r="AJ652" s="37"/>
      <c r="AK652" s="120"/>
      <c r="AL652" s="70"/>
    </row>
    <row r="653" spans="1:38" x14ac:dyDescent="0.2">
      <c r="A653" s="72" t="s">
        <v>59</v>
      </c>
      <c r="B653" s="34">
        <f t="shared" si="1094"/>
        <v>648</v>
      </c>
      <c r="C653" s="2" t="s">
        <v>1188</v>
      </c>
      <c r="D653" s="55">
        <v>44626</v>
      </c>
      <c r="E653" s="2" t="s">
        <v>26</v>
      </c>
      <c r="F653" s="47" t="s">
        <v>34</v>
      </c>
      <c r="G653" s="47" t="s">
        <v>67</v>
      </c>
      <c r="H653" s="47">
        <v>1100</v>
      </c>
      <c r="I653" s="47" t="s">
        <v>131</v>
      </c>
      <c r="J653" s="47" t="s">
        <v>120</v>
      </c>
      <c r="K653" s="121" t="s">
        <v>772</v>
      </c>
      <c r="L653" s="33" t="s">
        <v>12</v>
      </c>
      <c r="M653" s="10">
        <v>8.0399999999999991</v>
      </c>
      <c r="N653" s="27">
        <v>1.4242857142857144</v>
      </c>
      <c r="O653" s="28">
        <v>2.52</v>
      </c>
      <c r="P653" s="27">
        <v>0.94666666666666666</v>
      </c>
      <c r="Q653" s="40">
        <f t="shared" si="1547"/>
        <v>0</v>
      </c>
      <c r="R653" s="42">
        <f t="shared" ref="R653" si="1728">Q653+R652</f>
        <v>341.8600000000003</v>
      </c>
      <c r="S653" s="10">
        <f t="shared" ref="S653" si="1729">M653</f>
        <v>8.0399999999999991</v>
      </c>
      <c r="T653" s="27">
        <f t="shared" ref="T653" si="1730">IF(S653&gt;0,T$4,0)</f>
        <v>1</v>
      </c>
      <c r="U653" s="28">
        <f t="shared" ref="U653" si="1731">O653</f>
        <v>2.52</v>
      </c>
      <c r="V653" s="27">
        <f t="shared" ref="V653" si="1732">IF(U653&gt;0,V$4,0)</f>
        <v>1</v>
      </c>
      <c r="W653" s="40">
        <f t="shared" si="1062"/>
        <v>0.52</v>
      </c>
      <c r="X653" s="42">
        <f t="shared" ref="X653" si="1733">W653+X652</f>
        <v>275.14999999999986</v>
      </c>
      <c r="Y653" s="117"/>
      <c r="Z653" s="27"/>
      <c r="AA653" s="33"/>
      <c r="AB653" s="27"/>
      <c r="AC653" s="27"/>
      <c r="AD653" s="27"/>
      <c r="AE653" s="118"/>
      <c r="AF653" s="117"/>
      <c r="AG653" s="27"/>
      <c r="AH653" s="33"/>
      <c r="AI653" s="27"/>
      <c r="AJ653" s="27"/>
      <c r="AK653" s="118"/>
      <c r="AL653" s="70"/>
    </row>
    <row r="654" spans="1:38" x14ac:dyDescent="0.2">
      <c r="A654" s="72" t="s">
        <v>59</v>
      </c>
      <c r="B654" s="34">
        <f t="shared" si="1094"/>
        <v>649</v>
      </c>
      <c r="C654" s="2" t="s">
        <v>1190</v>
      </c>
      <c r="D654" s="55">
        <v>44630</v>
      </c>
      <c r="E654" s="2" t="s">
        <v>44</v>
      </c>
      <c r="F654" s="47" t="s">
        <v>25</v>
      </c>
      <c r="G654" s="47" t="s">
        <v>67</v>
      </c>
      <c r="H654" s="47">
        <v>1200</v>
      </c>
      <c r="I654" s="47" t="s">
        <v>132</v>
      </c>
      <c r="J654" s="47" t="s">
        <v>120</v>
      </c>
      <c r="K654" s="121" t="s">
        <v>772</v>
      </c>
      <c r="L654" s="33" t="s">
        <v>62</v>
      </c>
      <c r="M654" s="10">
        <v>4.43</v>
      </c>
      <c r="N654" s="27">
        <v>2.9062857142857137</v>
      </c>
      <c r="O654" s="28">
        <v>1.85</v>
      </c>
      <c r="P654" s="27">
        <v>3.3942857142857141</v>
      </c>
      <c r="Q654" s="40">
        <f t="shared" si="1547"/>
        <v>-6.3</v>
      </c>
      <c r="R654" s="42">
        <f t="shared" ref="R654" si="1734">Q654+R653</f>
        <v>335.56000000000029</v>
      </c>
      <c r="S654" s="10">
        <f t="shared" ref="S654" si="1735">M654</f>
        <v>4.43</v>
      </c>
      <c r="T654" s="27">
        <f t="shared" ref="T654" si="1736">IF(S654&gt;0,T$4,0)</f>
        <v>1</v>
      </c>
      <c r="U654" s="28">
        <f t="shared" ref="U654" si="1737">O654</f>
        <v>1.85</v>
      </c>
      <c r="V654" s="27">
        <f t="shared" ref="V654" si="1738">IF(U654&gt;0,V$4,0)</f>
        <v>1</v>
      </c>
      <c r="W654" s="40">
        <f t="shared" si="1062"/>
        <v>-2</v>
      </c>
      <c r="X654" s="42">
        <f t="shared" ref="X654" si="1739">W654+X653</f>
        <v>273.14999999999986</v>
      </c>
      <c r="Y654" s="117"/>
      <c r="Z654" s="27"/>
      <c r="AA654" s="33"/>
      <c r="AB654" s="27"/>
      <c r="AC654" s="27"/>
      <c r="AD654" s="27"/>
      <c r="AE654" s="118"/>
      <c r="AF654" s="117"/>
      <c r="AG654" s="27"/>
      <c r="AH654" s="33"/>
      <c r="AI654" s="27"/>
      <c r="AJ654" s="27"/>
      <c r="AK654" s="118"/>
      <c r="AL654" s="70"/>
    </row>
    <row r="655" spans="1:38" x14ac:dyDescent="0.2">
      <c r="A655" s="72" t="s">
        <v>59</v>
      </c>
      <c r="B655" s="34">
        <f t="shared" si="1094"/>
        <v>650</v>
      </c>
      <c r="C655" s="2" t="s">
        <v>1200</v>
      </c>
      <c r="D655" s="55">
        <v>44631</v>
      </c>
      <c r="E655" s="2" t="s">
        <v>15</v>
      </c>
      <c r="F655" s="47" t="s">
        <v>34</v>
      </c>
      <c r="G655" s="47" t="s">
        <v>67</v>
      </c>
      <c r="H655" s="47">
        <v>1000</v>
      </c>
      <c r="I655" s="47" t="s">
        <v>132</v>
      </c>
      <c r="J655" s="47" t="s">
        <v>120</v>
      </c>
      <c r="K655" s="121" t="s">
        <v>772</v>
      </c>
      <c r="L655" s="33" t="s">
        <v>9</v>
      </c>
      <c r="M655" s="10">
        <v>11.56</v>
      </c>
      <c r="N655" s="27">
        <v>0.94809523809523799</v>
      </c>
      <c r="O655" s="28">
        <v>2.78</v>
      </c>
      <c r="P655" s="27">
        <v>0.54545454545454553</v>
      </c>
      <c r="Q655" s="40">
        <f t="shared" si="1547"/>
        <v>11</v>
      </c>
      <c r="R655" s="42">
        <f t="shared" ref="R655" si="1740">Q655+R654</f>
        <v>346.56000000000029</v>
      </c>
      <c r="S655" s="10">
        <f t="shared" ref="S655" si="1741">M655</f>
        <v>11.56</v>
      </c>
      <c r="T655" s="27">
        <f t="shared" ref="T655" si="1742">IF(S655&gt;0,T$4,0)</f>
        <v>1</v>
      </c>
      <c r="U655" s="28">
        <f t="shared" ref="U655" si="1743">O655</f>
        <v>2.78</v>
      </c>
      <c r="V655" s="27">
        <f t="shared" ref="V655" si="1744">IF(U655&gt;0,V$4,0)</f>
        <v>1</v>
      </c>
      <c r="W655" s="40">
        <f t="shared" si="1062"/>
        <v>12.34</v>
      </c>
      <c r="X655" s="42">
        <f t="shared" ref="X655" si="1745">W655+X654</f>
        <v>285.48999999999984</v>
      </c>
      <c r="Y655" s="117"/>
      <c r="Z655" s="27"/>
      <c r="AA655" s="33"/>
      <c r="AB655" s="27"/>
      <c r="AC655" s="27"/>
      <c r="AD655" s="27"/>
      <c r="AE655" s="118"/>
      <c r="AF655" s="117"/>
      <c r="AG655" s="27"/>
      <c r="AH655" s="33"/>
      <c r="AI655" s="27"/>
      <c r="AJ655" s="27"/>
      <c r="AK655" s="118"/>
      <c r="AL655" s="70"/>
    </row>
    <row r="656" spans="1:38" x14ac:dyDescent="0.2">
      <c r="A656" s="72" t="s">
        <v>59</v>
      </c>
      <c r="B656" s="48">
        <f t="shared" si="1094"/>
        <v>651</v>
      </c>
      <c r="C656" s="9" t="s">
        <v>892</v>
      </c>
      <c r="D656" s="39">
        <v>44643</v>
      </c>
      <c r="E656" s="9" t="s">
        <v>43</v>
      </c>
      <c r="F656" s="50" t="s">
        <v>25</v>
      </c>
      <c r="G656" s="50" t="s">
        <v>67</v>
      </c>
      <c r="H656" s="50">
        <v>1400</v>
      </c>
      <c r="I656" s="50" t="s">
        <v>131</v>
      </c>
      <c r="J656" s="50" t="s">
        <v>120</v>
      </c>
      <c r="K656" s="122" t="s">
        <v>772</v>
      </c>
      <c r="L656" s="35" t="s">
        <v>8</v>
      </c>
      <c r="M656" s="36">
        <v>3.4</v>
      </c>
      <c r="N656" s="37">
        <v>4.1873684210526312</v>
      </c>
      <c r="O656" s="38">
        <v>1.46</v>
      </c>
      <c r="P656" s="37">
        <v>0</v>
      </c>
      <c r="Q656" s="41">
        <f t="shared" si="1547"/>
        <v>-4.2</v>
      </c>
      <c r="R656" s="45">
        <f t="shared" ref="R656" si="1746">Q656+R655</f>
        <v>342.3600000000003</v>
      </c>
      <c r="S656" s="36">
        <f t="shared" ref="S656" si="1747">M656</f>
        <v>3.4</v>
      </c>
      <c r="T656" s="37">
        <f t="shared" ref="T656" si="1748">IF(S656&gt;0,T$4,0)</f>
        <v>1</v>
      </c>
      <c r="U656" s="38">
        <f t="shared" ref="U656" si="1749">O656</f>
        <v>1.46</v>
      </c>
      <c r="V656" s="37">
        <f t="shared" ref="V656" si="1750">IF(U656&gt;0,V$4,0)</f>
        <v>1</v>
      </c>
      <c r="W656" s="41">
        <f t="shared" si="1062"/>
        <v>-0.54</v>
      </c>
      <c r="X656" s="45">
        <f t="shared" ref="X656" si="1751">W656+X655</f>
        <v>284.94999999999982</v>
      </c>
      <c r="Y656" s="119"/>
      <c r="Z656" s="37"/>
      <c r="AA656" s="35"/>
      <c r="AB656" s="37"/>
      <c r="AC656" s="37"/>
      <c r="AD656" s="37"/>
      <c r="AE656" s="120"/>
      <c r="AF656" s="119"/>
      <c r="AG656" s="37"/>
      <c r="AH656" s="35"/>
      <c r="AI656" s="37"/>
      <c r="AJ656" s="37"/>
      <c r="AK656" s="120"/>
      <c r="AL656" s="70"/>
    </row>
    <row r="657" spans="1:38" x14ac:dyDescent="0.2">
      <c r="A657" s="72" t="s">
        <v>59</v>
      </c>
      <c r="B657" s="34">
        <f t="shared" si="1094"/>
        <v>652</v>
      </c>
      <c r="C657" s="2" t="s">
        <v>1251</v>
      </c>
      <c r="D657" s="55">
        <v>44655</v>
      </c>
      <c r="E657" s="2" t="s">
        <v>39</v>
      </c>
      <c r="F657" s="47" t="s">
        <v>36</v>
      </c>
      <c r="G657" s="47" t="s">
        <v>67</v>
      </c>
      <c r="H657" s="47">
        <v>1000</v>
      </c>
      <c r="I657" s="47" t="s">
        <v>132</v>
      </c>
      <c r="J657" s="47" t="s">
        <v>120</v>
      </c>
      <c r="K657" s="121" t="s">
        <v>772</v>
      </c>
      <c r="L657" s="33" t="s">
        <v>56</v>
      </c>
      <c r="M657" s="10">
        <v>1.87</v>
      </c>
      <c r="N657" s="27">
        <v>11.496352201257862</v>
      </c>
      <c r="O657" s="28">
        <v>1.17</v>
      </c>
      <c r="P657" s="27">
        <v>0</v>
      </c>
      <c r="Q657" s="40">
        <f t="shared" si="1547"/>
        <v>-11.5</v>
      </c>
      <c r="R657" s="42">
        <f t="shared" ref="R657" si="1752">Q657+R656</f>
        <v>330.8600000000003</v>
      </c>
      <c r="S657" s="10">
        <f t="shared" ref="S657" si="1753">M657</f>
        <v>1.87</v>
      </c>
      <c r="T657" s="27">
        <f t="shared" ref="T657" si="1754">IF(S657&gt;0,T$4,0)</f>
        <v>1</v>
      </c>
      <c r="U657" s="28">
        <f t="shared" ref="U657" si="1755">O657</f>
        <v>1.17</v>
      </c>
      <c r="V657" s="27">
        <f t="shared" ref="V657" si="1756">IF(U657&gt;0,V$4,0)</f>
        <v>1</v>
      </c>
      <c r="W657" s="40">
        <f t="shared" si="1062"/>
        <v>-2</v>
      </c>
      <c r="X657" s="42">
        <f t="shared" ref="X657" si="1757">W657+X656</f>
        <v>282.94999999999982</v>
      </c>
      <c r="Y657" s="117"/>
      <c r="Z657" s="27"/>
      <c r="AA657" s="33"/>
      <c r="AB657" s="27"/>
      <c r="AC657" s="27"/>
      <c r="AD657" s="27"/>
      <c r="AE657" s="118"/>
      <c r="AF657" s="117"/>
      <c r="AG657" s="27"/>
      <c r="AH657" s="33"/>
      <c r="AI657" s="27"/>
      <c r="AJ657" s="27"/>
      <c r="AK657" s="118"/>
      <c r="AL657" s="70"/>
    </row>
    <row r="658" spans="1:38" x14ac:dyDescent="0.2">
      <c r="A658" s="72" t="s">
        <v>59</v>
      </c>
      <c r="B658" s="34">
        <f t="shared" si="1094"/>
        <v>653</v>
      </c>
      <c r="C658" s="2" t="s">
        <v>1267</v>
      </c>
      <c r="D658" s="55">
        <v>44660</v>
      </c>
      <c r="E658" s="2" t="s">
        <v>49</v>
      </c>
      <c r="F658" s="47" t="s">
        <v>34</v>
      </c>
      <c r="G658" s="47" t="s">
        <v>245</v>
      </c>
      <c r="H658" s="47">
        <v>1200</v>
      </c>
      <c r="I658" s="47" t="s">
        <v>132</v>
      </c>
      <c r="J658" s="47" t="s">
        <v>120</v>
      </c>
      <c r="K658" s="121" t="s">
        <v>772</v>
      </c>
      <c r="L658" s="33" t="s">
        <v>110</v>
      </c>
      <c r="M658" s="10">
        <v>7.83</v>
      </c>
      <c r="N658" s="27">
        <v>1.4658350803633822</v>
      </c>
      <c r="O658" s="28">
        <v>2.66</v>
      </c>
      <c r="P658" s="27">
        <v>0.88142857142857145</v>
      </c>
      <c r="Q658" s="40">
        <f t="shared" si="1547"/>
        <v>-2.2999999999999998</v>
      </c>
      <c r="R658" s="42">
        <f t="shared" ref="R658" si="1758">Q658+R657</f>
        <v>328.56000000000029</v>
      </c>
      <c r="S658" s="10">
        <f t="shared" ref="S658" si="1759">M658</f>
        <v>7.83</v>
      </c>
      <c r="T658" s="27">
        <f t="shared" ref="T658" si="1760">IF(S658&gt;0,T$4,0)</f>
        <v>1</v>
      </c>
      <c r="U658" s="28">
        <f t="shared" ref="U658" si="1761">O658</f>
        <v>2.66</v>
      </c>
      <c r="V658" s="27">
        <f t="shared" ref="V658" si="1762">IF(U658&gt;0,V$4,0)</f>
        <v>1</v>
      </c>
      <c r="W658" s="40">
        <f t="shared" si="1062"/>
        <v>-2</v>
      </c>
      <c r="X658" s="42">
        <f t="shared" ref="X658" si="1763">W658+X657</f>
        <v>280.94999999999982</v>
      </c>
      <c r="Y658" s="117"/>
      <c r="Z658" s="27"/>
      <c r="AA658" s="33"/>
      <c r="AB658" s="27"/>
      <c r="AC658" s="27"/>
      <c r="AD658" s="27"/>
      <c r="AE658" s="118"/>
      <c r="AF658" s="117"/>
      <c r="AG658" s="27"/>
      <c r="AH658" s="33"/>
      <c r="AI658" s="27"/>
      <c r="AJ658" s="27"/>
      <c r="AK658" s="118"/>
      <c r="AL658" s="70"/>
    </row>
    <row r="659" spans="1:38" x14ac:dyDescent="0.2">
      <c r="A659" s="72" t="s">
        <v>59</v>
      </c>
      <c r="B659" s="34">
        <f t="shared" si="1094"/>
        <v>654</v>
      </c>
      <c r="C659" s="2" t="s">
        <v>1268</v>
      </c>
      <c r="D659" s="55">
        <v>44660</v>
      </c>
      <c r="E659" s="2" t="s">
        <v>49</v>
      </c>
      <c r="F659" s="47" t="s">
        <v>34</v>
      </c>
      <c r="G659" s="47" t="s">
        <v>245</v>
      </c>
      <c r="H659" s="47">
        <v>1200</v>
      </c>
      <c r="I659" s="47" t="s">
        <v>132</v>
      </c>
      <c r="J659" s="47" t="s">
        <v>120</v>
      </c>
      <c r="K659" s="121" t="s">
        <v>772</v>
      </c>
      <c r="L659" s="33" t="s">
        <v>12</v>
      </c>
      <c r="M659" s="10">
        <v>7.45</v>
      </c>
      <c r="N659" s="27">
        <v>1.5570588235294116</v>
      </c>
      <c r="O659" s="28">
        <v>2.75</v>
      </c>
      <c r="P659" s="27">
        <v>0.88142857142857145</v>
      </c>
      <c r="Q659" s="40">
        <f t="shared" si="1547"/>
        <v>0</v>
      </c>
      <c r="R659" s="42">
        <f t="shared" ref="R659" si="1764">Q659+R658</f>
        <v>328.56000000000029</v>
      </c>
      <c r="S659" s="10">
        <f t="shared" ref="S659" si="1765">M659</f>
        <v>7.45</v>
      </c>
      <c r="T659" s="27">
        <f t="shared" ref="T659" si="1766">IF(S659&gt;0,T$4,0)</f>
        <v>1</v>
      </c>
      <c r="U659" s="28">
        <f t="shared" ref="U659" si="1767">O659</f>
        <v>2.75</v>
      </c>
      <c r="V659" s="27">
        <f t="shared" ref="V659" si="1768">IF(U659&gt;0,V$4,0)</f>
        <v>1</v>
      </c>
      <c r="W659" s="40">
        <f t="shared" si="1062"/>
        <v>0.75</v>
      </c>
      <c r="X659" s="42">
        <f t="shared" ref="X659" si="1769">W659+X658</f>
        <v>281.69999999999982</v>
      </c>
      <c r="Y659" s="117"/>
      <c r="Z659" s="27"/>
      <c r="AA659" s="33"/>
      <c r="AB659" s="27"/>
      <c r="AC659" s="27"/>
      <c r="AD659" s="27"/>
      <c r="AE659" s="118"/>
      <c r="AF659" s="117"/>
      <c r="AG659" s="27"/>
      <c r="AH659" s="33"/>
      <c r="AI659" s="27"/>
      <c r="AJ659" s="27"/>
      <c r="AK659" s="118"/>
      <c r="AL659" s="70"/>
    </row>
    <row r="660" spans="1:38" x14ac:dyDescent="0.2">
      <c r="A660" s="72" t="s">
        <v>59</v>
      </c>
      <c r="B660" s="34">
        <f t="shared" si="1094"/>
        <v>655</v>
      </c>
      <c r="C660" s="2" t="s">
        <v>1276</v>
      </c>
      <c r="D660" s="55">
        <v>44661</v>
      </c>
      <c r="E660" s="2" t="s">
        <v>28</v>
      </c>
      <c r="F660" s="47" t="s">
        <v>10</v>
      </c>
      <c r="G660" s="47" t="s">
        <v>67</v>
      </c>
      <c r="H660" s="47">
        <v>1000</v>
      </c>
      <c r="I660" s="47" t="s">
        <v>132</v>
      </c>
      <c r="J660" s="47" t="s">
        <v>120</v>
      </c>
      <c r="K660" s="121" t="s">
        <v>772</v>
      </c>
      <c r="L660" s="33" t="s">
        <v>9</v>
      </c>
      <c r="M660" s="10">
        <v>1.89</v>
      </c>
      <c r="N660" s="27">
        <v>11.199540229885057</v>
      </c>
      <c r="O660" s="28">
        <v>1.26</v>
      </c>
      <c r="P660" s="27">
        <v>0</v>
      </c>
      <c r="Q660" s="40">
        <f t="shared" si="1547"/>
        <v>10</v>
      </c>
      <c r="R660" s="42">
        <f t="shared" ref="R660" si="1770">Q660+R659</f>
        <v>338.56000000000029</v>
      </c>
      <c r="S660" s="10">
        <f t="shared" ref="S660" si="1771">M660</f>
        <v>1.89</v>
      </c>
      <c r="T660" s="27">
        <f t="shared" ref="T660" si="1772">IF(S660&gt;0,T$4,0)</f>
        <v>1</v>
      </c>
      <c r="U660" s="28">
        <f t="shared" ref="U660" si="1773">O660</f>
        <v>1.26</v>
      </c>
      <c r="V660" s="27">
        <f t="shared" ref="V660" si="1774">IF(U660&gt;0,V$4,0)</f>
        <v>1</v>
      </c>
      <c r="W660" s="40">
        <f t="shared" si="1062"/>
        <v>1.1499999999999999</v>
      </c>
      <c r="X660" s="42">
        <f t="shared" ref="X660" si="1775">W660+X659</f>
        <v>282.8499999999998</v>
      </c>
      <c r="Y660" s="117"/>
      <c r="Z660" s="27"/>
      <c r="AA660" s="33"/>
      <c r="AB660" s="27"/>
      <c r="AC660" s="27"/>
      <c r="AD660" s="27"/>
      <c r="AE660" s="118"/>
      <c r="AF660" s="117"/>
      <c r="AG660" s="27"/>
      <c r="AH660" s="33"/>
      <c r="AI660" s="27"/>
      <c r="AJ660" s="27"/>
      <c r="AK660" s="118"/>
      <c r="AL660" s="70"/>
    </row>
    <row r="661" spans="1:38" x14ac:dyDescent="0.2">
      <c r="A661" s="72" t="s">
        <v>59</v>
      </c>
      <c r="B661" s="34">
        <f t="shared" si="1094"/>
        <v>656</v>
      </c>
      <c r="C661" s="2" t="s">
        <v>1280</v>
      </c>
      <c r="D661" s="55">
        <v>44661</v>
      </c>
      <c r="E661" s="2" t="s">
        <v>77</v>
      </c>
      <c r="F661" s="47" t="s">
        <v>36</v>
      </c>
      <c r="G661" s="47" t="s">
        <v>67</v>
      </c>
      <c r="H661" s="47">
        <v>1200</v>
      </c>
      <c r="I661" s="47" t="s">
        <v>132</v>
      </c>
      <c r="J661" s="47" t="s">
        <v>120</v>
      </c>
      <c r="K661" s="121" t="s">
        <v>772</v>
      </c>
      <c r="L661" s="33" t="s">
        <v>66</v>
      </c>
      <c r="M661" s="10">
        <v>7.19</v>
      </c>
      <c r="N661" s="27">
        <v>1.61</v>
      </c>
      <c r="O661" s="28">
        <v>2.5</v>
      </c>
      <c r="P661" s="27">
        <v>1.08</v>
      </c>
      <c r="Q661" s="40">
        <f t="shared" si="1547"/>
        <v>-2.7</v>
      </c>
      <c r="R661" s="42">
        <f t="shared" ref="R661" si="1776">Q661+R660</f>
        <v>335.8600000000003</v>
      </c>
      <c r="S661" s="10">
        <f t="shared" ref="S661" si="1777">M661</f>
        <v>7.19</v>
      </c>
      <c r="T661" s="27">
        <f t="shared" ref="T661" si="1778">IF(S661&gt;0,T$4,0)</f>
        <v>1</v>
      </c>
      <c r="U661" s="28">
        <f t="shared" ref="U661" si="1779">O661</f>
        <v>2.5</v>
      </c>
      <c r="V661" s="27">
        <f t="shared" ref="V661" si="1780">IF(U661&gt;0,V$4,0)</f>
        <v>1</v>
      </c>
      <c r="W661" s="40">
        <f t="shared" si="1062"/>
        <v>-2</v>
      </c>
      <c r="X661" s="42">
        <f t="shared" ref="X661" si="1781">W661+X660</f>
        <v>280.8499999999998</v>
      </c>
      <c r="Y661" s="117"/>
      <c r="Z661" s="27"/>
      <c r="AA661" s="33"/>
      <c r="AB661" s="27"/>
      <c r="AC661" s="27"/>
      <c r="AD661" s="27"/>
      <c r="AE661" s="118"/>
      <c r="AF661" s="117"/>
      <c r="AG661" s="27"/>
      <c r="AH661" s="33"/>
      <c r="AI661" s="27"/>
      <c r="AJ661" s="27"/>
      <c r="AK661" s="118"/>
      <c r="AL661" s="70"/>
    </row>
    <row r="662" spans="1:38" x14ac:dyDescent="0.2">
      <c r="A662" s="72" t="s">
        <v>59</v>
      </c>
      <c r="B662" s="48">
        <f t="shared" si="1094"/>
        <v>657</v>
      </c>
      <c r="C662" s="9" t="s">
        <v>1282</v>
      </c>
      <c r="D662" s="39">
        <v>44664</v>
      </c>
      <c r="E662" s="9" t="s">
        <v>51</v>
      </c>
      <c r="F662" s="50" t="s">
        <v>36</v>
      </c>
      <c r="G662" s="50" t="s">
        <v>67</v>
      </c>
      <c r="H662" s="50">
        <v>1100</v>
      </c>
      <c r="I662" s="50" t="s">
        <v>132</v>
      </c>
      <c r="J662" s="50" t="s">
        <v>120</v>
      </c>
      <c r="K662" s="122" t="s">
        <v>772</v>
      </c>
      <c r="L662" s="35" t="s">
        <v>9</v>
      </c>
      <c r="M662" s="36">
        <v>2.08</v>
      </c>
      <c r="N662" s="37">
        <v>9.2588235294117656</v>
      </c>
      <c r="O662" s="38">
        <v>1.17</v>
      </c>
      <c r="P662" s="37">
        <v>0</v>
      </c>
      <c r="Q662" s="41">
        <f t="shared" si="1547"/>
        <v>10</v>
      </c>
      <c r="R662" s="45">
        <f t="shared" ref="R662:R663" si="1782">Q662+R661</f>
        <v>345.8600000000003</v>
      </c>
      <c r="S662" s="36">
        <f t="shared" ref="S662:S663" si="1783">M662</f>
        <v>2.08</v>
      </c>
      <c r="T662" s="37">
        <f t="shared" ref="T662:T663" si="1784">IF(S662&gt;0,T$4,0)</f>
        <v>1</v>
      </c>
      <c r="U662" s="38">
        <f t="shared" ref="U662:U663" si="1785">O662</f>
        <v>1.17</v>
      </c>
      <c r="V662" s="37">
        <f t="shared" ref="V662:V663" si="1786">IF(U662&gt;0,V$4,0)</f>
        <v>1</v>
      </c>
      <c r="W662" s="41">
        <f t="shared" si="1062"/>
        <v>1.25</v>
      </c>
      <c r="X662" s="45">
        <f t="shared" ref="X662:X663" si="1787">W662+X661</f>
        <v>282.0999999999998</v>
      </c>
      <c r="Y662" s="119"/>
      <c r="Z662" s="37"/>
      <c r="AA662" s="35"/>
      <c r="AB662" s="37"/>
      <c r="AC662" s="37"/>
      <c r="AD662" s="37"/>
      <c r="AE662" s="120"/>
      <c r="AF662" s="119"/>
      <c r="AG662" s="37"/>
      <c r="AH662" s="35"/>
      <c r="AI662" s="37"/>
      <c r="AJ662" s="37"/>
      <c r="AK662" s="120"/>
      <c r="AL662" s="70"/>
    </row>
    <row r="663" spans="1:38" x14ac:dyDescent="0.2">
      <c r="A663" s="72"/>
      <c r="B663" s="34">
        <f t="shared" si="1094"/>
        <v>658</v>
      </c>
      <c r="C663" s="2" t="s">
        <v>955</v>
      </c>
      <c r="D663" s="55">
        <v>44682</v>
      </c>
      <c r="E663" s="2" t="s">
        <v>40</v>
      </c>
      <c r="F663" s="47" t="s">
        <v>34</v>
      </c>
      <c r="G663" s="47" t="s">
        <v>67</v>
      </c>
      <c r="H663" s="47">
        <v>1000</v>
      </c>
      <c r="I663" s="47" t="s">
        <v>133</v>
      </c>
      <c r="J663" s="47" t="s">
        <v>120</v>
      </c>
      <c r="K663" s="121" t="s">
        <v>772</v>
      </c>
      <c r="L663" s="33" t="s">
        <v>74</v>
      </c>
      <c r="M663" s="10">
        <v>1.84</v>
      </c>
      <c r="N663" s="27">
        <v>11.963805374001451</v>
      </c>
      <c r="O663" s="28">
        <v>1.21</v>
      </c>
      <c r="P663" s="27">
        <v>0</v>
      </c>
      <c r="Q663" s="40">
        <f t="shared" si="1547"/>
        <v>-12</v>
      </c>
      <c r="R663" s="42">
        <f t="shared" si="1782"/>
        <v>333.8600000000003</v>
      </c>
      <c r="S663" s="10">
        <f t="shared" si="1783"/>
        <v>1.84</v>
      </c>
      <c r="T663" s="27">
        <f t="shared" si="1784"/>
        <v>1</v>
      </c>
      <c r="U663" s="28">
        <f t="shared" si="1785"/>
        <v>1.21</v>
      </c>
      <c r="V663" s="27">
        <f t="shared" si="1786"/>
        <v>1</v>
      </c>
      <c r="W663" s="40">
        <f t="shared" si="1062"/>
        <v>-2</v>
      </c>
      <c r="X663" s="42">
        <f t="shared" si="1787"/>
        <v>280.0999999999998</v>
      </c>
      <c r="Y663" s="117"/>
      <c r="Z663" s="27"/>
      <c r="AA663" s="33"/>
      <c r="AB663" s="27"/>
      <c r="AC663" s="27"/>
      <c r="AD663" s="27"/>
      <c r="AE663" s="118"/>
      <c r="AF663" s="117"/>
      <c r="AG663" s="27"/>
      <c r="AH663" s="33"/>
      <c r="AI663" s="27"/>
      <c r="AJ663" s="27"/>
      <c r="AK663" s="118"/>
      <c r="AL663" s="70"/>
    </row>
    <row r="664" spans="1:38" x14ac:dyDescent="0.2">
      <c r="A664" s="72"/>
      <c r="B664" s="34">
        <f t="shared" si="1094"/>
        <v>659</v>
      </c>
      <c r="C664" s="2" t="s">
        <v>1331</v>
      </c>
      <c r="D664" s="55">
        <v>44683</v>
      </c>
      <c r="E664" s="2" t="s">
        <v>54</v>
      </c>
      <c r="F664" s="47" t="s">
        <v>36</v>
      </c>
      <c r="G664" s="47" t="s">
        <v>67</v>
      </c>
      <c r="H664" s="47">
        <v>1100</v>
      </c>
      <c r="I664" s="47" t="s">
        <v>131</v>
      </c>
      <c r="J664" s="47" t="s">
        <v>120</v>
      </c>
      <c r="K664" s="121" t="s">
        <v>772</v>
      </c>
      <c r="L664" s="33" t="s">
        <v>9</v>
      </c>
      <c r="M664" s="10">
        <v>1.4</v>
      </c>
      <c r="N664" s="27">
        <v>24.89846153846154</v>
      </c>
      <c r="O664" s="28">
        <v>1.1100000000000001</v>
      </c>
      <c r="P664" s="27">
        <v>0</v>
      </c>
      <c r="Q664" s="40">
        <f t="shared" si="1547"/>
        <v>10</v>
      </c>
      <c r="R664" s="42">
        <f t="shared" ref="R664" si="1788">Q664+R663</f>
        <v>343.8600000000003</v>
      </c>
      <c r="S664" s="10">
        <f t="shared" ref="S664" si="1789">M664</f>
        <v>1.4</v>
      </c>
      <c r="T664" s="27">
        <f t="shared" ref="T664" si="1790">IF(S664&gt;0,T$4,0)</f>
        <v>1</v>
      </c>
      <c r="U664" s="28">
        <f t="shared" ref="U664" si="1791">O664</f>
        <v>1.1100000000000001</v>
      </c>
      <c r="V664" s="27">
        <f t="shared" ref="V664" si="1792">IF(U664&gt;0,V$4,0)</f>
        <v>1</v>
      </c>
      <c r="W664" s="40">
        <f t="shared" si="1062"/>
        <v>0.51</v>
      </c>
      <c r="X664" s="42">
        <f t="shared" ref="X664" si="1793">W664+X663</f>
        <v>280.60999999999979</v>
      </c>
      <c r="Y664" s="117"/>
      <c r="Z664" s="27"/>
      <c r="AA664" s="33"/>
      <c r="AB664" s="27"/>
      <c r="AC664" s="27"/>
      <c r="AD664" s="27"/>
      <c r="AE664" s="118"/>
      <c r="AF664" s="117"/>
      <c r="AG664" s="27"/>
      <c r="AH664" s="33"/>
      <c r="AI664" s="27"/>
      <c r="AJ664" s="27"/>
      <c r="AK664" s="118"/>
      <c r="AL664" s="70"/>
    </row>
    <row r="665" spans="1:38" x14ac:dyDescent="0.2">
      <c r="A665" s="72"/>
      <c r="B665" s="34">
        <f t="shared" si="1094"/>
        <v>660</v>
      </c>
      <c r="C665" s="2" t="s">
        <v>1238</v>
      </c>
      <c r="D665" s="55">
        <v>44687</v>
      </c>
      <c r="E665" s="2" t="s">
        <v>15</v>
      </c>
      <c r="F665" s="47" t="s">
        <v>36</v>
      </c>
      <c r="G665" s="47" t="s">
        <v>67</v>
      </c>
      <c r="H665" s="47">
        <v>1000</v>
      </c>
      <c r="I665" s="47" t="s">
        <v>131</v>
      </c>
      <c r="J665" s="47" t="s">
        <v>120</v>
      </c>
      <c r="K665" s="121" t="s">
        <v>772</v>
      </c>
      <c r="L665" s="33" t="s">
        <v>12</v>
      </c>
      <c r="M665" s="10">
        <v>3.15</v>
      </c>
      <c r="N665" s="27">
        <v>4.6294117647058828</v>
      </c>
      <c r="O665" s="28">
        <v>1.55</v>
      </c>
      <c r="P665" s="27">
        <v>0</v>
      </c>
      <c r="Q665" s="40">
        <f t="shared" si="1547"/>
        <v>-4.5999999999999996</v>
      </c>
      <c r="R665" s="42">
        <f t="shared" ref="R665" si="1794">Q665+R664</f>
        <v>339.26000000000028</v>
      </c>
      <c r="S665" s="10">
        <f t="shared" ref="S665" si="1795">M665</f>
        <v>3.15</v>
      </c>
      <c r="T665" s="27">
        <f t="shared" ref="T665" si="1796">IF(S665&gt;0,T$4,0)</f>
        <v>1</v>
      </c>
      <c r="U665" s="28">
        <f t="shared" ref="U665" si="1797">O665</f>
        <v>1.55</v>
      </c>
      <c r="V665" s="27">
        <f t="shared" ref="V665" si="1798">IF(U665&gt;0,V$4,0)</f>
        <v>1</v>
      </c>
      <c r="W665" s="40">
        <f t="shared" si="1062"/>
        <v>-0.45</v>
      </c>
      <c r="X665" s="42">
        <f t="shared" ref="X665" si="1799">W665+X664</f>
        <v>280.1599999999998</v>
      </c>
      <c r="Y665" s="117"/>
      <c r="Z665" s="27"/>
      <c r="AA665" s="33"/>
      <c r="AB665" s="27"/>
      <c r="AC665" s="27"/>
      <c r="AD665" s="27"/>
      <c r="AE665" s="118"/>
      <c r="AF665" s="117"/>
      <c r="AG665" s="27"/>
      <c r="AH665" s="33"/>
      <c r="AI665" s="27"/>
      <c r="AJ665" s="27"/>
      <c r="AK665" s="118"/>
      <c r="AL665" s="70"/>
    </row>
    <row r="666" spans="1:38" x14ac:dyDescent="0.2">
      <c r="A666" s="72"/>
      <c r="B666" s="34">
        <f t="shared" si="1094"/>
        <v>661</v>
      </c>
      <c r="C666" s="2" t="s">
        <v>1328</v>
      </c>
      <c r="D666" s="55">
        <v>44694</v>
      </c>
      <c r="E666" s="2" t="s">
        <v>15</v>
      </c>
      <c r="F666" s="47" t="s">
        <v>10</v>
      </c>
      <c r="G666" s="47" t="s">
        <v>67</v>
      </c>
      <c r="H666" s="47">
        <v>1000</v>
      </c>
      <c r="I666" s="47" t="s">
        <v>131</v>
      </c>
      <c r="J666" s="47" t="s">
        <v>120</v>
      </c>
      <c r="K666" s="121" t="s">
        <v>772</v>
      </c>
      <c r="L666" s="33" t="s">
        <v>12</v>
      </c>
      <c r="M666" s="10">
        <v>5.69</v>
      </c>
      <c r="N666" s="27">
        <v>2.1364473684210523</v>
      </c>
      <c r="O666" s="28">
        <v>1.91</v>
      </c>
      <c r="P666" s="27">
        <v>2.2933333333333334</v>
      </c>
      <c r="Q666" s="40">
        <f t="shared" si="1547"/>
        <v>0</v>
      </c>
      <c r="R666" s="42">
        <f t="shared" ref="R666" si="1800">Q666+R665</f>
        <v>339.26000000000028</v>
      </c>
      <c r="S666" s="10">
        <f t="shared" ref="S666" si="1801">M666</f>
        <v>5.69</v>
      </c>
      <c r="T666" s="27">
        <f t="shared" ref="T666" si="1802">IF(S666&gt;0,T$4,0)</f>
        <v>1</v>
      </c>
      <c r="U666" s="28">
        <f t="shared" ref="U666" si="1803">O666</f>
        <v>1.91</v>
      </c>
      <c r="V666" s="27">
        <f t="shared" ref="V666" si="1804">IF(U666&gt;0,V$4,0)</f>
        <v>1</v>
      </c>
      <c r="W666" s="40">
        <f t="shared" si="1062"/>
        <v>-0.09</v>
      </c>
      <c r="X666" s="42">
        <f t="shared" ref="X666" si="1805">W666+X665</f>
        <v>280.06999999999982</v>
      </c>
      <c r="Y666" s="117"/>
      <c r="Z666" s="27"/>
      <c r="AA666" s="33"/>
      <c r="AB666" s="27"/>
      <c r="AC666" s="27"/>
      <c r="AD666" s="27"/>
      <c r="AE666" s="118"/>
      <c r="AF666" s="117"/>
      <c r="AG666" s="27"/>
      <c r="AH666" s="33"/>
      <c r="AI666" s="27"/>
      <c r="AJ666" s="27"/>
      <c r="AK666" s="118"/>
      <c r="AL666" s="70"/>
    </row>
    <row r="667" spans="1:38" x14ac:dyDescent="0.2">
      <c r="A667" s="72"/>
      <c r="B667" s="34">
        <f t="shared" si="1094"/>
        <v>662</v>
      </c>
      <c r="C667" s="2" t="s">
        <v>1238</v>
      </c>
      <c r="D667" s="55">
        <v>44700</v>
      </c>
      <c r="E667" s="2" t="s">
        <v>44</v>
      </c>
      <c r="F667" s="47" t="s">
        <v>34</v>
      </c>
      <c r="G667" s="47" t="s">
        <v>67</v>
      </c>
      <c r="H667" s="47">
        <v>1200</v>
      </c>
      <c r="I667" s="47" t="s">
        <v>131</v>
      </c>
      <c r="J667" s="47" t="s">
        <v>120</v>
      </c>
      <c r="K667" s="121" t="s">
        <v>772</v>
      </c>
      <c r="L667" s="33" t="s">
        <v>56</v>
      </c>
      <c r="M667" s="10">
        <v>3.35</v>
      </c>
      <c r="N667" s="27">
        <v>4.2728947368421046</v>
      </c>
      <c r="O667" s="28">
        <v>1.55</v>
      </c>
      <c r="P667" s="27">
        <v>0</v>
      </c>
      <c r="Q667" s="40">
        <f t="shared" si="1547"/>
        <v>-4.3</v>
      </c>
      <c r="R667" s="42">
        <f t="shared" ref="R667" si="1806">Q667+R666</f>
        <v>334.96000000000026</v>
      </c>
      <c r="S667" s="10">
        <f t="shared" ref="S667" si="1807">M667</f>
        <v>3.35</v>
      </c>
      <c r="T667" s="27">
        <f t="shared" ref="T667" si="1808">IF(S667&gt;0,T$4,0)</f>
        <v>1</v>
      </c>
      <c r="U667" s="28">
        <f t="shared" ref="U667" si="1809">O667</f>
        <v>1.55</v>
      </c>
      <c r="V667" s="27">
        <f t="shared" ref="V667" si="1810">IF(U667&gt;0,V$4,0)</f>
        <v>1</v>
      </c>
      <c r="W667" s="40">
        <f t="shared" si="1062"/>
        <v>-2</v>
      </c>
      <c r="X667" s="42">
        <f t="shared" ref="X667" si="1811">W667+X666</f>
        <v>278.06999999999982</v>
      </c>
      <c r="Y667" s="117"/>
      <c r="Z667" s="27"/>
      <c r="AA667" s="33"/>
      <c r="AB667" s="27"/>
      <c r="AC667" s="27"/>
      <c r="AD667" s="27"/>
      <c r="AE667" s="118"/>
      <c r="AF667" s="117"/>
      <c r="AG667" s="27"/>
      <c r="AH667" s="33"/>
      <c r="AI667" s="27"/>
      <c r="AJ667" s="27"/>
      <c r="AK667" s="118"/>
      <c r="AL667" s="70"/>
    </row>
    <row r="668" spans="1:38" x14ac:dyDescent="0.2">
      <c r="A668" s="72"/>
      <c r="B668" s="34">
        <f t="shared" si="1094"/>
        <v>663</v>
      </c>
      <c r="C668" s="2" t="s">
        <v>1057</v>
      </c>
      <c r="D668" s="55">
        <v>44705</v>
      </c>
      <c r="E668" s="2" t="s">
        <v>39</v>
      </c>
      <c r="F668" s="47" t="s">
        <v>36</v>
      </c>
      <c r="G668" s="47" t="s">
        <v>67</v>
      </c>
      <c r="H668" s="47">
        <v>1000</v>
      </c>
      <c r="I668" s="47" t="s">
        <v>131</v>
      </c>
      <c r="J668" s="47" t="s">
        <v>120</v>
      </c>
      <c r="K668" s="121" t="s">
        <v>772</v>
      </c>
      <c r="L668" s="33" t="s">
        <v>9</v>
      </c>
      <c r="M668" s="10">
        <v>1.41</v>
      </c>
      <c r="N668" s="27">
        <v>24.415628177196801</v>
      </c>
      <c r="O668" s="28">
        <v>1.0900000000000001</v>
      </c>
      <c r="P668" s="27">
        <v>0</v>
      </c>
      <c r="Q668" s="40">
        <f t="shared" si="1547"/>
        <v>10</v>
      </c>
      <c r="R668" s="42">
        <f t="shared" ref="R668" si="1812">Q668+R667</f>
        <v>344.96000000000026</v>
      </c>
      <c r="S668" s="10">
        <f t="shared" ref="S668" si="1813">M668</f>
        <v>1.41</v>
      </c>
      <c r="T668" s="27">
        <f t="shared" ref="T668" si="1814">IF(S668&gt;0,T$4,0)</f>
        <v>1</v>
      </c>
      <c r="U668" s="28">
        <f t="shared" ref="U668" si="1815">O668</f>
        <v>1.0900000000000001</v>
      </c>
      <c r="V668" s="27">
        <f t="shared" ref="V668" si="1816">IF(U668&gt;0,V$4,0)</f>
        <v>1</v>
      </c>
      <c r="W668" s="40">
        <f t="shared" si="1062"/>
        <v>0.5</v>
      </c>
      <c r="X668" s="42">
        <f t="shared" ref="X668" si="1817">W668+X667</f>
        <v>278.56999999999982</v>
      </c>
      <c r="Y668" s="117"/>
      <c r="Z668" s="27"/>
      <c r="AA668" s="33"/>
      <c r="AB668" s="27"/>
      <c r="AC668" s="27"/>
      <c r="AD668" s="27"/>
      <c r="AE668" s="118"/>
      <c r="AF668" s="117"/>
      <c r="AG668" s="27"/>
      <c r="AH668" s="33"/>
      <c r="AI668" s="27"/>
      <c r="AJ668" s="27"/>
      <c r="AK668" s="118"/>
      <c r="AL668" s="70"/>
    </row>
    <row r="669" spans="1:38" x14ac:dyDescent="0.2">
      <c r="A669" s="72"/>
      <c r="B669" s="48">
        <f t="shared" si="1094"/>
        <v>664</v>
      </c>
      <c r="C669" s="9" t="s">
        <v>1376</v>
      </c>
      <c r="D669" s="39">
        <v>44706</v>
      </c>
      <c r="E669" s="9" t="s">
        <v>26</v>
      </c>
      <c r="F669" s="50" t="s">
        <v>25</v>
      </c>
      <c r="G669" s="50" t="s">
        <v>245</v>
      </c>
      <c r="H669" s="50">
        <v>1000</v>
      </c>
      <c r="I669" s="50" t="s">
        <v>132</v>
      </c>
      <c r="J669" s="50" t="s">
        <v>120</v>
      </c>
      <c r="K669" s="122" t="s">
        <v>772</v>
      </c>
      <c r="L669" s="35" t="s">
        <v>62</v>
      </c>
      <c r="M669" s="36">
        <v>11.5</v>
      </c>
      <c r="N669" s="37">
        <v>0.94809523809523799</v>
      </c>
      <c r="O669" s="38">
        <v>2.66</v>
      </c>
      <c r="P669" s="37">
        <v>0.59200000000000008</v>
      </c>
      <c r="Q669" s="41">
        <f t="shared" si="1547"/>
        <v>-1.5</v>
      </c>
      <c r="R669" s="45">
        <f t="shared" ref="R669" si="1818">Q669+R668</f>
        <v>343.46000000000026</v>
      </c>
      <c r="S669" s="36">
        <f t="shared" ref="S669" si="1819">M669</f>
        <v>11.5</v>
      </c>
      <c r="T669" s="37">
        <f t="shared" ref="T669" si="1820">IF(S669&gt;0,T$4,0)</f>
        <v>1</v>
      </c>
      <c r="U669" s="38">
        <f t="shared" ref="U669" si="1821">O669</f>
        <v>2.66</v>
      </c>
      <c r="V669" s="37">
        <f t="shared" ref="V669" si="1822">IF(U669&gt;0,V$4,0)</f>
        <v>1</v>
      </c>
      <c r="W669" s="41">
        <f t="shared" si="1062"/>
        <v>-2</v>
      </c>
      <c r="X669" s="45">
        <f t="shared" ref="X669" si="1823">W669+X668</f>
        <v>276.56999999999982</v>
      </c>
      <c r="Y669" s="119"/>
      <c r="Z669" s="37"/>
      <c r="AA669" s="35"/>
      <c r="AB669" s="37"/>
      <c r="AC669" s="37"/>
      <c r="AD669" s="37"/>
      <c r="AE669" s="120"/>
      <c r="AF669" s="119"/>
      <c r="AG669" s="37"/>
      <c r="AH669" s="35"/>
      <c r="AI669" s="37"/>
      <c r="AJ669" s="37"/>
      <c r="AK669" s="120"/>
      <c r="AL669" s="70"/>
    </row>
    <row r="670" spans="1:38" x14ac:dyDescent="0.2">
      <c r="A670" s="72"/>
      <c r="B670" s="34">
        <f t="shared" si="1094"/>
        <v>665</v>
      </c>
      <c r="C670" s="2" t="s">
        <v>1391</v>
      </c>
      <c r="D670" s="55">
        <v>44725</v>
      </c>
      <c r="E670" s="2" t="s">
        <v>39</v>
      </c>
      <c r="F670" s="47" t="s">
        <v>25</v>
      </c>
      <c r="G670" s="47" t="s">
        <v>67</v>
      </c>
      <c r="H670" s="47">
        <v>1200</v>
      </c>
      <c r="I670" s="47" t="s">
        <v>133</v>
      </c>
      <c r="J670" s="47" t="s">
        <v>120</v>
      </c>
      <c r="K670" s="121" t="s">
        <v>772</v>
      </c>
      <c r="L670" s="33" t="s">
        <v>12</v>
      </c>
      <c r="M670" s="10">
        <v>2.68</v>
      </c>
      <c r="N670" s="27">
        <v>5.9819026870007255</v>
      </c>
      <c r="O670" s="28">
        <v>1.44</v>
      </c>
      <c r="P670" s="27">
        <v>0</v>
      </c>
      <c r="Q670" s="40">
        <f t="shared" si="1547"/>
        <v>-6</v>
      </c>
      <c r="R670" s="42">
        <f t="shared" ref="R670" si="1824">Q670+R669</f>
        <v>337.46000000000026</v>
      </c>
      <c r="S670" s="10">
        <f t="shared" ref="S670" si="1825">M670</f>
        <v>2.68</v>
      </c>
      <c r="T670" s="27">
        <f t="shared" ref="T670" si="1826">IF(S670&gt;0,T$4,0)</f>
        <v>1</v>
      </c>
      <c r="U670" s="28">
        <f t="shared" ref="U670" si="1827">O670</f>
        <v>1.44</v>
      </c>
      <c r="V670" s="27">
        <f t="shared" ref="V670" si="1828">IF(U670&gt;0,V$4,0)</f>
        <v>1</v>
      </c>
      <c r="W670" s="40">
        <f t="shared" si="1062"/>
        <v>-0.56000000000000005</v>
      </c>
      <c r="X670" s="42">
        <f t="shared" ref="X670" si="1829">W670+X669</f>
        <v>276.00999999999982</v>
      </c>
      <c r="Y670" s="117"/>
      <c r="Z670" s="27"/>
      <c r="AA670" s="33"/>
      <c r="AB670" s="27"/>
      <c r="AC670" s="27"/>
      <c r="AD670" s="27"/>
      <c r="AE670" s="118"/>
      <c r="AF670" s="117"/>
      <c r="AG670" s="27"/>
      <c r="AH670" s="33"/>
      <c r="AI670" s="27"/>
      <c r="AJ670" s="27"/>
      <c r="AK670" s="118"/>
      <c r="AL670" s="70"/>
    </row>
    <row r="671" spans="1:38" x14ac:dyDescent="0.2">
      <c r="A671" s="72"/>
      <c r="B671" s="48">
        <f t="shared" si="1094"/>
        <v>666</v>
      </c>
      <c r="C671" s="9" t="s">
        <v>1448</v>
      </c>
      <c r="D671" s="39">
        <v>44729</v>
      </c>
      <c r="E671" s="9" t="s">
        <v>51</v>
      </c>
      <c r="F671" s="50" t="s">
        <v>34</v>
      </c>
      <c r="G671" s="50" t="s">
        <v>67</v>
      </c>
      <c r="H671" s="50">
        <v>1125</v>
      </c>
      <c r="I671" s="50" t="s">
        <v>133</v>
      </c>
      <c r="J671" s="50" t="s">
        <v>120</v>
      </c>
      <c r="K671" s="122" t="s">
        <v>772</v>
      </c>
      <c r="L671" s="35" t="s">
        <v>12</v>
      </c>
      <c r="M671" s="36">
        <v>2.09</v>
      </c>
      <c r="N671" s="37">
        <v>9.154285714285713</v>
      </c>
      <c r="O671" s="38">
        <v>1.4</v>
      </c>
      <c r="P671" s="37">
        <v>0</v>
      </c>
      <c r="Q671" s="41">
        <f t="shared" si="1547"/>
        <v>-9.1999999999999993</v>
      </c>
      <c r="R671" s="45">
        <f t="shared" ref="R671" si="1830">Q671+R670</f>
        <v>328.26000000000028</v>
      </c>
      <c r="S671" s="36">
        <f t="shared" ref="S671" si="1831">M671</f>
        <v>2.09</v>
      </c>
      <c r="T671" s="37">
        <f t="shared" ref="T671" si="1832">IF(S671&gt;0,T$4,0)</f>
        <v>1</v>
      </c>
      <c r="U671" s="38">
        <f t="shared" ref="U671" si="1833">O671</f>
        <v>1.4</v>
      </c>
      <c r="V671" s="37">
        <f t="shared" ref="V671" si="1834">IF(U671&gt;0,V$4,0)</f>
        <v>1</v>
      </c>
      <c r="W671" s="41">
        <f t="shared" si="1062"/>
        <v>-0.6</v>
      </c>
      <c r="X671" s="45">
        <f t="shared" ref="X671" si="1835">W671+X670</f>
        <v>275.4099999999998</v>
      </c>
      <c r="Y671" s="119"/>
      <c r="Z671" s="37"/>
      <c r="AA671" s="35"/>
      <c r="AB671" s="37"/>
      <c r="AC671" s="37"/>
      <c r="AD671" s="37"/>
      <c r="AE671" s="120"/>
      <c r="AF671" s="119"/>
      <c r="AG671" s="37"/>
      <c r="AH671" s="35"/>
      <c r="AI671" s="37"/>
      <c r="AJ671" s="37"/>
      <c r="AK671" s="120"/>
      <c r="AL671" s="70"/>
    </row>
    <row r="672" spans="1:38" x14ac:dyDescent="0.2">
      <c r="A672" s="72"/>
      <c r="B672" s="34">
        <f t="shared" si="1094"/>
        <v>667</v>
      </c>
      <c r="C672" s="2" t="s">
        <v>1448</v>
      </c>
      <c r="D672" s="55">
        <v>44743</v>
      </c>
      <c r="E672" s="2" t="s">
        <v>51</v>
      </c>
      <c r="F672" s="47" t="s">
        <v>36</v>
      </c>
      <c r="G672" s="47" t="s">
        <v>67</v>
      </c>
      <c r="H672" s="47">
        <v>1347</v>
      </c>
      <c r="I672" s="47" t="s">
        <v>131</v>
      </c>
      <c r="J672" s="47" t="s">
        <v>120</v>
      </c>
      <c r="K672" s="121" t="s">
        <v>772</v>
      </c>
      <c r="L672" s="33" t="s">
        <v>9</v>
      </c>
      <c r="M672" s="10">
        <v>1.96</v>
      </c>
      <c r="N672" s="27">
        <v>10.430733137829911</v>
      </c>
      <c r="O672" s="28">
        <v>1.21</v>
      </c>
      <c r="P672" s="27">
        <v>0</v>
      </c>
      <c r="Q672" s="40">
        <f t="shared" si="1547"/>
        <v>10</v>
      </c>
      <c r="R672" s="42">
        <f t="shared" ref="R672" si="1836">Q672+R671</f>
        <v>338.26000000000028</v>
      </c>
      <c r="S672" s="10">
        <f t="shared" ref="S672" si="1837">M672</f>
        <v>1.96</v>
      </c>
      <c r="T672" s="27">
        <f t="shared" ref="T672" si="1838">IF(S672&gt;0,T$4,0)</f>
        <v>1</v>
      </c>
      <c r="U672" s="28">
        <f t="shared" ref="U672" si="1839">O672</f>
        <v>1.21</v>
      </c>
      <c r="V672" s="27">
        <f t="shared" ref="V672" si="1840">IF(U672&gt;0,V$4,0)</f>
        <v>1</v>
      </c>
      <c r="W672" s="40">
        <f t="shared" si="1062"/>
        <v>1.17</v>
      </c>
      <c r="X672" s="42">
        <f t="shared" ref="X672" si="1841">W672+X671</f>
        <v>276.57999999999981</v>
      </c>
      <c r="Y672" s="117"/>
      <c r="Z672" s="27"/>
      <c r="AA672" s="33"/>
      <c r="AB672" s="27"/>
      <c r="AC672" s="27"/>
      <c r="AD672" s="27"/>
      <c r="AE672" s="118"/>
      <c r="AF672" s="117"/>
      <c r="AG672" s="27"/>
      <c r="AH672" s="33"/>
      <c r="AI672" s="27"/>
      <c r="AJ672" s="27"/>
      <c r="AK672" s="118"/>
      <c r="AL672" s="70"/>
    </row>
    <row r="673" spans="1:38" x14ac:dyDescent="0.2">
      <c r="A673" s="72"/>
      <c r="B673" s="34">
        <f t="shared" si="1094"/>
        <v>668</v>
      </c>
      <c r="C673" s="2" t="s">
        <v>1469</v>
      </c>
      <c r="D673" s="55">
        <v>44748</v>
      </c>
      <c r="E673" s="2" t="s">
        <v>43</v>
      </c>
      <c r="F673" s="47" t="s">
        <v>25</v>
      </c>
      <c r="G673" s="47" t="s">
        <v>67</v>
      </c>
      <c r="H673" s="47">
        <v>1200</v>
      </c>
      <c r="I673" s="47" t="s">
        <v>131</v>
      </c>
      <c r="J673" s="47" t="s">
        <v>120</v>
      </c>
      <c r="K673" s="121" t="s">
        <v>772</v>
      </c>
      <c r="L673" s="33" t="s">
        <v>66</v>
      </c>
      <c r="M673" s="10">
        <v>8.67</v>
      </c>
      <c r="N673" s="27">
        <v>1.3102836879432624</v>
      </c>
      <c r="O673" s="28">
        <v>3.51</v>
      </c>
      <c r="P673" s="27">
        <v>0.52</v>
      </c>
      <c r="Q673" s="40">
        <f t="shared" si="1547"/>
        <v>-1.8</v>
      </c>
      <c r="R673" s="42">
        <f t="shared" ref="R673" si="1842">Q673+R672</f>
        <v>336.46000000000026</v>
      </c>
      <c r="S673" s="10">
        <f t="shared" ref="S673" si="1843">M673</f>
        <v>8.67</v>
      </c>
      <c r="T673" s="27">
        <f t="shared" ref="T673" si="1844">IF(S673&gt;0,T$4,0)</f>
        <v>1</v>
      </c>
      <c r="U673" s="28">
        <f t="shared" ref="U673" si="1845">O673</f>
        <v>3.51</v>
      </c>
      <c r="V673" s="27">
        <f t="shared" ref="V673" si="1846">IF(U673&gt;0,V$4,0)</f>
        <v>1</v>
      </c>
      <c r="W673" s="40">
        <f t="shared" si="1062"/>
        <v>-2</v>
      </c>
      <c r="X673" s="42">
        <f t="shared" ref="X673" si="1847">W673+X672</f>
        <v>274.57999999999981</v>
      </c>
      <c r="Y673" s="117"/>
      <c r="Z673" s="27"/>
      <c r="AA673" s="33"/>
      <c r="AB673" s="27"/>
      <c r="AC673" s="27"/>
      <c r="AD673" s="27"/>
      <c r="AE673" s="118"/>
      <c r="AF673" s="117"/>
      <c r="AG673" s="27"/>
      <c r="AH673" s="33"/>
      <c r="AI673" s="27"/>
      <c r="AJ673" s="27"/>
      <c r="AK673" s="118"/>
      <c r="AL673" s="70"/>
    </row>
    <row r="674" spans="1:38" x14ac:dyDescent="0.2">
      <c r="A674" s="72"/>
      <c r="B674" s="34">
        <f t="shared" si="1094"/>
        <v>669</v>
      </c>
      <c r="C674" s="2" t="s">
        <v>1391</v>
      </c>
      <c r="D674" s="55">
        <v>44748</v>
      </c>
      <c r="E674" s="2" t="s">
        <v>43</v>
      </c>
      <c r="F674" s="47" t="s">
        <v>25</v>
      </c>
      <c r="G674" s="47" t="s">
        <v>67</v>
      </c>
      <c r="H674" s="47">
        <v>1200</v>
      </c>
      <c r="I674" s="47" t="s">
        <v>131</v>
      </c>
      <c r="J674" s="47" t="s">
        <v>120</v>
      </c>
      <c r="K674" s="121" t="s">
        <v>772</v>
      </c>
      <c r="L674" s="33" t="s">
        <v>9</v>
      </c>
      <c r="M674" s="10">
        <v>2.77</v>
      </c>
      <c r="N674" s="27">
        <v>5.6411204481792723</v>
      </c>
      <c r="O674" s="28">
        <v>1.43</v>
      </c>
      <c r="P674" s="27">
        <v>0</v>
      </c>
      <c r="Q674" s="40">
        <f t="shared" si="1547"/>
        <v>10</v>
      </c>
      <c r="R674" s="42">
        <f t="shared" ref="R674" si="1848">Q674+R673</f>
        <v>346.46000000000026</v>
      </c>
      <c r="S674" s="10">
        <f t="shared" ref="S674" si="1849">M674</f>
        <v>2.77</v>
      </c>
      <c r="T674" s="27">
        <f t="shared" ref="T674" si="1850">IF(S674&gt;0,T$4,0)</f>
        <v>1</v>
      </c>
      <c r="U674" s="28">
        <f t="shared" ref="U674" si="1851">O674</f>
        <v>1.43</v>
      </c>
      <c r="V674" s="27">
        <f t="shared" ref="V674" si="1852">IF(U674&gt;0,V$4,0)</f>
        <v>1</v>
      </c>
      <c r="W674" s="40">
        <f t="shared" si="1062"/>
        <v>2.2000000000000002</v>
      </c>
      <c r="X674" s="42">
        <f t="shared" ref="X674" si="1853">W674+X673</f>
        <v>276.7799999999998</v>
      </c>
      <c r="Y674" s="117"/>
      <c r="Z674" s="27"/>
      <c r="AA674" s="33"/>
      <c r="AB674" s="27"/>
      <c r="AC674" s="27"/>
      <c r="AD674" s="27"/>
      <c r="AE674" s="118"/>
      <c r="AF674" s="117"/>
      <c r="AG674" s="27"/>
      <c r="AH674" s="33"/>
      <c r="AI674" s="27"/>
      <c r="AJ674" s="27"/>
      <c r="AK674" s="118"/>
      <c r="AL674" s="70"/>
    </row>
    <row r="675" spans="1:38" x14ac:dyDescent="0.2">
      <c r="A675" s="72"/>
      <c r="B675" s="48">
        <f t="shared" si="1094"/>
        <v>670</v>
      </c>
      <c r="C675" s="9" t="s">
        <v>1507</v>
      </c>
      <c r="D675" s="39">
        <v>44757</v>
      </c>
      <c r="E675" s="9" t="s">
        <v>51</v>
      </c>
      <c r="F675" s="50" t="s">
        <v>34</v>
      </c>
      <c r="G675" s="50" t="s">
        <v>67</v>
      </c>
      <c r="H675" s="50">
        <v>1400</v>
      </c>
      <c r="I675" s="50" t="s">
        <v>133</v>
      </c>
      <c r="J675" s="50" t="s">
        <v>120</v>
      </c>
      <c r="K675" s="122" t="s">
        <v>772</v>
      </c>
      <c r="L675" s="35" t="s">
        <v>9</v>
      </c>
      <c r="M675" s="36">
        <v>1.7</v>
      </c>
      <c r="N675" s="37">
        <v>14.289523809523812</v>
      </c>
      <c r="O675" s="38">
        <v>1.23</v>
      </c>
      <c r="P675" s="37">
        <v>0</v>
      </c>
      <c r="Q675" s="41">
        <f t="shared" si="1547"/>
        <v>10</v>
      </c>
      <c r="R675" s="45">
        <f t="shared" ref="R675" si="1854">Q675+R674</f>
        <v>356.46000000000026</v>
      </c>
      <c r="S675" s="36">
        <f t="shared" ref="S675" si="1855">M675</f>
        <v>1.7</v>
      </c>
      <c r="T675" s="37">
        <f t="shared" ref="T675" si="1856">IF(S675&gt;0,T$4,0)</f>
        <v>1</v>
      </c>
      <c r="U675" s="38">
        <f t="shared" ref="U675" si="1857">O675</f>
        <v>1.23</v>
      </c>
      <c r="V675" s="37">
        <f t="shared" ref="V675" si="1858">IF(U675&gt;0,V$4,0)</f>
        <v>1</v>
      </c>
      <c r="W675" s="41">
        <f t="shared" si="1062"/>
        <v>0.93</v>
      </c>
      <c r="X675" s="45">
        <f t="shared" ref="X675" si="1859">W675+X674</f>
        <v>277.70999999999981</v>
      </c>
      <c r="Y675" s="119"/>
      <c r="Z675" s="37"/>
      <c r="AA675" s="35"/>
      <c r="AB675" s="37"/>
      <c r="AC675" s="37"/>
      <c r="AD675" s="37"/>
      <c r="AE675" s="120"/>
      <c r="AF675" s="119"/>
      <c r="AG675" s="37"/>
      <c r="AH675" s="35"/>
      <c r="AI675" s="37"/>
      <c r="AJ675" s="37"/>
      <c r="AK675" s="120"/>
      <c r="AL675" s="70"/>
    </row>
    <row r="676" spans="1:38" x14ac:dyDescent="0.2">
      <c r="A676" s="72"/>
      <c r="B676" s="34">
        <f t="shared" si="1094"/>
        <v>671</v>
      </c>
      <c r="C676" s="2" t="s">
        <v>1547</v>
      </c>
      <c r="D676" s="55">
        <v>44776</v>
      </c>
      <c r="E676" s="2" t="s">
        <v>51</v>
      </c>
      <c r="F676" s="47" t="s">
        <v>36</v>
      </c>
      <c r="G676" s="47" t="s">
        <v>67</v>
      </c>
      <c r="H676" s="47">
        <v>1118</v>
      </c>
      <c r="I676" s="47" t="s">
        <v>131</v>
      </c>
      <c r="J676" s="47" t="s">
        <v>120</v>
      </c>
      <c r="K676" s="121" t="s">
        <v>1545</v>
      </c>
      <c r="L676" s="33" t="s">
        <v>8</v>
      </c>
      <c r="M676" s="10">
        <v>18.239999999999998</v>
      </c>
      <c r="N676" s="27">
        <v>0.58071078431372569</v>
      </c>
      <c r="O676" s="28">
        <v>3.06</v>
      </c>
      <c r="P676" s="27">
        <v>0.27</v>
      </c>
      <c r="Q676" s="40">
        <f t="shared" si="1547"/>
        <v>0</v>
      </c>
      <c r="R676" s="42">
        <f t="shared" ref="R676" si="1860">Q676+R675</f>
        <v>356.46000000000026</v>
      </c>
      <c r="S676" s="10">
        <f t="shared" ref="S676" si="1861">M676</f>
        <v>18.239999999999998</v>
      </c>
      <c r="T676" s="27">
        <f t="shared" ref="T676" si="1862">IF(S676&gt;0,T$4,0)</f>
        <v>1</v>
      </c>
      <c r="U676" s="28">
        <f t="shared" ref="U676" si="1863">O676</f>
        <v>3.06</v>
      </c>
      <c r="V676" s="27">
        <f t="shared" ref="V676" si="1864">IF(U676&gt;0,V$4,0)</f>
        <v>1</v>
      </c>
      <c r="W676" s="40">
        <f t="shared" si="1062"/>
        <v>1.06</v>
      </c>
      <c r="X676" s="42">
        <f t="shared" ref="X676" si="1865">W676+X675</f>
        <v>278.76999999999981</v>
      </c>
      <c r="Y676" s="10">
        <f t="shared" ref="Y676:Y679" si="1866">S676</f>
        <v>18.239999999999998</v>
      </c>
      <c r="Z676" s="27">
        <v>0.21929237732516424</v>
      </c>
      <c r="AA676" s="28">
        <f t="shared" ref="AA676" si="1867">U676</f>
        <v>3.06</v>
      </c>
      <c r="AB676" s="27">
        <v>0</v>
      </c>
      <c r="AC676" s="40">
        <f t="shared" ref="AC676:AC704" si="1868">ROUND(IF(OR($L676="1st",$L676="WON"),($Y676*$Z676)+($AA676*$AB676),IF(OR($L676="2nd",$L676="3rd"),IF($AA676="NTD",0,($AA676*$AB676)))),2)</f>
        <v>0</v>
      </c>
      <c r="AD676" s="40">
        <f t="shared" ref="AD676:AD704" si="1869">ROUND(IF(OR($L676="1st",$L676="WON"),($Y676*$Z676)+($AA676*$AB676),IF(OR($L676="2nd",$L676="3rd"),IF($AA676="NTD",0,($AA676*$AB676))))-($Z676+$AB676),2)</f>
        <v>-0.22</v>
      </c>
      <c r="AE676" s="42">
        <f>AD676</f>
        <v>-0.22</v>
      </c>
      <c r="AF676" s="10">
        <f>M676</f>
        <v>18.239999999999998</v>
      </c>
      <c r="AG676" s="27">
        <f>IF(K676=$AH$3,$AG$3,IF(K676=$AH$4,$AG$4,IF(K676=$AJ$3,$AI$3,IF(K676=$AJ$4,$AI$4,0))))</f>
        <v>1</v>
      </c>
      <c r="AH676" s="28">
        <f>O676</f>
        <v>3.06</v>
      </c>
      <c r="AI676" s="27">
        <v>0</v>
      </c>
      <c r="AJ676" s="40">
        <f>ROUND(IF(OR($L676="1st",$L676="WON"),($AF676*$AG676)+($AH676*$AI676),IF(OR($L676="2nd",$L676="3rd"),IF($AH676="NTD",0,($AH676*$AI676))))-($AG676+$AI676),2)</f>
        <v>-1</v>
      </c>
      <c r="AK676" s="42">
        <f t="shared" ref="AK676:AK700" si="1870">AJ676+AK675</f>
        <v>-1</v>
      </c>
      <c r="AL676" s="70"/>
    </row>
    <row r="677" spans="1:38" x14ac:dyDescent="0.2">
      <c r="A677" s="72"/>
      <c r="B677" s="34">
        <f t="shared" si="1094"/>
        <v>672</v>
      </c>
      <c r="C677" s="2" t="s">
        <v>1452</v>
      </c>
      <c r="D677" s="55">
        <v>44776</v>
      </c>
      <c r="E677" s="2" t="s">
        <v>634</v>
      </c>
      <c r="F677" s="47" t="s">
        <v>36</v>
      </c>
      <c r="G677" s="47" t="s">
        <v>67</v>
      </c>
      <c r="H677" s="47">
        <v>1100</v>
      </c>
      <c r="I677" s="47" t="s">
        <v>133</v>
      </c>
      <c r="J677" s="47" t="s">
        <v>178</v>
      </c>
      <c r="K677" s="121" t="s">
        <v>1545</v>
      </c>
      <c r="L677" s="33" t="s">
        <v>74</v>
      </c>
      <c r="M677" s="10">
        <v>4.1500000000000004</v>
      </c>
      <c r="N677" s="27">
        <v>3.18</v>
      </c>
      <c r="O677" s="28">
        <v>1.81</v>
      </c>
      <c r="P677" s="27">
        <v>3.9476923076923089</v>
      </c>
      <c r="Q677" s="40">
        <f t="shared" si="1547"/>
        <v>-7.1</v>
      </c>
      <c r="R677" s="42">
        <f t="shared" ref="R677" si="1871">Q677+R676</f>
        <v>349.36000000000024</v>
      </c>
      <c r="S677" s="10">
        <f t="shared" ref="S677" si="1872">M677</f>
        <v>4.1500000000000004</v>
      </c>
      <c r="T677" s="27">
        <f t="shared" ref="T677" si="1873">IF(S677&gt;0,T$4,0)</f>
        <v>1</v>
      </c>
      <c r="U677" s="28">
        <f t="shared" ref="U677" si="1874">O677</f>
        <v>1.81</v>
      </c>
      <c r="V677" s="27">
        <f t="shared" ref="V677" si="1875">IF(U677&gt;0,V$4,0)</f>
        <v>1</v>
      </c>
      <c r="W677" s="40">
        <f t="shared" si="1062"/>
        <v>-2</v>
      </c>
      <c r="X677" s="42">
        <f t="shared" ref="X677" si="1876">W677+X676</f>
        <v>276.76999999999981</v>
      </c>
      <c r="Y677" s="10">
        <f t="shared" si="1866"/>
        <v>4.1500000000000004</v>
      </c>
      <c r="Z677" s="27">
        <v>1.2687301587301585</v>
      </c>
      <c r="AA677" s="28">
        <f t="shared" ref="AA677" si="1877">U677</f>
        <v>1.81</v>
      </c>
      <c r="AB677" s="27">
        <v>0</v>
      </c>
      <c r="AC677" s="40">
        <f t="shared" si="1868"/>
        <v>0</v>
      </c>
      <c r="AD677" s="40">
        <f t="shared" si="1869"/>
        <v>-1.27</v>
      </c>
      <c r="AE677" s="42">
        <f t="shared" ref="AE677:AE678" si="1878">AD677+AE676</f>
        <v>-1.49</v>
      </c>
      <c r="AF677" s="10">
        <f t="shared" ref="AF677:AF700" si="1879">M677</f>
        <v>4.1500000000000004</v>
      </c>
      <c r="AG677" s="27">
        <f t="shared" ref="AG677:AG700" si="1880">IF(K677=$AH$3,$AG$3,IF(K677=$AH$4,$AG$4,IF(K677=$AJ$3,$AI$3,IF(K677=$AJ$4,$AI$4,0))))</f>
        <v>1</v>
      </c>
      <c r="AH677" s="28">
        <f t="shared" ref="AH677:AH700" si="1881">O677</f>
        <v>1.81</v>
      </c>
      <c r="AI677" s="27">
        <v>0</v>
      </c>
      <c r="AJ677" s="40">
        <f t="shared" ref="AJ677:AJ704" si="1882">ROUND(IF(OR($L677="1st",$L677="WON"),($AF677*$AG677)+($AH677*$AI677),IF(OR($L677="2nd",$L677="3rd"),IF($AH677="NTD",0,($AH677*$AI677))))-($AG677+$AI677),2)</f>
        <v>-1</v>
      </c>
      <c r="AK677" s="42">
        <f t="shared" si="1870"/>
        <v>-2</v>
      </c>
      <c r="AL677" s="70"/>
    </row>
    <row r="678" spans="1:38" x14ac:dyDescent="0.2">
      <c r="A678" s="72"/>
      <c r="B678" s="34">
        <f t="shared" si="1094"/>
        <v>673</v>
      </c>
      <c r="C678" s="2" t="s">
        <v>1559</v>
      </c>
      <c r="D678" s="55">
        <v>44784</v>
      </c>
      <c r="E678" s="2" t="s">
        <v>26</v>
      </c>
      <c r="F678" s="47" t="s">
        <v>34</v>
      </c>
      <c r="G678" s="47" t="s">
        <v>67</v>
      </c>
      <c r="H678" s="47">
        <v>1106</v>
      </c>
      <c r="I678" s="47" t="s">
        <v>132</v>
      </c>
      <c r="J678" s="47" t="s">
        <v>120</v>
      </c>
      <c r="K678" s="121" t="s">
        <v>1546</v>
      </c>
      <c r="L678" s="33" t="s">
        <v>9</v>
      </c>
      <c r="M678" s="10">
        <v>1.36</v>
      </c>
      <c r="N678" s="27">
        <v>27.777391304347834</v>
      </c>
      <c r="O678" s="28">
        <v>1.1399999999999999</v>
      </c>
      <c r="P678" s="27">
        <v>0</v>
      </c>
      <c r="Q678" s="40">
        <f t="shared" si="1547"/>
        <v>10</v>
      </c>
      <c r="R678" s="42">
        <f t="shared" ref="R678" si="1883">Q678+R677</f>
        <v>359.36000000000024</v>
      </c>
      <c r="S678" s="10">
        <f t="shared" ref="S678" si="1884">M678</f>
        <v>1.36</v>
      </c>
      <c r="T678" s="27">
        <f t="shared" ref="T678" si="1885">IF(S678&gt;0,T$4,0)</f>
        <v>1</v>
      </c>
      <c r="U678" s="28">
        <f t="shared" ref="U678" si="1886">O678</f>
        <v>1.1399999999999999</v>
      </c>
      <c r="V678" s="27">
        <f t="shared" ref="V678" si="1887">IF(U678&gt;0,V$4,0)</f>
        <v>1</v>
      </c>
      <c r="W678" s="40">
        <f t="shared" si="1062"/>
        <v>0.5</v>
      </c>
      <c r="X678" s="42">
        <f t="shared" ref="X678" si="1888">W678+X677</f>
        <v>277.26999999999981</v>
      </c>
      <c r="Y678" s="10">
        <f t="shared" si="1866"/>
        <v>1.36</v>
      </c>
      <c r="Z678" s="27">
        <v>2.9397800338409481</v>
      </c>
      <c r="AA678" s="28">
        <f t="shared" ref="AA678" si="1889">U678</f>
        <v>1.1399999999999999</v>
      </c>
      <c r="AB678" s="27">
        <v>0</v>
      </c>
      <c r="AC678" s="40">
        <f t="shared" si="1868"/>
        <v>4</v>
      </c>
      <c r="AD678" s="40">
        <f t="shared" si="1869"/>
        <v>1.06</v>
      </c>
      <c r="AE678" s="42">
        <f t="shared" si="1878"/>
        <v>-0.42999999999999994</v>
      </c>
      <c r="AF678" s="10">
        <f t="shared" si="1879"/>
        <v>1.36</v>
      </c>
      <c r="AG678" s="27">
        <f t="shared" si="1880"/>
        <v>2</v>
      </c>
      <c r="AH678" s="28">
        <f t="shared" si="1881"/>
        <v>1.1399999999999999</v>
      </c>
      <c r="AI678" s="27">
        <v>0</v>
      </c>
      <c r="AJ678" s="40">
        <f t="shared" si="1882"/>
        <v>0.72</v>
      </c>
      <c r="AK678" s="42">
        <f t="shared" si="1870"/>
        <v>-1.28</v>
      </c>
      <c r="AL678" s="70"/>
    </row>
    <row r="679" spans="1:38" x14ac:dyDescent="0.2">
      <c r="A679" s="72"/>
      <c r="B679" s="34">
        <f t="shared" si="1094"/>
        <v>674</v>
      </c>
      <c r="C679" s="2" t="s">
        <v>1518</v>
      </c>
      <c r="D679" s="55">
        <v>44786</v>
      </c>
      <c r="E679" s="2" t="s">
        <v>49</v>
      </c>
      <c r="F679" s="47" t="s">
        <v>46</v>
      </c>
      <c r="G679" s="47" t="s">
        <v>191</v>
      </c>
      <c r="H679" s="47">
        <v>1100</v>
      </c>
      <c r="I679" s="47" t="s">
        <v>132</v>
      </c>
      <c r="J679" s="47" t="s">
        <v>120</v>
      </c>
      <c r="K679" s="121" t="s">
        <v>1545</v>
      </c>
      <c r="L679" s="33" t="s">
        <v>74</v>
      </c>
      <c r="M679" s="10">
        <v>5.84</v>
      </c>
      <c r="N679" s="27">
        <v>2.0558974358974358</v>
      </c>
      <c r="O679" s="28">
        <v>2.48</v>
      </c>
      <c r="P679" s="27">
        <v>1.3766666666666669</v>
      </c>
      <c r="Q679" s="40">
        <f t="shared" si="1547"/>
        <v>-3.4</v>
      </c>
      <c r="R679" s="42">
        <f t="shared" ref="R679" si="1890">Q679+R678</f>
        <v>355.96000000000026</v>
      </c>
      <c r="S679" s="10">
        <f t="shared" ref="S679" si="1891">M679</f>
        <v>5.84</v>
      </c>
      <c r="T679" s="27">
        <f t="shared" ref="T679" si="1892">IF(S679&gt;0,T$4,0)</f>
        <v>1</v>
      </c>
      <c r="U679" s="28">
        <f t="shared" ref="U679" si="1893">O679</f>
        <v>2.48</v>
      </c>
      <c r="V679" s="27">
        <f t="shared" ref="V679" si="1894">IF(U679&gt;0,V$4,0)</f>
        <v>1</v>
      </c>
      <c r="W679" s="40">
        <f t="shared" si="1062"/>
        <v>-2</v>
      </c>
      <c r="X679" s="42">
        <f t="shared" ref="X679" si="1895">W679+X678</f>
        <v>275.26999999999981</v>
      </c>
      <c r="Y679" s="10">
        <f t="shared" si="1866"/>
        <v>5.84</v>
      </c>
      <c r="Z679" s="27">
        <v>0.68435897435897441</v>
      </c>
      <c r="AA679" s="28">
        <f t="shared" ref="AA679" si="1896">U679</f>
        <v>2.48</v>
      </c>
      <c r="AB679" s="27">
        <v>0</v>
      </c>
      <c r="AC679" s="40">
        <f t="shared" si="1868"/>
        <v>0</v>
      </c>
      <c r="AD679" s="40">
        <f t="shared" si="1869"/>
        <v>-0.68</v>
      </c>
      <c r="AE679" s="42">
        <f t="shared" ref="AE679" si="1897">AD679+AE678</f>
        <v>-1.1099999999999999</v>
      </c>
      <c r="AF679" s="10">
        <f t="shared" si="1879"/>
        <v>5.84</v>
      </c>
      <c r="AG679" s="27">
        <f t="shared" si="1880"/>
        <v>1</v>
      </c>
      <c r="AH679" s="28">
        <f t="shared" si="1881"/>
        <v>2.48</v>
      </c>
      <c r="AI679" s="27">
        <v>0</v>
      </c>
      <c r="AJ679" s="40">
        <f t="shared" si="1882"/>
        <v>-1</v>
      </c>
      <c r="AK679" s="42">
        <f t="shared" si="1870"/>
        <v>-2.2800000000000002</v>
      </c>
      <c r="AL679" s="70"/>
    </row>
    <row r="680" spans="1:38" x14ac:dyDescent="0.2">
      <c r="A680" s="72"/>
      <c r="B680" s="34">
        <f t="shared" si="1094"/>
        <v>675</v>
      </c>
      <c r="C680" s="2" t="s">
        <v>1566</v>
      </c>
      <c r="D680" s="55">
        <v>44786</v>
      </c>
      <c r="E680" s="2" t="s">
        <v>49</v>
      </c>
      <c r="F680" s="47" t="s">
        <v>46</v>
      </c>
      <c r="G680" s="47" t="s">
        <v>191</v>
      </c>
      <c r="H680" s="47">
        <v>1100</v>
      </c>
      <c r="I680" s="47" t="s">
        <v>132</v>
      </c>
      <c r="J680" s="47" t="s">
        <v>120</v>
      </c>
      <c r="K680" s="121" t="s">
        <v>1544</v>
      </c>
      <c r="L680" s="33" t="s">
        <v>92</v>
      </c>
      <c r="M680" s="10">
        <v>17.29</v>
      </c>
      <c r="N680" s="27">
        <v>0.61637254901960792</v>
      </c>
      <c r="O680" s="28">
        <v>5.8</v>
      </c>
      <c r="P680" s="27">
        <v>0.12000000000000002</v>
      </c>
      <c r="Q680" s="40">
        <f t="shared" si="1547"/>
        <v>-0.7</v>
      </c>
      <c r="R680" s="42">
        <f t="shared" ref="R680" si="1898">Q680+R679</f>
        <v>355.26000000000028</v>
      </c>
      <c r="S680" s="10">
        <f t="shared" ref="S680" si="1899">M680</f>
        <v>17.29</v>
      </c>
      <c r="T680" s="27">
        <f t="shared" ref="T680" si="1900">IF(S680&gt;0,T$4,0)</f>
        <v>1</v>
      </c>
      <c r="U680" s="28">
        <f t="shared" ref="U680" si="1901">O680</f>
        <v>5.8</v>
      </c>
      <c r="V680" s="27">
        <f t="shared" ref="V680" si="1902">IF(U680&gt;0,V$4,0)</f>
        <v>1</v>
      </c>
      <c r="W680" s="40">
        <f t="shared" si="1062"/>
        <v>-2</v>
      </c>
      <c r="X680" s="42">
        <f t="shared" ref="X680" si="1903">W680+X679</f>
        <v>273.26999999999981</v>
      </c>
      <c r="Y680" s="10">
        <f t="shared" ref="Y680" si="1904">S680</f>
        <v>17.29</v>
      </c>
      <c r="Z680" s="27">
        <v>0.23138728323699426</v>
      </c>
      <c r="AA680" s="28">
        <f t="shared" ref="AA680" si="1905">U680</f>
        <v>5.8</v>
      </c>
      <c r="AB680" s="27">
        <v>0</v>
      </c>
      <c r="AC680" s="40">
        <f t="shared" si="1868"/>
        <v>0</v>
      </c>
      <c r="AD680" s="40">
        <f t="shared" si="1869"/>
        <v>-0.23</v>
      </c>
      <c r="AE680" s="42">
        <f t="shared" ref="AE680" si="1906">AD680+AE679</f>
        <v>-1.3399999999999999</v>
      </c>
      <c r="AF680" s="10">
        <f t="shared" si="1879"/>
        <v>17.29</v>
      </c>
      <c r="AG680" s="27">
        <f t="shared" si="1880"/>
        <v>0.5</v>
      </c>
      <c r="AH680" s="28">
        <f t="shared" si="1881"/>
        <v>5.8</v>
      </c>
      <c r="AI680" s="27">
        <v>0</v>
      </c>
      <c r="AJ680" s="40">
        <f t="shared" si="1882"/>
        <v>-0.5</v>
      </c>
      <c r="AK680" s="42">
        <f t="shared" si="1870"/>
        <v>-2.7800000000000002</v>
      </c>
      <c r="AL680" s="70"/>
    </row>
    <row r="681" spans="1:38" x14ac:dyDescent="0.2">
      <c r="A681" s="72"/>
      <c r="B681" s="34">
        <f t="shared" si="1094"/>
        <v>676</v>
      </c>
      <c r="C681" s="2" t="s">
        <v>1003</v>
      </c>
      <c r="D681" s="55">
        <v>44789</v>
      </c>
      <c r="E681" s="2" t="s">
        <v>53</v>
      </c>
      <c r="F681" s="47" t="s">
        <v>36</v>
      </c>
      <c r="G681" s="47" t="s">
        <v>67</v>
      </c>
      <c r="H681" s="47">
        <v>1204</v>
      </c>
      <c r="I681" s="47" t="s">
        <v>131</v>
      </c>
      <c r="J681" s="47" t="s">
        <v>120</v>
      </c>
      <c r="K681" s="121" t="s">
        <v>1545</v>
      </c>
      <c r="L681" s="33" t="s">
        <v>12</v>
      </c>
      <c r="M681" s="10">
        <v>1.61</v>
      </c>
      <c r="N681" s="27">
        <v>16.447179487179486</v>
      </c>
      <c r="O681" s="28">
        <v>1.2</v>
      </c>
      <c r="P681" s="27">
        <v>0</v>
      </c>
      <c r="Q681" s="40">
        <f t="shared" si="1547"/>
        <v>-16.399999999999999</v>
      </c>
      <c r="R681" s="42">
        <f t="shared" ref="R681" si="1907">Q681+R680</f>
        <v>338.8600000000003</v>
      </c>
      <c r="S681" s="10">
        <f t="shared" ref="S681" si="1908">M681</f>
        <v>1.61</v>
      </c>
      <c r="T681" s="27">
        <f t="shared" ref="T681" si="1909">IF(S681&gt;0,T$4,0)</f>
        <v>1</v>
      </c>
      <c r="U681" s="28">
        <f t="shared" ref="U681" si="1910">O681</f>
        <v>1.2</v>
      </c>
      <c r="V681" s="27">
        <f t="shared" ref="V681" si="1911">IF(U681&gt;0,V$4,0)</f>
        <v>1</v>
      </c>
      <c r="W681" s="40">
        <f t="shared" si="1062"/>
        <v>-0.8</v>
      </c>
      <c r="X681" s="42">
        <f t="shared" ref="X681" si="1912">W681+X680</f>
        <v>272.4699999999998</v>
      </c>
      <c r="Y681" s="10">
        <f t="shared" ref="Y681" si="1913">S681</f>
        <v>1.61</v>
      </c>
      <c r="Z681" s="27">
        <v>2.4836434108527126</v>
      </c>
      <c r="AA681" s="28">
        <f t="shared" ref="AA681" si="1914">U681</f>
        <v>1.2</v>
      </c>
      <c r="AB681" s="27">
        <v>0</v>
      </c>
      <c r="AC681" s="40">
        <f t="shared" si="1868"/>
        <v>0</v>
      </c>
      <c r="AD681" s="40">
        <f t="shared" si="1869"/>
        <v>-2.48</v>
      </c>
      <c r="AE681" s="42">
        <f t="shared" ref="AE681" si="1915">AD681+AE680</f>
        <v>-3.82</v>
      </c>
      <c r="AF681" s="10">
        <f t="shared" si="1879"/>
        <v>1.61</v>
      </c>
      <c r="AG681" s="27">
        <f t="shared" si="1880"/>
        <v>1</v>
      </c>
      <c r="AH681" s="28">
        <f t="shared" si="1881"/>
        <v>1.2</v>
      </c>
      <c r="AI681" s="27">
        <v>0</v>
      </c>
      <c r="AJ681" s="40">
        <f t="shared" si="1882"/>
        <v>-1</v>
      </c>
      <c r="AK681" s="42">
        <f t="shared" si="1870"/>
        <v>-3.7800000000000002</v>
      </c>
      <c r="AL681" s="70"/>
    </row>
    <row r="682" spans="1:38" x14ac:dyDescent="0.2">
      <c r="A682" s="72"/>
      <c r="B682" s="34">
        <f t="shared" si="1094"/>
        <v>677</v>
      </c>
      <c r="C682" s="2" t="s">
        <v>1547</v>
      </c>
      <c r="D682" s="55">
        <v>44798</v>
      </c>
      <c r="E682" s="2" t="s">
        <v>40</v>
      </c>
      <c r="F682" s="47" t="s">
        <v>25</v>
      </c>
      <c r="G682" s="47" t="s">
        <v>67</v>
      </c>
      <c r="H682" s="47">
        <v>1300</v>
      </c>
      <c r="I682" s="47" t="s">
        <v>133</v>
      </c>
      <c r="J682" s="47" t="s">
        <v>120</v>
      </c>
      <c r="K682" s="121" t="s">
        <v>1546</v>
      </c>
      <c r="L682" s="33" t="s">
        <v>12</v>
      </c>
      <c r="M682" s="10">
        <v>3.4</v>
      </c>
      <c r="N682" s="27">
        <v>4.1873684210526312</v>
      </c>
      <c r="O682" s="28">
        <v>1.64</v>
      </c>
      <c r="P682" s="27">
        <v>0</v>
      </c>
      <c r="Q682" s="40">
        <f t="shared" si="1547"/>
        <v>-4.2</v>
      </c>
      <c r="R682" s="42">
        <f t="shared" ref="R682" si="1916">Q682+R681</f>
        <v>334.66000000000031</v>
      </c>
      <c r="S682" s="10">
        <f t="shared" ref="S682" si="1917">M682</f>
        <v>3.4</v>
      </c>
      <c r="T682" s="27">
        <f t="shared" ref="T682" si="1918">IF(S682&gt;0,T$4,0)</f>
        <v>1</v>
      </c>
      <c r="U682" s="28">
        <f t="shared" ref="U682" si="1919">O682</f>
        <v>1.64</v>
      </c>
      <c r="V682" s="27">
        <f t="shared" ref="V682" si="1920">IF(U682&gt;0,V$4,0)</f>
        <v>1</v>
      </c>
      <c r="W682" s="40">
        <f t="shared" si="1062"/>
        <v>-0.36</v>
      </c>
      <c r="X682" s="42">
        <f t="shared" ref="X682" si="1921">W682+X681</f>
        <v>272.10999999999979</v>
      </c>
      <c r="Y682" s="10">
        <f t="shared" ref="Y682" si="1922">S682</f>
        <v>3.4</v>
      </c>
      <c r="Z682" s="27">
        <v>1.1776470588235293</v>
      </c>
      <c r="AA682" s="28">
        <f t="shared" ref="AA682" si="1923">U682</f>
        <v>1.64</v>
      </c>
      <c r="AB682" s="27">
        <v>0</v>
      </c>
      <c r="AC682" s="40">
        <f t="shared" si="1868"/>
        <v>0</v>
      </c>
      <c r="AD682" s="40">
        <f t="shared" si="1869"/>
        <v>-1.18</v>
      </c>
      <c r="AE682" s="42">
        <f t="shared" ref="AE682" si="1924">AD682+AE681</f>
        <v>-5</v>
      </c>
      <c r="AF682" s="10">
        <f t="shared" si="1879"/>
        <v>3.4</v>
      </c>
      <c r="AG682" s="27">
        <f t="shared" si="1880"/>
        <v>2</v>
      </c>
      <c r="AH682" s="28">
        <f t="shared" si="1881"/>
        <v>1.64</v>
      </c>
      <c r="AI682" s="27">
        <v>0</v>
      </c>
      <c r="AJ682" s="40">
        <f t="shared" si="1882"/>
        <v>-2</v>
      </c>
      <c r="AK682" s="42">
        <f t="shared" si="1870"/>
        <v>-5.78</v>
      </c>
      <c r="AL682" s="70"/>
    </row>
    <row r="683" spans="1:38" x14ac:dyDescent="0.2">
      <c r="A683" s="72"/>
      <c r="B683" s="34">
        <f t="shared" si="1094"/>
        <v>678</v>
      </c>
      <c r="C683" s="2" t="s">
        <v>1594</v>
      </c>
      <c r="D683" s="55">
        <v>44798</v>
      </c>
      <c r="E683" s="2" t="s">
        <v>40</v>
      </c>
      <c r="F683" s="47" t="s">
        <v>34</v>
      </c>
      <c r="G683" s="47" t="s">
        <v>67</v>
      </c>
      <c r="H683" s="47">
        <v>1000</v>
      </c>
      <c r="I683" s="47" t="s">
        <v>133</v>
      </c>
      <c r="J683" s="47" t="s">
        <v>120</v>
      </c>
      <c r="K683" s="121" t="s">
        <v>1545</v>
      </c>
      <c r="L683" s="33" t="s">
        <v>12</v>
      </c>
      <c r="M683" s="10">
        <v>3.65</v>
      </c>
      <c r="N683" s="27">
        <v>3.7819047619047619</v>
      </c>
      <c r="O683" s="28">
        <v>1.67</v>
      </c>
      <c r="P683" s="27">
        <v>0</v>
      </c>
      <c r="Q683" s="40">
        <f t="shared" si="1547"/>
        <v>-3.8</v>
      </c>
      <c r="R683" s="42">
        <f t="shared" ref="R683" si="1925">Q683+R682</f>
        <v>330.8600000000003</v>
      </c>
      <c r="S683" s="10">
        <f t="shared" ref="S683" si="1926">M683</f>
        <v>3.65</v>
      </c>
      <c r="T683" s="27">
        <f t="shared" ref="T683" si="1927">IF(S683&gt;0,T$4,0)</f>
        <v>1</v>
      </c>
      <c r="U683" s="28">
        <f t="shared" ref="U683" si="1928">O683</f>
        <v>1.67</v>
      </c>
      <c r="V683" s="27">
        <f t="shared" ref="V683" si="1929">IF(U683&gt;0,V$4,0)</f>
        <v>1</v>
      </c>
      <c r="W683" s="40">
        <f t="shared" si="1062"/>
        <v>-0.33</v>
      </c>
      <c r="X683" s="42">
        <f t="shared" ref="X683" si="1930">W683+X682</f>
        <v>271.7799999999998</v>
      </c>
      <c r="Y683" s="10">
        <f t="shared" ref="Y683" si="1931">S683</f>
        <v>3.65</v>
      </c>
      <c r="Z683" s="27">
        <v>1.0963013698630137</v>
      </c>
      <c r="AA683" s="28">
        <f t="shared" ref="AA683" si="1932">U683</f>
        <v>1.67</v>
      </c>
      <c r="AB683" s="27">
        <v>0</v>
      </c>
      <c r="AC683" s="40">
        <f t="shared" si="1868"/>
        <v>0</v>
      </c>
      <c r="AD683" s="40">
        <f t="shared" si="1869"/>
        <v>-1.1000000000000001</v>
      </c>
      <c r="AE683" s="42">
        <f t="shared" ref="AE683" si="1933">AD683+AE682</f>
        <v>-6.1</v>
      </c>
      <c r="AF683" s="10">
        <f t="shared" si="1879"/>
        <v>3.65</v>
      </c>
      <c r="AG683" s="27">
        <f t="shared" si="1880"/>
        <v>1</v>
      </c>
      <c r="AH683" s="28">
        <f t="shared" si="1881"/>
        <v>1.67</v>
      </c>
      <c r="AI683" s="27">
        <v>0</v>
      </c>
      <c r="AJ683" s="40">
        <f t="shared" si="1882"/>
        <v>-1</v>
      </c>
      <c r="AK683" s="42">
        <f t="shared" si="1870"/>
        <v>-6.78</v>
      </c>
      <c r="AL683" s="70"/>
    </row>
    <row r="684" spans="1:38" x14ac:dyDescent="0.2">
      <c r="A684" s="72"/>
      <c r="B684" s="34">
        <f t="shared" si="1094"/>
        <v>679</v>
      </c>
      <c r="C684" s="2" t="s">
        <v>1537</v>
      </c>
      <c r="D684" s="55">
        <v>44799</v>
      </c>
      <c r="E684" s="2" t="s">
        <v>44</v>
      </c>
      <c r="F684" s="47" t="s">
        <v>25</v>
      </c>
      <c r="G684" s="47" t="s">
        <v>67</v>
      </c>
      <c r="H684" s="47">
        <v>1000</v>
      </c>
      <c r="I684" s="47" t="s">
        <v>128</v>
      </c>
      <c r="J684" s="47" t="s">
        <v>120</v>
      </c>
      <c r="K684" s="121" t="s">
        <v>1545</v>
      </c>
      <c r="L684" s="33" t="s">
        <v>74</v>
      </c>
      <c r="M684" s="10">
        <v>19.5</v>
      </c>
      <c r="N684" s="27">
        <v>0.542432432432432</v>
      </c>
      <c r="O684" s="28">
        <v>4.22</v>
      </c>
      <c r="P684" s="27">
        <v>0.16800000000000004</v>
      </c>
      <c r="Q684" s="40">
        <f t="shared" si="1547"/>
        <v>-0.7</v>
      </c>
      <c r="R684" s="42">
        <f t="shared" ref="R684" si="1934">Q684+R683</f>
        <v>330.16000000000031</v>
      </c>
      <c r="S684" s="10">
        <f t="shared" ref="S684" si="1935">M684</f>
        <v>19.5</v>
      </c>
      <c r="T684" s="27">
        <f t="shared" ref="T684" si="1936">IF(S684&gt;0,T$4,0)</f>
        <v>1</v>
      </c>
      <c r="U684" s="28">
        <f t="shared" ref="U684" si="1937">O684</f>
        <v>4.22</v>
      </c>
      <c r="V684" s="27">
        <f t="shared" ref="V684" si="1938">IF(U684&gt;0,V$4,0)</f>
        <v>1</v>
      </c>
      <c r="W684" s="40">
        <f t="shared" si="1062"/>
        <v>-2</v>
      </c>
      <c r="X684" s="42">
        <f t="shared" ref="X684" si="1939">W684+X683</f>
        <v>269.7799999999998</v>
      </c>
      <c r="Y684" s="10">
        <f t="shared" ref="Y684" si="1940">S684</f>
        <v>19.5</v>
      </c>
      <c r="Z684" s="27">
        <v>0.20487179487179488</v>
      </c>
      <c r="AA684" s="28">
        <f t="shared" ref="AA684" si="1941">U684</f>
        <v>4.22</v>
      </c>
      <c r="AB684" s="27">
        <v>0</v>
      </c>
      <c r="AC684" s="40">
        <f t="shared" si="1868"/>
        <v>0</v>
      </c>
      <c r="AD684" s="40">
        <f t="shared" si="1869"/>
        <v>-0.2</v>
      </c>
      <c r="AE684" s="42">
        <f t="shared" ref="AE684" si="1942">AD684+AE683</f>
        <v>-6.3</v>
      </c>
      <c r="AF684" s="10">
        <f t="shared" si="1879"/>
        <v>19.5</v>
      </c>
      <c r="AG684" s="27">
        <f t="shared" si="1880"/>
        <v>1</v>
      </c>
      <c r="AH684" s="28">
        <f t="shared" si="1881"/>
        <v>4.22</v>
      </c>
      <c r="AI684" s="27">
        <v>0</v>
      </c>
      <c r="AJ684" s="40">
        <f t="shared" si="1882"/>
        <v>-1</v>
      </c>
      <c r="AK684" s="42">
        <f t="shared" si="1870"/>
        <v>-7.78</v>
      </c>
      <c r="AL684" s="70"/>
    </row>
    <row r="685" spans="1:38" x14ac:dyDescent="0.2">
      <c r="A685" s="72"/>
      <c r="B685" s="48">
        <f t="shared" si="1094"/>
        <v>680</v>
      </c>
      <c r="C685" s="9" t="s">
        <v>1568</v>
      </c>
      <c r="D685" s="39">
        <v>44802</v>
      </c>
      <c r="E685" s="9" t="s">
        <v>11</v>
      </c>
      <c r="F685" s="50" t="s">
        <v>36</v>
      </c>
      <c r="G685" s="50" t="s">
        <v>67</v>
      </c>
      <c r="H685" s="50">
        <v>1106</v>
      </c>
      <c r="I685" s="50" t="s">
        <v>133</v>
      </c>
      <c r="J685" s="50" t="s">
        <v>120</v>
      </c>
      <c r="K685" s="122" t="s">
        <v>1546</v>
      </c>
      <c r="L685" s="35" t="s">
        <v>9</v>
      </c>
      <c r="M685" s="36">
        <v>3.27</v>
      </c>
      <c r="N685" s="37">
        <v>4.3967567567567567</v>
      </c>
      <c r="O685" s="38">
        <v>1.41</v>
      </c>
      <c r="P685" s="37">
        <v>0</v>
      </c>
      <c r="Q685" s="41">
        <f t="shared" si="1547"/>
        <v>10</v>
      </c>
      <c r="R685" s="45">
        <f t="shared" ref="R685" si="1943">Q685+R684</f>
        <v>340.16000000000031</v>
      </c>
      <c r="S685" s="36">
        <f t="shared" ref="S685" si="1944">M685</f>
        <v>3.27</v>
      </c>
      <c r="T685" s="37">
        <f t="shared" ref="T685" si="1945">IF(S685&gt;0,T$4,0)</f>
        <v>1</v>
      </c>
      <c r="U685" s="38">
        <f t="shared" ref="U685" si="1946">O685</f>
        <v>1.41</v>
      </c>
      <c r="V685" s="37">
        <f t="shared" ref="V685" si="1947">IF(U685&gt;0,V$4,0)</f>
        <v>1</v>
      </c>
      <c r="W685" s="41">
        <f t="shared" si="1062"/>
        <v>2.68</v>
      </c>
      <c r="X685" s="45">
        <f t="shared" ref="X685" si="1948">W685+X684</f>
        <v>272.45999999999981</v>
      </c>
      <c r="Y685" s="36">
        <f t="shared" ref="Y685" si="1949">S685</f>
        <v>3.27</v>
      </c>
      <c r="Z685" s="37">
        <v>1.2229770992366413</v>
      </c>
      <c r="AA685" s="38">
        <f t="shared" ref="AA685" si="1950">U685</f>
        <v>1.41</v>
      </c>
      <c r="AB685" s="37">
        <v>0</v>
      </c>
      <c r="AC685" s="41">
        <f t="shared" si="1868"/>
        <v>4</v>
      </c>
      <c r="AD685" s="41">
        <f t="shared" si="1869"/>
        <v>2.78</v>
      </c>
      <c r="AE685" s="45">
        <f t="shared" ref="AE685" si="1951">AD685+AE684</f>
        <v>-3.52</v>
      </c>
      <c r="AF685" s="36">
        <f t="shared" si="1879"/>
        <v>3.27</v>
      </c>
      <c r="AG685" s="37">
        <f t="shared" si="1880"/>
        <v>2</v>
      </c>
      <c r="AH685" s="38">
        <f t="shared" si="1881"/>
        <v>1.41</v>
      </c>
      <c r="AI685" s="37">
        <v>0</v>
      </c>
      <c r="AJ685" s="41">
        <f t="shared" si="1882"/>
        <v>4.54</v>
      </c>
      <c r="AK685" s="45">
        <f t="shared" si="1870"/>
        <v>-3.24</v>
      </c>
      <c r="AL685" s="70"/>
    </row>
    <row r="686" spans="1:38" x14ac:dyDescent="0.2">
      <c r="A686" s="72"/>
      <c r="B686" s="34">
        <f t="shared" si="1094"/>
        <v>681</v>
      </c>
      <c r="C686" s="2" t="s">
        <v>1594</v>
      </c>
      <c r="D686" s="55">
        <v>44810</v>
      </c>
      <c r="E686" s="2" t="s">
        <v>14</v>
      </c>
      <c r="F686" s="47" t="s">
        <v>34</v>
      </c>
      <c r="G686" s="47" t="s">
        <v>67</v>
      </c>
      <c r="H686" s="47">
        <v>1200</v>
      </c>
      <c r="I686" s="47" t="s">
        <v>131</v>
      </c>
      <c r="J686" s="47" t="s">
        <v>120</v>
      </c>
      <c r="K686" s="121" t="s">
        <v>1545</v>
      </c>
      <c r="L686" s="33" t="s">
        <v>9</v>
      </c>
      <c r="M686" s="10">
        <v>2.9</v>
      </c>
      <c r="N686" s="27">
        <v>5.2411347517730498</v>
      </c>
      <c r="O686" s="28">
        <v>1.4</v>
      </c>
      <c r="P686" s="27">
        <v>0</v>
      </c>
      <c r="Q686" s="40">
        <f t="shared" si="1547"/>
        <v>10</v>
      </c>
      <c r="R686" s="42">
        <f t="shared" ref="R686" si="1952">Q686+R685</f>
        <v>350.16000000000031</v>
      </c>
      <c r="S686" s="10">
        <f t="shared" ref="S686" si="1953">M686</f>
        <v>2.9</v>
      </c>
      <c r="T686" s="27">
        <f t="shared" ref="T686" si="1954">IF(S686&gt;0,T$4,0)</f>
        <v>1</v>
      </c>
      <c r="U686" s="28">
        <f t="shared" ref="U686" si="1955">O686</f>
        <v>1.4</v>
      </c>
      <c r="V686" s="27">
        <f t="shared" ref="V686" si="1956">IF(U686&gt;0,V$4,0)</f>
        <v>1</v>
      </c>
      <c r="W686" s="40">
        <f t="shared" si="1062"/>
        <v>2.2999999999999998</v>
      </c>
      <c r="X686" s="42">
        <f t="shared" ref="X686" si="1957">W686+X685</f>
        <v>274.75999999999982</v>
      </c>
      <c r="Y686" s="10">
        <f t="shared" ref="Y686" si="1958">S686</f>
        <v>2.9</v>
      </c>
      <c r="Z686" s="27">
        <v>1.3789655172413791</v>
      </c>
      <c r="AA686" s="28">
        <f t="shared" ref="AA686" si="1959">U686</f>
        <v>1.4</v>
      </c>
      <c r="AB686" s="27">
        <v>0</v>
      </c>
      <c r="AC686" s="40">
        <f t="shared" si="1868"/>
        <v>4</v>
      </c>
      <c r="AD686" s="40">
        <f t="shared" si="1869"/>
        <v>2.62</v>
      </c>
      <c r="AE686" s="42">
        <f t="shared" ref="AE686" si="1960">AD686+AE685</f>
        <v>-0.89999999999999991</v>
      </c>
      <c r="AF686" s="10">
        <f t="shared" si="1879"/>
        <v>2.9</v>
      </c>
      <c r="AG686" s="27">
        <f t="shared" si="1880"/>
        <v>1</v>
      </c>
      <c r="AH686" s="28">
        <f t="shared" si="1881"/>
        <v>1.4</v>
      </c>
      <c r="AI686" s="27">
        <v>0</v>
      </c>
      <c r="AJ686" s="40">
        <f t="shared" si="1882"/>
        <v>1.9</v>
      </c>
      <c r="AK686" s="42">
        <f t="shared" si="1870"/>
        <v>-1.3400000000000003</v>
      </c>
      <c r="AL686" s="70"/>
    </row>
    <row r="687" spans="1:38" x14ac:dyDescent="0.2">
      <c r="A687" s="72"/>
      <c r="B687" s="34">
        <f t="shared" si="1094"/>
        <v>682</v>
      </c>
      <c r="C687" s="2" t="s">
        <v>1518</v>
      </c>
      <c r="D687" s="55">
        <v>44811</v>
      </c>
      <c r="E687" s="2" t="s">
        <v>43</v>
      </c>
      <c r="F687" s="47" t="s">
        <v>41</v>
      </c>
      <c r="G687" s="47" t="s">
        <v>69</v>
      </c>
      <c r="H687" s="47">
        <v>1300</v>
      </c>
      <c r="I687" s="47" t="s">
        <v>131</v>
      </c>
      <c r="J687" s="47" t="s">
        <v>120</v>
      </c>
      <c r="K687" s="121" t="s">
        <v>1546</v>
      </c>
      <c r="L687" s="33" t="s">
        <v>9</v>
      </c>
      <c r="M687" s="10">
        <v>3.34</v>
      </c>
      <c r="N687" s="27">
        <v>4.2682625482625483</v>
      </c>
      <c r="O687" s="28">
        <v>1.48</v>
      </c>
      <c r="P687" s="27">
        <v>0</v>
      </c>
      <c r="Q687" s="40">
        <f t="shared" si="1547"/>
        <v>10</v>
      </c>
      <c r="R687" s="42">
        <f t="shared" ref="R687:R688" si="1961">Q687+R686</f>
        <v>360.16000000000031</v>
      </c>
      <c r="S687" s="10">
        <f t="shared" ref="S687:S688" si="1962">M687</f>
        <v>3.34</v>
      </c>
      <c r="T687" s="27">
        <f t="shared" ref="T687:T688" si="1963">IF(S687&gt;0,T$4,0)</f>
        <v>1</v>
      </c>
      <c r="U687" s="28">
        <f t="shared" ref="U687:U688" si="1964">O687</f>
        <v>1.48</v>
      </c>
      <c r="V687" s="27">
        <f t="shared" ref="V687:V688" si="1965">IF(U687&gt;0,V$4,0)</f>
        <v>1</v>
      </c>
      <c r="W687" s="40">
        <f t="shared" si="1062"/>
        <v>2.82</v>
      </c>
      <c r="X687" s="42">
        <f t="shared" ref="X687:X688" si="1966">W687+X686</f>
        <v>277.57999999999981</v>
      </c>
      <c r="Y687" s="10">
        <f t="shared" ref="Y687:Y688" si="1967">S687</f>
        <v>3.34</v>
      </c>
      <c r="Z687" s="27">
        <v>1.1972363836420321</v>
      </c>
      <c r="AA687" s="28">
        <f t="shared" ref="AA687:AA688" si="1968">U687</f>
        <v>1.48</v>
      </c>
      <c r="AB687" s="27">
        <v>0</v>
      </c>
      <c r="AC687" s="40">
        <f t="shared" si="1868"/>
        <v>4</v>
      </c>
      <c r="AD687" s="40">
        <f t="shared" si="1869"/>
        <v>2.8</v>
      </c>
      <c r="AE687" s="42">
        <f t="shared" ref="AE687" si="1969">AD687+AE686</f>
        <v>1.9</v>
      </c>
      <c r="AF687" s="10">
        <f t="shared" si="1879"/>
        <v>3.34</v>
      </c>
      <c r="AG687" s="27">
        <f t="shared" si="1880"/>
        <v>2</v>
      </c>
      <c r="AH687" s="28">
        <f t="shared" si="1881"/>
        <v>1.48</v>
      </c>
      <c r="AI687" s="27">
        <v>0</v>
      </c>
      <c r="AJ687" s="40">
        <f t="shared" si="1882"/>
        <v>4.68</v>
      </c>
      <c r="AK687" s="42">
        <f t="shared" si="1870"/>
        <v>3.3399999999999994</v>
      </c>
      <c r="AL687" s="70"/>
    </row>
    <row r="688" spans="1:38" x14ac:dyDescent="0.2">
      <c r="A688" s="72"/>
      <c r="B688" s="34">
        <f t="shared" si="1094"/>
        <v>683</v>
      </c>
      <c r="C688" s="2" t="s">
        <v>1206</v>
      </c>
      <c r="D688" s="55">
        <v>44815</v>
      </c>
      <c r="E688" s="2" t="s">
        <v>26</v>
      </c>
      <c r="F688" s="47" t="s">
        <v>36</v>
      </c>
      <c r="G688" s="47" t="s">
        <v>67</v>
      </c>
      <c r="H688" s="47">
        <v>1100</v>
      </c>
      <c r="I688" s="47" t="s">
        <v>132</v>
      </c>
      <c r="J688" s="47" t="s">
        <v>120</v>
      </c>
      <c r="K688" s="121" t="s">
        <v>1546</v>
      </c>
      <c r="L688" s="33" t="s">
        <v>9</v>
      </c>
      <c r="M688" s="10">
        <v>1.82</v>
      </c>
      <c r="N688" s="27">
        <v>12.207814088598401</v>
      </c>
      <c r="O688" s="28">
        <v>1.2</v>
      </c>
      <c r="P688" s="27">
        <v>0</v>
      </c>
      <c r="Q688" s="40">
        <f t="shared" si="1547"/>
        <v>10</v>
      </c>
      <c r="R688" s="42">
        <f t="shared" si="1961"/>
        <v>370.16000000000031</v>
      </c>
      <c r="S688" s="10">
        <f t="shared" si="1962"/>
        <v>1.82</v>
      </c>
      <c r="T688" s="27">
        <f t="shared" si="1963"/>
        <v>1</v>
      </c>
      <c r="U688" s="28">
        <f t="shared" si="1964"/>
        <v>1.2</v>
      </c>
      <c r="V688" s="27">
        <f t="shared" si="1965"/>
        <v>1</v>
      </c>
      <c r="W688" s="40">
        <f t="shared" si="1062"/>
        <v>1.02</v>
      </c>
      <c r="X688" s="42">
        <f t="shared" si="1966"/>
        <v>278.5999999999998</v>
      </c>
      <c r="Y688" s="10">
        <f t="shared" si="1967"/>
        <v>1.82</v>
      </c>
      <c r="Z688" s="27">
        <v>2.2004551480335839</v>
      </c>
      <c r="AA688" s="28">
        <f t="shared" si="1968"/>
        <v>1.2</v>
      </c>
      <c r="AB688" s="27">
        <v>0</v>
      </c>
      <c r="AC688" s="40">
        <f t="shared" si="1868"/>
        <v>4</v>
      </c>
      <c r="AD688" s="40">
        <f t="shared" si="1869"/>
        <v>1.8</v>
      </c>
      <c r="AE688" s="42">
        <f t="shared" ref="AE688" si="1970">AD688+AE687</f>
        <v>3.7</v>
      </c>
      <c r="AF688" s="10">
        <f t="shared" si="1879"/>
        <v>1.82</v>
      </c>
      <c r="AG688" s="27">
        <f t="shared" si="1880"/>
        <v>2</v>
      </c>
      <c r="AH688" s="28">
        <f t="shared" si="1881"/>
        <v>1.2</v>
      </c>
      <c r="AI688" s="27">
        <v>0</v>
      </c>
      <c r="AJ688" s="40">
        <f t="shared" si="1882"/>
        <v>1.64</v>
      </c>
      <c r="AK688" s="42">
        <f t="shared" si="1870"/>
        <v>4.9799999999999995</v>
      </c>
      <c r="AL688" s="70"/>
    </row>
    <row r="689" spans="1:38" x14ac:dyDescent="0.2">
      <c r="A689" s="72"/>
      <c r="B689" s="34">
        <f t="shared" si="1094"/>
        <v>684</v>
      </c>
      <c r="C689" s="2" t="s">
        <v>1627</v>
      </c>
      <c r="D689" s="55">
        <v>44818</v>
      </c>
      <c r="E689" s="2" t="s">
        <v>43</v>
      </c>
      <c r="F689" s="47" t="s">
        <v>25</v>
      </c>
      <c r="G689" s="47" t="s">
        <v>67</v>
      </c>
      <c r="H689" s="47">
        <v>1300</v>
      </c>
      <c r="I689" s="47" t="s">
        <v>131</v>
      </c>
      <c r="J689" s="47" t="s">
        <v>120</v>
      </c>
      <c r="K689" s="121" t="s">
        <v>1546</v>
      </c>
      <c r="L689" s="33" t="s">
        <v>8</v>
      </c>
      <c r="M689" s="10">
        <v>3.17</v>
      </c>
      <c r="N689" s="27">
        <v>4.6240926640926636</v>
      </c>
      <c r="O689" s="28">
        <v>1.66</v>
      </c>
      <c r="P689" s="27">
        <v>0</v>
      </c>
      <c r="Q689" s="40">
        <f t="shared" si="1547"/>
        <v>-4.5999999999999996</v>
      </c>
      <c r="R689" s="42">
        <f t="shared" ref="R689" si="1971">Q689+R688</f>
        <v>365.56000000000029</v>
      </c>
      <c r="S689" s="10">
        <f t="shared" ref="S689" si="1972">M689</f>
        <v>3.17</v>
      </c>
      <c r="T689" s="27">
        <f t="shared" ref="T689" si="1973">IF(S689&gt;0,T$4,0)</f>
        <v>1</v>
      </c>
      <c r="U689" s="28">
        <f t="shared" ref="U689" si="1974">O689</f>
        <v>1.66</v>
      </c>
      <c r="V689" s="27">
        <f t="shared" ref="V689" si="1975">IF(U689&gt;0,V$4,0)</f>
        <v>1</v>
      </c>
      <c r="W689" s="40">
        <f t="shared" si="1062"/>
        <v>-0.34</v>
      </c>
      <c r="X689" s="42">
        <f t="shared" ref="X689" si="1976">W689+X688</f>
        <v>278.25999999999982</v>
      </c>
      <c r="Y689" s="10">
        <f t="shared" ref="Y689" si="1977">S689</f>
        <v>3.17</v>
      </c>
      <c r="Z689" s="27">
        <v>1.2611811023622046</v>
      </c>
      <c r="AA689" s="28">
        <f t="shared" ref="AA689" si="1978">U689</f>
        <v>1.66</v>
      </c>
      <c r="AB689" s="27">
        <v>0</v>
      </c>
      <c r="AC689" s="40">
        <f t="shared" si="1868"/>
        <v>0</v>
      </c>
      <c r="AD689" s="40">
        <f t="shared" si="1869"/>
        <v>-1.26</v>
      </c>
      <c r="AE689" s="42">
        <f t="shared" ref="AE689" si="1979">AD689+AE688</f>
        <v>2.4400000000000004</v>
      </c>
      <c r="AF689" s="10">
        <f t="shared" si="1879"/>
        <v>3.17</v>
      </c>
      <c r="AG689" s="27">
        <f t="shared" si="1880"/>
        <v>2</v>
      </c>
      <c r="AH689" s="28">
        <f t="shared" si="1881"/>
        <v>1.66</v>
      </c>
      <c r="AI689" s="27">
        <v>0</v>
      </c>
      <c r="AJ689" s="40">
        <f t="shared" si="1882"/>
        <v>-2</v>
      </c>
      <c r="AK689" s="42">
        <f t="shared" si="1870"/>
        <v>2.9799999999999995</v>
      </c>
      <c r="AL689" s="70"/>
    </row>
    <row r="690" spans="1:38" x14ac:dyDescent="0.2">
      <c r="A690" s="72"/>
      <c r="B690" s="34">
        <f t="shared" si="1094"/>
        <v>685</v>
      </c>
      <c r="C690" s="2" t="s">
        <v>1562</v>
      </c>
      <c r="D690" s="55">
        <v>44818</v>
      </c>
      <c r="E690" s="2" t="s">
        <v>886</v>
      </c>
      <c r="F690" s="47" t="s">
        <v>36</v>
      </c>
      <c r="G690" s="47" t="s">
        <v>67</v>
      </c>
      <c r="H690" s="47">
        <v>1100</v>
      </c>
      <c r="I690" s="47" t="s">
        <v>132</v>
      </c>
      <c r="J690" s="47" t="s">
        <v>178</v>
      </c>
      <c r="K690" s="121" t="s">
        <v>1545</v>
      </c>
      <c r="L690" s="33" t="s">
        <v>8</v>
      </c>
      <c r="M690" s="10">
        <v>2.65</v>
      </c>
      <c r="N690" s="27">
        <v>6.0411396011396006</v>
      </c>
      <c r="O690" s="28">
        <v>1.51</v>
      </c>
      <c r="P690" s="27">
        <v>0</v>
      </c>
      <c r="Q690" s="40">
        <f t="shared" si="1547"/>
        <v>-6</v>
      </c>
      <c r="R690" s="42">
        <f t="shared" ref="R690" si="1980">Q690+R689</f>
        <v>359.56000000000029</v>
      </c>
      <c r="S690" s="10">
        <f t="shared" ref="S690" si="1981">M690</f>
        <v>2.65</v>
      </c>
      <c r="T690" s="27">
        <f t="shared" ref="T690" si="1982">IF(S690&gt;0,T$4,0)</f>
        <v>1</v>
      </c>
      <c r="U690" s="28">
        <f t="shared" ref="U690" si="1983">O690</f>
        <v>1.51</v>
      </c>
      <c r="V690" s="27">
        <f t="shared" ref="V690" si="1984">IF(U690&gt;0,V$4,0)</f>
        <v>1</v>
      </c>
      <c r="W690" s="40">
        <f t="shared" si="1062"/>
        <v>-0.49</v>
      </c>
      <c r="X690" s="42">
        <f t="shared" ref="X690" si="1985">W690+X689</f>
        <v>277.76999999999981</v>
      </c>
      <c r="Y690" s="10">
        <f t="shared" ref="Y690" si="1986">S690</f>
        <v>2.65</v>
      </c>
      <c r="Z690" s="27">
        <v>1.5099999999999998</v>
      </c>
      <c r="AA690" s="28">
        <f t="shared" ref="AA690" si="1987">U690</f>
        <v>1.51</v>
      </c>
      <c r="AB690" s="27">
        <v>0</v>
      </c>
      <c r="AC690" s="40">
        <f t="shared" si="1868"/>
        <v>0</v>
      </c>
      <c r="AD690" s="40">
        <f t="shared" si="1869"/>
        <v>-1.51</v>
      </c>
      <c r="AE690" s="42">
        <f t="shared" ref="AE690" si="1988">AD690+AE689</f>
        <v>0.93000000000000038</v>
      </c>
      <c r="AF690" s="10">
        <f t="shared" si="1879"/>
        <v>2.65</v>
      </c>
      <c r="AG690" s="27">
        <f t="shared" si="1880"/>
        <v>1</v>
      </c>
      <c r="AH690" s="28">
        <f t="shared" si="1881"/>
        <v>1.51</v>
      </c>
      <c r="AI690" s="27">
        <v>0</v>
      </c>
      <c r="AJ690" s="40">
        <f t="shared" si="1882"/>
        <v>-1</v>
      </c>
      <c r="AK690" s="42">
        <f t="shared" si="1870"/>
        <v>1.9799999999999995</v>
      </c>
      <c r="AL690" s="70"/>
    </row>
    <row r="691" spans="1:38" x14ac:dyDescent="0.2">
      <c r="A691" s="72"/>
      <c r="B691" s="34">
        <f t="shared" si="1094"/>
        <v>686</v>
      </c>
      <c r="C691" s="2" t="s">
        <v>1619</v>
      </c>
      <c r="D691" s="55">
        <v>44819</v>
      </c>
      <c r="E691" s="2" t="s">
        <v>51</v>
      </c>
      <c r="F691" s="47" t="s">
        <v>10</v>
      </c>
      <c r="G691" s="47" t="s">
        <v>67</v>
      </c>
      <c r="H691" s="47">
        <v>1225</v>
      </c>
      <c r="I691" s="47" t="s">
        <v>133</v>
      </c>
      <c r="J691" s="47" t="s">
        <v>120</v>
      </c>
      <c r="K691" s="121" t="s">
        <v>1546</v>
      </c>
      <c r="L691" s="33" t="s">
        <v>9</v>
      </c>
      <c r="M691" s="10">
        <v>3.98</v>
      </c>
      <c r="N691" s="27">
        <v>3.3533333333333335</v>
      </c>
      <c r="O691" s="28">
        <v>2.16</v>
      </c>
      <c r="P691" s="27">
        <v>2.9322222222222232</v>
      </c>
      <c r="Q691" s="40">
        <f t="shared" si="1547"/>
        <v>13.4</v>
      </c>
      <c r="R691" s="42">
        <f t="shared" ref="R691" si="1989">Q691+R690</f>
        <v>372.96000000000026</v>
      </c>
      <c r="S691" s="10">
        <f t="shared" ref="S691" si="1990">M691</f>
        <v>3.98</v>
      </c>
      <c r="T691" s="27">
        <f t="shared" ref="T691" si="1991">IF(S691&gt;0,T$4,0)</f>
        <v>1</v>
      </c>
      <c r="U691" s="28">
        <f t="shared" ref="U691" si="1992">O691</f>
        <v>2.16</v>
      </c>
      <c r="V691" s="27">
        <f t="shared" ref="V691" si="1993">IF(U691&gt;0,V$4,0)</f>
        <v>1</v>
      </c>
      <c r="W691" s="40">
        <f t="shared" si="1062"/>
        <v>4.1399999999999997</v>
      </c>
      <c r="X691" s="42">
        <f t="shared" ref="X691" si="1994">W691+X690</f>
        <v>281.9099999999998</v>
      </c>
      <c r="Y691" s="10">
        <f t="shared" ref="Y691" si="1995">S691</f>
        <v>3.98</v>
      </c>
      <c r="Z691" s="27">
        <v>1.0050215517241379</v>
      </c>
      <c r="AA691" s="28">
        <f t="shared" ref="AA691" si="1996">U691</f>
        <v>2.16</v>
      </c>
      <c r="AB691" s="27">
        <v>0</v>
      </c>
      <c r="AC691" s="40">
        <f t="shared" si="1868"/>
        <v>4</v>
      </c>
      <c r="AD691" s="40">
        <f t="shared" si="1869"/>
        <v>2.99</v>
      </c>
      <c r="AE691" s="42">
        <f t="shared" ref="AE691" si="1997">AD691+AE690</f>
        <v>3.9200000000000008</v>
      </c>
      <c r="AF691" s="10">
        <f t="shared" si="1879"/>
        <v>3.98</v>
      </c>
      <c r="AG691" s="27">
        <f t="shared" si="1880"/>
        <v>2</v>
      </c>
      <c r="AH691" s="28">
        <f t="shared" si="1881"/>
        <v>2.16</v>
      </c>
      <c r="AI691" s="27">
        <v>0</v>
      </c>
      <c r="AJ691" s="40">
        <f t="shared" si="1882"/>
        <v>5.96</v>
      </c>
      <c r="AK691" s="42">
        <f t="shared" si="1870"/>
        <v>7.9399999999999995</v>
      </c>
      <c r="AL691" s="70"/>
    </row>
    <row r="692" spans="1:38" x14ac:dyDescent="0.2">
      <c r="A692" s="72"/>
      <c r="B692" s="48">
        <f t="shared" si="1094"/>
        <v>687</v>
      </c>
      <c r="C692" s="9" t="s">
        <v>1608</v>
      </c>
      <c r="D692" s="39">
        <v>44823</v>
      </c>
      <c r="E692" s="9" t="s">
        <v>44</v>
      </c>
      <c r="F692" s="50" t="s">
        <v>34</v>
      </c>
      <c r="G692" s="50" t="s">
        <v>67</v>
      </c>
      <c r="H692" s="50">
        <v>1200</v>
      </c>
      <c r="I692" s="50" t="s">
        <v>128</v>
      </c>
      <c r="J692" s="50" t="s">
        <v>120</v>
      </c>
      <c r="K692" s="122" t="s">
        <v>1545</v>
      </c>
      <c r="L692" s="35" t="s">
        <v>12</v>
      </c>
      <c r="M692" s="36">
        <v>13.85</v>
      </c>
      <c r="N692" s="37">
        <v>0.7805882352941178</v>
      </c>
      <c r="O692" s="38">
        <v>4.2</v>
      </c>
      <c r="P692" s="37">
        <v>0.25499999999999978</v>
      </c>
      <c r="Q692" s="41">
        <f t="shared" si="1547"/>
        <v>0</v>
      </c>
      <c r="R692" s="45">
        <f t="shared" ref="R692" si="1998">Q692+R691</f>
        <v>372.96000000000026</v>
      </c>
      <c r="S692" s="36">
        <f t="shared" ref="S692" si="1999">M692</f>
        <v>13.85</v>
      </c>
      <c r="T692" s="37">
        <f t="shared" ref="T692" si="2000">IF(S692&gt;0,T$4,0)</f>
        <v>1</v>
      </c>
      <c r="U692" s="38">
        <f t="shared" ref="U692" si="2001">O692</f>
        <v>4.2</v>
      </c>
      <c r="V692" s="37">
        <f t="shared" ref="V692" si="2002">IF(U692&gt;0,V$4,0)</f>
        <v>1</v>
      </c>
      <c r="W692" s="41">
        <f t="shared" si="1062"/>
        <v>2.2000000000000002</v>
      </c>
      <c r="X692" s="45">
        <f t="shared" ref="X692" si="2003">W692+X691</f>
        <v>284.10999999999979</v>
      </c>
      <c r="Y692" s="36">
        <f t="shared" ref="Y692" si="2004">S692</f>
        <v>13.85</v>
      </c>
      <c r="Z692" s="37">
        <v>0.28898841743786746</v>
      </c>
      <c r="AA692" s="38">
        <f t="shared" ref="AA692" si="2005">U692</f>
        <v>4.2</v>
      </c>
      <c r="AB692" s="37">
        <v>0</v>
      </c>
      <c r="AC692" s="41">
        <f t="shared" si="1868"/>
        <v>0</v>
      </c>
      <c r="AD692" s="41">
        <f t="shared" si="1869"/>
        <v>-0.28999999999999998</v>
      </c>
      <c r="AE692" s="45">
        <f t="shared" ref="AE692" si="2006">AD692+AE691</f>
        <v>3.6300000000000008</v>
      </c>
      <c r="AF692" s="36">
        <f t="shared" si="1879"/>
        <v>13.85</v>
      </c>
      <c r="AG692" s="37">
        <f t="shared" si="1880"/>
        <v>1</v>
      </c>
      <c r="AH692" s="38">
        <f t="shared" si="1881"/>
        <v>4.2</v>
      </c>
      <c r="AI692" s="37">
        <v>0</v>
      </c>
      <c r="AJ692" s="41">
        <f t="shared" si="1882"/>
        <v>-1</v>
      </c>
      <c r="AK692" s="45">
        <f t="shared" si="1870"/>
        <v>6.9399999999999995</v>
      </c>
      <c r="AL692" s="70"/>
    </row>
    <row r="693" spans="1:38" x14ac:dyDescent="0.2">
      <c r="A693" s="72"/>
      <c r="B693" s="34">
        <f t="shared" si="1094"/>
        <v>688</v>
      </c>
      <c r="C693" s="2" t="s">
        <v>1372</v>
      </c>
      <c r="D693" s="55">
        <v>44840</v>
      </c>
      <c r="E693" s="2" t="s">
        <v>39</v>
      </c>
      <c r="F693" s="47" t="s">
        <v>25</v>
      </c>
      <c r="G693" s="47" t="s">
        <v>67</v>
      </c>
      <c r="H693" s="47">
        <v>1000</v>
      </c>
      <c r="I693" s="47" t="s">
        <v>131</v>
      </c>
      <c r="J693" s="47" t="s">
        <v>120</v>
      </c>
      <c r="K693" s="121" t="s">
        <v>1545</v>
      </c>
      <c r="L693" s="33" t="s">
        <v>9</v>
      </c>
      <c r="M693" s="10">
        <v>2.54</v>
      </c>
      <c r="N693" s="27">
        <v>6.4971428571428573</v>
      </c>
      <c r="O693" s="28">
        <v>1.36</v>
      </c>
      <c r="P693" s="27">
        <v>0</v>
      </c>
      <c r="Q693" s="40">
        <f t="shared" si="1547"/>
        <v>10</v>
      </c>
      <c r="R693" s="42">
        <f t="shared" ref="R693" si="2007">Q693+R692</f>
        <v>382.96000000000026</v>
      </c>
      <c r="S693" s="10">
        <f t="shared" ref="S693" si="2008">M693</f>
        <v>2.54</v>
      </c>
      <c r="T693" s="27">
        <f t="shared" ref="T693" si="2009">IF(S693&gt;0,T$4,0)</f>
        <v>1</v>
      </c>
      <c r="U693" s="28">
        <f t="shared" ref="U693" si="2010">O693</f>
        <v>1.36</v>
      </c>
      <c r="V693" s="27">
        <f t="shared" ref="V693" si="2011">IF(U693&gt;0,V$4,0)</f>
        <v>1</v>
      </c>
      <c r="W693" s="40">
        <f t="shared" si="1062"/>
        <v>1.9</v>
      </c>
      <c r="X693" s="42">
        <f t="shared" ref="X693" si="2012">W693+X692</f>
        <v>286.00999999999976</v>
      </c>
      <c r="Y693" s="10">
        <f t="shared" ref="Y693" si="2013">S693</f>
        <v>2.54</v>
      </c>
      <c r="Z693" s="27">
        <v>1.5748366013071897</v>
      </c>
      <c r="AA693" s="28">
        <f t="shared" ref="AA693" si="2014">U693</f>
        <v>1.36</v>
      </c>
      <c r="AB693" s="27">
        <v>0</v>
      </c>
      <c r="AC693" s="40">
        <f t="shared" si="1868"/>
        <v>4</v>
      </c>
      <c r="AD693" s="40">
        <f t="shared" si="1869"/>
        <v>2.4300000000000002</v>
      </c>
      <c r="AE693" s="42">
        <f t="shared" ref="AE693" si="2015">AD693+AE692</f>
        <v>6.0600000000000005</v>
      </c>
      <c r="AF693" s="10">
        <f t="shared" si="1879"/>
        <v>2.54</v>
      </c>
      <c r="AG693" s="27">
        <f t="shared" si="1880"/>
        <v>1</v>
      </c>
      <c r="AH693" s="28">
        <f t="shared" si="1881"/>
        <v>1.36</v>
      </c>
      <c r="AI693" s="27">
        <v>0</v>
      </c>
      <c r="AJ693" s="40">
        <f t="shared" si="1882"/>
        <v>1.54</v>
      </c>
      <c r="AK693" s="42">
        <f t="shared" si="1870"/>
        <v>8.48</v>
      </c>
      <c r="AL693" s="70"/>
    </row>
    <row r="694" spans="1:38" x14ac:dyDescent="0.2">
      <c r="A694" s="72"/>
      <c r="B694" s="34">
        <f t="shared" si="1094"/>
        <v>689</v>
      </c>
      <c r="C694" s="2" t="s">
        <v>1370</v>
      </c>
      <c r="D694" s="55">
        <v>44840</v>
      </c>
      <c r="E694" s="2" t="s">
        <v>39</v>
      </c>
      <c r="F694" s="47" t="s">
        <v>36</v>
      </c>
      <c r="G694" s="47" t="s">
        <v>67</v>
      </c>
      <c r="H694" s="47">
        <v>1200</v>
      </c>
      <c r="I694" s="47" t="s">
        <v>131</v>
      </c>
      <c r="J694" s="47" t="s">
        <v>120</v>
      </c>
      <c r="K694" s="121" t="s">
        <v>1546</v>
      </c>
      <c r="L694" s="33" t="s">
        <v>9</v>
      </c>
      <c r="M694" s="10">
        <v>3.15</v>
      </c>
      <c r="N694" s="27">
        <v>4.6294117647058828</v>
      </c>
      <c r="O694" s="28">
        <v>1.59</v>
      </c>
      <c r="P694" s="27">
        <v>0</v>
      </c>
      <c r="Q694" s="40">
        <f t="shared" si="1547"/>
        <v>10</v>
      </c>
      <c r="R694" s="42">
        <f t="shared" ref="R694" si="2016">Q694+R693</f>
        <v>392.96000000000026</v>
      </c>
      <c r="S694" s="10">
        <f t="shared" ref="S694" si="2017">M694</f>
        <v>3.15</v>
      </c>
      <c r="T694" s="27">
        <f t="shared" ref="T694" si="2018">IF(S694&gt;0,T$4,0)</f>
        <v>1</v>
      </c>
      <c r="U694" s="28">
        <f t="shared" ref="U694" si="2019">O694</f>
        <v>1.59</v>
      </c>
      <c r="V694" s="27">
        <f t="shared" ref="V694" si="2020">IF(U694&gt;0,V$4,0)</f>
        <v>1</v>
      </c>
      <c r="W694" s="40">
        <f t="shared" si="1062"/>
        <v>2.74</v>
      </c>
      <c r="X694" s="42">
        <f t="shared" ref="X694" si="2021">W694+X693</f>
        <v>288.74999999999977</v>
      </c>
      <c r="Y694" s="10">
        <f t="shared" ref="Y694" si="2022">S694</f>
        <v>3.15</v>
      </c>
      <c r="Z694" s="27">
        <v>1.2687301587301585</v>
      </c>
      <c r="AA694" s="28">
        <f t="shared" ref="AA694" si="2023">U694</f>
        <v>1.59</v>
      </c>
      <c r="AB694" s="27">
        <v>0</v>
      </c>
      <c r="AC694" s="40">
        <f t="shared" si="1868"/>
        <v>4</v>
      </c>
      <c r="AD694" s="40">
        <f t="shared" si="1869"/>
        <v>2.73</v>
      </c>
      <c r="AE694" s="42">
        <f t="shared" ref="AE694" si="2024">AD694+AE693</f>
        <v>8.7900000000000009</v>
      </c>
      <c r="AF694" s="10">
        <f t="shared" si="1879"/>
        <v>3.15</v>
      </c>
      <c r="AG694" s="27">
        <f t="shared" si="1880"/>
        <v>2</v>
      </c>
      <c r="AH694" s="28">
        <f t="shared" si="1881"/>
        <v>1.59</v>
      </c>
      <c r="AI694" s="27">
        <v>0</v>
      </c>
      <c r="AJ694" s="40">
        <f t="shared" si="1882"/>
        <v>4.3</v>
      </c>
      <c r="AK694" s="42">
        <f t="shared" si="1870"/>
        <v>12.780000000000001</v>
      </c>
      <c r="AL694" s="70"/>
    </row>
    <row r="695" spans="1:38" x14ac:dyDescent="0.2">
      <c r="A695" s="72"/>
      <c r="B695" s="34">
        <f t="shared" si="1094"/>
        <v>690</v>
      </c>
      <c r="C695" s="2" t="s">
        <v>1682</v>
      </c>
      <c r="D695" s="55">
        <v>44848</v>
      </c>
      <c r="E695" s="2" t="s">
        <v>14</v>
      </c>
      <c r="F695" s="47" t="s">
        <v>36</v>
      </c>
      <c r="G695" s="47" t="s">
        <v>67</v>
      </c>
      <c r="H695" s="47">
        <v>1100</v>
      </c>
      <c r="I695" s="47" t="s">
        <v>133</v>
      </c>
      <c r="J695" s="47" t="s">
        <v>120</v>
      </c>
      <c r="K695" s="121" t="s">
        <v>1545</v>
      </c>
      <c r="L695" s="33" t="s">
        <v>8</v>
      </c>
      <c r="M695" s="10">
        <v>2.87</v>
      </c>
      <c r="N695" s="27">
        <v>5.3466666666666658</v>
      </c>
      <c r="O695" s="28">
        <v>1.1299999999999999</v>
      </c>
      <c r="P695" s="27">
        <v>0</v>
      </c>
      <c r="Q695" s="40">
        <f t="shared" si="1547"/>
        <v>-5.3</v>
      </c>
      <c r="R695" s="42">
        <f t="shared" ref="R695" si="2025">Q695+R694</f>
        <v>387.66000000000025</v>
      </c>
      <c r="S695" s="10">
        <f t="shared" ref="S695" si="2026">M695</f>
        <v>2.87</v>
      </c>
      <c r="T695" s="27">
        <f t="shared" ref="T695" si="2027">IF(S695&gt;0,T$4,0)</f>
        <v>1</v>
      </c>
      <c r="U695" s="28">
        <f t="shared" ref="U695" si="2028">O695</f>
        <v>1.1299999999999999</v>
      </c>
      <c r="V695" s="27">
        <f t="shared" ref="V695" si="2029">IF(U695&gt;0,V$4,0)</f>
        <v>1</v>
      </c>
      <c r="W695" s="40">
        <f t="shared" si="1062"/>
        <v>-0.87</v>
      </c>
      <c r="X695" s="42">
        <f t="shared" ref="X695" si="2030">W695+X694</f>
        <v>287.87999999999977</v>
      </c>
      <c r="Y695" s="10">
        <f t="shared" ref="Y695" si="2031">S695</f>
        <v>2.87</v>
      </c>
      <c r="Z695" s="27">
        <v>1.3952352285395764</v>
      </c>
      <c r="AA695" s="28">
        <f t="shared" ref="AA695" si="2032">U695</f>
        <v>1.1299999999999999</v>
      </c>
      <c r="AB695" s="27">
        <v>0</v>
      </c>
      <c r="AC695" s="40">
        <f t="shared" si="1868"/>
        <v>0</v>
      </c>
      <c r="AD695" s="40">
        <f t="shared" si="1869"/>
        <v>-1.4</v>
      </c>
      <c r="AE695" s="42">
        <f t="shared" ref="AE695" si="2033">AD695+AE694</f>
        <v>7.3900000000000006</v>
      </c>
      <c r="AF695" s="10">
        <f t="shared" si="1879"/>
        <v>2.87</v>
      </c>
      <c r="AG695" s="27">
        <f t="shared" si="1880"/>
        <v>1</v>
      </c>
      <c r="AH695" s="28">
        <f t="shared" si="1881"/>
        <v>1.1299999999999999</v>
      </c>
      <c r="AI695" s="27">
        <v>0</v>
      </c>
      <c r="AJ695" s="40">
        <f t="shared" si="1882"/>
        <v>-1</v>
      </c>
      <c r="AK695" s="42">
        <f t="shared" si="1870"/>
        <v>11.780000000000001</v>
      </c>
      <c r="AL695" s="70"/>
    </row>
    <row r="696" spans="1:38" x14ac:dyDescent="0.2">
      <c r="A696" s="72"/>
      <c r="B696" s="34">
        <f t="shared" si="1094"/>
        <v>691</v>
      </c>
      <c r="C696" s="2" t="s">
        <v>1653</v>
      </c>
      <c r="D696" s="55">
        <v>44849</v>
      </c>
      <c r="E696" s="2" t="s">
        <v>719</v>
      </c>
      <c r="F696" s="47" t="s">
        <v>10</v>
      </c>
      <c r="G696" s="47" t="s">
        <v>67</v>
      </c>
      <c r="H696" s="47">
        <v>900</v>
      </c>
      <c r="I696" s="47" t="s">
        <v>131</v>
      </c>
      <c r="J696" s="47" t="s">
        <v>178</v>
      </c>
      <c r="K696" s="121" t="s">
        <v>1546</v>
      </c>
      <c r="L696" s="33" t="s">
        <v>9</v>
      </c>
      <c r="M696" s="10">
        <v>1.74</v>
      </c>
      <c r="N696" s="27">
        <v>13.577872340425532</v>
      </c>
      <c r="O696" s="28">
        <v>1.41</v>
      </c>
      <c r="P696" s="27">
        <v>0</v>
      </c>
      <c r="Q696" s="40">
        <f t="shared" si="1547"/>
        <v>10</v>
      </c>
      <c r="R696" s="42">
        <f t="shared" ref="R696" si="2034">Q696+R695</f>
        <v>397.66000000000025</v>
      </c>
      <c r="S696" s="10">
        <f t="shared" ref="S696" si="2035">M696</f>
        <v>1.74</v>
      </c>
      <c r="T696" s="27">
        <f t="shared" ref="T696" si="2036">IF(S696&gt;0,T$4,0)</f>
        <v>1</v>
      </c>
      <c r="U696" s="28">
        <f t="shared" ref="U696" si="2037">O696</f>
        <v>1.41</v>
      </c>
      <c r="V696" s="27">
        <f t="shared" ref="V696" si="2038">IF(U696&gt;0,V$4,0)</f>
        <v>1</v>
      </c>
      <c r="W696" s="40">
        <f t="shared" si="1062"/>
        <v>1.1499999999999999</v>
      </c>
      <c r="X696" s="42">
        <f t="shared" ref="X696" si="2039">W696+X695</f>
        <v>289.02999999999975</v>
      </c>
      <c r="Y696" s="10">
        <f t="shared" ref="Y696" si="2040">S696</f>
        <v>1.74</v>
      </c>
      <c r="Z696" s="27">
        <v>2.2984892086330939</v>
      </c>
      <c r="AA696" s="28">
        <f t="shared" ref="AA696" si="2041">U696</f>
        <v>1.41</v>
      </c>
      <c r="AB696" s="27">
        <v>0</v>
      </c>
      <c r="AC696" s="40">
        <f t="shared" si="1868"/>
        <v>4</v>
      </c>
      <c r="AD696" s="40">
        <f t="shared" si="1869"/>
        <v>1.7</v>
      </c>
      <c r="AE696" s="42">
        <f t="shared" ref="AE696" si="2042">AD696+AE695</f>
        <v>9.09</v>
      </c>
      <c r="AF696" s="10">
        <f t="shared" si="1879"/>
        <v>1.74</v>
      </c>
      <c r="AG696" s="27">
        <f t="shared" si="1880"/>
        <v>2</v>
      </c>
      <c r="AH696" s="28">
        <f t="shared" si="1881"/>
        <v>1.41</v>
      </c>
      <c r="AI696" s="27">
        <v>0</v>
      </c>
      <c r="AJ696" s="40">
        <f t="shared" si="1882"/>
        <v>1.48</v>
      </c>
      <c r="AK696" s="42">
        <f t="shared" si="1870"/>
        <v>13.260000000000002</v>
      </c>
      <c r="AL696" s="70"/>
    </row>
    <row r="697" spans="1:38" x14ac:dyDescent="0.2">
      <c r="A697" s="72"/>
      <c r="B697" s="34">
        <f t="shared" si="1094"/>
        <v>692</v>
      </c>
      <c r="C697" s="2" t="s">
        <v>1690</v>
      </c>
      <c r="D697" s="55">
        <v>44851</v>
      </c>
      <c r="E697" s="2" t="s">
        <v>39</v>
      </c>
      <c r="F697" s="47" t="s">
        <v>34</v>
      </c>
      <c r="G697" s="47" t="s">
        <v>67</v>
      </c>
      <c r="H697" s="47">
        <v>1200</v>
      </c>
      <c r="I697" s="47" t="s">
        <v>131</v>
      </c>
      <c r="J697" s="47" t="s">
        <v>120</v>
      </c>
      <c r="K697" s="121" t="s">
        <v>1546</v>
      </c>
      <c r="L697" s="33" t="s">
        <v>8</v>
      </c>
      <c r="M697" s="10">
        <v>3.91</v>
      </c>
      <c r="N697" s="27">
        <v>3.4285106382978725</v>
      </c>
      <c r="O697" s="28">
        <v>1.81</v>
      </c>
      <c r="P697" s="27">
        <v>4.2215384615384624</v>
      </c>
      <c r="Q697" s="40">
        <f t="shared" si="1547"/>
        <v>0</v>
      </c>
      <c r="R697" s="42">
        <f t="shared" ref="R697" si="2043">Q697+R696</f>
        <v>397.66000000000025</v>
      </c>
      <c r="S697" s="10">
        <f t="shared" ref="S697" si="2044">M697</f>
        <v>3.91</v>
      </c>
      <c r="T697" s="27">
        <f t="shared" ref="T697" si="2045">IF(S697&gt;0,T$4,0)</f>
        <v>1</v>
      </c>
      <c r="U697" s="28">
        <f t="shared" ref="U697" si="2046">O697</f>
        <v>1.81</v>
      </c>
      <c r="V697" s="27">
        <f t="shared" ref="V697" si="2047">IF(U697&gt;0,V$4,0)</f>
        <v>1</v>
      </c>
      <c r="W697" s="40">
        <f t="shared" si="1062"/>
        <v>-0.19</v>
      </c>
      <c r="X697" s="42">
        <f t="shared" ref="X697" si="2048">W697+X696</f>
        <v>288.83999999999975</v>
      </c>
      <c r="Y697" s="10">
        <f t="shared" ref="Y697" si="2049">S697</f>
        <v>3.91</v>
      </c>
      <c r="Z697" s="27">
        <v>1.0233968521345473</v>
      </c>
      <c r="AA697" s="28">
        <f t="shared" ref="AA697" si="2050">U697</f>
        <v>1.81</v>
      </c>
      <c r="AB697" s="27">
        <v>0</v>
      </c>
      <c r="AC697" s="40">
        <f t="shared" si="1868"/>
        <v>0</v>
      </c>
      <c r="AD697" s="40">
        <f t="shared" si="1869"/>
        <v>-1.02</v>
      </c>
      <c r="AE697" s="42">
        <f t="shared" ref="AE697" si="2051">AD697+AE696</f>
        <v>8.07</v>
      </c>
      <c r="AF697" s="10">
        <f t="shared" si="1879"/>
        <v>3.91</v>
      </c>
      <c r="AG697" s="27">
        <f t="shared" si="1880"/>
        <v>2</v>
      </c>
      <c r="AH697" s="28">
        <f t="shared" si="1881"/>
        <v>1.81</v>
      </c>
      <c r="AI697" s="27">
        <v>0</v>
      </c>
      <c r="AJ697" s="40">
        <f t="shared" si="1882"/>
        <v>-2</v>
      </c>
      <c r="AK697" s="42">
        <f t="shared" si="1870"/>
        <v>11.260000000000002</v>
      </c>
      <c r="AL697" s="70"/>
    </row>
    <row r="698" spans="1:38" x14ac:dyDescent="0.2">
      <c r="A698" s="72"/>
      <c r="B698" s="34">
        <f t="shared" si="1094"/>
        <v>693</v>
      </c>
      <c r="C698" s="2" t="s">
        <v>1691</v>
      </c>
      <c r="D698" s="55">
        <v>44851</v>
      </c>
      <c r="E698" s="2" t="s">
        <v>39</v>
      </c>
      <c r="F698" s="47" t="s">
        <v>34</v>
      </c>
      <c r="G698" s="47" t="s">
        <v>67</v>
      </c>
      <c r="H698" s="47">
        <v>1200</v>
      </c>
      <c r="I698" s="47" t="s">
        <v>131</v>
      </c>
      <c r="J698" s="47" t="s">
        <v>120</v>
      </c>
      <c r="K698" s="121" t="s">
        <v>1545</v>
      </c>
      <c r="L698" s="33" t="s">
        <v>12</v>
      </c>
      <c r="M698" s="10">
        <v>3.58</v>
      </c>
      <c r="N698" s="27">
        <v>3.878536585365854</v>
      </c>
      <c r="O698" s="28">
        <v>1.68</v>
      </c>
      <c r="P698" s="27">
        <v>0</v>
      </c>
      <c r="Q698" s="40">
        <f t="shared" si="1547"/>
        <v>-3.9</v>
      </c>
      <c r="R698" s="42">
        <f t="shared" ref="R698" si="2052">Q698+R697</f>
        <v>393.76000000000028</v>
      </c>
      <c r="S698" s="10">
        <f t="shared" ref="S698" si="2053">M698</f>
        <v>3.58</v>
      </c>
      <c r="T698" s="27">
        <f t="shared" ref="T698" si="2054">IF(S698&gt;0,T$4,0)</f>
        <v>1</v>
      </c>
      <c r="U698" s="28">
        <f t="shared" ref="U698" si="2055">O698</f>
        <v>1.68</v>
      </c>
      <c r="V698" s="27">
        <f t="shared" ref="V698" si="2056">IF(U698&gt;0,V$4,0)</f>
        <v>1</v>
      </c>
      <c r="W698" s="40">
        <f t="shared" si="1062"/>
        <v>-0.32</v>
      </c>
      <c r="X698" s="42">
        <f t="shared" ref="X698" si="2057">W698+X697</f>
        <v>288.51999999999975</v>
      </c>
      <c r="Y698" s="10">
        <f t="shared" ref="Y698" si="2058">S698</f>
        <v>3.58</v>
      </c>
      <c r="Z698" s="27">
        <v>1.1183916083916083</v>
      </c>
      <c r="AA698" s="28">
        <f t="shared" ref="AA698" si="2059">U698</f>
        <v>1.68</v>
      </c>
      <c r="AB698" s="27">
        <v>0</v>
      </c>
      <c r="AC698" s="40">
        <f t="shared" si="1868"/>
        <v>0</v>
      </c>
      <c r="AD698" s="40">
        <f t="shared" si="1869"/>
        <v>-1.1200000000000001</v>
      </c>
      <c r="AE698" s="42">
        <f t="shared" ref="AE698" si="2060">AD698+AE697</f>
        <v>6.95</v>
      </c>
      <c r="AF698" s="10">
        <f t="shared" si="1879"/>
        <v>3.58</v>
      </c>
      <c r="AG698" s="27">
        <f t="shared" si="1880"/>
        <v>1</v>
      </c>
      <c r="AH698" s="28">
        <f t="shared" si="1881"/>
        <v>1.68</v>
      </c>
      <c r="AI698" s="27">
        <v>0</v>
      </c>
      <c r="AJ698" s="40">
        <f t="shared" si="1882"/>
        <v>-1</v>
      </c>
      <c r="AK698" s="42">
        <f t="shared" si="1870"/>
        <v>10.260000000000002</v>
      </c>
      <c r="AL698" s="70"/>
    </row>
    <row r="699" spans="1:38" x14ac:dyDescent="0.2">
      <c r="A699" s="72"/>
      <c r="B699" s="34">
        <f t="shared" si="1094"/>
        <v>694</v>
      </c>
      <c r="C699" s="2" t="s">
        <v>1687</v>
      </c>
      <c r="D699" s="55">
        <v>44854</v>
      </c>
      <c r="E699" s="2" t="s">
        <v>32</v>
      </c>
      <c r="F699" s="47" t="s">
        <v>25</v>
      </c>
      <c r="G699" s="47" t="s">
        <v>67</v>
      </c>
      <c r="H699" s="47">
        <v>1200</v>
      </c>
      <c r="I699" s="47" t="s">
        <v>132</v>
      </c>
      <c r="J699" s="47" t="s">
        <v>120</v>
      </c>
      <c r="K699" s="121" t="s">
        <v>1546</v>
      </c>
      <c r="L699" s="33" t="s">
        <v>12</v>
      </c>
      <c r="M699" s="10">
        <v>1.8</v>
      </c>
      <c r="N699" s="27">
        <v>12.44923076923077</v>
      </c>
      <c r="O699" s="28">
        <v>1.1499999999999999</v>
      </c>
      <c r="P699" s="27">
        <v>0</v>
      </c>
      <c r="Q699" s="40">
        <f t="shared" si="1547"/>
        <v>-12.4</v>
      </c>
      <c r="R699" s="42">
        <f t="shared" ref="R699" si="2061">Q699+R698</f>
        <v>381.3600000000003</v>
      </c>
      <c r="S699" s="10">
        <f t="shared" ref="S699" si="2062">M699</f>
        <v>1.8</v>
      </c>
      <c r="T699" s="27">
        <f t="shared" ref="T699" si="2063">IF(S699&gt;0,T$4,0)</f>
        <v>1</v>
      </c>
      <c r="U699" s="28">
        <f t="shared" ref="U699" si="2064">O699</f>
        <v>1.1499999999999999</v>
      </c>
      <c r="V699" s="27">
        <f t="shared" ref="V699" si="2065">IF(U699&gt;0,V$4,0)</f>
        <v>1</v>
      </c>
      <c r="W699" s="40">
        <f t="shared" si="1062"/>
        <v>-0.85</v>
      </c>
      <c r="X699" s="42">
        <f t="shared" ref="X699" si="2066">W699+X698</f>
        <v>287.66999999999973</v>
      </c>
      <c r="Y699" s="10">
        <f t="shared" ref="Y699" si="2067">S699</f>
        <v>1.8</v>
      </c>
      <c r="Z699" s="27">
        <v>2.221111111111111</v>
      </c>
      <c r="AA699" s="28">
        <f t="shared" ref="AA699" si="2068">U699</f>
        <v>1.1499999999999999</v>
      </c>
      <c r="AB699" s="27">
        <v>0</v>
      </c>
      <c r="AC699" s="40">
        <f t="shared" si="1868"/>
        <v>0</v>
      </c>
      <c r="AD699" s="40">
        <f t="shared" si="1869"/>
        <v>-2.2200000000000002</v>
      </c>
      <c r="AE699" s="42">
        <f t="shared" ref="AE699" si="2069">AD699+AE698</f>
        <v>4.7300000000000004</v>
      </c>
      <c r="AF699" s="10">
        <f t="shared" si="1879"/>
        <v>1.8</v>
      </c>
      <c r="AG699" s="27">
        <f t="shared" si="1880"/>
        <v>2</v>
      </c>
      <c r="AH699" s="28">
        <f t="shared" si="1881"/>
        <v>1.1499999999999999</v>
      </c>
      <c r="AI699" s="27">
        <v>0</v>
      </c>
      <c r="AJ699" s="40">
        <f t="shared" si="1882"/>
        <v>-2</v>
      </c>
      <c r="AK699" s="42">
        <f t="shared" si="1870"/>
        <v>8.2600000000000016</v>
      </c>
      <c r="AL699" s="70"/>
    </row>
    <row r="700" spans="1:38" x14ac:dyDescent="0.2">
      <c r="A700" s="72"/>
      <c r="B700" s="34">
        <f t="shared" si="1094"/>
        <v>695</v>
      </c>
      <c r="C700" s="2" t="s">
        <v>1655</v>
      </c>
      <c r="D700" s="55">
        <v>44860</v>
      </c>
      <c r="E700" s="2" t="s">
        <v>615</v>
      </c>
      <c r="F700" s="47" t="s">
        <v>25</v>
      </c>
      <c r="G700" s="47" t="s">
        <v>67</v>
      </c>
      <c r="H700" s="47">
        <v>1300</v>
      </c>
      <c r="I700" s="47" t="s">
        <v>131</v>
      </c>
      <c r="J700" s="47" t="s">
        <v>178</v>
      </c>
      <c r="K700" s="121" t="s">
        <v>1546</v>
      </c>
      <c r="L700" s="33" t="s">
        <v>9</v>
      </c>
      <c r="M700" s="10">
        <v>2.6</v>
      </c>
      <c r="N700" s="27">
        <v>6.2246153846153849</v>
      </c>
      <c r="O700" s="28">
        <v>1.57</v>
      </c>
      <c r="P700" s="27">
        <v>0</v>
      </c>
      <c r="Q700" s="40">
        <f t="shared" si="1547"/>
        <v>10</v>
      </c>
      <c r="R700" s="42">
        <f t="shared" ref="R700" si="2070">Q700+R699</f>
        <v>391.3600000000003</v>
      </c>
      <c r="S700" s="10">
        <f t="shared" ref="S700" si="2071">M700</f>
        <v>2.6</v>
      </c>
      <c r="T700" s="27">
        <f t="shared" ref="T700" si="2072">IF(S700&gt;0,T$4,0)</f>
        <v>1</v>
      </c>
      <c r="U700" s="28">
        <f t="shared" ref="U700" si="2073">O700</f>
        <v>1.57</v>
      </c>
      <c r="V700" s="27">
        <f t="shared" ref="V700" si="2074">IF(U700&gt;0,V$4,0)</f>
        <v>1</v>
      </c>
      <c r="W700" s="40">
        <f t="shared" si="1062"/>
        <v>2.17</v>
      </c>
      <c r="X700" s="42">
        <f t="shared" ref="X700" si="2075">W700+X699</f>
        <v>289.83999999999975</v>
      </c>
      <c r="Y700" s="10">
        <f t="shared" ref="Y700" si="2076">S700</f>
        <v>2.6</v>
      </c>
      <c r="Z700" s="27">
        <v>1.5369230769230768</v>
      </c>
      <c r="AA700" s="28">
        <f t="shared" ref="AA700" si="2077">U700</f>
        <v>1.57</v>
      </c>
      <c r="AB700" s="27">
        <v>0</v>
      </c>
      <c r="AC700" s="40">
        <f t="shared" si="1868"/>
        <v>4</v>
      </c>
      <c r="AD700" s="40">
        <f t="shared" si="1869"/>
        <v>2.46</v>
      </c>
      <c r="AE700" s="42">
        <f t="shared" ref="AE700" si="2078">AD700+AE699</f>
        <v>7.19</v>
      </c>
      <c r="AF700" s="10">
        <f t="shared" si="1879"/>
        <v>2.6</v>
      </c>
      <c r="AG700" s="27">
        <f t="shared" si="1880"/>
        <v>2</v>
      </c>
      <c r="AH700" s="28">
        <f t="shared" si="1881"/>
        <v>1.57</v>
      </c>
      <c r="AI700" s="27">
        <v>0</v>
      </c>
      <c r="AJ700" s="40">
        <f t="shared" si="1882"/>
        <v>3.2</v>
      </c>
      <c r="AK700" s="42">
        <f t="shared" si="1870"/>
        <v>11.46</v>
      </c>
      <c r="AL700" s="70"/>
    </row>
    <row r="701" spans="1:38" x14ac:dyDescent="0.2">
      <c r="A701" s="72"/>
      <c r="B701" s="48">
        <f t="shared" si="1094"/>
        <v>696</v>
      </c>
      <c r="C701" s="9" t="s">
        <v>1691</v>
      </c>
      <c r="D701" s="39">
        <v>44864</v>
      </c>
      <c r="E701" s="9" t="s">
        <v>39</v>
      </c>
      <c r="F701" s="50" t="s">
        <v>10</v>
      </c>
      <c r="G701" s="50" t="s">
        <v>67</v>
      </c>
      <c r="H701" s="50">
        <v>1200</v>
      </c>
      <c r="I701" s="50" t="s">
        <v>133</v>
      </c>
      <c r="J701" s="50" t="s">
        <v>120</v>
      </c>
      <c r="K701" s="122" t="s">
        <v>1546</v>
      </c>
      <c r="L701" s="35" t="s">
        <v>9</v>
      </c>
      <c r="M701" s="36">
        <v>1.6</v>
      </c>
      <c r="N701" s="37">
        <v>16.749473684210525</v>
      </c>
      <c r="O701" s="38">
        <v>1.1499999999999999</v>
      </c>
      <c r="P701" s="37">
        <v>0</v>
      </c>
      <c r="Q701" s="41">
        <f t="shared" si="1547"/>
        <v>10</v>
      </c>
      <c r="R701" s="45">
        <f t="shared" ref="R701" si="2079">Q701+R700</f>
        <v>401.3600000000003</v>
      </c>
      <c r="S701" s="36">
        <f t="shared" ref="S701" si="2080">M701</f>
        <v>1.6</v>
      </c>
      <c r="T701" s="37">
        <f t="shared" ref="T701" si="2081">IF(S701&gt;0,T$4,0)</f>
        <v>1</v>
      </c>
      <c r="U701" s="38">
        <f t="shared" ref="U701" si="2082">O701</f>
        <v>1.1499999999999999</v>
      </c>
      <c r="V701" s="37">
        <f t="shared" ref="V701" si="2083">IF(U701&gt;0,V$4,0)</f>
        <v>1</v>
      </c>
      <c r="W701" s="41">
        <f t="shared" si="1062"/>
        <v>0.75</v>
      </c>
      <c r="X701" s="45">
        <f t="shared" ref="X701" si="2084">W701+X700</f>
        <v>290.58999999999975</v>
      </c>
      <c r="Y701" s="36">
        <f t="shared" ref="Y701" si="2085">S701</f>
        <v>1.6</v>
      </c>
      <c r="Z701" s="37">
        <v>2.4974999999999996</v>
      </c>
      <c r="AA701" s="38">
        <f t="shared" ref="AA701" si="2086">U701</f>
        <v>1.1499999999999999</v>
      </c>
      <c r="AB701" s="37">
        <v>0</v>
      </c>
      <c r="AC701" s="41">
        <f t="shared" si="1868"/>
        <v>4</v>
      </c>
      <c r="AD701" s="41">
        <f t="shared" si="1869"/>
        <v>1.5</v>
      </c>
      <c r="AE701" s="45">
        <f t="shared" ref="AE701" si="2087">AD701+AE700</f>
        <v>8.6900000000000013</v>
      </c>
      <c r="AF701" s="36">
        <f t="shared" ref="AF701" si="2088">M701</f>
        <v>1.6</v>
      </c>
      <c r="AG701" s="37">
        <f t="shared" ref="AG701" si="2089">IF(K701=$AH$3,$AG$3,IF(K701=$AH$4,$AG$4,IF(K701=$AJ$3,$AI$3,IF(K701=$AJ$4,$AI$4,0))))</f>
        <v>2</v>
      </c>
      <c r="AH701" s="38">
        <f t="shared" ref="AH701" si="2090">O701</f>
        <v>1.1499999999999999</v>
      </c>
      <c r="AI701" s="37">
        <v>0</v>
      </c>
      <c r="AJ701" s="41">
        <f t="shared" si="1882"/>
        <v>1.2</v>
      </c>
      <c r="AK701" s="45">
        <f t="shared" ref="AK701" si="2091">AJ701+AK700</f>
        <v>12.66</v>
      </c>
      <c r="AL701" s="70"/>
    </row>
    <row r="702" spans="1:38" x14ac:dyDescent="0.2">
      <c r="A702" s="72"/>
      <c r="B702" s="34">
        <f t="shared" si="1094"/>
        <v>697</v>
      </c>
      <c r="C702" s="2" t="s">
        <v>1690</v>
      </c>
      <c r="D702" s="55">
        <v>44869</v>
      </c>
      <c r="E702" s="2" t="s">
        <v>44</v>
      </c>
      <c r="F702" s="47" t="s">
        <v>10</v>
      </c>
      <c r="G702" s="47" t="s">
        <v>67</v>
      </c>
      <c r="H702" s="47">
        <v>1200</v>
      </c>
      <c r="I702" s="47" t="s">
        <v>133</v>
      </c>
      <c r="J702" s="47" t="s">
        <v>120</v>
      </c>
      <c r="K702" s="121" t="s">
        <v>1546</v>
      </c>
      <c r="L702" s="33" t="s">
        <v>9</v>
      </c>
      <c r="M702" s="10">
        <v>1.9</v>
      </c>
      <c r="N702" s="27">
        <v>11.086896551724138</v>
      </c>
      <c r="O702" s="28">
        <v>1.2</v>
      </c>
      <c r="P702" s="27">
        <v>0</v>
      </c>
      <c r="Q702" s="40">
        <f t="shared" si="1547"/>
        <v>10</v>
      </c>
      <c r="R702" s="42">
        <f t="shared" ref="R702" si="2092">Q702+R701</f>
        <v>411.3600000000003</v>
      </c>
      <c r="S702" s="10">
        <f t="shared" ref="S702" si="2093">M702</f>
        <v>1.9</v>
      </c>
      <c r="T702" s="27">
        <f t="shared" ref="T702" si="2094">IF(S702&gt;0,T$4,0)</f>
        <v>1</v>
      </c>
      <c r="U702" s="28">
        <f t="shared" ref="U702" si="2095">O702</f>
        <v>1.2</v>
      </c>
      <c r="V702" s="27">
        <f t="shared" ref="V702" si="2096">IF(U702&gt;0,V$4,0)</f>
        <v>1</v>
      </c>
      <c r="W702" s="40">
        <f t="shared" si="1062"/>
        <v>1.1000000000000001</v>
      </c>
      <c r="X702" s="42">
        <f t="shared" ref="X702" si="2097">W702+X701</f>
        <v>291.68999999999977</v>
      </c>
      <c r="Y702" s="10">
        <f t="shared" ref="Y702" si="2098">S702</f>
        <v>1.9</v>
      </c>
      <c r="Z702" s="27">
        <v>2.1047368421052632</v>
      </c>
      <c r="AA702" s="28">
        <f t="shared" ref="AA702" si="2099">U702</f>
        <v>1.2</v>
      </c>
      <c r="AB702" s="27">
        <v>0</v>
      </c>
      <c r="AC702" s="40">
        <f t="shared" si="1868"/>
        <v>4</v>
      </c>
      <c r="AD702" s="40">
        <f t="shared" si="1869"/>
        <v>1.89</v>
      </c>
      <c r="AE702" s="42">
        <f t="shared" ref="AE702" si="2100">AD702+AE701</f>
        <v>10.580000000000002</v>
      </c>
      <c r="AF702" s="10">
        <f t="shared" ref="AF702" si="2101">M702</f>
        <v>1.9</v>
      </c>
      <c r="AG702" s="27">
        <f t="shared" ref="AG702" si="2102">IF(K702=$AH$3,$AG$3,IF(K702=$AH$4,$AG$4,IF(K702=$AJ$3,$AI$3,IF(K702=$AJ$4,$AI$4,0))))</f>
        <v>2</v>
      </c>
      <c r="AH702" s="28">
        <f t="shared" ref="AH702" si="2103">O702</f>
        <v>1.2</v>
      </c>
      <c r="AI702" s="27">
        <v>0</v>
      </c>
      <c r="AJ702" s="40">
        <f t="shared" si="1882"/>
        <v>1.8</v>
      </c>
      <c r="AK702" s="42">
        <f t="shared" ref="AK702" si="2104">AJ702+AK701</f>
        <v>14.46</v>
      </c>
      <c r="AL702" s="70"/>
    </row>
    <row r="703" spans="1:38" x14ac:dyDescent="0.2">
      <c r="A703" s="72"/>
      <c r="B703" s="34">
        <f t="shared" si="1094"/>
        <v>698</v>
      </c>
      <c r="C703" s="2" t="s">
        <v>1687</v>
      </c>
      <c r="D703" s="55">
        <v>44876</v>
      </c>
      <c r="E703" s="2" t="s">
        <v>27</v>
      </c>
      <c r="F703" s="47" t="s">
        <v>36</v>
      </c>
      <c r="G703" s="47" t="s">
        <v>67</v>
      </c>
      <c r="H703" s="47">
        <v>1200</v>
      </c>
      <c r="I703" s="47" t="s">
        <v>132</v>
      </c>
      <c r="J703" s="47" t="s">
        <v>120</v>
      </c>
      <c r="K703" s="121" t="s">
        <v>1545</v>
      </c>
      <c r="L703" s="33" t="s">
        <v>74</v>
      </c>
      <c r="M703" s="10">
        <v>3</v>
      </c>
      <c r="N703" s="27">
        <v>4.9899999999999993</v>
      </c>
      <c r="O703" s="28">
        <v>1.41</v>
      </c>
      <c r="P703" s="27">
        <v>0</v>
      </c>
      <c r="Q703" s="40">
        <f t="shared" si="1547"/>
        <v>-5</v>
      </c>
      <c r="R703" s="42">
        <f t="shared" ref="R703" si="2105">Q703+R702</f>
        <v>406.3600000000003</v>
      </c>
      <c r="S703" s="10">
        <f t="shared" ref="S703" si="2106">M703</f>
        <v>3</v>
      </c>
      <c r="T703" s="27">
        <f t="shared" ref="T703" si="2107">IF(S703&gt;0,T$4,0)</f>
        <v>1</v>
      </c>
      <c r="U703" s="28">
        <f t="shared" ref="U703" si="2108">O703</f>
        <v>1.41</v>
      </c>
      <c r="V703" s="27">
        <f t="shared" ref="V703" si="2109">IF(U703&gt;0,V$4,0)</f>
        <v>1</v>
      </c>
      <c r="W703" s="40">
        <f t="shared" si="1062"/>
        <v>-2</v>
      </c>
      <c r="X703" s="42">
        <f t="shared" ref="X703" si="2110">W703+X702</f>
        <v>289.68999999999977</v>
      </c>
      <c r="Y703" s="10">
        <f t="shared" ref="Y703" si="2111">S703</f>
        <v>3</v>
      </c>
      <c r="Z703" s="27">
        <v>1.3333333333333337</v>
      </c>
      <c r="AA703" s="28">
        <f t="shared" ref="AA703" si="2112">U703</f>
        <v>1.41</v>
      </c>
      <c r="AB703" s="27">
        <v>0</v>
      </c>
      <c r="AC703" s="40">
        <f t="shared" si="1868"/>
        <v>0</v>
      </c>
      <c r="AD703" s="40">
        <f t="shared" si="1869"/>
        <v>-1.33</v>
      </c>
      <c r="AE703" s="42">
        <f t="shared" ref="AE703" si="2113">AD703+AE702</f>
        <v>9.2500000000000018</v>
      </c>
      <c r="AF703" s="10">
        <f t="shared" ref="AF703" si="2114">M703</f>
        <v>3</v>
      </c>
      <c r="AG703" s="27">
        <f t="shared" ref="AG703" si="2115">IF(K703=$AH$3,$AG$3,IF(K703=$AH$4,$AG$4,IF(K703=$AJ$3,$AI$3,IF(K703=$AJ$4,$AI$4,0))))</f>
        <v>1</v>
      </c>
      <c r="AH703" s="28">
        <f t="shared" ref="AH703" si="2116">O703</f>
        <v>1.41</v>
      </c>
      <c r="AI703" s="27">
        <v>0</v>
      </c>
      <c r="AJ703" s="40">
        <f t="shared" si="1882"/>
        <v>-1</v>
      </c>
      <c r="AK703" s="42">
        <f t="shared" ref="AK703" si="2117">AJ703+AK702</f>
        <v>13.46</v>
      </c>
      <c r="AL703" s="70"/>
    </row>
    <row r="704" spans="1:38" x14ac:dyDescent="0.2">
      <c r="A704" s="72"/>
      <c r="B704" s="48">
        <f t="shared" si="1094"/>
        <v>699</v>
      </c>
      <c r="C704" s="9" t="s">
        <v>1189</v>
      </c>
      <c r="D704" s="39">
        <v>44888</v>
      </c>
      <c r="E704" s="9" t="s">
        <v>43</v>
      </c>
      <c r="F704" s="50" t="s">
        <v>25</v>
      </c>
      <c r="G704" s="50" t="s">
        <v>67</v>
      </c>
      <c r="H704" s="50">
        <v>1200</v>
      </c>
      <c r="I704" s="50" t="s">
        <v>131</v>
      </c>
      <c r="J704" s="50" t="s">
        <v>120</v>
      </c>
      <c r="K704" s="122" t="s">
        <v>1546</v>
      </c>
      <c r="L704" s="35" t="s">
        <v>12</v>
      </c>
      <c r="M704" s="36">
        <v>2.4700000000000002</v>
      </c>
      <c r="N704" s="37">
        <v>6.7889361702127662</v>
      </c>
      <c r="O704" s="38">
        <v>1.49</v>
      </c>
      <c r="P704" s="37">
        <v>0</v>
      </c>
      <c r="Q704" s="41">
        <f t="shared" si="1547"/>
        <v>-6.8</v>
      </c>
      <c r="R704" s="45">
        <f t="shared" ref="R704" si="2118">Q704+R703</f>
        <v>399.56000000000029</v>
      </c>
      <c r="S704" s="36">
        <f t="shared" ref="S704" si="2119">M704</f>
        <v>2.4700000000000002</v>
      </c>
      <c r="T704" s="37">
        <f t="shared" ref="T704" si="2120">IF(S704&gt;0,T$4,0)</f>
        <v>1</v>
      </c>
      <c r="U704" s="38">
        <f t="shared" ref="U704" si="2121">O704</f>
        <v>1.49</v>
      </c>
      <c r="V704" s="37">
        <f t="shared" ref="V704" si="2122">IF(U704&gt;0,V$4,0)</f>
        <v>1</v>
      </c>
      <c r="W704" s="41">
        <f t="shared" si="1062"/>
        <v>-0.51</v>
      </c>
      <c r="X704" s="45">
        <f t="shared" ref="X704" si="2123">W704+X703</f>
        <v>289.17999999999978</v>
      </c>
      <c r="Y704" s="36">
        <f t="shared" ref="Y704" si="2124">S704</f>
        <v>2.4700000000000002</v>
      </c>
      <c r="Z704" s="37">
        <v>1.6190909090909091</v>
      </c>
      <c r="AA704" s="38">
        <f t="shared" ref="AA704" si="2125">U704</f>
        <v>1.49</v>
      </c>
      <c r="AB704" s="37">
        <v>0</v>
      </c>
      <c r="AC704" s="41">
        <f t="shared" si="1868"/>
        <v>0</v>
      </c>
      <c r="AD704" s="41">
        <f t="shared" si="1869"/>
        <v>-1.62</v>
      </c>
      <c r="AE704" s="45">
        <f t="shared" ref="AE704" si="2126">AD704+AE703</f>
        <v>7.6300000000000017</v>
      </c>
      <c r="AF704" s="36">
        <f t="shared" ref="AF704" si="2127">M704</f>
        <v>2.4700000000000002</v>
      </c>
      <c r="AG704" s="37">
        <f t="shared" ref="AG704" si="2128">IF(K704=$AH$3,$AG$3,IF(K704=$AH$4,$AG$4,IF(K704=$AJ$3,$AI$3,IF(K704=$AJ$4,$AI$4,0))))</f>
        <v>2</v>
      </c>
      <c r="AH704" s="38">
        <f t="shared" ref="AH704" si="2129">O704</f>
        <v>1.49</v>
      </c>
      <c r="AI704" s="37">
        <v>0</v>
      </c>
      <c r="AJ704" s="41">
        <f t="shared" si="1882"/>
        <v>-2</v>
      </c>
      <c r="AK704" s="45">
        <f t="shared" ref="AK704" si="2130">AJ704+AK703</f>
        <v>11.46</v>
      </c>
      <c r="AL704" s="70"/>
    </row>
    <row r="705" spans="1:38" x14ac:dyDescent="0.2">
      <c r="A705" s="72"/>
      <c r="B705" s="56"/>
      <c r="C705" s="57"/>
      <c r="D705" s="58"/>
      <c r="E705" s="57"/>
      <c r="F705" s="59"/>
      <c r="G705" s="59"/>
      <c r="H705" s="59"/>
      <c r="I705" s="59"/>
      <c r="J705" s="59"/>
      <c r="K705" s="59"/>
      <c r="L705" s="60"/>
      <c r="M705" s="60"/>
      <c r="N705" s="60"/>
      <c r="O705" s="60"/>
      <c r="P705" s="60"/>
      <c r="Q705" s="61"/>
      <c r="R705" s="61"/>
      <c r="S705" s="60"/>
      <c r="T705" s="60"/>
      <c r="U705" s="60"/>
      <c r="V705" s="60"/>
      <c r="W705" s="61"/>
      <c r="X705" s="86" t="s">
        <v>198</v>
      </c>
      <c r="Y705" s="60"/>
      <c r="Z705" s="60"/>
      <c r="AA705" s="60"/>
      <c r="AB705" s="60"/>
      <c r="AC705" s="61"/>
      <c r="AD705" s="61"/>
      <c r="AE705" s="86" t="s">
        <v>198</v>
      </c>
      <c r="AF705" s="60"/>
      <c r="AG705" s="60"/>
      <c r="AH705" s="60"/>
      <c r="AI705" s="60"/>
      <c r="AJ705" s="61"/>
      <c r="AK705" s="86" t="s">
        <v>198</v>
      </c>
      <c r="AL705" s="64"/>
    </row>
  </sheetData>
  <sheetProtection algorithmName="SHA-512" hashValue="0b2CN7GJDZrz7qgeHu8mPn6p9BQaoI9/tUN6V1oe4X5fJzkC8d3zkhvD9j2g0lzxDqynjfn5XG+4GQM34AEYcQ==" saltValue="uvNYeDoI5RXaWS7NUiZ8yg==" spinCount="100000" sheet="1" objects="1" scenarios="1"/>
  <dataConsolidate/>
  <mergeCells count="7">
    <mergeCell ref="AF1:AK2"/>
    <mergeCell ref="AF460:AI460"/>
    <mergeCell ref="M460:P460"/>
    <mergeCell ref="S460:V460"/>
    <mergeCell ref="S1:X2"/>
    <mergeCell ref="M1:R4"/>
    <mergeCell ref="Y460:AB460"/>
  </mergeCells>
  <pageMargins left="0.7" right="0.7" top="0.75" bottom="0.75" header="0" footer="0"/>
  <pageSetup paperSize="9" scale="4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65D-8065-E947-B0D5-F848A4396333}">
  <sheetPr codeName="Sheet4"/>
  <dimension ref="A1:AX116"/>
  <sheetViews>
    <sheetView showGridLines="0" topLeftCell="A3" zoomScale="110" zoomScaleNormal="110" workbookViewId="0">
      <selection activeCell="C81" sqref="C81"/>
    </sheetView>
  </sheetViews>
  <sheetFormatPr baseColWidth="10" defaultColWidth="14.5" defaultRowHeight="16" outlineLevelRow="2" x14ac:dyDescent="0.2"/>
  <cols>
    <col min="1" max="1" width="5" style="2" customWidth="1"/>
    <col min="2" max="2" width="17.83203125" style="2" customWidth="1"/>
    <col min="3" max="3" width="16.83203125" style="2" customWidth="1"/>
    <col min="4" max="5" width="3.5" style="2" customWidth="1"/>
    <col min="6" max="6" width="18.1640625" style="2" bestFit="1" customWidth="1"/>
    <col min="7" max="7" width="10.83203125" style="2" bestFit="1" customWidth="1"/>
    <col min="8" max="25" width="10.83203125" style="2" customWidth="1"/>
    <col min="26" max="26" width="1" style="2" customWidth="1"/>
    <col min="27" max="27" width="3.83203125" style="2" customWidth="1"/>
    <col min="28" max="28" width="3.5" style="2" customWidth="1"/>
    <col min="29" max="29" width="18.1640625" style="2" bestFit="1" customWidth="1"/>
    <col min="30" max="30" width="10.83203125" style="2" bestFit="1" customWidth="1"/>
    <col min="31" max="34" width="10.83203125" style="2" customWidth="1"/>
    <col min="35" max="35" width="1" style="2" customWidth="1"/>
    <col min="36" max="37" width="3.5" style="2" customWidth="1"/>
    <col min="38" max="38" width="18.1640625" style="2" bestFit="1" customWidth="1"/>
    <col min="39" max="39" width="10.83203125" style="2" bestFit="1" customWidth="1"/>
    <col min="40" max="47" width="10.83203125" style="2" customWidth="1"/>
    <col min="48" max="48" width="1" style="2" customWidth="1"/>
    <col min="49" max="49" width="3.5" style="2" customWidth="1"/>
    <col min="50" max="16384" width="14.5" style="2"/>
  </cols>
  <sheetData>
    <row r="1" spans="1:50" hidden="1" outlineLevel="2" x14ac:dyDescent="0.2">
      <c r="F1" s="46" t="s">
        <v>108</v>
      </c>
      <c r="H1" s="31">
        <v>44348</v>
      </c>
      <c r="I1" s="31">
        <v>44378</v>
      </c>
      <c r="J1" s="31">
        <v>44409</v>
      </c>
      <c r="K1" s="31">
        <v>44440</v>
      </c>
      <c r="L1" s="31">
        <v>44470</v>
      </c>
      <c r="M1" s="31">
        <v>44501</v>
      </c>
      <c r="N1" s="31">
        <v>44531</v>
      </c>
      <c r="O1" s="31">
        <v>44562</v>
      </c>
      <c r="P1" s="31">
        <v>44593</v>
      </c>
      <c r="Q1" s="31">
        <v>44621</v>
      </c>
      <c r="R1" s="31">
        <v>44652</v>
      </c>
      <c r="S1" s="31">
        <v>44682</v>
      </c>
      <c r="T1" s="31">
        <v>44713</v>
      </c>
      <c r="U1" s="31">
        <v>44743</v>
      </c>
      <c r="V1" s="31">
        <v>44774</v>
      </c>
      <c r="W1" s="31">
        <v>44805</v>
      </c>
      <c r="X1" s="31">
        <v>44835</v>
      </c>
      <c r="Y1" s="31">
        <v>44866</v>
      </c>
      <c r="AC1" s="46"/>
      <c r="AL1" s="46"/>
    </row>
    <row r="2" spans="1:50" hidden="1" outlineLevel="2" x14ac:dyDescent="0.2">
      <c r="F2" s="46" t="s">
        <v>109</v>
      </c>
      <c r="H2" s="31">
        <v>44377</v>
      </c>
      <c r="I2" s="31">
        <v>44408</v>
      </c>
      <c r="J2" s="31">
        <v>44439</v>
      </c>
      <c r="K2" s="31">
        <v>44469</v>
      </c>
      <c r="L2" s="31">
        <v>44500</v>
      </c>
      <c r="M2" s="31">
        <v>44530</v>
      </c>
      <c r="N2" s="31">
        <v>44561</v>
      </c>
      <c r="O2" s="31">
        <v>44592</v>
      </c>
      <c r="P2" s="31">
        <v>44620</v>
      </c>
      <c r="Q2" s="31">
        <v>44651</v>
      </c>
      <c r="R2" s="31">
        <v>44681</v>
      </c>
      <c r="S2" s="31">
        <v>44712</v>
      </c>
      <c r="T2" s="31">
        <v>44742</v>
      </c>
      <c r="U2" s="31">
        <v>44773</v>
      </c>
      <c r="V2" s="31">
        <v>44804</v>
      </c>
      <c r="W2" s="31">
        <v>44834</v>
      </c>
      <c r="X2" s="31">
        <v>44865</v>
      </c>
      <c r="Y2" s="31">
        <v>44895</v>
      </c>
      <c r="AC2" s="46"/>
    </row>
    <row r="3" spans="1:50" ht="17" collapsed="1" thickBo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50" ht="16" customHeight="1" x14ac:dyDescent="0.2">
      <c r="A4" s="30"/>
      <c r="B4" s="135" t="s">
        <v>271</v>
      </c>
      <c r="C4" s="135"/>
      <c r="D4" s="30"/>
      <c r="E4" s="30"/>
      <c r="F4" s="162" t="s">
        <v>1364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30"/>
    </row>
    <row r="5" spans="1:50" ht="17" customHeight="1" thickBot="1" x14ac:dyDescent="0.25">
      <c r="A5" s="30"/>
      <c r="B5" s="135"/>
      <c r="C5" s="135"/>
      <c r="D5" s="30"/>
      <c r="E5" s="30"/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7"/>
      <c r="AA5" s="30"/>
    </row>
    <row r="6" spans="1:50" ht="16" customHeight="1" thickBot="1" x14ac:dyDescent="0.25">
      <c r="A6" s="30"/>
      <c r="B6" s="137" t="s">
        <v>1396</v>
      </c>
      <c r="C6" s="137"/>
      <c r="D6" s="30"/>
      <c r="E6" s="30"/>
      <c r="F6" s="148" t="s">
        <v>63</v>
      </c>
      <c r="G6" s="16" t="s">
        <v>17</v>
      </c>
      <c r="H6" s="69" t="s">
        <v>527</v>
      </c>
      <c r="I6" s="69" t="s">
        <v>591</v>
      </c>
      <c r="J6" s="69" t="s">
        <v>699</v>
      </c>
      <c r="K6" s="69" t="s">
        <v>796</v>
      </c>
      <c r="L6" s="69" t="s">
        <v>863</v>
      </c>
      <c r="M6" s="69" t="s">
        <v>923</v>
      </c>
      <c r="N6" s="69" t="s">
        <v>1010</v>
      </c>
      <c r="O6" s="69" t="s">
        <v>1052</v>
      </c>
      <c r="P6" s="69" t="s">
        <v>1109</v>
      </c>
      <c r="Q6" s="69" t="s">
        <v>1181</v>
      </c>
      <c r="R6" s="69" t="s">
        <v>1300</v>
      </c>
      <c r="S6" s="69" t="s">
        <v>1327</v>
      </c>
      <c r="T6" s="69" t="s">
        <v>1540</v>
      </c>
      <c r="U6" s="69" t="s">
        <v>1539</v>
      </c>
      <c r="V6" s="69" t="s">
        <v>1538</v>
      </c>
      <c r="W6" s="69" t="s">
        <v>1610</v>
      </c>
      <c r="X6" s="69" t="s">
        <v>1661</v>
      </c>
      <c r="Y6" s="69" t="s">
        <v>1727</v>
      </c>
      <c r="Z6" s="14"/>
      <c r="AA6" s="30"/>
    </row>
    <row r="7" spans="1:50" ht="16" customHeight="1" x14ac:dyDescent="0.2">
      <c r="A7" s="30"/>
      <c r="B7" s="67"/>
      <c r="C7" s="68" t="s">
        <v>1771</v>
      </c>
      <c r="D7" s="30"/>
      <c r="E7" s="30"/>
      <c r="F7" s="148"/>
      <c r="G7" s="49">
        <f>SUM(H7:Z7)</f>
        <v>1074</v>
      </c>
      <c r="H7" s="13">
        <f>COUNTIFS('OTHER Results'!$D:$D,"&gt;="&amp;H$1,'OTHER Results'!$D:$D,"&lt;="&amp;H$2,'OTHER Results'!$B:$B,"&gt;0")</f>
        <v>61</v>
      </c>
      <c r="I7" s="13">
        <f>COUNTIFS('OTHER Results'!$D:$D,"&gt;="&amp;I$1,'OTHER Results'!$D:$D,"&lt;="&amp;I$2,'OTHER Results'!$B:$B,"&gt;0")</f>
        <v>88</v>
      </c>
      <c r="J7" s="13">
        <f>COUNTIFS('OTHER Results'!$D:$D,"&gt;="&amp;J$1,'OTHER Results'!$D:$D,"&lt;="&amp;J$2,'OTHER Results'!$B:$B,"&gt;0")</f>
        <v>68</v>
      </c>
      <c r="K7" s="13">
        <f>COUNTIFS('OTHER Results'!$D:$D,"&gt;="&amp;K$1,'OTHER Results'!$D:$D,"&lt;="&amp;K$2,'OTHER Results'!$B:$B,"&gt;0")</f>
        <v>67</v>
      </c>
      <c r="L7" s="13">
        <f>COUNTIFS('OTHER Results'!$D:$D,"&gt;="&amp;L$1,'OTHER Results'!$D:$D,"&lt;="&amp;L$2,'OTHER Results'!$B:$B,"&gt;0")</f>
        <v>39</v>
      </c>
      <c r="M7" s="13">
        <f>COUNTIFS('OTHER Results'!$D:$D,"&gt;="&amp;M$1,'OTHER Results'!$D:$D,"&lt;="&amp;M$2,'OTHER Results'!$B:$B,"&gt;0")</f>
        <v>60</v>
      </c>
      <c r="N7" s="13">
        <f>COUNTIFS('OTHER Results'!$D:$D,"&gt;="&amp;N$1,'OTHER Results'!$D:$D,"&lt;="&amp;N$2,'OTHER Results'!$B:$B,"&gt;0")</f>
        <v>65</v>
      </c>
      <c r="O7" s="13">
        <f>COUNTIFS('OTHER Results'!$D:$D,"&gt;="&amp;O$1,'OTHER Results'!$D:$D,"&lt;="&amp;O$2,'OTHER Results'!$B:$B,"&gt;0")</f>
        <v>57</v>
      </c>
      <c r="P7" s="13">
        <f>COUNTIFS('OTHER Results'!$D:$D,"&gt;="&amp;P$1,'OTHER Results'!$D:$D,"&lt;="&amp;P$2,'OTHER Results'!$B:$B,"&gt;0")</f>
        <v>72</v>
      </c>
      <c r="Q7" s="13">
        <f>COUNTIFS('OTHER Results'!$D:$D,"&gt;="&amp;Q$1,'OTHER Results'!$D:$D,"&lt;="&amp;Q$2,'OTHER Results'!$B:$B,"&gt;0")</f>
        <v>77</v>
      </c>
      <c r="R7" s="13">
        <f>COUNTIFS('OTHER Results'!$D:$D,"&gt;="&amp;R$1,'OTHER Results'!$D:$D,"&lt;="&amp;R$2,'OTHER Results'!$B:$B,"&gt;0")</f>
        <v>88</v>
      </c>
      <c r="S7" s="13">
        <f>COUNTIFS('OTHER Results'!$D:$D,"&gt;="&amp;S$1,'OTHER Results'!$D:$D,"&lt;="&amp;S$2,'OTHER Results'!$B:$B,"&gt;0")</f>
        <v>68</v>
      </c>
      <c r="T7" s="13">
        <f>COUNTIFS('OTHER Results'!$D:$D,"&gt;="&amp;T$1,'OTHER Results'!$D:$D,"&lt;="&amp;T$2,'OTHER Results'!$B:$B,"&gt;0")</f>
        <v>60</v>
      </c>
      <c r="U7" s="13">
        <f>COUNTIFS('OTHER Results'!$D:$D,"&gt;="&amp;U$1,'OTHER Results'!$D:$D,"&lt;="&amp;U$2,'OTHER Results'!$B:$B,"&gt;0")</f>
        <v>50</v>
      </c>
      <c r="V7" s="13">
        <f>COUNTIFS('OTHER Results'!$D:$D,"&gt;="&amp;V$1,'OTHER Results'!$D:$D,"&lt;="&amp;V$2,'OTHER Results'!$B:$B,"&gt;0")</f>
        <v>49</v>
      </c>
      <c r="W7" s="13">
        <f>COUNTIFS('OTHER Results'!$D:$D,"&gt;="&amp;W$1,'OTHER Results'!$D:$D,"&lt;="&amp;W$2,'OTHER Results'!$B:$B,"&gt;0")</f>
        <v>39</v>
      </c>
      <c r="X7" s="13">
        <f>COUNTIFS('OTHER Results'!$D:$D,"&gt;="&amp;X$1,'OTHER Results'!$D:$D,"&lt;="&amp;X$2,'OTHER Results'!$B:$B,"&gt;0")</f>
        <v>37</v>
      </c>
      <c r="Y7" s="13">
        <f>COUNTIFS('OTHER Results'!$D:$D,"&gt;="&amp;Y$1,'OTHER Results'!$D:$D,"&lt;="&amp;Y$2,'OTHER Results'!$B:$B,"&gt;0")</f>
        <v>29</v>
      </c>
      <c r="Z7" s="3"/>
      <c r="AA7" s="30"/>
      <c r="AX7" s="109"/>
    </row>
    <row r="8" spans="1:50" x14ac:dyDescent="0.2">
      <c r="A8" s="30"/>
      <c r="B8" s="29" t="str">
        <f>ROUND('OTHER Overview'!$G$7,0)&amp;" runners | "</f>
        <v xml:space="preserve">1074 runners | </v>
      </c>
      <c r="C8" s="66" t="str">
        <f>ROUND('OTHER Overview'!$G$8,0)&amp;"x wins ("&amp;(ROUND('OTHER Overview'!$G$14,2)*100)&amp;"%)"</f>
        <v>258x wins (24%)</v>
      </c>
      <c r="D8" s="30"/>
      <c r="E8" s="30"/>
      <c r="F8" s="11" t="s">
        <v>9</v>
      </c>
      <c r="G8" s="12">
        <f>SUM(H8:Z8)</f>
        <v>258</v>
      </c>
      <c r="H8" s="12">
        <f>COUNTIFS('OTHER Results'!$D:$D,"&gt;="&amp;H$1,'OTHER Results'!$D:$D,"&lt;="&amp;H$2,'OTHER Results'!$L:$L,$F8,'OTHER Results'!$B:$B,"&gt;0")</f>
        <v>18</v>
      </c>
      <c r="I8" s="12">
        <f>COUNTIFS('OTHER Results'!$D:$D,"&gt;="&amp;I$1,'OTHER Results'!$D:$D,"&lt;="&amp;I$2,'OTHER Results'!$L:$L,$F8,'OTHER Results'!$B:$B,"&gt;0")</f>
        <v>15</v>
      </c>
      <c r="J8" s="12">
        <f>COUNTIFS('OTHER Results'!$D:$D,"&gt;="&amp;J$1,'OTHER Results'!$D:$D,"&lt;="&amp;J$2,'OTHER Results'!$L:$L,$F8,'OTHER Results'!$B:$B,"&gt;0")</f>
        <v>15</v>
      </c>
      <c r="K8" s="12">
        <f>COUNTIFS('OTHER Results'!$D:$D,"&gt;="&amp;K$1,'OTHER Results'!$D:$D,"&lt;="&amp;K$2,'OTHER Results'!$L:$L,$F8,'OTHER Results'!$B:$B,"&gt;0")</f>
        <v>14</v>
      </c>
      <c r="L8" s="12">
        <f>COUNTIFS('OTHER Results'!$D:$D,"&gt;="&amp;L$1,'OTHER Results'!$D:$D,"&lt;="&amp;L$2,'OTHER Results'!$L:$L,$F8,'OTHER Results'!$B:$B,"&gt;0")</f>
        <v>6</v>
      </c>
      <c r="M8" s="12">
        <f>COUNTIFS('OTHER Results'!$D:$D,"&gt;="&amp;M$1,'OTHER Results'!$D:$D,"&lt;="&amp;M$2,'OTHER Results'!$L:$L,$F8,'OTHER Results'!$B:$B,"&gt;0")</f>
        <v>14</v>
      </c>
      <c r="N8" s="12">
        <f>COUNTIFS('OTHER Results'!$D:$D,"&gt;="&amp;N$1,'OTHER Results'!$D:$D,"&lt;="&amp;N$2,'OTHER Results'!$L:$L,$F8,'OTHER Results'!$B:$B,"&gt;0")</f>
        <v>15</v>
      </c>
      <c r="O8" s="12">
        <f>COUNTIFS('OTHER Results'!$D:$D,"&gt;="&amp;O$1,'OTHER Results'!$D:$D,"&lt;="&amp;O$2,'OTHER Results'!$L:$L,$F8,'OTHER Results'!$B:$B,"&gt;0")</f>
        <v>16</v>
      </c>
      <c r="P8" s="12">
        <f>COUNTIFS('OTHER Results'!$D:$D,"&gt;="&amp;P$1,'OTHER Results'!$D:$D,"&lt;="&amp;P$2,'OTHER Results'!$L:$L,$F8,'OTHER Results'!$B:$B,"&gt;0")</f>
        <v>16</v>
      </c>
      <c r="Q8" s="12">
        <f>COUNTIFS('OTHER Results'!$D:$D,"&gt;="&amp;Q$1,'OTHER Results'!$D:$D,"&lt;="&amp;Q$2,'OTHER Results'!$L:$L,$F8,'OTHER Results'!$B:$B,"&gt;0")</f>
        <v>18</v>
      </c>
      <c r="R8" s="12">
        <f>COUNTIFS('OTHER Results'!$D:$D,"&gt;="&amp;R$1,'OTHER Results'!$D:$D,"&lt;="&amp;R$2,'OTHER Results'!$L:$L,$F8,'OTHER Results'!$B:$B,"&gt;0")</f>
        <v>18</v>
      </c>
      <c r="S8" s="12">
        <f>COUNTIFS('OTHER Results'!$D:$D,"&gt;="&amp;S$1,'OTHER Results'!$D:$D,"&lt;="&amp;S$2,'OTHER Results'!$L:$L,$F8,'OTHER Results'!$B:$B,"&gt;0")</f>
        <v>17</v>
      </c>
      <c r="T8" s="12">
        <f>COUNTIFS('OTHER Results'!$D:$D,"&gt;="&amp;T$1,'OTHER Results'!$D:$D,"&lt;="&amp;T$2,'OTHER Results'!$L:$L,$F8,'OTHER Results'!$B:$B,"&gt;0")</f>
        <v>12</v>
      </c>
      <c r="U8" s="12">
        <f>COUNTIFS('OTHER Results'!$D:$D,"&gt;="&amp;U$1,'OTHER Results'!$D:$D,"&lt;="&amp;U$2,'OTHER Results'!$L:$L,$F8,'OTHER Results'!$B:$B,"&gt;0")</f>
        <v>9</v>
      </c>
      <c r="V8" s="12">
        <f>COUNTIFS('OTHER Results'!$D:$D,"&gt;="&amp;V$1,'OTHER Results'!$D:$D,"&lt;="&amp;V$2,'OTHER Results'!$L:$L,$F8,'OTHER Results'!$B:$B,"&gt;0")</f>
        <v>19</v>
      </c>
      <c r="W8" s="12">
        <f>COUNTIFS('OTHER Results'!$D:$D,"&gt;="&amp;W$1,'OTHER Results'!$D:$D,"&lt;="&amp;W$2,'OTHER Results'!$L:$L,$F8,'OTHER Results'!$B:$B,"&gt;0")</f>
        <v>14</v>
      </c>
      <c r="X8" s="12">
        <f>COUNTIFS('OTHER Results'!$D:$D,"&gt;="&amp;X$1,'OTHER Results'!$D:$D,"&lt;="&amp;X$2,'OTHER Results'!$L:$L,$F8,'OTHER Results'!$B:$B,"&gt;0")</f>
        <v>14</v>
      </c>
      <c r="Y8" s="12">
        <f>COUNTIFS('OTHER Results'!$D:$D,"&gt;="&amp;Y$1,'OTHER Results'!$D:$D,"&lt;="&amp;Y$2,'OTHER Results'!$L:$L,$F8,'OTHER Results'!$B:$B,"&gt;0")</f>
        <v>8</v>
      </c>
      <c r="Z8" s="3"/>
      <c r="AA8" s="30"/>
      <c r="AX8" s="109"/>
    </row>
    <row r="9" spans="1:50" x14ac:dyDescent="0.2">
      <c r="A9" s="30"/>
      <c r="B9" s="29" t="str">
        <f>" | "</f>
        <v xml:space="preserve"> | </v>
      </c>
      <c r="C9" s="66" t="str">
        <f>ROUND(('OTHER Overview'!$G$9+'OTHER Overview'!$G$10),0)&amp;"x placings ("&amp;(ROUND('OTHER Overview'!$G$15,2)*100)&amp;"%)"</f>
        <v>295x placings (51%)</v>
      </c>
      <c r="D9" s="30"/>
      <c r="E9" s="30"/>
      <c r="F9" s="11" t="s">
        <v>12</v>
      </c>
      <c r="G9" s="12">
        <f>SUM(H9:Z9)</f>
        <v>175</v>
      </c>
      <c r="H9" s="12">
        <f>COUNTIFS('OTHER Results'!$D:$D,"&gt;="&amp;H$1,'OTHER Results'!$D:$D,"&lt;="&amp;H$2,'OTHER Results'!$L:$L,$F9,'OTHER Results'!$B:$B,"&gt;0")</f>
        <v>11</v>
      </c>
      <c r="I9" s="12">
        <f>COUNTIFS('OTHER Results'!$D:$D,"&gt;="&amp;I$1,'OTHER Results'!$D:$D,"&lt;="&amp;I$2,'OTHER Results'!$L:$L,$F9,'OTHER Results'!$B:$B,"&gt;0")</f>
        <v>11</v>
      </c>
      <c r="J9" s="12">
        <f>COUNTIFS('OTHER Results'!$D:$D,"&gt;="&amp;J$1,'OTHER Results'!$D:$D,"&lt;="&amp;J$2,'OTHER Results'!$L:$L,$F9,'OTHER Results'!$B:$B,"&gt;0")</f>
        <v>12</v>
      </c>
      <c r="K9" s="12">
        <f>COUNTIFS('OTHER Results'!$D:$D,"&gt;="&amp;K$1,'OTHER Results'!$D:$D,"&lt;="&amp;K$2,'OTHER Results'!$L:$L,$F9,'OTHER Results'!$B:$B,"&gt;0")</f>
        <v>6</v>
      </c>
      <c r="L9" s="12">
        <f>COUNTIFS('OTHER Results'!$D:$D,"&gt;="&amp;L$1,'OTHER Results'!$D:$D,"&lt;="&amp;L$2,'OTHER Results'!$L:$L,$F9,'OTHER Results'!$B:$B,"&gt;0")</f>
        <v>9</v>
      </c>
      <c r="M9" s="12">
        <f>COUNTIFS('OTHER Results'!$D:$D,"&gt;="&amp;M$1,'OTHER Results'!$D:$D,"&lt;="&amp;M$2,'OTHER Results'!$L:$L,$F9,'OTHER Results'!$B:$B,"&gt;0")</f>
        <v>9</v>
      </c>
      <c r="N9" s="12">
        <f>COUNTIFS('OTHER Results'!$D:$D,"&gt;="&amp;N$1,'OTHER Results'!$D:$D,"&lt;="&amp;N$2,'OTHER Results'!$L:$L,$F9,'OTHER Results'!$B:$B,"&gt;0")</f>
        <v>9</v>
      </c>
      <c r="O9" s="12">
        <f>COUNTIFS('OTHER Results'!$D:$D,"&gt;="&amp;O$1,'OTHER Results'!$D:$D,"&lt;="&amp;O$2,'OTHER Results'!$L:$L,$F9,'OTHER Results'!$B:$B,"&gt;0")</f>
        <v>10</v>
      </c>
      <c r="P9" s="12">
        <f>COUNTIFS('OTHER Results'!$D:$D,"&gt;="&amp;P$1,'OTHER Results'!$D:$D,"&lt;="&amp;P$2,'OTHER Results'!$L:$L,$F9,'OTHER Results'!$B:$B,"&gt;0")</f>
        <v>12</v>
      </c>
      <c r="Q9" s="12">
        <f>COUNTIFS('OTHER Results'!$D:$D,"&gt;="&amp;Q$1,'OTHER Results'!$D:$D,"&lt;="&amp;Q$2,'OTHER Results'!$L:$L,$F9,'OTHER Results'!$B:$B,"&gt;0")</f>
        <v>16</v>
      </c>
      <c r="R9" s="12">
        <f>COUNTIFS('OTHER Results'!$D:$D,"&gt;="&amp;R$1,'OTHER Results'!$D:$D,"&lt;="&amp;R$2,'OTHER Results'!$L:$L,$F9,'OTHER Results'!$B:$B,"&gt;0")</f>
        <v>14</v>
      </c>
      <c r="S9" s="12">
        <f>COUNTIFS('OTHER Results'!$D:$D,"&gt;="&amp;S$1,'OTHER Results'!$D:$D,"&lt;="&amp;S$2,'OTHER Results'!$L:$L,$F9,'OTHER Results'!$B:$B,"&gt;0")</f>
        <v>15</v>
      </c>
      <c r="T9" s="12">
        <f>COUNTIFS('OTHER Results'!$D:$D,"&gt;="&amp;T$1,'OTHER Results'!$D:$D,"&lt;="&amp;T$2,'OTHER Results'!$L:$L,$F9,'OTHER Results'!$B:$B,"&gt;0")</f>
        <v>11</v>
      </c>
      <c r="U9" s="12">
        <f>COUNTIFS('OTHER Results'!$D:$D,"&gt;="&amp;U$1,'OTHER Results'!$D:$D,"&lt;="&amp;U$2,'OTHER Results'!$L:$L,$F9,'OTHER Results'!$B:$B,"&gt;0")</f>
        <v>9</v>
      </c>
      <c r="V9" s="12">
        <f>COUNTIFS('OTHER Results'!$D:$D,"&gt;="&amp;V$1,'OTHER Results'!$D:$D,"&lt;="&amp;V$2,'OTHER Results'!$L:$L,$F9,'OTHER Results'!$B:$B,"&gt;0")</f>
        <v>3</v>
      </c>
      <c r="W9" s="12">
        <f>COUNTIFS('OTHER Results'!$D:$D,"&gt;="&amp;W$1,'OTHER Results'!$D:$D,"&lt;="&amp;W$2,'OTHER Results'!$L:$L,$F9,'OTHER Results'!$B:$B,"&gt;0")</f>
        <v>7</v>
      </c>
      <c r="X9" s="12">
        <f>COUNTIFS('OTHER Results'!$D:$D,"&gt;="&amp;X$1,'OTHER Results'!$D:$D,"&lt;="&amp;X$2,'OTHER Results'!$L:$L,$F9,'OTHER Results'!$B:$B,"&gt;0")</f>
        <v>6</v>
      </c>
      <c r="Y9" s="12">
        <f>COUNTIFS('OTHER Results'!$D:$D,"&gt;="&amp;Y$1,'OTHER Results'!$D:$D,"&lt;="&amp;Y$2,'OTHER Results'!$L:$L,$F9,'OTHER Results'!$B:$B,"&gt;0")</f>
        <v>5</v>
      </c>
      <c r="Z9" s="3"/>
      <c r="AA9" s="30"/>
      <c r="AX9" s="109"/>
    </row>
    <row r="10" spans="1:50" x14ac:dyDescent="0.2">
      <c r="A10" s="30"/>
      <c r="B10" s="30"/>
      <c r="C10" s="30"/>
      <c r="D10" s="30"/>
      <c r="E10" s="30"/>
      <c r="F10" s="11" t="s">
        <v>8</v>
      </c>
      <c r="G10" s="12">
        <f>SUM(H10:Z10)</f>
        <v>120</v>
      </c>
      <c r="H10" s="12">
        <f>COUNTIFS('OTHER Results'!$D:$D,"&gt;="&amp;H$1,'OTHER Results'!$D:$D,"&lt;="&amp;H$2,'OTHER Results'!$L:$L,$F10,'OTHER Results'!$B:$B,"&gt;0")</f>
        <v>5</v>
      </c>
      <c r="I10" s="12">
        <f>COUNTIFS('OTHER Results'!$D:$D,"&gt;="&amp;I$1,'OTHER Results'!$D:$D,"&lt;="&amp;I$2,'OTHER Results'!$L:$L,$F10,'OTHER Results'!$B:$B,"&gt;0")</f>
        <v>6</v>
      </c>
      <c r="J10" s="12">
        <f>COUNTIFS('OTHER Results'!$D:$D,"&gt;="&amp;J$1,'OTHER Results'!$D:$D,"&lt;="&amp;J$2,'OTHER Results'!$L:$L,$F10,'OTHER Results'!$B:$B,"&gt;0")</f>
        <v>9</v>
      </c>
      <c r="K10" s="12">
        <f>COUNTIFS('OTHER Results'!$D:$D,"&gt;="&amp;K$1,'OTHER Results'!$D:$D,"&lt;="&amp;K$2,'OTHER Results'!$L:$L,$F10,'OTHER Results'!$B:$B,"&gt;0")</f>
        <v>9</v>
      </c>
      <c r="L10" s="12">
        <f>COUNTIFS('OTHER Results'!$D:$D,"&gt;="&amp;L$1,'OTHER Results'!$D:$D,"&lt;="&amp;L$2,'OTHER Results'!$L:$L,$F10,'OTHER Results'!$B:$B,"&gt;0")</f>
        <v>0</v>
      </c>
      <c r="M10" s="12">
        <f>COUNTIFS('OTHER Results'!$D:$D,"&gt;="&amp;M$1,'OTHER Results'!$D:$D,"&lt;="&amp;M$2,'OTHER Results'!$L:$L,$F10,'OTHER Results'!$B:$B,"&gt;0")</f>
        <v>9</v>
      </c>
      <c r="N10" s="12">
        <f>COUNTIFS('OTHER Results'!$D:$D,"&gt;="&amp;N$1,'OTHER Results'!$D:$D,"&lt;="&amp;N$2,'OTHER Results'!$L:$L,$F10,'OTHER Results'!$B:$B,"&gt;0")</f>
        <v>8</v>
      </c>
      <c r="O10" s="12">
        <f>COUNTIFS('OTHER Results'!$D:$D,"&gt;="&amp;O$1,'OTHER Results'!$D:$D,"&lt;="&amp;O$2,'OTHER Results'!$L:$L,$F10,'OTHER Results'!$B:$B,"&gt;0")</f>
        <v>7</v>
      </c>
      <c r="P10" s="12">
        <f>COUNTIFS('OTHER Results'!$D:$D,"&gt;="&amp;P$1,'OTHER Results'!$D:$D,"&lt;="&amp;P$2,'OTHER Results'!$L:$L,$F10,'OTHER Results'!$B:$B,"&gt;0")</f>
        <v>11</v>
      </c>
      <c r="Q10" s="12">
        <f>COUNTIFS('OTHER Results'!$D:$D,"&gt;="&amp;Q$1,'OTHER Results'!$D:$D,"&lt;="&amp;Q$2,'OTHER Results'!$L:$L,$F10,'OTHER Results'!$B:$B,"&gt;0")</f>
        <v>7</v>
      </c>
      <c r="R10" s="12">
        <f>COUNTIFS('OTHER Results'!$D:$D,"&gt;="&amp;R$1,'OTHER Results'!$D:$D,"&lt;="&amp;R$2,'OTHER Results'!$L:$L,$F10,'OTHER Results'!$B:$B,"&gt;0")</f>
        <v>11</v>
      </c>
      <c r="S10" s="12">
        <f>COUNTIFS('OTHER Results'!$D:$D,"&gt;="&amp;S$1,'OTHER Results'!$D:$D,"&lt;="&amp;S$2,'OTHER Results'!$L:$L,$F10,'OTHER Results'!$B:$B,"&gt;0")</f>
        <v>6</v>
      </c>
      <c r="T10" s="12">
        <f>COUNTIFS('OTHER Results'!$D:$D,"&gt;="&amp;T$1,'OTHER Results'!$D:$D,"&lt;="&amp;T$2,'OTHER Results'!$L:$L,$F10,'OTHER Results'!$B:$B,"&gt;0")</f>
        <v>4</v>
      </c>
      <c r="U10" s="12">
        <f>COUNTIFS('OTHER Results'!$D:$D,"&gt;="&amp;U$1,'OTHER Results'!$D:$D,"&lt;="&amp;U$2,'OTHER Results'!$L:$L,$F10,'OTHER Results'!$B:$B,"&gt;0")</f>
        <v>9</v>
      </c>
      <c r="V10" s="12">
        <f>COUNTIFS('OTHER Results'!$D:$D,"&gt;="&amp;V$1,'OTHER Results'!$D:$D,"&lt;="&amp;V$2,'OTHER Results'!$L:$L,$F10,'OTHER Results'!$B:$B,"&gt;0")</f>
        <v>9</v>
      </c>
      <c r="W10" s="12">
        <f>COUNTIFS('OTHER Results'!$D:$D,"&gt;="&amp;W$1,'OTHER Results'!$D:$D,"&lt;="&amp;W$2,'OTHER Results'!$L:$L,$F10,'OTHER Results'!$B:$B,"&gt;0")</f>
        <v>2</v>
      </c>
      <c r="X10" s="12">
        <f>COUNTIFS('OTHER Results'!$D:$D,"&gt;="&amp;X$1,'OTHER Results'!$D:$D,"&lt;="&amp;X$2,'OTHER Results'!$L:$L,$F10,'OTHER Results'!$B:$B,"&gt;0")</f>
        <v>3</v>
      </c>
      <c r="Y10" s="12">
        <f>COUNTIFS('OTHER Results'!$D:$D,"&gt;="&amp;Y$1,'OTHER Results'!$D:$D,"&lt;="&amp;Y$2,'OTHER Results'!$L:$L,$F10,'OTHER Results'!$B:$B,"&gt;0")</f>
        <v>5</v>
      </c>
      <c r="Z10" s="3"/>
      <c r="AA10" s="30"/>
      <c r="AX10" s="109"/>
    </row>
    <row r="11" spans="1:50" x14ac:dyDescent="0.2">
      <c r="A11" s="30"/>
      <c r="B11" s="29" t="str">
        <f>"Ave Betfair SP | "</f>
        <v xml:space="preserve">Ave Betfair SP | </v>
      </c>
      <c r="C11" s="66" t="str">
        <f>"Win "&amp;DOLLAR('OTHER Overview'!$G$19,2)</f>
        <v>Win $12.02</v>
      </c>
      <c r="D11" s="30"/>
      <c r="E11" s="30"/>
      <c r="F11" s="11" t="s">
        <v>56</v>
      </c>
      <c r="G11" s="12">
        <f>SUM(H11:Z11)</f>
        <v>109</v>
      </c>
      <c r="H11" s="12">
        <f>COUNTIFS('OTHER Results'!$D:$D,"&gt;="&amp;H$1,'OTHER Results'!$D:$D,"&lt;="&amp;H$2,'OTHER Results'!$L:$L,$F11,'OTHER Results'!$B:$B,"&gt;0")</f>
        <v>2</v>
      </c>
      <c r="I11" s="12">
        <f>COUNTIFS('OTHER Results'!$D:$D,"&gt;="&amp;I$1,'OTHER Results'!$D:$D,"&lt;="&amp;I$2,'OTHER Results'!$L:$L,$F11,'OTHER Results'!$B:$B,"&gt;0")</f>
        <v>10</v>
      </c>
      <c r="J11" s="12">
        <f>COUNTIFS('OTHER Results'!$D:$D,"&gt;="&amp;J$1,'OTHER Results'!$D:$D,"&lt;="&amp;J$2,'OTHER Results'!$L:$L,$F11,'OTHER Results'!$B:$B,"&gt;0")</f>
        <v>8</v>
      </c>
      <c r="K11" s="12">
        <f>COUNTIFS('OTHER Results'!$D:$D,"&gt;="&amp;K$1,'OTHER Results'!$D:$D,"&lt;="&amp;K$2,'OTHER Results'!$L:$L,$F11,'OTHER Results'!$B:$B,"&gt;0")</f>
        <v>12</v>
      </c>
      <c r="L11" s="12">
        <f>COUNTIFS('OTHER Results'!$D:$D,"&gt;="&amp;L$1,'OTHER Results'!$D:$D,"&lt;="&amp;L$2,'OTHER Results'!$L:$L,$F11,'OTHER Results'!$B:$B,"&gt;0")</f>
        <v>6</v>
      </c>
      <c r="M11" s="12">
        <f>COUNTIFS('OTHER Results'!$D:$D,"&gt;="&amp;M$1,'OTHER Results'!$D:$D,"&lt;="&amp;M$2,'OTHER Results'!$L:$L,$F11,'OTHER Results'!$B:$B,"&gt;0")</f>
        <v>4</v>
      </c>
      <c r="N11" s="12">
        <f>COUNTIFS('OTHER Results'!$D:$D,"&gt;="&amp;N$1,'OTHER Results'!$D:$D,"&lt;="&amp;N$2,'OTHER Results'!$L:$L,$F11,'OTHER Results'!$B:$B,"&gt;0")</f>
        <v>10</v>
      </c>
      <c r="O11" s="12">
        <f>COUNTIFS('OTHER Results'!$D:$D,"&gt;="&amp;O$1,'OTHER Results'!$D:$D,"&lt;="&amp;O$2,'OTHER Results'!$L:$L,$F11,'OTHER Results'!$B:$B,"&gt;0")</f>
        <v>4</v>
      </c>
      <c r="P11" s="12">
        <f>COUNTIFS('OTHER Results'!$D:$D,"&gt;="&amp;P$1,'OTHER Results'!$D:$D,"&lt;="&amp;P$2,'OTHER Results'!$L:$L,$F11,'OTHER Results'!$B:$B,"&gt;0")</f>
        <v>8</v>
      </c>
      <c r="Q11" s="12">
        <f>COUNTIFS('OTHER Results'!$D:$D,"&gt;="&amp;Q$1,'OTHER Results'!$D:$D,"&lt;="&amp;Q$2,'OTHER Results'!$L:$L,$F11,'OTHER Results'!$B:$B,"&gt;0")</f>
        <v>7</v>
      </c>
      <c r="R11" s="12">
        <f>COUNTIFS('OTHER Results'!$D:$D,"&gt;="&amp;R$1,'OTHER Results'!$D:$D,"&lt;="&amp;R$2,'OTHER Results'!$L:$L,$F11,'OTHER Results'!$B:$B,"&gt;0")</f>
        <v>11</v>
      </c>
      <c r="S11" s="12">
        <f>COUNTIFS('OTHER Results'!$D:$D,"&gt;="&amp;S$1,'OTHER Results'!$D:$D,"&lt;="&amp;S$2,'OTHER Results'!$L:$L,$F11,'OTHER Results'!$B:$B,"&gt;0")</f>
        <v>4</v>
      </c>
      <c r="T11" s="12">
        <f>COUNTIFS('OTHER Results'!$D:$D,"&gt;="&amp;T$1,'OTHER Results'!$D:$D,"&lt;="&amp;T$2,'OTHER Results'!$L:$L,$F11,'OTHER Results'!$B:$B,"&gt;0")</f>
        <v>4</v>
      </c>
      <c r="U11" s="12">
        <f>COUNTIFS('OTHER Results'!$D:$D,"&gt;="&amp;U$1,'OTHER Results'!$D:$D,"&lt;="&amp;U$2,'OTHER Results'!$L:$L,$F11,'OTHER Results'!$B:$B,"&gt;0")</f>
        <v>5</v>
      </c>
      <c r="V11" s="12">
        <f>COUNTIFS('OTHER Results'!$D:$D,"&gt;="&amp;V$1,'OTHER Results'!$D:$D,"&lt;="&amp;V$2,'OTHER Results'!$L:$L,$F11,'OTHER Results'!$B:$B,"&gt;0")</f>
        <v>5</v>
      </c>
      <c r="W11" s="12">
        <f>COUNTIFS('OTHER Results'!$D:$D,"&gt;="&amp;W$1,'OTHER Results'!$D:$D,"&lt;="&amp;W$2,'OTHER Results'!$L:$L,$F11,'OTHER Results'!$B:$B,"&gt;0")</f>
        <v>4</v>
      </c>
      <c r="X11" s="12">
        <f>COUNTIFS('OTHER Results'!$D:$D,"&gt;="&amp;X$1,'OTHER Results'!$D:$D,"&lt;="&amp;X$2,'OTHER Results'!$L:$L,$F11,'OTHER Results'!$B:$B,"&gt;0")</f>
        <v>2</v>
      </c>
      <c r="Y11" s="12">
        <f>COUNTIFS('OTHER Results'!$D:$D,"&gt;="&amp;Y$1,'OTHER Results'!$D:$D,"&lt;="&amp;Y$2,'OTHER Results'!$L:$L,$F11,'OTHER Results'!$B:$B,"&gt;0")</f>
        <v>3</v>
      </c>
      <c r="Z11" s="3"/>
      <c r="AA11" s="30"/>
      <c r="AX11" s="109"/>
    </row>
    <row r="12" spans="1:50" x14ac:dyDescent="0.2">
      <c r="A12" s="30"/>
      <c r="B12" s="29" t="str">
        <f>" | "</f>
        <v xml:space="preserve"> | </v>
      </c>
      <c r="C12" s="66" t="str">
        <f>"Place "&amp;DOLLAR('OTHER Overview'!$G$20,2)</f>
        <v>Place $3.00</v>
      </c>
      <c r="D12" s="30"/>
      <c r="E12" s="30"/>
      <c r="F12" s="11" t="s">
        <v>7</v>
      </c>
      <c r="G12" s="12">
        <f t="shared" ref="G12" si="0">G7-SUM(G8:G11)</f>
        <v>412</v>
      </c>
      <c r="H12" s="12">
        <f t="shared" ref="H12:I12" si="1">H7-SUM(H8:H11)</f>
        <v>25</v>
      </c>
      <c r="I12" s="12">
        <f t="shared" si="1"/>
        <v>46</v>
      </c>
      <c r="J12" s="12">
        <f t="shared" ref="J12:K12" si="2">J7-SUM(J8:J11)</f>
        <v>24</v>
      </c>
      <c r="K12" s="12">
        <f t="shared" si="2"/>
        <v>26</v>
      </c>
      <c r="L12" s="12">
        <f t="shared" ref="L12:M12" si="3">L7-SUM(L8:L11)</f>
        <v>18</v>
      </c>
      <c r="M12" s="12">
        <f t="shared" si="3"/>
        <v>24</v>
      </c>
      <c r="N12" s="12">
        <f t="shared" ref="N12:O12" si="4">N7-SUM(N8:N11)</f>
        <v>23</v>
      </c>
      <c r="O12" s="12">
        <f t="shared" si="4"/>
        <v>20</v>
      </c>
      <c r="P12" s="12">
        <f t="shared" ref="P12:Q12" si="5">P7-SUM(P8:P11)</f>
        <v>25</v>
      </c>
      <c r="Q12" s="12">
        <f t="shared" si="5"/>
        <v>29</v>
      </c>
      <c r="R12" s="12">
        <f t="shared" ref="R12:S12" si="6">R7-SUM(R8:R11)</f>
        <v>34</v>
      </c>
      <c r="S12" s="12">
        <f t="shared" si="6"/>
        <v>26</v>
      </c>
      <c r="T12" s="12">
        <f t="shared" ref="T12:U12" si="7">T7-SUM(T8:T11)</f>
        <v>29</v>
      </c>
      <c r="U12" s="12">
        <f t="shared" si="7"/>
        <v>18</v>
      </c>
      <c r="V12" s="12">
        <f t="shared" ref="V12:W12" si="8">V7-SUM(V8:V11)</f>
        <v>13</v>
      </c>
      <c r="W12" s="12">
        <f t="shared" si="8"/>
        <v>12</v>
      </c>
      <c r="X12" s="12">
        <f t="shared" ref="X12:Y12" si="9">X7-SUM(X8:X11)</f>
        <v>12</v>
      </c>
      <c r="Y12" s="12">
        <f t="shared" si="9"/>
        <v>8</v>
      </c>
      <c r="Z12" s="3"/>
      <c r="AA12" s="30"/>
      <c r="AX12" s="109"/>
    </row>
    <row r="13" spans="1:50" x14ac:dyDescent="0.2">
      <c r="A13" s="30"/>
      <c r="B13" s="67"/>
      <c r="C13" s="30"/>
      <c r="D13" s="30"/>
      <c r="E13" s="30"/>
      <c r="F13" s="11"/>
      <c r="G13" s="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"/>
      <c r="AA13" s="30"/>
    </row>
    <row r="14" spans="1:50" x14ac:dyDescent="0.2">
      <c r="A14" s="30"/>
      <c r="B14" s="29"/>
      <c r="C14" s="66"/>
      <c r="D14" s="30"/>
      <c r="E14" s="30"/>
      <c r="F14" s="6" t="s">
        <v>6</v>
      </c>
      <c r="G14" s="7">
        <f t="shared" ref="G14:Y14" si="10">IFERROR(G$8/G$7,"n/a")</f>
        <v>0.24022346368715083</v>
      </c>
      <c r="H14" s="7">
        <f t="shared" si="10"/>
        <v>0.29508196721311475</v>
      </c>
      <c r="I14" s="7">
        <f t="shared" si="10"/>
        <v>0.17045454545454544</v>
      </c>
      <c r="J14" s="7">
        <f t="shared" si="10"/>
        <v>0.22058823529411764</v>
      </c>
      <c r="K14" s="7">
        <f t="shared" si="10"/>
        <v>0.20895522388059701</v>
      </c>
      <c r="L14" s="7">
        <f t="shared" si="10"/>
        <v>0.15384615384615385</v>
      </c>
      <c r="M14" s="7">
        <f t="shared" si="10"/>
        <v>0.23333333333333334</v>
      </c>
      <c r="N14" s="7">
        <f t="shared" si="10"/>
        <v>0.23076923076923078</v>
      </c>
      <c r="O14" s="7">
        <f t="shared" si="10"/>
        <v>0.2807017543859649</v>
      </c>
      <c r="P14" s="7">
        <f t="shared" si="10"/>
        <v>0.22222222222222221</v>
      </c>
      <c r="Q14" s="7">
        <f t="shared" si="10"/>
        <v>0.23376623376623376</v>
      </c>
      <c r="R14" s="7">
        <f t="shared" si="10"/>
        <v>0.20454545454545456</v>
      </c>
      <c r="S14" s="7">
        <f t="shared" si="10"/>
        <v>0.25</v>
      </c>
      <c r="T14" s="7">
        <f t="shared" si="10"/>
        <v>0.2</v>
      </c>
      <c r="U14" s="7">
        <f t="shared" si="10"/>
        <v>0.18</v>
      </c>
      <c r="V14" s="7">
        <f t="shared" si="10"/>
        <v>0.38775510204081631</v>
      </c>
      <c r="W14" s="7">
        <f t="shared" si="10"/>
        <v>0.35897435897435898</v>
      </c>
      <c r="X14" s="7">
        <f t="shared" si="10"/>
        <v>0.3783783783783784</v>
      </c>
      <c r="Y14" s="7">
        <f t="shared" si="10"/>
        <v>0.27586206896551724</v>
      </c>
      <c r="Z14" s="3"/>
      <c r="AA14" s="30"/>
    </row>
    <row r="15" spans="1:50" x14ac:dyDescent="0.2">
      <c r="A15" s="30"/>
      <c r="B15" s="29"/>
      <c r="C15" s="66"/>
      <c r="D15" s="30"/>
      <c r="E15" s="30"/>
      <c r="F15" s="6" t="s">
        <v>5</v>
      </c>
      <c r="G15" s="7">
        <f t="shared" ref="G15:Y15" si="11">IFERROR((SUM(G$8:G$10))/G$7,"n/a")</f>
        <v>0.51489757914338918</v>
      </c>
      <c r="H15" s="7">
        <f t="shared" si="11"/>
        <v>0.55737704918032782</v>
      </c>
      <c r="I15" s="7">
        <f t="shared" si="11"/>
        <v>0.36363636363636365</v>
      </c>
      <c r="J15" s="7">
        <f t="shared" si="11"/>
        <v>0.52941176470588236</v>
      </c>
      <c r="K15" s="7">
        <f t="shared" si="11"/>
        <v>0.43283582089552236</v>
      </c>
      <c r="L15" s="7">
        <f t="shared" si="11"/>
        <v>0.38461538461538464</v>
      </c>
      <c r="M15" s="7">
        <f t="shared" si="11"/>
        <v>0.53333333333333333</v>
      </c>
      <c r="N15" s="7">
        <f t="shared" si="11"/>
        <v>0.49230769230769234</v>
      </c>
      <c r="O15" s="7">
        <f t="shared" si="11"/>
        <v>0.57894736842105265</v>
      </c>
      <c r="P15" s="7">
        <f t="shared" si="11"/>
        <v>0.54166666666666663</v>
      </c>
      <c r="Q15" s="7">
        <f t="shared" si="11"/>
        <v>0.53246753246753242</v>
      </c>
      <c r="R15" s="7">
        <f t="shared" si="11"/>
        <v>0.48863636363636365</v>
      </c>
      <c r="S15" s="7">
        <f t="shared" si="11"/>
        <v>0.55882352941176472</v>
      </c>
      <c r="T15" s="7">
        <f t="shared" si="11"/>
        <v>0.45</v>
      </c>
      <c r="U15" s="7">
        <f t="shared" si="11"/>
        <v>0.54</v>
      </c>
      <c r="V15" s="7">
        <f t="shared" si="11"/>
        <v>0.63265306122448983</v>
      </c>
      <c r="W15" s="7">
        <f t="shared" si="11"/>
        <v>0.58974358974358976</v>
      </c>
      <c r="X15" s="7">
        <f t="shared" si="11"/>
        <v>0.6216216216216216</v>
      </c>
      <c r="Y15" s="7">
        <f t="shared" si="11"/>
        <v>0.62068965517241381</v>
      </c>
      <c r="Z15" s="3"/>
      <c r="AA15" s="30"/>
    </row>
    <row r="16" spans="1:50" ht="17" thickBot="1" x14ac:dyDescent="0.25">
      <c r="A16" s="30"/>
      <c r="B16" s="30"/>
      <c r="C16" s="30"/>
      <c r="D16" s="30"/>
      <c r="E16" s="30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3"/>
      <c r="AA16" s="30"/>
    </row>
    <row r="17" spans="1:47" ht="16" customHeight="1" x14ac:dyDescent="0.2">
      <c r="A17" s="30"/>
      <c r="B17" s="29"/>
      <c r="C17" s="66"/>
      <c r="D17" s="30"/>
      <c r="E17" s="30"/>
      <c r="F17" s="158" t="s">
        <v>103</v>
      </c>
      <c r="G17" s="159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43"/>
      <c r="AA17" s="30"/>
    </row>
    <row r="18" spans="1:47" ht="16" customHeight="1" x14ac:dyDescent="0.2">
      <c r="A18" s="30"/>
      <c r="B18" s="30"/>
      <c r="C18" s="30"/>
      <c r="D18" s="30"/>
      <c r="E18" s="30"/>
      <c r="F18" s="160"/>
      <c r="G18" s="16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4"/>
      <c r="AA18" s="30"/>
    </row>
    <row r="19" spans="1:47" x14ac:dyDescent="0.2">
      <c r="A19" s="30"/>
      <c r="B19" s="30"/>
      <c r="C19" s="30"/>
      <c r="D19" s="30"/>
      <c r="E19" s="30"/>
      <c r="F19" s="15" t="s">
        <v>4</v>
      </c>
      <c r="G19" s="18">
        <f>IFERROR(AVERAGE('OTHER Results'!$M:$M),"N/A")</f>
        <v>12.016587523277479</v>
      </c>
      <c r="H19" s="18">
        <f>IFERROR(AVERAGEIFS('OTHER Results'!$M:$M,'OTHER Results'!$D:$D,"&gt;="&amp;H$1,'OTHER Results'!$D:$D,"&lt;="&amp;H$2),"N/A")</f>
        <v>10.932622950819674</v>
      </c>
      <c r="I19" s="18">
        <f>IFERROR(AVERAGEIFS('OTHER Results'!$M:$M,'OTHER Results'!$D:$D,"&gt;="&amp;I$1,'OTHER Results'!$D:$D,"&lt;="&amp;I$2),"N/A")</f>
        <v>12.992727272727269</v>
      </c>
      <c r="J19" s="18">
        <f>IFERROR(AVERAGEIFS('OTHER Results'!$M:$M,'OTHER Results'!$D:$D,"&gt;="&amp;J$1,'OTHER Results'!$D:$D,"&lt;="&amp;J$2),"N/A")</f>
        <v>13.26308823529412</v>
      </c>
      <c r="K19" s="18">
        <f>IFERROR(AVERAGEIFS('OTHER Results'!$M:$M,'OTHER Results'!$D:$D,"&gt;="&amp;K$1,'OTHER Results'!$D:$D,"&lt;="&amp;K$2),"N/A")</f>
        <v>15.01641791044776</v>
      </c>
      <c r="L19" s="18">
        <f>IFERROR(AVERAGEIFS('OTHER Results'!$M:$M,'OTHER Results'!$D:$D,"&gt;="&amp;L$1,'OTHER Results'!$D:$D,"&lt;="&amp;L$2),"N/A")</f>
        <v>25.240769230769235</v>
      </c>
      <c r="M19" s="18">
        <f>IFERROR(AVERAGEIFS('OTHER Results'!$M:$M,'OTHER Results'!$D:$D,"&gt;="&amp;M$1,'OTHER Results'!$D:$D,"&lt;="&amp;M$2),"N/A")</f>
        <v>11.515499999999996</v>
      </c>
      <c r="N19" s="18">
        <f>IFERROR(AVERAGEIFS('OTHER Results'!$M:$M,'OTHER Results'!$D:$D,"&gt;="&amp;N$1,'OTHER Results'!$D:$D,"&lt;="&amp;N$2),"N/A")</f>
        <v>12.055384615384618</v>
      </c>
      <c r="O19" s="18">
        <f>IFERROR(AVERAGEIFS('OTHER Results'!$M:$M,'OTHER Results'!$D:$D,"&gt;="&amp;O$1,'OTHER Results'!$D:$D,"&lt;="&amp;O$2),"N/A")</f>
        <v>14.029298245614036</v>
      </c>
      <c r="P19" s="18">
        <f>IFERROR(AVERAGEIFS('OTHER Results'!$M:$M,'OTHER Results'!$D:$D,"&gt;="&amp;P$1,'OTHER Results'!$D:$D,"&lt;="&amp;P$2),"N/A")</f>
        <v>12.598611111111115</v>
      </c>
      <c r="Q19" s="18">
        <f>IFERROR(AVERAGEIFS('OTHER Results'!$M:$M,'OTHER Results'!$D:$D,"&gt;="&amp;Q$1,'OTHER Results'!$D:$D,"&lt;="&amp;Q$2),"N/A")</f>
        <v>11.051038961038964</v>
      </c>
      <c r="R19" s="18">
        <f>IFERROR(AVERAGEIFS('OTHER Results'!$M:$M,'OTHER Results'!$D:$D,"&gt;="&amp;R$1,'OTHER Results'!$D:$D,"&lt;="&amp;R$2),"N/A")</f>
        <v>11.341818181818184</v>
      </c>
      <c r="S19" s="18">
        <f>IFERROR(AVERAGEIFS('OTHER Results'!$M:$M,'OTHER Results'!$D:$D,"&gt;="&amp;S$1,'OTHER Results'!$D:$D,"&lt;="&amp;S$2),"N/A")</f>
        <v>13.688382352941179</v>
      </c>
      <c r="T19" s="18">
        <f>IFERROR(AVERAGEIFS('OTHER Results'!$M:$M,'OTHER Results'!$D:$D,"&gt;="&amp;T$1,'OTHER Results'!$D:$D,"&lt;="&amp;T$2),"N/A")</f>
        <v>11.583166666666667</v>
      </c>
      <c r="U19" s="18">
        <f>IFERROR(AVERAGEIFS('OTHER Results'!$M:$M,'OTHER Results'!$D:$D,"&gt;="&amp;U$1,'OTHER Results'!$D:$D,"&lt;="&amp;U$2),"N/A")</f>
        <v>9.0986000000000029</v>
      </c>
      <c r="V19" s="18">
        <f>IFERROR(AVERAGEIFS('OTHER Results'!$M:$M,'OTHER Results'!$D:$D,"&gt;="&amp;V$1,'OTHER Results'!$D:$D,"&lt;="&amp;V$2),"N/A")</f>
        <v>6.8985714285714277</v>
      </c>
      <c r="W19" s="18">
        <f>IFERROR(AVERAGEIFS('OTHER Results'!$M:$M,'OTHER Results'!$D:$D,"&gt;="&amp;W$1,'OTHER Results'!$D:$D,"&lt;="&amp;W$2),"N/A")</f>
        <v>7.6106410256410255</v>
      </c>
      <c r="X19" s="18">
        <f>IFERROR(AVERAGEIFS('OTHER Results'!$M:$M,'OTHER Results'!$D:$D,"&gt;="&amp;X$1,'OTHER Results'!$D:$D,"&lt;="&amp;X$2),"N/A")</f>
        <v>7.4643243243243234</v>
      </c>
      <c r="Y19" s="18">
        <f>IFERROR(AVERAGEIFS('OTHER Results'!$M:$M,'OTHER Results'!$D:$D,"&gt;="&amp;Y$1,'OTHER Results'!$D:$D,"&lt;="&amp;Y$2),"N/A")</f>
        <v>6.2455172413793116</v>
      </c>
      <c r="Z19" s="14"/>
      <c r="AA19" s="30"/>
    </row>
    <row r="20" spans="1:47" x14ac:dyDescent="0.2">
      <c r="A20" s="30"/>
      <c r="B20" s="29"/>
      <c r="C20" s="66"/>
      <c r="D20" s="30"/>
      <c r="E20" s="30"/>
      <c r="F20" s="15" t="s">
        <v>3</v>
      </c>
      <c r="G20" s="18">
        <f>IFERROR(AVERAGE('OTHER Results'!$O:$O),"N/A")</f>
        <v>2.9957262569832412</v>
      </c>
      <c r="H20" s="18">
        <f>IFERROR(AVERAGEIFS('OTHER Results'!$O:$O,'OTHER Results'!$D:$D,"&gt;="&amp;H$1,'OTHER Results'!$D:$D,"&lt;="&amp;H$2),"N/A")</f>
        <v>2.9473770491803286</v>
      </c>
      <c r="I20" s="18">
        <f>IFERROR(AVERAGEIFS('OTHER Results'!$O:$O,'OTHER Results'!$D:$D,"&gt;="&amp;I$1,'OTHER Results'!$D:$D,"&lt;="&amp;I$2),"N/A")</f>
        <v>3.2298863636363646</v>
      </c>
      <c r="J20" s="18">
        <f>IFERROR(AVERAGEIFS('OTHER Results'!$O:$O,'OTHER Results'!$D:$D,"&gt;="&amp;J$1,'OTHER Results'!$D:$D,"&lt;="&amp;J$2),"N/A")</f>
        <v>3.2661764705882348</v>
      </c>
      <c r="K20" s="18">
        <f>IFERROR(AVERAGEIFS('OTHER Results'!$O:$O,'OTHER Results'!$D:$D,"&gt;="&amp;K$1,'OTHER Results'!$D:$D,"&lt;="&amp;K$2),"N/A")</f>
        <v>3.4611940298507462</v>
      </c>
      <c r="L20" s="18">
        <f>IFERROR(AVERAGEIFS('OTHER Results'!$O:$O,'OTHER Results'!$D:$D,"&gt;="&amp;L$1,'OTHER Results'!$D:$D,"&lt;="&amp;L$2),"N/A")</f>
        <v>4.2051282051282053</v>
      </c>
      <c r="M20" s="18">
        <f>IFERROR(AVERAGEIFS('OTHER Results'!$O:$O,'OTHER Results'!$D:$D,"&gt;="&amp;M$1,'OTHER Results'!$D:$D,"&lt;="&amp;M$2),"N/A")</f>
        <v>2.8261666666666669</v>
      </c>
      <c r="N20" s="18">
        <f>IFERROR(AVERAGEIFS('OTHER Results'!$O:$O,'OTHER Results'!$D:$D,"&gt;="&amp;N$1,'OTHER Results'!$D:$D,"&lt;="&amp;N$2),"N/A")</f>
        <v>2.8496923076923073</v>
      </c>
      <c r="O20" s="18">
        <f>IFERROR(AVERAGEIFS('OTHER Results'!$O:$O,'OTHER Results'!$D:$D,"&gt;="&amp;O$1,'OTHER Results'!$D:$D,"&lt;="&amp;O$2),"N/A")</f>
        <v>3.3480701754385964</v>
      </c>
      <c r="P20" s="18">
        <f>IFERROR(AVERAGEIFS('OTHER Results'!$O:$O,'OTHER Results'!$D:$D,"&gt;="&amp;P$1,'OTHER Results'!$D:$D,"&lt;="&amp;P$2),"N/A")</f>
        <v>2.9284722222222217</v>
      </c>
      <c r="Q20" s="18">
        <f>IFERROR(AVERAGEIFS('OTHER Results'!$O:$O,'OTHER Results'!$D:$D,"&gt;="&amp;Q$1,'OTHER Results'!$D:$D,"&lt;="&amp;Q$2),"N/A")</f>
        <v>2.7699999999999987</v>
      </c>
      <c r="R20" s="18">
        <f>IFERROR(AVERAGEIFS('OTHER Results'!$O:$O,'OTHER Results'!$D:$D,"&gt;="&amp;R$1,'OTHER Results'!$D:$D,"&lt;="&amp;R$2),"N/A")</f>
        <v>2.8955681818181813</v>
      </c>
      <c r="S20" s="18">
        <f>IFERROR(AVERAGEIFS('OTHER Results'!$O:$O,'OTHER Results'!$D:$D,"&gt;="&amp;S$1,'OTHER Results'!$D:$D,"&lt;="&amp;S$2),"N/A")</f>
        <v>3.3132352941176482</v>
      </c>
      <c r="T20" s="18">
        <f>IFERROR(AVERAGEIFS('OTHER Results'!$O:$O,'OTHER Results'!$D:$D,"&gt;="&amp;T$1,'OTHER Results'!$D:$D,"&lt;="&amp;T$2),"N/A")</f>
        <v>3.3293333333333335</v>
      </c>
      <c r="U20" s="18">
        <f>IFERROR(AVERAGEIFS('OTHER Results'!$O:$O,'OTHER Results'!$D:$D,"&gt;="&amp;U$1,'OTHER Results'!$D:$D,"&lt;="&amp;U$2),"N/A")</f>
        <v>2.6754000000000002</v>
      </c>
      <c r="V20" s="18">
        <f>IFERROR(AVERAGEIFS('OTHER Results'!$O:$O,'OTHER Results'!$D:$D,"&gt;="&amp;V$1,'OTHER Results'!$D:$D,"&lt;="&amp;V$2),"N/A")</f>
        <v>2.2873469387755105</v>
      </c>
      <c r="W20" s="18">
        <f>IFERROR(AVERAGEIFS('OTHER Results'!$O:$O,'OTHER Results'!$D:$D,"&gt;="&amp;W$1,'OTHER Results'!$D:$D,"&lt;="&amp;W$2),"N/A")</f>
        <v>2.4907692307692306</v>
      </c>
      <c r="X20" s="18">
        <f>IFERROR(AVERAGEIFS('OTHER Results'!$O:$O,'OTHER Results'!$D:$D,"&gt;="&amp;X$1,'OTHER Results'!$D:$D,"&lt;="&amp;X$2),"N/A")</f>
        <v>2.2594594594594595</v>
      </c>
      <c r="Y20" s="18">
        <f>IFERROR(AVERAGEIFS('OTHER Results'!$O:$O,'OTHER Results'!$D:$D,"&gt;="&amp;Y$1,'OTHER Results'!$D:$D,"&lt;="&amp;Y$2),"N/A")</f>
        <v>2.0396551724137932</v>
      </c>
      <c r="Z20" s="14"/>
      <c r="AA20" s="30"/>
    </row>
    <row r="21" spans="1:47" hidden="1" outlineLevel="1" x14ac:dyDescent="0.2">
      <c r="A21" s="30"/>
      <c r="B21" s="67"/>
      <c r="C21" s="68"/>
      <c r="D21" s="30"/>
      <c r="E21" s="30"/>
      <c r="F21" s="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4"/>
      <c r="AA21" s="30"/>
    </row>
    <row r="22" spans="1:47" hidden="1" outlineLevel="1" x14ac:dyDescent="0.2">
      <c r="A22" s="30"/>
      <c r="B22" s="29"/>
      <c r="C22" s="66"/>
      <c r="D22" s="30"/>
      <c r="E22" s="30"/>
      <c r="F22" s="15" t="s">
        <v>2</v>
      </c>
      <c r="G22" s="8">
        <f>SUM('OTHER Results'!$N:$N,'OTHER Results'!$P:$P)</f>
        <v>4505.9974470107572</v>
      </c>
      <c r="H22" s="8">
        <f>SUMIFS('OTHER Results'!$N:$N,'OTHER Results'!$D:$D,"&lt;="&amp;H$2,'OTHER Results'!$D:$D,"&gt;="&amp;H$1)+SUMIFS('OTHER Results'!$P:$P,'OTHER Results'!$D:$D,"&lt;="&amp;H$2,'OTHER Results'!$D:$D,"&gt;="&amp;H$1)</f>
        <v>248.07569608072973</v>
      </c>
      <c r="I22" s="8">
        <f>SUMIFS('OTHER Results'!$N:$N,'OTHER Results'!$D:$D,"&lt;="&amp;I$2,'OTHER Results'!$D:$D,"&gt;="&amp;I$1)+SUMIFS('OTHER Results'!$P:$P,'OTHER Results'!$D:$D,"&lt;="&amp;I$2,'OTHER Results'!$D:$D,"&gt;="&amp;I$1)</f>
        <v>315.16508975259245</v>
      </c>
      <c r="J22" s="8">
        <f>SUMIFS('OTHER Results'!$N:$N,'OTHER Results'!$D:$D,"&lt;="&amp;J$2,'OTHER Results'!$D:$D,"&gt;="&amp;J$1)+SUMIFS('OTHER Results'!$P:$P,'OTHER Results'!$D:$D,"&lt;="&amp;J$2,'OTHER Results'!$D:$D,"&gt;="&amp;J$1)</f>
        <v>253.21300619152797</v>
      </c>
      <c r="K22" s="8">
        <f>SUMIFS('OTHER Results'!$N:$N,'OTHER Results'!$D:$D,"&lt;="&amp;K$2,'OTHER Results'!$D:$D,"&gt;="&amp;K$1)+SUMIFS('OTHER Results'!$P:$P,'OTHER Results'!$D:$D,"&lt;="&amp;K$2,'OTHER Results'!$D:$D,"&gt;="&amp;K$1)</f>
        <v>253.74616173968619</v>
      </c>
      <c r="L22" s="8">
        <f>SUMIFS('OTHER Results'!$N:$N,'OTHER Results'!$D:$D,"&lt;="&amp;L$2,'OTHER Results'!$D:$D,"&gt;="&amp;L$1)+SUMIFS('OTHER Results'!$P:$P,'OTHER Results'!$D:$D,"&lt;="&amp;L$2,'OTHER Results'!$D:$D,"&gt;="&amp;L$1)</f>
        <v>135.05509585284867</v>
      </c>
      <c r="M22" s="8">
        <f>SUMIFS('OTHER Results'!$N:$N,'OTHER Results'!$D:$D,"&lt;="&amp;M$2,'OTHER Results'!$D:$D,"&gt;="&amp;M$1)+SUMIFS('OTHER Results'!$P:$P,'OTHER Results'!$D:$D,"&lt;="&amp;M$2,'OTHER Results'!$D:$D,"&gt;="&amp;M$1)</f>
        <v>235.90457414009529</v>
      </c>
      <c r="N22" s="8">
        <f>SUMIFS('OTHER Results'!$N:$N,'OTHER Results'!$D:$D,"&lt;="&amp;N$2,'OTHER Results'!$D:$D,"&gt;="&amp;N$1)+SUMIFS('OTHER Results'!$P:$P,'OTHER Results'!$D:$D,"&lt;="&amp;N$2,'OTHER Results'!$D:$D,"&gt;="&amp;N$1)</f>
        <v>238.64716632633429</v>
      </c>
      <c r="O22" s="8">
        <f>SUMIFS('OTHER Results'!$N:$N,'OTHER Results'!$D:$D,"&lt;="&amp;O$2,'OTHER Results'!$D:$D,"&gt;="&amp;O$1)+SUMIFS('OTHER Results'!$P:$P,'OTHER Results'!$D:$D,"&lt;="&amp;O$2,'OTHER Results'!$D:$D,"&gt;="&amp;O$1)</f>
        <v>238.98242555506724</v>
      </c>
      <c r="P22" s="8">
        <f>SUMIFS('OTHER Results'!$N:$N,'OTHER Results'!$D:$D,"&lt;="&amp;P$2,'OTHER Results'!$D:$D,"&gt;="&amp;P$1)+SUMIFS('OTHER Results'!$P:$P,'OTHER Results'!$D:$D,"&lt;="&amp;P$2,'OTHER Results'!$D:$D,"&gt;="&amp;P$1)</f>
        <v>314.96433564618161</v>
      </c>
      <c r="Q22" s="8">
        <f>SUMIFS('OTHER Results'!$N:$N,'OTHER Results'!$D:$D,"&lt;="&amp;Q$2,'OTHER Results'!$D:$D,"&gt;="&amp;Q$1)+SUMIFS('OTHER Results'!$P:$P,'OTHER Results'!$D:$D,"&lt;="&amp;Q$2,'OTHER Results'!$D:$D,"&gt;="&amp;Q$1)</f>
        <v>355.92115056662919</v>
      </c>
      <c r="R22" s="8">
        <f>SUMIFS('OTHER Results'!$N:$N,'OTHER Results'!$D:$D,"&lt;="&amp;R$2,'OTHER Results'!$D:$D,"&gt;="&amp;R$1)+SUMIFS('OTHER Results'!$P:$P,'OTHER Results'!$D:$D,"&lt;="&amp;R$2,'OTHER Results'!$D:$D,"&gt;="&amp;R$1)</f>
        <v>344.40198190324298</v>
      </c>
      <c r="S22" s="8">
        <f>SUMIFS('OTHER Results'!$N:$N,'OTHER Results'!$D:$D,"&lt;="&amp;S$2,'OTHER Results'!$D:$D,"&gt;="&amp;S$1)+SUMIFS('OTHER Results'!$P:$P,'OTHER Results'!$D:$D,"&lt;="&amp;S$2,'OTHER Results'!$D:$D,"&gt;="&amp;S$1)</f>
        <v>252.97682009255863</v>
      </c>
      <c r="T22" s="8">
        <f>SUMIFS('OTHER Results'!$N:$N,'OTHER Results'!$D:$D,"&lt;="&amp;T$2,'OTHER Results'!$D:$D,"&gt;="&amp;T$1)+SUMIFS('OTHER Results'!$P:$P,'OTHER Results'!$D:$D,"&lt;="&amp;T$2,'OTHER Results'!$D:$D,"&gt;="&amp;T$1)</f>
        <v>199.84722260575876</v>
      </c>
      <c r="U22" s="8">
        <f>SUMIFS('OTHER Results'!$N:$N,'OTHER Results'!$D:$D,"&lt;="&amp;U$2,'OTHER Results'!$D:$D,"&gt;="&amp;U$1)+SUMIFS('OTHER Results'!$P:$P,'OTHER Results'!$D:$D,"&lt;="&amp;U$2,'OTHER Results'!$D:$D,"&gt;="&amp;U$1)</f>
        <v>263.65924122220082</v>
      </c>
      <c r="V22" s="8">
        <f>SUMIFS('OTHER Results'!$N:$N,'OTHER Results'!$D:$D,"&lt;="&amp;V$2,'OTHER Results'!$D:$D,"&gt;="&amp;V$1)+SUMIFS('OTHER Results'!$P:$P,'OTHER Results'!$D:$D,"&lt;="&amp;V$2,'OTHER Results'!$D:$D,"&gt;="&amp;V$1)</f>
        <v>297.61973084576346</v>
      </c>
      <c r="W22" s="8">
        <f>SUMIFS('OTHER Results'!$N:$N,'OTHER Results'!$D:$D,"&lt;="&amp;W$2,'OTHER Results'!$D:$D,"&gt;="&amp;W$1)+SUMIFS('OTHER Results'!$P:$P,'OTHER Results'!$D:$D,"&lt;="&amp;W$2,'OTHER Results'!$D:$D,"&gt;="&amp;W$1)</f>
        <v>183.55648082686318</v>
      </c>
      <c r="X22" s="8">
        <f>SUMIFS('OTHER Results'!$N:$N,'OTHER Results'!$D:$D,"&lt;="&amp;X$2,'OTHER Results'!$D:$D,"&gt;="&amp;X$1)+SUMIFS('OTHER Results'!$P:$P,'OTHER Results'!$D:$D,"&lt;="&amp;X$2,'OTHER Results'!$D:$D,"&gt;="&amp;X$1)</f>
        <v>236.14507985372049</v>
      </c>
      <c r="Y22" s="8">
        <f>SUMIFS('OTHER Results'!$N:$N,'OTHER Results'!$D:$D,"&lt;="&amp;Y$2,'OTHER Results'!$D:$D,"&gt;="&amp;Y$1)+SUMIFS('OTHER Results'!$P:$P,'OTHER Results'!$D:$D,"&lt;="&amp;Y$2,'OTHER Results'!$D:$D,"&gt;="&amp;Y$1)</f>
        <v>138.11618780894986</v>
      </c>
      <c r="Z22" s="14"/>
      <c r="AA22" s="30"/>
    </row>
    <row r="23" spans="1:47" hidden="1" outlineLevel="1" x14ac:dyDescent="0.2">
      <c r="A23" s="30"/>
      <c r="B23" s="29"/>
      <c r="C23" s="66"/>
      <c r="D23" s="30"/>
      <c r="E23" s="30"/>
      <c r="F23" s="15" t="s">
        <v>1</v>
      </c>
      <c r="G23" s="8">
        <f>SUM('OTHER Results'!$Q:$Q)+G$22</f>
        <v>4983.8974470107578</v>
      </c>
      <c r="H23" s="8">
        <f>SUMIFS('OTHER Results'!$Q:$Q,'OTHER Results'!$D:$D,"&lt;="&amp;H$2,'OTHER Results'!$D:$D,"&gt;="&amp;H$1)+H22</f>
        <v>325.27569608072974</v>
      </c>
      <c r="I23" s="8">
        <f>SUMIFS('OTHER Results'!$Q:$Q,'OTHER Results'!$D:$D,"&lt;="&amp;I$2,'OTHER Results'!$D:$D,"&gt;="&amp;I$1)+I22</f>
        <v>253.96508975259246</v>
      </c>
      <c r="J23" s="8">
        <f>SUMIFS('OTHER Results'!$Q:$Q,'OTHER Results'!$D:$D,"&lt;="&amp;J$2,'OTHER Results'!$D:$D,"&gt;="&amp;J$1)+J22</f>
        <v>276.51300619152795</v>
      </c>
      <c r="K23" s="8">
        <f>SUMIFS('OTHER Results'!$Q:$Q,'OTHER Results'!$D:$D,"&lt;="&amp;K$2,'OTHER Results'!$D:$D,"&gt;="&amp;K$1)+K22</f>
        <v>295.14616173968619</v>
      </c>
      <c r="L23" s="8">
        <f>SUMIFS('OTHER Results'!$Q:$Q,'OTHER Results'!$D:$D,"&lt;="&amp;L$2,'OTHER Results'!$D:$D,"&gt;="&amp;L$1)+L22</f>
        <v>120.75509585284868</v>
      </c>
      <c r="M23" s="8">
        <f>SUMIFS('OTHER Results'!$Q:$Q,'OTHER Results'!$D:$D,"&lt;="&amp;M$2,'OTHER Results'!$D:$D,"&gt;="&amp;M$1)+M22</f>
        <v>248.50457414009529</v>
      </c>
      <c r="N23" s="8">
        <f>SUMIFS('OTHER Results'!$Q:$Q,'OTHER Results'!$D:$D,"&lt;="&amp;N$2,'OTHER Results'!$D:$D,"&gt;="&amp;N$1)+N22</f>
        <v>287.34716632633427</v>
      </c>
      <c r="O23" s="8">
        <f>SUMIFS('OTHER Results'!$Q:$Q,'OTHER Results'!$D:$D,"&lt;="&amp;O$2,'OTHER Results'!$D:$D,"&gt;="&amp;O$1)+O22</f>
        <v>288.78242555506722</v>
      </c>
      <c r="P23" s="8">
        <f>SUMIFS('OTHER Results'!$Q:$Q,'OTHER Results'!$D:$D,"&lt;="&amp;P$2,'OTHER Results'!$D:$D,"&gt;="&amp;P$1)+P22</f>
        <v>283.76433564618162</v>
      </c>
      <c r="Q23" s="8">
        <f>SUMIFS('OTHER Results'!$Q:$Q,'OTHER Results'!$D:$D,"&lt;="&amp;Q$2,'OTHER Results'!$D:$D,"&gt;="&amp;Q$1)+Q22</f>
        <v>349.32115056662917</v>
      </c>
      <c r="R23" s="8">
        <f>SUMIFS('OTHER Results'!$Q:$Q,'OTHER Results'!$D:$D,"&lt;="&amp;R$2,'OTHER Results'!$D:$D,"&gt;="&amp;R$1)+R22</f>
        <v>344.90198190324298</v>
      </c>
      <c r="S23" s="8">
        <f>SUMIFS('OTHER Results'!$Q:$Q,'OTHER Results'!$D:$D,"&lt;="&amp;S$2,'OTHER Results'!$D:$D,"&gt;="&amp;S$1)+S22</f>
        <v>332.57682009255859</v>
      </c>
      <c r="T23" s="8">
        <f>SUMIFS('OTHER Results'!$Q:$Q,'OTHER Results'!$D:$D,"&lt;="&amp;T$2,'OTHER Results'!$D:$D,"&gt;="&amp;T$1)+T22</f>
        <v>207.24722260575874</v>
      </c>
      <c r="U23" s="8">
        <f>SUMIFS('OTHER Results'!$Q:$Q,'OTHER Results'!$D:$D,"&lt;="&amp;U$2,'OTHER Results'!$D:$D,"&gt;="&amp;U$1)+U22</f>
        <v>237.55924122220082</v>
      </c>
      <c r="V23" s="8">
        <f>SUMIFS('OTHER Results'!$Q:$Q,'OTHER Results'!$D:$D,"&lt;="&amp;V$2,'OTHER Results'!$D:$D,"&gt;="&amp;V$1)+V22</f>
        <v>407.91973084576341</v>
      </c>
      <c r="W23" s="8">
        <f>SUMIFS('OTHER Results'!$Q:$Q,'OTHER Results'!$D:$D,"&lt;="&amp;W$2,'OTHER Results'!$D:$D,"&gt;="&amp;W$1)+W22</f>
        <v>265.35648082686316</v>
      </c>
      <c r="X23" s="8">
        <f>SUMIFS('OTHER Results'!$Q:$Q,'OTHER Results'!$D:$D,"&lt;="&amp;X$2,'OTHER Results'!$D:$D,"&gt;="&amp;X$1)+X22</f>
        <v>310.34507985372045</v>
      </c>
      <c r="Y23" s="8">
        <f>SUMIFS('OTHER Results'!$Q:$Q,'OTHER Results'!$D:$D,"&lt;="&amp;Y$2,'OTHER Results'!$D:$D,"&gt;="&amp;Y$1)+Y22</f>
        <v>148.61618780894986</v>
      </c>
      <c r="Z23" s="14"/>
      <c r="AA23" s="30"/>
    </row>
    <row r="24" spans="1:47" hidden="1" outlineLevel="1" x14ac:dyDescent="0.2">
      <c r="A24" s="30"/>
      <c r="B24" s="30"/>
      <c r="C24" s="30"/>
      <c r="D24" s="30"/>
      <c r="E24" s="30"/>
      <c r="F24" s="15" t="s">
        <v>57</v>
      </c>
      <c r="G24" s="44">
        <f t="shared" ref="G24:H24" si="12">IFERROR((G23-G22)/G22,"N/A")</f>
        <v>0.10605864863883481</v>
      </c>
      <c r="H24" s="44">
        <f t="shared" si="12"/>
        <v>0.31119533763145141</v>
      </c>
      <c r="I24" s="44">
        <f t="shared" ref="I24:J24" si="13">IFERROR((I23-I22)/I22,"N/A")</f>
        <v>-0.19418394355809701</v>
      </c>
      <c r="J24" s="44">
        <f t="shared" si="13"/>
        <v>9.201739022195439E-2</v>
      </c>
      <c r="K24" s="44">
        <f t="shared" ref="K24:L24" si="14">IFERROR((K23-K22)/K22,"N/A")</f>
        <v>0.16315517726913067</v>
      </c>
      <c r="L24" s="44">
        <f t="shared" si="14"/>
        <v>-0.10588271334523183</v>
      </c>
      <c r="M24" s="44">
        <f t="shared" ref="M24:N24" si="15">IFERROR((M23-M22)/M22,"N/A")</f>
        <v>5.3411427251585653E-2</v>
      </c>
      <c r="N24" s="44">
        <f t="shared" si="15"/>
        <v>0.20406695268866484</v>
      </c>
      <c r="O24" s="44">
        <f t="shared" ref="O24:P24" si="16">IFERROR((O23-O22)/O22,"N/A")</f>
        <v>0.20838352395299828</v>
      </c>
      <c r="P24" s="44">
        <f t="shared" si="16"/>
        <v>-9.9058834505786161E-2</v>
      </c>
      <c r="Q24" s="44">
        <f t="shared" ref="Q24:R24" si="17">IFERROR((Q23-Q22)/Q22,"N/A")</f>
        <v>-1.8543432975232779E-2</v>
      </c>
      <c r="R24" s="44">
        <f t="shared" si="17"/>
        <v>1.451791877726392E-3</v>
      </c>
      <c r="S24" s="44">
        <f t="shared" ref="S24:T24" si="18">IFERROR((S23-S22)/S22,"N/A")</f>
        <v>0.31465333452636524</v>
      </c>
      <c r="T24" s="44">
        <f t="shared" si="18"/>
        <v>3.7028285424802E-2</v>
      </c>
      <c r="U24" s="44">
        <f t="shared" ref="U24:V24" si="19">IFERROR((U23-U22)/U22,"N/A")</f>
        <v>-9.8991409817507675E-2</v>
      </c>
      <c r="V24" s="44">
        <f t="shared" si="19"/>
        <v>0.3706071492187496</v>
      </c>
      <c r="W24" s="44">
        <f t="shared" ref="W24:X24" si="20">IFERROR((W23-W22)/W22,"N/A")</f>
        <v>0.44563940009918024</v>
      </c>
      <c r="X24" s="44">
        <f t="shared" si="20"/>
        <v>0.31421361836529887</v>
      </c>
      <c r="Y24" s="44">
        <f t="shared" ref="Y24" si="21">IFERROR((Y23-Y22)/Y22,"N/A")</f>
        <v>7.602294971045824E-2</v>
      </c>
      <c r="Z24" s="14"/>
      <c r="AA24" s="30"/>
    </row>
    <row r="25" spans="1:47" hidden="1" outlineLevel="1" x14ac:dyDescent="0.2">
      <c r="A25" s="30"/>
      <c r="B25" s="29"/>
      <c r="C25" s="66"/>
      <c r="D25" s="30"/>
      <c r="E25" s="30"/>
      <c r="F25" s="15" t="s">
        <v>102</v>
      </c>
      <c r="G25" s="5" t="str">
        <f>ROUND(SUM('OTHER Results'!$Q:$Q),1)&amp;" units"</f>
        <v>477.9 units</v>
      </c>
      <c r="H25" s="4" t="str">
        <f>ROUND(SUMIFS('OTHER Results'!$Q:$Q,'OTHER Results'!$D:$D,"&lt;="&amp;H$2,'OTHER Results'!$D:$D,"&gt;="&amp;H$1),1)&amp;" units"</f>
        <v>77.2 units</v>
      </c>
      <c r="I25" s="4" t="str">
        <f>ROUND(SUMIFS('OTHER Results'!$Q:$Q,'OTHER Results'!$D:$D,"&lt;="&amp;I$2,'OTHER Results'!$D:$D,"&gt;="&amp;I$1),1)&amp;" units"</f>
        <v>-61.2 units</v>
      </c>
      <c r="J25" s="4" t="str">
        <f>ROUND(SUMIFS('OTHER Results'!$Q:$Q,'OTHER Results'!$D:$D,"&lt;="&amp;J$2,'OTHER Results'!$D:$D,"&gt;="&amp;J$1),1)&amp;" units"</f>
        <v>23.3 units</v>
      </c>
      <c r="K25" s="4" t="str">
        <f>ROUND(SUMIFS('OTHER Results'!$Q:$Q,'OTHER Results'!$D:$D,"&lt;="&amp;K$2,'OTHER Results'!$D:$D,"&gt;="&amp;K$1),1)&amp;" units"</f>
        <v>41.4 units</v>
      </c>
      <c r="L25" s="4" t="str">
        <f>ROUND(SUMIFS('OTHER Results'!$Q:$Q,'OTHER Results'!$D:$D,"&lt;="&amp;L$2,'OTHER Results'!$D:$D,"&gt;="&amp;L$1),1)&amp;" units"</f>
        <v>-14.3 units</v>
      </c>
      <c r="M25" s="4" t="str">
        <f>ROUND(SUMIFS('OTHER Results'!$Q:$Q,'OTHER Results'!$D:$D,"&lt;="&amp;M$2,'OTHER Results'!$D:$D,"&gt;="&amp;M$1),1)&amp;" units"</f>
        <v>12.6 units</v>
      </c>
      <c r="N25" s="4" t="str">
        <f>ROUND(SUMIFS('OTHER Results'!$Q:$Q,'OTHER Results'!$D:$D,"&lt;="&amp;N$2,'OTHER Results'!$D:$D,"&gt;="&amp;N$1),1)&amp;" units"</f>
        <v>48.7 units</v>
      </c>
      <c r="O25" s="4" t="str">
        <f>ROUND(SUMIFS('OTHER Results'!$Q:$Q,'OTHER Results'!$D:$D,"&lt;="&amp;O$2,'OTHER Results'!$D:$D,"&gt;="&amp;O$1),1)&amp;" units"</f>
        <v>49.8 units</v>
      </c>
      <c r="P25" s="4" t="str">
        <f>ROUND(SUMIFS('OTHER Results'!$Q:$Q,'OTHER Results'!$D:$D,"&lt;="&amp;P$2,'OTHER Results'!$D:$D,"&gt;="&amp;P$1),1)&amp;" units"</f>
        <v>-31.2 units</v>
      </c>
      <c r="Q25" s="4" t="str">
        <f>ROUND(SUMIFS('OTHER Results'!$Q:$Q,'OTHER Results'!$D:$D,"&lt;="&amp;Q$2,'OTHER Results'!$D:$D,"&gt;="&amp;Q$1),1)&amp;" units"</f>
        <v>-6.6 units</v>
      </c>
      <c r="R25" s="4" t="str">
        <f>ROUND(SUMIFS('OTHER Results'!$Q:$Q,'OTHER Results'!$D:$D,"&lt;="&amp;R$2,'OTHER Results'!$D:$D,"&gt;="&amp;R$1),1)&amp;" units"</f>
        <v>0.5 units</v>
      </c>
      <c r="S25" s="4" t="str">
        <f>ROUND(SUMIFS('OTHER Results'!$Q:$Q,'OTHER Results'!$D:$D,"&lt;="&amp;S$2,'OTHER Results'!$D:$D,"&gt;="&amp;S$1),1)&amp;" units"</f>
        <v>79.6 units</v>
      </c>
      <c r="T25" s="4" t="str">
        <f>ROUND(SUMIFS('OTHER Results'!$Q:$Q,'OTHER Results'!$D:$D,"&lt;="&amp;T$2,'OTHER Results'!$D:$D,"&gt;="&amp;T$1),1)&amp;" units"</f>
        <v>7.4 units</v>
      </c>
      <c r="U25" s="4" t="str">
        <f>ROUND(SUMIFS('OTHER Results'!$Q:$Q,'OTHER Results'!$D:$D,"&lt;="&amp;U$2,'OTHER Results'!$D:$D,"&gt;="&amp;U$1),1)&amp;" units"</f>
        <v>-26.1 units</v>
      </c>
      <c r="V25" s="4" t="str">
        <f>ROUND(SUMIFS('OTHER Results'!$Q:$Q,'OTHER Results'!$D:$D,"&lt;="&amp;V$2,'OTHER Results'!$D:$D,"&gt;="&amp;V$1),1)&amp;" units"</f>
        <v>110.3 units</v>
      </c>
      <c r="W25" s="4" t="str">
        <f>ROUND(SUMIFS('OTHER Results'!$Q:$Q,'OTHER Results'!$D:$D,"&lt;="&amp;W$2,'OTHER Results'!$D:$D,"&gt;="&amp;W$1),1)&amp;" units"</f>
        <v>81.8 units</v>
      </c>
      <c r="X25" s="4" t="str">
        <f>ROUND(SUMIFS('OTHER Results'!$Q:$Q,'OTHER Results'!$D:$D,"&lt;="&amp;X$2,'OTHER Results'!$D:$D,"&gt;="&amp;X$1),1)&amp;" units"</f>
        <v>74.2 units</v>
      </c>
      <c r="Y25" s="4" t="str">
        <f>ROUND(SUMIFS('OTHER Results'!$Q:$Q,'OTHER Results'!$D:$D,"&lt;="&amp;Y$2,'OTHER Results'!$D:$D,"&gt;="&amp;Y$1),1)&amp;" units"</f>
        <v>10.5 units</v>
      </c>
      <c r="Z25" s="14"/>
      <c r="AA25" s="30"/>
    </row>
    <row r="26" spans="1:47" ht="17" collapsed="1" thickBot="1" x14ac:dyDescent="0.25">
      <c r="A26" s="30"/>
      <c r="B26" s="29"/>
      <c r="C26" s="66"/>
      <c r="D26" s="30"/>
      <c r="E26" s="30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30"/>
    </row>
    <row r="27" spans="1:47" x14ac:dyDescent="0.2">
      <c r="A27" s="30"/>
      <c r="B27" s="6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47" s="110" customFormat="1" hidden="1" outlineLevel="1" x14ac:dyDescent="0.2">
      <c r="F28" s="110" t="s">
        <v>1471</v>
      </c>
      <c r="G28" s="111"/>
      <c r="H28" s="110" t="s">
        <v>1546</v>
      </c>
      <c r="I28" s="110" t="s">
        <v>1545</v>
      </c>
      <c r="J28" s="110" t="s">
        <v>1544</v>
      </c>
      <c r="K28" s="110" t="s">
        <v>1552</v>
      </c>
      <c r="AD28" s="111"/>
      <c r="AE28" s="111"/>
      <c r="AF28" s="111"/>
      <c r="AG28" s="111"/>
      <c r="AH28" s="111"/>
    </row>
    <row r="29" spans="1:47" ht="17" collapsed="1" thickBot="1" x14ac:dyDescent="0.25">
      <c r="A29" s="66"/>
      <c r="B29" s="66"/>
      <c r="C29" s="66"/>
      <c r="D29" s="6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D29" s="109"/>
      <c r="AF29" s="109"/>
      <c r="AG29" s="51"/>
      <c r="AH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1:47" x14ac:dyDescent="0.2">
      <c r="A30" s="66"/>
      <c r="B30" s="66"/>
      <c r="C30" s="66"/>
      <c r="D30" s="66"/>
      <c r="E30" s="30"/>
      <c r="F30" s="149" t="s">
        <v>1553</v>
      </c>
      <c r="G30" s="150"/>
      <c r="H30" s="150"/>
      <c r="I30" s="150"/>
      <c r="J30" s="150"/>
      <c r="K30" s="150"/>
      <c r="L30" s="151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D30" s="109"/>
      <c r="AE30" s="127"/>
      <c r="AF30" s="109"/>
      <c r="AG30" s="127"/>
      <c r="AH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47" ht="17" thickBot="1" x14ac:dyDescent="0.25">
      <c r="A31" s="66"/>
      <c r="B31" s="66"/>
      <c r="C31" s="66"/>
      <c r="D31" s="66"/>
      <c r="E31" s="30"/>
      <c r="F31" s="152"/>
      <c r="G31" s="153"/>
      <c r="H31" s="153"/>
      <c r="I31" s="153"/>
      <c r="J31" s="153"/>
      <c r="K31" s="153"/>
      <c r="L31" s="154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D31" s="109"/>
      <c r="AE31" s="127"/>
      <c r="AF31" s="109"/>
      <c r="AG31" s="127"/>
      <c r="AH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47" x14ac:dyDescent="0.2">
      <c r="A32" s="66"/>
      <c r="B32" s="66"/>
      <c r="C32" s="66"/>
      <c r="D32" s="66"/>
      <c r="E32" s="30"/>
      <c r="F32" s="148" t="s">
        <v>63</v>
      </c>
      <c r="G32" s="16" t="s">
        <v>17</v>
      </c>
      <c r="H32" s="16" t="s">
        <v>1546</v>
      </c>
      <c r="I32" s="16" t="s">
        <v>1545</v>
      </c>
      <c r="J32" s="16" t="s">
        <v>1544</v>
      </c>
      <c r="K32" s="16" t="s">
        <v>1552</v>
      </c>
      <c r="L32" s="1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D32" s="51"/>
      <c r="AE32" s="51"/>
      <c r="AF32" s="51"/>
      <c r="AG32" s="51"/>
      <c r="AH32" s="51"/>
      <c r="AM32" s="51"/>
      <c r="AN32" s="51"/>
      <c r="AO32" s="51"/>
      <c r="AP32" s="51"/>
      <c r="AQ32" s="51"/>
      <c r="AR32" s="51"/>
      <c r="AS32" s="51"/>
      <c r="AT32" s="51"/>
      <c r="AU32" s="51"/>
    </row>
    <row r="33" spans="1:47" x14ac:dyDescent="0.2">
      <c r="A33" s="66"/>
      <c r="B33" s="66"/>
      <c r="C33" s="66"/>
      <c r="D33" s="66"/>
      <c r="E33" s="30"/>
      <c r="F33" s="148"/>
      <c r="G33" s="49">
        <f t="shared" ref="G33:G38" si="22">SUM(H33:L33)</f>
        <v>154</v>
      </c>
      <c r="H33" s="13">
        <f>COUNTIFS('OTHER Results'!$K:$K,H$28,'OTHER Results'!$B:$B,"&gt;0")</f>
        <v>23</v>
      </c>
      <c r="I33" s="13">
        <f>COUNTIFS('OTHER Results'!$K:$K,I$28,'OTHER Results'!$B:$B,"&gt;0")</f>
        <v>57</v>
      </c>
      <c r="J33" s="13">
        <f>COUNTIFS('OTHER Results'!$K:$K,J$28,'OTHER Results'!$B:$B,"&gt;0")</f>
        <v>63</v>
      </c>
      <c r="K33" s="13">
        <f>COUNTIFS('OTHER Results'!$K:$K,K$28,'OTHER Results'!$B:$B,"&gt;0")</f>
        <v>11</v>
      </c>
      <c r="L33" s="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D33" s="51"/>
      <c r="AE33" s="51"/>
      <c r="AF33" s="51"/>
      <c r="AG33" s="51"/>
      <c r="AH33" s="51"/>
      <c r="AM33" s="51"/>
      <c r="AN33" s="51"/>
      <c r="AO33" s="51"/>
      <c r="AP33" s="51"/>
      <c r="AQ33" s="51"/>
      <c r="AR33" s="51"/>
      <c r="AS33" s="51"/>
      <c r="AT33" s="51"/>
      <c r="AU33" s="51"/>
    </row>
    <row r="34" spans="1:47" x14ac:dyDescent="0.2">
      <c r="A34" s="66"/>
      <c r="B34" s="66"/>
      <c r="C34" s="66"/>
      <c r="D34" s="66"/>
      <c r="E34" s="30"/>
      <c r="F34" s="11" t="s">
        <v>9</v>
      </c>
      <c r="G34" s="12">
        <f t="shared" si="22"/>
        <v>55</v>
      </c>
      <c r="H34" s="12">
        <f>COUNTIFS('OTHER Results'!$K:$K,H$28,'OTHER Results'!$L:$L,$F34,'OTHER Results'!$B:$B,"&gt;0")</f>
        <v>14</v>
      </c>
      <c r="I34" s="12">
        <f>COUNTIFS('OTHER Results'!$K:$K,I$28,'OTHER Results'!$L:$L,$F34,'OTHER Results'!$B:$B,"&gt;0")</f>
        <v>27</v>
      </c>
      <c r="J34" s="12">
        <f>COUNTIFS('OTHER Results'!$K:$K,J$28,'OTHER Results'!$L:$L,$F34,'OTHER Results'!$B:$B,"&gt;0")</f>
        <v>11</v>
      </c>
      <c r="K34" s="12">
        <f>COUNTIFS('OTHER Results'!$K:$K,K$28,'OTHER Results'!$L:$L,$F34,'OTHER Results'!$B:$B,"&gt;0")</f>
        <v>3</v>
      </c>
      <c r="L34" s="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D34" s="51"/>
      <c r="AE34" s="51"/>
      <c r="AF34" s="51"/>
      <c r="AG34" s="51"/>
      <c r="AH34" s="51"/>
      <c r="AM34" s="51"/>
      <c r="AN34" s="51"/>
      <c r="AO34" s="51"/>
      <c r="AP34" s="51"/>
      <c r="AQ34" s="51"/>
      <c r="AR34" s="51"/>
      <c r="AS34" s="51"/>
      <c r="AT34" s="51"/>
      <c r="AU34" s="51"/>
    </row>
    <row r="35" spans="1:47" x14ac:dyDescent="0.2">
      <c r="A35" s="66"/>
      <c r="B35" s="66"/>
      <c r="C35" s="66"/>
      <c r="D35" s="66"/>
      <c r="E35" s="30"/>
      <c r="F35" s="11" t="s">
        <v>12</v>
      </c>
      <c r="G35" s="12">
        <f t="shared" si="22"/>
        <v>21</v>
      </c>
      <c r="H35" s="12">
        <f>COUNTIFS('OTHER Results'!$K:$K,H$28,'OTHER Results'!$L:$L,$F35,'OTHER Results'!$B:$B,"&gt;0")</f>
        <v>2</v>
      </c>
      <c r="I35" s="12">
        <f>COUNTIFS('OTHER Results'!$K:$K,I$28,'OTHER Results'!$L:$L,$F35,'OTHER Results'!$B:$B,"&gt;0")</f>
        <v>6</v>
      </c>
      <c r="J35" s="12">
        <f>COUNTIFS('OTHER Results'!$K:$K,J$28,'OTHER Results'!$L:$L,$F35,'OTHER Results'!$B:$B,"&gt;0")</f>
        <v>13</v>
      </c>
      <c r="K35" s="12">
        <f>COUNTIFS('OTHER Results'!$K:$K,K$28,'OTHER Results'!$L:$L,$F35,'OTHER Results'!$B:$B,"&gt;0")</f>
        <v>0</v>
      </c>
      <c r="L35" s="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D35" s="51"/>
      <c r="AE35" s="51"/>
      <c r="AF35" s="51"/>
      <c r="AG35" s="51"/>
      <c r="AH35" s="51"/>
      <c r="AM35" s="51"/>
      <c r="AN35" s="51"/>
      <c r="AO35" s="51"/>
      <c r="AP35" s="51"/>
      <c r="AQ35" s="51"/>
      <c r="AR35" s="51"/>
      <c r="AS35" s="51"/>
      <c r="AT35" s="51"/>
      <c r="AU35" s="51"/>
    </row>
    <row r="36" spans="1:47" x14ac:dyDescent="0.2">
      <c r="A36" s="66"/>
      <c r="B36" s="66"/>
      <c r="C36" s="66"/>
      <c r="D36" s="66"/>
      <c r="E36" s="30"/>
      <c r="F36" s="11" t="s">
        <v>8</v>
      </c>
      <c r="G36" s="12">
        <f t="shared" si="22"/>
        <v>19</v>
      </c>
      <c r="H36" s="12">
        <f>COUNTIFS('OTHER Results'!$K:$K,H$28,'OTHER Results'!$L:$L,$F36,'OTHER Results'!$B:$B,"&gt;0")</f>
        <v>1</v>
      </c>
      <c r="I36" s="12">
        <f>COUNTIFS('OTHER Results'!$K:$K,I$28,'OTHER Results'!$L:$L,$F36,'OTHER Results'!$B:$B,"&gt;0")</f>
        <v>5</v>
      </c>
      <c r="J36" s="12">
        <f>COUNTIFS('OTHER Results'!$K:$K,J$28,'OTHER Results'!$L:$L,$F36,'OTHER Results'!$B:$B,"&gt;0")</f>
        <v>10</v>
      </c>
      <c r="K36" s="12">
        <f>COUNTIFS('OTHER Results'!$K:$K,K$28,'OTHER Results'!$L:$L,$F36,'OTHER Results'!$B:$B,"&gt;0")</f>
        <v>3</v>
      </c>
      <c r="L36" s="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D36" s="51"/>
      <c r="AE36" s="51"/>
      <c r="AF36" s="51"/>
      <c r="AG36" s="51"/>
      <c r="AH36" s="51"/>
      <c r="AM36" s="51"/>
      <c r="AN36" s="51"/>
      <c r="AO36" s="51"/>
      <c r="AP36" s="51"/>
      <c r="AQ36" s="51"/>
      <c r="AR36" s="51"/>
      <c r="AS36" s="51"/>
      <c r="AT36" s="51"/>
      <c r="AU36" s="51"/>
    </row>
    <row r="37" spans="1:47" x14ac:dyDescent="0.2">
      <c r="A37" s="66"/>
      <c r="B37" s="66"/>
      <c r="C37" s="66"/>
      <c r="D37" s="66"/>
      <c r="E37" s="30"/>
      <c r="F37" s="11" t="s">
        <v>56</v>
      </c>
      <c r="G37" s="12">
        <f t="shared" si="22"/>
        <v>14</v>
      </c>
      <c r="H37" s="12">
        <f>COUNTIFS('OTHER Results'!$K:$K,H$28,'OTHER Results'!$L:$L,$F37,'OTHER Results'!$B:$B,"&gt;0")</f>
        <v>2</v>
      </c>
      <c r="I37" s="12">
        <f>COUNTIFS('OTHER Results'!$K:$K,I$28,'OTHER Results'!$L:$L,$F37,'OTHER Results'!$B:$B,"&gt;0")</f>
        <v>7</v>
      </c>
      <c r="J37" s="12">
        <f>COUNTIFS('OTHER Results'!$K:$K,J$28,'OTHER Results'!$L:$L,$F37,'OTHER Results'!$B:$B,"&gt;0")</f>
        <v>5</v>
      </c>
      <c r="K37" s="12">
        <f>COUNTIFS('OTHER Results'!$K:$K,K$28,'OTHER Results'!$L:$L,$F37,'OTHER Results'!$B:$B,"&gt;0")</f>
        <v>0</v>
      </c>
      <c r="L37" s="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D37" s="51"/>
      <c r="AE37" s="51"/>
      <c r="AF37" s="51"/>
      <c r="AG37" s="51"/>
      <c r="AH37" s="51"/>
      <c r="AM37" s="51"/>
      <c r="AN37" s="51"/>
      <c r="AO37" s="51"/>
      <c r="AP37" s="51"/>
      <c r="AQ37" s="51"/>
      <c r="AR37" s="51"/>
      <c r="AS37" s="51"/>
      <c r="AT37" s="51"/>
      <c r="AU37" s="51"/>
    </row>
    <row r="38" spans="1:47" x14ac:dyDescent="0.2">
      <c r="A38" s="66"/>
      <c r="B38" s="66"/>
      <c r="C38" s="66"/>
      <c r="D38" s="66"/>
      <c r="E38" s="30"/>
      <c r="F38" s="11" t="s">
        <v>7</v>
      </c>
      <c r="G38" s="12">
        <f t="shared" si="22"/>
        <v>45</v>
      </c>
      <c r="H38" s="12">
        <f>H33-SUM(H34:H37)</f>
        <v>4</v>
      </c>
      <c r="I38" s="12">
        <f>I33-SUM(I34:I37)</f>
        <v>12</v>
      </c>
      <c r="J38" s="12">
        <f>J33-SUM(J34:J37)</f>
        <v>24</v>
      </c>
      <c r="K38" s="12">
        <f>K33-SUM(K34:K37)</f>
        <v>5</v>
      </c>
      <c r="L38" s="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D38" s="51"/>
      <c r="AE38" s="51"/>
      <c r="AF38" s="51"/>
      <c r="AG38" s="51"/>
      <c r="AH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1:47" x14ac:dyDescent="0.2">
      <c r="A39" s="66"/>
      <c r="B39" s="66"/>
      <c r="C39" s="66"/>
      <c r="D39" s="66"/>
      <c r="E39" s="30"/>
      <c r="F39" s="11"/>
      <c r="G39" s="8"/>
      <c r="H39" s="12"/>
      <c r="I39" s="8"/>
      <c r="J39" s="8"/>
      <c r="K39" s="8"/>
      <c r="L39" s="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D39" s="51"/>
      <c r="AE39" s="51"/>
      <c r="AF39" s="51"/>
      <c r="AG39" s="51"/>
      <c r="AH39" s="51"/>
      <c r="AM39" s="51"/>
      <c r="AN39" s="51"/>
      <c r="AO39" s="51"/>
      <c r="AP39" s="51"/>
      <c r="AQ39" s="51"/>
      <c r="AR39" s="51"/>
      <c r="AS39" s="51"/>
      <c r="AT39" s="51"/>
      <c r="AU39" s="51"/>
    </row>
    <row r="40" spans="1:47" x14ac:dyDescent="0.2">
      <c r="A40" s="66"/>
      <c r="B40" s="66"/>
      <c r="C40" s="66"/>
      <c r="D40" s="66"/>
      <c r="E40" s="30"/>
      <c r="F40" s="6" t="s">
        <v>6</v>
      </c>
      <c r="G40" s="7">
        <f>IFERROR(G$34/G$33,"n/a")</f>
        <v>0.35714285714285715</v>
      </c>
      <c r="H40" s="7">
        <f t="shared" ref="H40:K40" si="23">IFERROR(H$34/H$33,"n/a")</f>
        <v>0.60869565217391308</v>
      </c>
      <c r="I40" s="7">
        <f t="shared" si="23"/>
        <v>0.47368421052631576</v>
      </c>
      <c r="J40" s="7">
        <f t="shared" si="23"/>
        <v>0.17460317460317459</v>
      </c>
      <c r="K40" s="7">
        <f t="shared" si="23"/>
        <v>0.27272727272727271</v>
      </c>
      <c r="L40" s="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D40" s="51"/>
      <c r="AE40" s="51"/>
      <c r="AF40" s="51"/>
      <c r="AG40" s="51"/>
      <c r="AH40" s="51"/>
      <c r="AM40" s="51"/>
      <c r="AN40" s="51"/>
      <c r="AO40" s="51"/>
      <c r="AP40" s="51"/>
      <c r="AQ40" s="51"/>
      <c r="AR40" s="51"/>
      <c r="AS40" s="51"/>
      <c r="AT40" s="51"/>
      <c r="AU40" s="51"/>
    </row>
    <row r="41" spans="1:47" x14ac:dyDescent="0.2">
      <c r="A41" s="66"/>
      <c r="B41" s="66"/>
      <c r="C41" s="66"/>
      <c r="D41" s="66"/>
      <c r="E41" s="30"/>
      <c r="F41" s="6" t="s">
        <v>5</v>
      </c>
      <c r="G41" s="7">
        <f>IFERROR((SUM(G$34:G$36))/G$33,"n/a")</f>
        <v>0.61688311688311692</v>
      </c>
      <c r="H41" s="7">
        <f t="shared" ref="H41:K41" si="24">IFERROR((SUM(H$34:H$36))/H$33,"n/a")</f>
        <v>0.73913043478260865</v>
      </c>
      <c r="I41" s="7">
        <f t="shared" si="24"/>
        <v>0.66666666666666663</v>
      </c>
      <c r="J41" s="7">
        <f t="shared" si="24"/>
        <v>0.53968253968253965</v>
      </c>
      <c r="K41" s="7">
        <f t="shared" si="24"/>
        <v>0.54545454545454541</v>
      </c>
      <c r="L41" s="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D41" s="51"/>
      <c r="AE41" s="51"/>
      <c r="AF41" s="51"/>
      <c r="AG41" s="51"/>
      <c r="AH41" s="51"/>
      <c r="AM41" s="51"/>
      <c r="AN41" s="51"/>
      <c r="AO41" s="51"/>
      <c r="AP41" s="51"/>
      <c r="AQ41" s="51"/>
      <c r="AR41" s="51"/>
      <c r="AS41" s="51"/>
      <c r="AT41" s="51"/>
      <c r="AU41" s="51"/>
    </row>
    <row r="42" spans="1:47" ht="17" thickBot="1" x14ac:dyDescent="0.25">
      <c r="A42" s="66"/>
      <c r="B42" s="66"/>
      <c r="C42" s="66"/>
      <c r="D42" s="66"/>
      <c r="E42" s="30"/>
      <c r="F42" s="6"/>
      <c r="G42" s="7"/>
      <c r="H42" s="7"/>
      <c r="I42" s="7"/>
      <c r="J42" s="7"/>
      <c r="K42" s="7"/>
      <c r="L42" s="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D42" s="51"/>
      <c r="AE42" s="51"/>
      <c r="AF42" s="51"/>
      <c r="AG42" s="51"/>
      <c r="AH42" s="51"/>
      <c r="AM42" s="51"/>
      <c r="AN42" s="51"/>
      <c r="AO42" s="51"/>
      <c r="AP42" s="51"/>
      <c r="AQ42" s="51"/>
      <c r="AR42" s="51"/>
      <c r="AS42" s="51"/>
      <c r="AT42" s="51"/>
      <c r="AU42" s="51"/>
    </row>
    <row r="43" spans="1:47" ht="26" x14ac:dyDescent="0.2">
      <c r="A43" s="66"/>
      <c r="B43" s="66"/>
      <c r="C43" s="66"/>
      <c r="D43" s="66"/>
      <c r="E43" s="30"/>
      <c r="F43" s="155" t="s">
        <v>103</v>
      </c>
      <c r="G43" s="156"/>
      <c r="H43" s="156"/>
      <c r="I43" s="105"/>
      <c r="J43" s="105"/>
      <c r="K43" s="105"/>
      <c r="L43" s="106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D43" s="51"/>
      <c r="AE43" s="51"/>
      <c r="AF43" s="51"/>
      <c r="AG43" s="51"/>
      <c r="AH43" s="51"/>
      <c r="AM43" s="51"/>
      <c r="AN43" s="51"/>
      <c r="AO43" s="51"/>
      <c r="AP43" s="51"/>
      <c r="AQ43" s="51"/>
      <c r="AR43" s="51"/>
      <c r="AS43" s="51"/>
      <c r="AT43" s="51"/>
      <c r="AU43" s="51"/>
    </row>
    <row r="44" spans="1:47" ht="26" x14ac:dyDescent="0.2">
      <c r="A44" s="66"/>
      <c r="B44" s="66"/>
      <c r="C44" s="66"/>
      <c r="D44" s="66"/>
      <c r="E44" s="30"/>
      <c r="F44" s="148"/>
      <c r="G44" s="157"/>
      <c r="H44" s="157"/>
      <c r="I44" s="107"/>
      <c r="J44" s="107"/>
      <c r="K44" s="107"/>
      <c r="L44" s="10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D44" s="51"/>
      <c r="AE44" s="51"/>
      <c r="AF44" s="51"/>
      <c r="AG44" s="51"/>
      <c r="AH44" s="51"/>
      <c r="AM44" s="51"/>
      <c r="AN44" s="51"/>
      <c r="AO44" s="51"/>
      <c r="AP44" s="51"/>
      <c r="AQ44" s="51"/>
      <c r="AR44" s="51"/>
      <c r="AS44" s="51"/>
      <c r="AT44" s="51"/>
      <c r="AU44" s="51"/>
    </row>
    <row r="45" spans="1:47" x14ac:dyDescent="0.2">
      <c r="A45" s="66"/>
      <c r="B45" s="66"/>
      <c r="C45" s="66"/>
      <c r="D45" s="66"/>
      <c r="E45" s="30"/>
      <c r="F45" s="15" t="s">
        <v>4</v>
      </c>
      <c r="G45" s="18">
        <f>IFERROR(AVERAGE('OTHER Results'!$M:$M),"N/A")</f>
        <v>12.016587523277479</v>
      </c>
      <c r="H45" s="18">
        <f>IFERROR(AVERAGEIFS('OTHER Results'!$M:$M,'OTHER Results'!$K:$K,H$28),"N/A")</f>
        <v>2.6830434782608701</v>
      </c>
      <c r="I45" s="18">
        <f>IFERROR(AVERAGEIFS('OTHER Results'!$M:$M,'OTHER Results'!$K:$K,I$28),"N/A")</f>
        <v>3.7327192982456143</v>
      </c>
      <c r="J45" s="18">
        <f>IFERROR(AVERAGEIFS('OTHER Results'!$M:$M,'OTHER Results'!$K:$K,J$28),"N/A")</f>
        <v>9.9066666666666663</v>
      </c>
      <c r="K45" s="18">
        <f>IFERROR(AVERAGEIFS('OTHER Results'!$M:$M,'OTHER Results'!$K:$K,K$28),"N/A")</f>
        <v>17.595454545454547</v>
      </c>
      <c r="L45" s="14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D45" s="51"/>
      <c r="AE45" s="51"/>
      <c r="AF45" s="51"/>
      <c r="AG45" s="51"/>
      <c r="AH45" s="51"/>
      <c r="AM45" s="51"/>
      <c r="AN45" s="51"/>
      <c r="AO45" s="51"/>
      <c r="AP45" s="51"/>
      <c r="AQ45" s="51"/>
      <c r="AR45" s="51"/>
      <c r="AS45" s="51"/>
      <c r="AT45" s="51"/>
      <c r="AU45" s="51"/>
    </row>
    <row r="46" spans="1:47" x14ac:dyDescent="0.2">
      <c r="A46" s="66"/>
      <c r="B46" s="66"/>
      <c r="C46" s="66"/>
      <c r="D46" s="66"/>
      <c r="E46" s="30"/>
      <c r="F46" s="15" t="s">
        <v>3</v>
      </c>
      <c r="G46" s="18">
        <f>IFERROR(AVERAGE('OTHER Results'!$O:$O),"N/A")</f>
        <v>2.9957262569832412</v>
      </c>
      <c r="H46" s="18">
        <f>IFERROR(AVERAGEIFS('OTHER Results'!$O:$O,'OTHER Results'!$K:$K,H$28),"N/A")</f>
        <v>1.423913043478261</v>
      </c>
      <c r="I46" s="18">
        <f>IFERROR(AVERAGEIFS('OTHER Results'!$O:$O,'OTHER Results'!$K:$K,I$28),"N/A")</f>
        <v>1.6696491228070176</v>
      </c>
      <c r="J46" s="18">
        <f>IFERROR(AVERAGEIFS('OTHER Results'!$O:$O,'OTHER Results'!$K:$K,J$28),"N/A")</f>
        <v>2.805396825396826</v>
      </c>
      <c r="K46" s="18">
        <f>IFERROR(AVERAGEIFS('OTHER Results'!$O:$O,'OTHER Results'!$K:$K,K$28),"N/A")</f>
        <v>4.3009090909090908</v>
      </c>
      <c r="L46" s="14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D46" s="51"/>
      <c r="AE46" s="51"/>
      <c r="AF46" s="51"/>
      <c r="AG46" s="51"/>
      <c r="AH46" s="51"/>
      <c r="AM46" s="51"/>
      <c r="AN46" s="51"/>
      <c r="AO46" s="51"/>
      <c r="AP46" s="51"/>
      <c r="AQ46" s="51"/>
      <c r="AR46" s="51"/>
      <c r="AS46" s="51"/>
      <c r="AT46" s="51"/>
      <c r="AU46" s="51"/>
    </row>
    <row r="47" spans="1:47" ht="17" thickBot="1" x14ac:dyDescent="0.25">
      <c r="A47" s="66"/>
      <c r="B47" s="66"/>
      <c r="C47" s="66"/>
      <c r="D47" s="66"/>
      <c r="E47" s="30"/>
      <c r="F47" s="19"/>
      <c r="G47" s="20"/>
      <c r="H47" s="20"/>
      <c r="I47" s="20"/>
      <c r="J47" s="20"/>
      <c r="K47" s="20"/>
      <c r="L47" s="22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D47" s="51"/>
      <c r="AE47" s="51"/>
      <c r="AF47" s="51"/>
      <c r="AG47" s="51"/>
      <c r="AH47" s="51"/>
      <c r="AM47" s="51"/>
      <c r="AN47" s="51"/>
      <c r="AO47" s="51"/>
      <c r="AP47" s="51"/>
      <c r="AQ47" s="51"/>
      <c r="AR47" s="51"/>
      <c r="AS47" s="51"/>
      <c r="AT47" s="51"/>
      <c r="AU47" s="51"/>
    </row>
    <row r="48" spans="1:47" x14ac:dyDescent="0.2">
      <c r="A48" s="66"/>
      <c r="B48" s="66"/>
      <c r="C48" s="66"/>
      <c r="D48" s="66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D48" s="51"/>
      <c r="AE48" s="51"/>
      <c r="AF48" s="51"/>
      <c r="AG48" s="51"/>
      <c r="AH48" s="51"/>
      <c r="AM48" s="51"/>
      <c r="AN48" s="51"/>
      <c r="AO48" s="51"/>
      <c r="AP48" s="51"/>
      <c r="AQ48" s="51"/>
      <c r="AR48" s="51"/>
      <c r="AS48" s="51"/>
      <c r="AT48" s="51"/>
      <c r="AU48" s="51"/>
    </row>
    <row r="49" spans="1:47" s="110" customFormat="1" hidden="1" outlineLevel="1" x14ac:dyDescent="0.2">
      <c r="F49" s="110" t="s">
        <v>1471</v>
      </c>
      <c r="G49" s="111"/>
      <c r="H49" s="110" t="s">
        <v>132</v>
      </c>
      <c r="I49" s="110" t="s">
        <v>131</v>
      </c>
      <c r="J49" s="110" t="s">
        <v>133</v>
      </c>
      <c r="K49" s="110" t="s">
        <v>128</v>
      </c>
      <c r="AD49" s="111"/>
      <c r="AE49" s="111"/>
      <c r="AF49" s="111"/>
      <c r="AG49" s="111"/>
      <c r="AH49" s="111"/>
    </row>
    <row r="50" spans="1:47" ht="17" collapsed="1" thickBot="1" x14ac:dyDescent="0.25">
      <c r="A50" s="66"/>
      <c r="B50" s="66"/>
      <c r="C50" s="66"/>
      <c r="D50" s="66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D50" s="51"/>
      <c r="AE50" s="51"/>
      <c r="AF50" s="51"/>
      <c r="AG50" s="51"/>
      <c r="AH50" s="51"/>
      <c r="AM50" s="51"/>
      <c r="AN50" s="51"/>
      <c r="AO50" s="51"/>
      <c r="AP50" s="51"/>
      <c r="AQ50" s="51"/>
      <c r="AR50" s="51"/>
      <c r="AS50" s="51"/>
      <c r="AT50" s="51"/>
      <c r="AU50" s="51"/>
    </row>
    <row r="51" spans="1:47" x14ac:dyDescent="0.2">
      <c r="A51" s="66"/>
      <c r="B51" s="66"/>
      <c r="C51" s="66"/>
      <c r="D51" s="66"/>
      <c r="E51" s="30"/>
      <c r="F51" s="149" t="s">
        <v>1455</v>
      </c>
      <c r="G51" s="150"/>
      <c r="H51" s="150"/>
      <c r="I51" s="150"/>
      <c r="J51" s="150"/>
      <c r="K51" s="150"/>
      <c r="L51" s="151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D51" s="51"/>
      <c r="AE51" s="51"/>
      <c r="AF51" s="51"/>
      <c r="AG51" s="51"/>
      <c r="AH51" s="51"/>
      <c r="AM51" s="51"/>
      <c r="AN51" s="51"/>
      <c r="AO51" s="51"/>
      <c r="AP51" s="51"/>
      <c r="AQ51" s="51"/>
      <c r="AR51" s="51"/>
      <c r="AS51" s="51"/>
      <c r="AT51" s="51"/>
      <c r="AU51" s="51"/>
    </row>
    <row r="52" spans="1:47" ht="17" thickBot="1" x14ac:dyDescent="0.25">
      <c r="A52" s="66"/>
      <c r="B52" s="66"/>
      <c r="C52" s="66"/>
      <c r="D52" s="66"/>
      <c r="E52" s="30"/>
      <c r="F52" s="152"/>
      <c r="G52" s="153"/>
      <c r="H52" s="153"/>
      <c r="I52" s="153"/>
      <c r="J52" s="153"/>
      <c r="K52" s="153"/>
      <c r="L52" s="154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D52" s="51"/>
      <c r="AE52" s="51"/>
      <c r="AF52" s="51"/>
      <c r="AG52" s="51"/>
      <c r="AH52" s="51"/>
      <c r="AM52" s="51"/>
      <c r="AN52" s="51"/>
      <c r="AO52" s="51"/>
      <c r="AP52" s="51"/>
      <c r="AQ52" s="51"/>
      <c r="AR52" s="51"/>
      <c r="AS52" s="51"/>
      <c r="AT52" s="51"/>
      <c r="AU52" s="51"/>
    </row>
    <row r="53" spans="1:47" x14ac:dyDescent="0.2">
      <c r="A53" s="66"/>
      <c r="B53" s="66"/>
      <c r="C53" s="66"/>
      <c r="D53" s="66"/>
      <c r="E53" s="30"/>
      <c r="F53" s="148" t="s">
        <v>63</v>
      </c>
      <c r="G53" s="16" t="s">
        <v>17</v>
      </c>
      <c r="H53" s="16" t="s">
        <v>1458</v>
      </c>
      <c r="I53" s="16" t="s">
        <v>1459</v>
      </c>
      <c r="J53" s="16" t="s">
        <v>1460</v>
      </c>
      <c r="K53" s="16" t="s">
        <v>1461</v>
      </c>
      <c r="L53" s="14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D53" s="51"/>
      <c r="AE53" s="51"/>
      <c r="AF53" s="51"/>
      <c r="AG53" s="51"/>
      <c r="AH53" s="51"/>
      <c r="AM53" s="51"/>
      <c r="AN53" s="51"/>
      <c r="AO53" s="51"/>
      <c r="AP53" s="51"/>
      <c r="AQ53" s="51"/>
      <c r="AR53" s="51"/>
      <c r="AS53" s="51"/>
      <c r="AT53" s="51"/>
      <c r="AU53" s="51"/>
    </row>
    <row r="54" spans="1:47" x14ac:dyDescent="0.2">
      <c r="A54" s="66"/>
      <c r="B54" s="66"/>
      <c r="C54" s="66"/>
      <c r="D54" s="66"/>
      <c r="E54" s="30"/>
      <c r="F54" s="148"/>
      <c r="G54" s="49">
        <f t="shared" ref="G54:G59" si="25">SUM(H54:L54)</f>
        <v>1074</v>
      </c>
      <c r="H54" s="13">
        <f>COUNTIFS('OTHER Results'!$I:$I,H$49,'OTHER Results'!$B:$B,"&gt;0")</f>
        <v>461</v>
      </c>
      <c r="I54" s="13">
        <f>COUNTIFS('OTHER Results'!$I:$I,I$49,'OTHER Results'!$B:$B,"&gt;0")</f>
        <v>364</v>
      </c>
      <c r="J54" s="13">
        <f>COUNTIFS('OTHER Results'!$I:$I,J$49,'OTHER Results'!$B:$B,"&gt;0")</f>
        <v>154</v>
      </c>
      <c r="K54" s="13">
        <f>COUNTIFS('OTHER Results'!$I:$I,K$49,'OTHER Results'!$B:$B,"&gt;0")</f>
        <v>95</v>
      </c>
      <c r="L54" s="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D54" s="51"/>
      <c r="AE54" s="51"/>
      <c r="AF54" s="51"/>
      <c r="AG54" s="51"/>
      <c r="AH54" s="51"/>
      <c r="AM54" s="51"/>
      <c r="AN54" s="51"/>
      <c r="AO54" s="51"/>
      <c r="AP54" s="51"/>
      <c r="AQ54" s="51"/>
      <c r="AR54" s="51"/>
      <c r="AS54" s="51"/>
      <c r="AT54" s="51"/>
      <c r="AU54" s="51"/>
    </row>
    <row r="55" spans="1:47" x14ac:dyDescent="0.2">
      <c r="A55" s="66"/>
      <c r="B55" s="66"/>
      <c r="C55" s="66"/>
      <c r="D55" s="66"/>
      <c r="E55" s="30"/>
      <c r="F55" s="11" t="s">
        <v>9</v>
      </c>
      <c r="G55" s="12">
        <f t="shared" si="25"/>
        <v>258</v>
      </c>
      <c r="H55" s="12">
        <f>COUNTIFS('OTHER Results'!$I:$I,H$49,'OTHER Results'!$L:$L,$F55,'OTHER Results'!$B:$B,"&gt;0")</f>
        <v>102</v>
      </c>
      <c r="I55" s="12">
        <f>COUNTIFS('OTHER Results'!$I:$I,I$49,'OTHER Results'!$L:$L,$F55,'OTHER Results'!$B:$B,"&gt;0")</f>
        <v>101</v>
      </c>
      <c r="J55" s="12">
        <f>COUNTIFS('OTHER Results'!$I:$I,J$49,'OTHER Results'!$L:$L,$F55,'OTHER Results'!$B:$B,"&gt;0")</f>
        <v>27</v>
      </c>
      <c r="K55" s="12">
        <f>COUNTIFS('OTHER Results'!$I:$I,K$49,'OTHER Results'!$L:$L,$F55,'OTHER Results'!$B:$B,"&gt;0")</f>
        <v>28</v>
      </c>
      <c r="L55" s="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D55" s="51"/>
      <c r="AE55" s="51"/>
      <c r="AF55" s="51"/>
      <c r="AG55" s="51"/>
      <c r="AH55" s="51"/>
      <c r="AM55" s="51"/>
      <c r="AN55" s="51"/>
      <c r="AO55" s="51"/>
      <c r="AP55" s="51"/>
      <c r="AQ55" s="51"/>
      <c r="AR55" s="51"/>
      <c r="AS55" s="51"/>
      <c r="AT55" s="51"/>
      <c r="AU55" s="51"/>
    </row>
    <row r="56" spans="1:47" x14ac:dyDescent="0.2">
      <c r="A56" s="66"/>
      <c r="B56" s="66"/>
      <c r="C56" s="66"/>
      <c r="D56" s="66"/>
      <c r="E56" s="30"/>
      <c r="F56" s="11" t="s">
        <v>12</v>
      </c>
      <c r="G56" s="12">
        <f t="shared" si="25"/>
        <v>175</v>
      </c>
      <c r="H56" s="12">
        <f>COUNTIFS('OTHER Results'!$I:$I,H$49,'OTHER Results'!$L:$L,$F56,'OTHER Results'!$B:$B,"&gt;0")</f>
        <v>78</v>
      </c>
      <c r="I56" s="12">
        <f>COUNTIFS('OTHER Results'!$I:$I,I$49,'OTHER Results'!$L:$L,$F56,'OTHER Results'!$B:$B,"&gt;0")</f>
        <v>51</v>
      </c>
      <c r="J56" s="12">
        <f>COUNTIFS('OTHER Results'!$I:$I,J$49,'OTHER Results'!$L:$L,$F56,'OTHER Results'!$B:$B,"&gt;0")</f>
        <v>31</v>
      </c>
      <c r="K56" s="12">
        <f>COUNTIFS('OTHER Results'!$I:$I,K$49,'OTHER Results'!$L:$L,$F56,'OTHER Results'!$B:$B,"&gt;0")</f>
        <v>15</v>
      </c>
      <c r="L56" s="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D56" s="51"/>
      <c r="AE56" s="51"/>
      <c r="AF56" s="51"/>
      <c r="AG56" s="51"/>
      <c r="AH56" s="51"/>
      <c r="AM56" s="51"/>
      <c r="AN56" s="51"/>
      <c r="AO56" s="51"/>
      <c r="AP56" s="51"/>
      <c r="AQ56" s="51"/>
      <c r="AR56" s="51"/>
      <c r="AS56" s="51"/>
      <c r="AT56" s="51"/>
      <c r="AU56" s="51"/>
    </row>
    <row r="57" spans="1:47" x14ac:dyDescent="0.2">
      <c r="A57" s="66"/>
      <c r="B57" s="66"/>
      <c r="C57" s="66"/>
      <c r="D57" s="66"/>
      <c r="E57" s="30"/>
      <c r="F57" s="11" t="s">
        <v>8</v>
      </c>
      <c r="G57" s="12">
        <f t="shared" si="25"/>
        <v>120</v>
      </c>
      <c r="H57" s="12">
        <f>COUNTIFS('OTHER Results'!$I:$I,H$49,'OTHER Results'!$L:$L,$F57,'OTHER Results'!$B:$B,"&gt;0")</f>
        <v>55</v>
      </c>
      <c r="I57" s="12">
        <f>COUNTIFS('OTHER Results'!$I:$I,I$49,'OTHER Results'!$L:$L,$F57,'OTHER Results'!$B:$B,"&gt;0")</f>
        <v>36</v>
      </c>
      <c r="J57" s="12">
        <f>COUNTIFS('OTHER Results'!$I:$I,J$49,'OTHER Results'!$L:$L,$F57,'OTHER Results'!$B:$B,"&gt;0")</f>
        <v>18</v>
      </c>
      <c r="K57" s="12">
        <f>COUNTIFS('OTHER Results'!$I:$I,K$49,'OTHER Results'!$L:$L,$F57,'OTHER Results'!$B:$B,"&gt;0")</f>
        <v>11</v>
      </c>
      <c r="L57" s="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D57" s="51"/>
      <c r="AE57" s="51"/>
      <c r="AF57" s="51"/>
      <c r="AG57" s="51"/>
      <c r="AH57" s="51"/>
      <c r="AM57" s="51"/>
      <c r="AN57" s="51"/>
      <c r="AO57" s="51"/>
      <c r="AP57" s="51"/>
      <c r="AQ57" s="51"/>
      <c r="AR57" s="51"/>
      <c r="AS57" s="51"/>
      <c r="AT57" s="51"/>
      <c r="AU57" s="51"/>
    </row>
    <row r="58" spans="1:47" x14ac:dyDescent="0.2">
      <c r="A58" s="66"/>
      <c r="B58" s="66"/>
      <c r="C58" s="66"/>
      <c r="D58" s="66"/>
      <c r="E58" s="30"/>
      <c r="F58" s="11" t="s">
        <v>56</v>
      </c>
      <c r="G58" s="12">
        <f t="shared" si="25"/>
        <v>109</v>
      </c>
      <c r="H58" s="12">
        <f>COUNTIFS('OTHER Results'!$I:$I,H$49,'OTHER Results'!$L:$L,$F58,'OTHER Results'!$B:$B,"&gt;0")</f>
        <v>47</v>
      </c>
      <c r="I58" s="12">
        <f>COUNTIFS('OTHER Results'!$I:$I,I$49,'OTHER Results'!$L:$L,$F58,'OTHER Results'!$B:$B,"&gt;0")</f>
        <v>39</v>
      </c>
      <c r="J58" s="12">
        <f>COUNTIFS('OTHER Results'!$I:$I,J$49,'OTHER Results'!$L:$L,$F58,'OTHER Results'!$B:$B,"&gt;0")</f>
        <v>13</v>
      </c>
      <c r="K58" s="12">
        <f>COUNTIFS('OTHER Results'!$I:$I,K$49,'OTHER Results'!$L:$L,$F58,'OTHER Results'!$B:$B,"&gt;0")</f>
        <v>10</v>
      </c>
      <c r="L58" s="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D58" s="51"/>
      <c r="AE58" s="51"/>
      <c r="AF58" s="51"/>
      <c r="AG58" s="51"/>
      <c r="AH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1:47" x14ac:dyDescent="0.2">
      <c r="A59" s="66"/>
      <c r="B59" s="66"/>
      <c r="C59" s="66"/>
      <c r="D59" s="66"/>
      <c r="E59" s="30"/>
      <c r="F59" s="11" t="s">
        <v>7</v>
      </c>
      <c r="G59" s="12">
        <f t="shared" si="25"/>
        <v>412</v>
      </c>
      <c r="H59" s="12">
        <f>H54-SUM(H55:H58)</f>
        <v>179</v>
      </c>
      <c r="I59" s="12">
        <f>I54-SUM(I55:I58)</f>
        <v>137</v>
      </c>
      <c r="J59" s="12">
        <f>J54-SUM(J55:J58)</f>
        <v>65</v>
      </c>
      <c r="K59" s="12">
        <f>K54-SUM(K55:K58)</f>
        <v>31</v>
      </c>
      <c r="L59" s="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D59" s="51"/>
      <c r="AE59" s="51"/>
      <c r="AF59" s="51"/>
      <c r="AG59" s="51"/>
      <c r="AH59" s="51"/>
      <c r="AM59" s="51"/>
      <c r="AN59" s="51"/>
      <c r="AO59" s="51"/>
      <c r="AP59" s="51"/>
      <c r="AQ59" s="51"/>
      <c r="AR59" s="51"/>
      <c r="AS59" s="51"/>
      <c r="AT59" s="51"/>
      <c r="AU59" s="51"/>
    </row>
    <row r="60" spans="1:47" x14ac:dyDescent="0.2">
      <c r="A60" s="66"/>
      <c r="B60" s="66"/>
      <c r="C60" s="66"/>
      <c r="D60" s="66"/>
      <c r="E60" s="30"/>
      <c r="F60" s="11"/>
      <c r="G60" s="8"/>
      <c r="H60" s="12"/>
      <c r="I60" s="8"/>
      <c r="J60" s="8"/>
      <c r="K60" s="8"/>
      <c r="L60" s="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D60" s="51"/>
      <c r="AE60" s="51"/>
      <c r="AF60" s="51"/>
      <c r="AG60" s="51"/>
      <c r="AH60" s="51"/>
      <c r="AM60" s="51"/>
      <c r="AN60" s="51"/>
      <c r="AO60" s="51"/>
      <c r="AP60" s="51"/>
      <c r="AQ60" s="51"/>
      <c r="AR60" s="51"/>
      <c r="AS60" s="51"/>
      <c r="AT60" s="51"/>
      <c r="AU60" s="51"/>
    </row>
    <row r="61" spans="1:47" x14ac:dyDescent="0.2">
      <c r="A61" s="66"/>
      <c r="B61" s="66"/>
      <c r="C61" s="66"/>
      <c r="D61" s="66"/>
      <c r="E61" s="30"/>
      <c r="F61" s="6" t="s">
        <v>6</v>
      </c>
      <c r="G61" s="7">
        <f>IFERROR(G$55/G$54,"n/a")</f>
        <v>0.24022346368715083</v>
      </c>
      <c r="H61" s="7">
        <f>IFERROR(H$55/H$54,"n/a")</f>
        <v>0.22125813449023862</v>
      </c>
      <c r="I61" s="7">
        <f>IFERROR(I$55/I$54,"n/a")</f>
        <v>0.27747252747252749</v>
      </c>
      <c r="J61" s="7">
        <f>IFERROR(J$55/J$54,"n/a")</f>
        <v>0.17532467532467533</v>
      </c>
      <c r="K61" s="7">
        <f>IFERROR(K$55/K$54,"n/a")</f>
        <v>0.29473684210526313</v>
      </c>
      <c r="L61" s="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D61" s="51"/>
      <c r="AE61" s="51"/>
      <c r="AF61" s="51"/>
      <c r="AG61" s="51"/>
      <c r="AH61" s="51"/>
      <c r="AM61" s="51"/>
      <c r="AN61" s="51"/>
      <c r="AO61" s="51"/>
      <c r="AP61" s="51"/>
      <c r="AQ61" s="51"/>
      <c r="AR61" s="51"/>
      <c r="AS61" s="51"/>
      <c r="AT61" s="51"/>
      <c r="AU61" s="51"/>
    </row>
    <row r="62" spans="1:47" x14ac:dyDescent="0.2">
      <c r="A62" s="66"/>
      <c r="B62" s="66"/>
      <c r="C62" s="66"/>
      <c r="D62" s="66"/>
      <c r="E62" s="30"/>
      <c r="F62" s="6" t="s">
        <v>5</v>
      </c>
      <c r="G62" s="7">
        <f>IFERROR((SUM(G$55:G$57))/G$54,"n/a")</f>
        <v>0.51489757914338918</v>
      </c>
      <c r="H62" s="7">
        <f>IFERROR((SUM(H$55:H$57))/H$54,"n/a")</f>
        <v>0.50976138828633411</v>
      </c>
      <c r="I62" s="7">
        <f>IFERROR((SUM(I$55:I$57))/I$54,"n/a")</f>
        <v>0.51648351648351654</v>
      </c>
      <c r="J62" s="7">
        <f>IFERROR((SUM(J$55:J$57))/J$54,"n/a")</f>
        <v>0.4935064935064935</v>
      </c>
      <c r="K62" s="7">
        <f>IFERROR((SUM(K$55:K$57))/K$54,"n/a")</f>
        <v>0.56842105263157894</v>
      </c>
      <c r="L62" s="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D62" s="51"/>
      <c r="AE62" s="51"/>
      <c r="AF62" s="51"/>
      <c r="AG62" s="51"/>
      <c r="AH62" s="51"/>
      <c r="AM62" s="51"/>
      <c r="AN62" s="51"/>
      <c r="AO62" s="51"/>
      <c r="AP62" s="51"/>
      <c r="AQ62" s="51"/>
      <c r="AR62" s="51"/>
      <c r="AS62" s="51"/>
      <c r="AT62" s="51"/>
      <c r="AU62" s="51"/>
    </row>
    <row r="63" spans="1:47" ht="17" thickBot="1" x14ac:dyDescent="0.25">
      <c r="A63" s="66"/>
      <c r="B63" s="66"/>
      <c r="C63" s="66"/>
      <c r="D63" s="66"/>
      <c r="E63" s="30"/>
      <c r="F63" s="6"/>
      <c r="G63" s="7"/>
      <c r="H63" s="7"/>
      <c r="I63" s="7"/>
      <c r="J63" s="7"/>
      <c r="K63" s="7"/>
      <c r="L63" s="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D63" s="51"/>
      <c r="AE63" s="51"/>
      <c r="AF63" s="51"/>
      <c r="AG63" s="51"/>
      <c r="AH63" s="51"/>
      <c r="AM63" s="51"/>
      <c r="AN63" s="51"/>
      <c r="AO63" s="51"/>
      <c r="AP63" s="51"/>
      <c r="AQ63" s="51"/>
      <c r="AR63" s="51"/>
      <c r="AS63" s="51"/>
      <c r="AT63" s="51"/>
      <c r="AU63" s="51"/>
    </row>
    <row r="64" spans="1:47" ht="26" x14ac:dyDescent="0.2">
      <c r="A64" s="66"/>
      <c r="B64" s="66"/>
      <c r="C64" s="66"/>
      <c r="D64" s="66"/>
      <c r="E64" s="30"/>
      <c r="F64" s="155" t="s">
        <v>103</v>
      </c>
      <c r="G64" s="156"/>
      <c r="H64" s="156"/>
      <c r="I64" s="105"/>
      <c r="J64" s="105"/>
      <c r="K64" s="105"/>
      <c r="L64" s="106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D64" s="51"/>
      <c r="AE64" s="51"/>
      <c r="AF64" s="51"/>
      <c r="AG64" s="51"/>
      <c r="AH64" s="51"/>
      <c r="AM64" s="51"/>
      <c r="AN64" s="51"/>
      <c r="AO64" s="51"/>
      <c r="AP64" s="51"/>
      <c r="AQ64" s="51"/>
      <c r="AR64" s="51"/>
      <c r="AS64" s="51"/>
      <c r="AT64" s="51"/>
      <c r="AU64" s="51"/>
    </row>
    <row r="65" spans="1:47" ht="26" x14ac:dyDescent="0.2">
      <c r="A65" s="66"/>
      <c r="B65" s="66"/>
      <c r="C65" s="66"/>
      <c r="D65" s="66"/>
      <c r="E65" s="30"/>
      <c r="F65" s="148"/>
      <c r="G65" s="157"/>
      <c r="H65" s="157"/>
      <c r="I65" s="107"/>
      <c r="J65" s="107"/>
      <c r="K65" s="107"/>
      <c r="L65" s="10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D65" s="51"/>
      <c r="AE65" s="51"/>
      <c r="AF65" s="51"/>
      <c r="AG65" s="51"/>
      <c r="AH65" s="51"/>
      <c r="AM65" s="51"/>
      <c r="AN65" s="51"/>
      <c r="AO65" s="51"/>
      <c r="AP65" s="51"/>
      <c r="AQ65" s="51"/>
      <c r="AR65" s="51"/>
      <c r="AS65" s="51"/>
      <c r="AT65" s="51"/>
      <c r="AU65" s="51"/>
    </row>
    <row r="66" spans="1:47" x14ac:dyDescent="0.2">
      <c r="A66" s="66"/>
      <c r="B66" s="66"/>
      <c r="C66" s="66"/>
      <c r="D66" s="66"/>
      <c r="E66" s="30"/>
      <c r="F66" s="15" t="s">
        <v>4</v>
      </c>
      <c r="G66" s="18">
        <f>IFERROR(AVERAGE('OTHER Results'!$M:$M),"N/A")</f>
        <v>12.016587523277479</v>
      </c>
      <c r="H66" s="18">
        <f>IFERROR(AVERAGEIFS('OTHER Results'!$M:$M,'OTHER Results'!$I:$I,H$49),"N/A")</f>
        <v>13.482711496746202</v>
      </c>
      <c r="I66" s="18">
        <f>IFERROR(AVERAGEIFS('OTHER Results'!$M:$M,'OTHER Results'!$I:$I,I$49),"N/A")</f>
        <v>11.316249999999991</v>
      </c>
      <c r="J66" s="18">
        <f>IFERROR(AVERAGEIFS('OTHER Results'!$M:$M,'OTHER Results'!$I:$I,J$49),"N/A")</f>
        <v>10.337467532467533</v>
      </c>
      <c r="K66" s="18">
        <f>IFERROR(AVERAGEIFS('OTHER Results'!$M:$M,'OTHER Results'!$I:$I,K$49),"N/A")</f>
        <v>10.307368421052633</v>
      </c>
      <c r="L66" s="1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D66" s="51"/>
      <c r="AE66" s="51"/>
      <c r="AF66" s="51"/>
      <c r="AG66" s="51"/>
      <c r="AH66" s="51"/>
      <c r="AM66" s="51"/>
      <c r="AN66" s="51"/>
      <c r="AO66" s="51"/>
      <c r="AP66" s="51"/>
      <c r="AQ66" s="51"/>
      <c r="AR66" s="51"/>
      <c r="AS66" s="51"/>
      <c r="AT66" s="51"/>
      <c r="AU66" s="51"/>
    </row>
    <row r="67" spans="1:47" x14ac:dyDescent="0.2">
      <c r="A67" s="66"/>
      <c r="B67" s="66"/>
      <c r="C67" s="66"/>
      <c r="D67" s="66"/>
      <c r="E67" s="30"/>
      <c r="F67" s="15" t="s">
        <v>3</v>
      </c>
      <c r="G67" s="18">
        <f>IFERROR(AVERAGE('OTHER Results'!$O:$O),"N/A")</f>
        <v>2.9957262569832412</v>
      </c>
      <c r="H67" s="18">
        <f>IFERROR(AVERAGEIFS('OTHER Results'!$O:$O,'OTHER Results'!$I:$I,H$49),"N/A")</f>
        <v>3.1174186550976137</v>
      </c>
      <c r="I67" s="18">
        <f>IFERROR(AVERAGEIFS('OTHER Results'!$O:$O,'OTHER Results'!$I:$I,I$49),"N/A")</f>
        <v>2.9428296703296692</v>
      </c>
      <c r="J67" s="18">
        <f>IFERROR(AVERAGEIFS('OTHER Results'!$O:$O,'OTHER Results'!$I:$I,J$49),"N/A")</f>
        <v>2.8778571428571418</v>
      </c>
      <c r="K67" s="18">
        <f>IFERROR(AVERAGEIFS('OTHER Results'!$O:$O,'OTHER Results'!$I:$I,K$49),"N/A")</f>
        <v>2.7989473684210529</v>
      </c>
      <c r="L67" s="1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D67" s="51"/>
      <c r="AE67" s="51"/>
      <c r="AF67" s="51"/>
      <c r="AG67" s="51"/>
      <c r="AH67" s="51"/>
      <c r="AM67" s="51"/>
      <c r="AN67" s="51"/>
      <c r="AO67" s="51"/>
      <c r="AP67" s="51"/>
      <c r="AQ67" s="51"/>
      <c r="AR67" s="51"/>
      <c r="AS67" s="51"/>
      <c r="AT67" s="51"/>
      <c r="AU67" s="51"/>
    </row>
    <row r="68" spans="1:47" hidden="1" outlineLevel="1" x14ac:dyDescent="0.2">
      <c r="A68" s="66"/>
      <c r="B68" s="66"/>
      <c r="C68" s="66"/>
      <c r="D68" s="66"/>
      <c r="E68" s="30"/>
      <c r="F68" s="15"/>
      <c r="G68" s="7"/>
      <c r="H68" s="7"/>
      <c r="I68" s="7"/>
      <c r="J68" s="7"/>
      <c r="K68" s="7"/>
      <c r="L68" s="14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D68" s="51"/>
      <c r="AE68" s="51"/>
      <c r="AF68" s="51"/>
      <c r="AG68" s="51"/>
      <c r="AH68" s="51"/>
      <c r="AM68" s="51"/>
      <c r="AN68" s="51"/>
      <c r="AO68" s="51"/>
      <c r="AP68" s="51"/>
      <c r="AQ68" s="51"/>
      <c r="AR68" s="51"/>
      <c r="AS68" s="51"/>
      <c r="AT68" s="51"/>
      <c r="AU68" s="51"/>
    </row>
    <row r="69" spans="1:47" hidden="1" outlineLevel="1" x14ac:dyDescent="0.2">
      <c r="A69" s="66"/>
      <c r="B69" s="66"/>
      <c r="C69" s="66"/>
      <c r="D69" s="66"/>
      <c r="E69" s="30"/>
      <c r="F69" s="15" t="s">
        <v>2</v>
      </c>
      <c r="G69" s="8">
        <f>SUM('OTHER Results'!$N:$N,'OTHER Results'!$P:$P)</f>
        <v>4505.9974470107572</v>
      </c>
      <c r="H69" s="8">
        <f>SUMIFS('OTHER Results'!$N:$N,'OTHER Results'!$I:$I,H$49)+SUMIFS('OTHER Results'!$P:$P,'OTHER Results'!$I:$I,H$49)</f>
        <v>1851.6219404917765</v>
      </c>
      <c r="I69" s="8">
        <f>SUMIFS('OTHER Results'!$N:$N,'OTHER Results'!$I:$I,I$49)+SUMIFS('OTHER Results'!$P:$P,'OTHER Results'!$I:$I,I$49)</f>
        <v>1539.8250719831453</v>
      </c>
      <c r="J69" s="8">
        <f>SUMIFS('OTHER Results'!$N:$N,'OTHER Results'!$I:$I,J$49)+SUMIFS('OTHER Results'!$P:$P,'OTHER Results'!$I:$I,J$49)</f>
        <v>620.21926588412271</v>
      </c>
      <c r="K69" s="8">
        <f>SUMIFS('OTHER Results'!$N:$N,'OTHER Results'!$I:$I,K$49)+SUMIFS('OTHER Results'!$P:$P,'OTHER Results'!$I:$I,K$49)</f>
        <v>494.33116865170655</v>
      </c>
      <c r="L69" s="14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D69" s="51"/>
      <c r="AE69" s="51"/>
      <c r="AF69" s="51"/>
      <c r="AG69" s="51"/>
      <c r="AH69" s="51"/>
      <c r="AM69" s="51"/>
      <c r="AN69" s="51"/>
      <c r="AO69" s="51"/>
      <c r="AP69" s="51"/>
      <c r="AQ69" s="51"/>
      <c r="AR69" s="51"/>
      <c r="AS69" s="51"/>
      <c r="AT69" s="51"/>
      <c r="AU69" s="51"/>
    </row>
    <row r="70" spans="1:47" hidden="1" outlineLevel="1" x14ac:dyDescent="0.2">
      <c r="A70" s="66"/>
      <c r="B70" s="66"/>
      <c r="C70" s="66"/>
      <c r="D70" s="66"/>
      <c r="E70" s="30"/>
      <c r="F70" s="15" t="s">
        <v>1</v>
      </c>
      <c r="G70" s="8">
        <f>SUM('OTHER Results'!$Q:$Q)+G$69</f>
        <v>4983.8974470107578</v>
      </c>
      <c r="H70" s="8">
        <f>SUMIFS('OTHER Results'!$Q:$Q,'OTHER Results'!$I:$I,H$49)+H69</f>
        <v>1974.2219404917764</v>
      </c>
      <c r="I70" s="8">
        <f>SUMIFS('OTHER Results'!$Q:$Q,'OTHER Results'!$I:$I,I$49)+I69</f>
        <v>1859.5250719831456</v>
      </c>
      <c r="J70" s="8">
        <f>SUMIFS('OTHER Results'!$Q:$Q,'OTHER Results'!$I:$I,J$49)+J69</f>
        <v>554.51926588412266</v>
      </c>
      <c r="K70" s="8">
        <f>SUMIFS('OTHER Results'!$Q:$Q,'OTHER Results'!$I:$I,K$49)+K69</f>
        <v>595.6311686517065</v>
      </c>
      <c r="L70" s="14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D70" s="51"/>
      <c r="AE70" s="51"/>
      <c r="AF70" s="51"/>
      <c r="AG70" s="51"/>
      <c r="AH70" s="51"/>
      <c r="AM70" s="51"/>
      <c r="AN70" s="51"/>
      <c r="AO70" s="51"/>
      <c r="AP70" s="51"/>
      <c r="AQ70" s="51"/>
      <c r="AR70" s="51"/>
      <c r="AS70" s="51"/>
      <c r="AT70" s="51"/>
      <c r="AU70" s="51"/>
    </row>
    <row r="71" spans="1:47" hidden="1" outlineLevel="1" x14ac:dyDescent="0.2">
      <c r="A71" s="66"/>
      <c r="B71" s="66"/>
      <c r="C71" s="66"/>
      <c r="D71" s="66"/>
      <c r="E71" s="30"/>
      <c r="F71" s="15" t="s">
        <v>57</v>
      </c>
      <c r="G71" s="44">
        <f>IFERROR((G70-G69)/G69,"N/A")</f>
        <v>0.10605864863883481</v>
      </c>
      <c r="H71" s="44">
        <f>IFERROR((H70-H69)/H69,"N/A")</f>
        <v>6.6212220388487245E-2</v>
      </c>
      <c r="I71" s="44">
        <f>IFERROR((I70-I69)/I69,"N/A")</f>
        <v>0.20762098618660474</v>
      </c>
      <c r="J71" s="44">
        <f>IFERROR((J70-J69)/J69,"N/A")</f>
        <v>-0.10593027919947744</v>
      </c>
      <c r="K71" s="44">
        <f>IFERROR((K70-K69)/K69,"N/A")</f>
        <v>0.20492335184183666</v>
      </c>
      <c r="L71" s="14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D71" s="51"/>
      <c r="AE71" s="51"/>
      <c r="AF71" s="51"/>
      <c r="AG71" s="51"/>
      <c r="AH71" s="51"/>
      <c r="AM71" s="51"/>
      <c r="AN71" s="51"/>
      <c r="AO71" s="51"/>
      <c r="AP71" s="51"/>
      <c r="AQ71" s="51"/>
      <c r="AR71" s="51"/>
      <c r="AS71" s="51"/>
      <c r="AT71" s="51"/>
      <c r="AU71" s="51"/>
    </row>
    <row r="72" spans="1:47" hidden="1" outlineLevel="1" x14ac:dyDescent="0.2">
      <c r="A72" s="66"/>
      <c r="B72" s="66"/>
      <c r="C72" s="66"/>
      <c r="D72" s="66"/>
      <c r="E72" s="30"/>
      <c r="F72" s="15" t="s">
        <v>102</v>
      </c>
      <c r="G72" s="5" t="str">
        <f>ROUND(SUM('OTHER Results'!$Q:$Q),1)&amp;" units"</f>
        <v>477.9 units</v>
      </c>
      <c r="H72" s="4" t="str">
        <f>ROUND(SUMIFS('OTHER Results'!$Q:$Q,'OTHER Results'!$I:$I,H$49),1)&amp;" units"</f>
        <v>122.6 units</v>
      </c>
      <c r="I72" s="4" t="str">
        <f>ROUND(SUMIFS('OTHER Results'!$Q:$Q,'OTHER Results'!$I:$I,I$49),1)&amp;" units"</f>
        <v>319.7 units</v>
      </c>
      <c r="J72" s="4" t="str">
        <f>ROUND(SUMIFS('OTHER Results'!$Q:$Q,'OTHER Results'!$I:$I,J$49),1)&amp;" units"</f>
        <v>-65.7 units</v>
      </c>
      <c r="K72" s="4" t="str">
        <f>ROUND(SUMIFS('OTHER Results'!$Q:$Q,'OTHER Results'!$I:$I,K$49),1)&amp;" units"</f>
        <v>101.3 units</v>
      </c>
      <c r="L72" s="14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D72" s="51"/>
      <c r="AE72" s="51"/>
      <c r="AF72" s="51"/>
      <c r="AG72" s="51"/>
      <c r="AH72" s="51"/>
      <c r="AM72" s="51"/>
      <c r="AN72" s="51"/>
      <c r="AO72" s="51"/>
      <c r="AP72" s="51"/>
      <c r="AQ72" s="51"/>
      <c r="AR72" s="51"/>
      <c r="AS72" s="51"/>
      <c r="AT72" s="51"/>
      <c r="AU72" s="51"/>
    </row>
    <row r="73" spans="1:47" ht="17" collapsed="1" thickBot="1" x14ac:dyDescent="0.25">
      <c r="A73" s="66"/>
      <c r="B73" s="66"/>
      <c r="C73" s="66"/>
      <c r="D73" s="66"/>
      <c r="E73" s="30"/>
      <c r="F73" s="19"/>
      <c r="G73" s="20"/>
      <c r="H73" s="20"/>
      <c r="I73" s="20"/>
      <c r="J73" s="20"/>
      <c r="K73" s="20"/>
      <c r="L73" s="22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D73" s="51"/>
      <c r="AE73" s="51"/>
      <c r="AF73" s="51"/>
      <c r="AG73" s="51"/>
      <c r="AH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1:47" x14ac:dyDescent="0.2">
      <c r="A74" s="66"/>
      <c r="B74" s="66"/>
      <c r="C74" s="66"/>
      <c r="D74" s="66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D74" s="51"/>
      <c r="AE74" s="51"/>
      <c r="AF74" s="51"/>
      <c r="AG74" s="51"/>
      <c r="AH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1:47" s="110" customFormat="1" hidden="1" outlineLevel="1" x14ac:dyDescent="0.2">
      <c r="F75" s="46" t="s">
        <v>68</v>
      </c>
      <c r="H75" s="110" t="s">
        <v>67</v>
      </c>
      <c r="I75" s="110" t="s">
        <v>245</v>
      </c>
      <c r="J75" s="110" t="s">
        <v>70</v>
      </c>
      <c r="K75" s="110" t="s">
        <v>69</v>
      </c>
      <c r="AD75" s="111"/>
      <c r="AE75" s="111"/>
      <c r="AF75" s="111"/>
      <c r="AG75" s="111"/>
      <c r="AH75" s="111"/>
      <c r="AM75" s="111"/>
      <c r="AN75" s="111"/>
      <c r="AO75" s="111"/>
      <c r="AP75" s="111"/>
      <c r="AQ75" s="111"/>
      <c r="AR75" s="111"/>
      <c r="AS75" s="111"/>
      <c r="AT75" s="111"/>
      <c r="AU75" s="111"/>
    </row>
    <row r="76" spans="1:47" ht="17" collapsed="1" thickBo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D76" s="51"/>
      <c r="AE76" s="51"/>
      <c r="AF76" s="51"/>
      <c r="AG76" s="51"/>
      <c r="AH76" s="51"/>
      <c r="AM76" s="51"/>
      <c r="AN76" s="51"/>
      <c r="AO76" s="51"/>
      <c r="AP76" s="51"/>
      <c r="AQ76" s="51"/>
      <c r="AR76" s="51"/>
      <c r="AS76" s="51"/>
      <c r="AT76" s="51"/>
      <c r="AU76" s="51"/>
    </row>
    <row r="77" spans="1:47" ht="16" customHeight="1" x14ac:dyDescent="0.2">
      <c r="A77" s="30"/>
      <c r="B77" s="30"/>
      <c r="C77" s="30"/>
      <c r="D77" s="30"/>
      <c r="E77" s="30"/>
      <c r="F77" s="149" t="s">
        <v>1456</v>
      </c>
      <c r="G77" s="150"/>
      <c r="H77" s="150"/>
      <c r="I77" s="150"/>
      <c r="J77" s="150"/>
      <c r="K77" s="150"/>
      <c r="L77" s="151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D77" s="51"/>
      <c r="AE77" s="51"/>
      <c r="AF77" s="51"/>
      <c r="AG77" s="51"/>
      <c r="AH77" s="51"/>
      <c r="AM77" s="51"/>
      <c r="AN77" s="51"/>
      <c r="AO77" s="51"/>
      <c r="AP77" s="51"/>
      <c r="AQ77" s="51"/>
      <c r="AR77" s="51"/>
      <c r="AS77" s="51"/>
      <c r="AT77" s="51"/>
      <c r="AU77" s="51"/>
    </row>
    <row r="78" spans="1:47" ht="17" customHeight="1" thickBot="1" x14ac:dyDescent="0.25">
      <c r="A78" s="30"/>
      <c r="B78" s="30"/>
      <c r="C78" s="30"/>
      <c r="D78" s="30"/>
      <c r="E78" s="30"/>
      <c r="F78" s="152"/>
      <c r="G78" s="153"/>
      <c r="H78" s="153"/>
      <c r="I78" s="153"/>
      <c r="J78" s="153"/>
      <c r="K78" s="153"/>
      <c r="L78" s="154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D78" s="51"/>
      <c r="AE78" s="51"/>
      <c r="AF78" s="51"/>
      <c r="AG78" s="51"/>
      <c r="AH78" s="51"/>
      <c r="AM78" s="51"/>
      <c r="AN78" s="51"/>
      <c r="AO78" s="51"/>
      <c r="AP78" s="51"/>
      <c r="AQ78" s="51"/>
      <c r="AR78" s="51"/>
      <c r="AS78" s="51"/>
      <c r="AT78" s="51"/>
      <c r="AU78" s="51"/>
    </row>
    <row r="79" spans="1:47" x14ac:dyDescent="0.2">
      <c r="A79" s="30"/>
      <c r="B79" s="30"/>
      <c r="C79" s="30"/>
      <c r="D79" s="30"/>
      <c r="E79" s="30"/>
      <c r="F79" s="148" t="s">
        <v>63</v>
      </c>
      <c r="G79" s="16" t="s">
        <v>17</v>
      </c>
      <c r="H79" s="16" t="s">
        <v>1457</v>
      </c>
      <c r="I79" s="16" t="s">
        <v>245</v>
      </c>
      <c r="J79" s="16" t="s">
        <v>70</v>
      </c>
      <c r="K79" s="16" t="s">
        <v>69</v>
      </c>
      <c r="L79" s="14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D79" s="51"/>
      <c r="AE79" s="51"/>
      <c r="AF79" s="51"/>
      <c r="AG79" s="51"/>
      <c r="AH79" s="51"/>
      <c r="AM79" s="51"/>
      <c r="AN79" s="51"/>
      <c r="AO79" s="51"/>
      <c r="AP79" s="51"/>
      <c r="AQ79" s="51"/>
      <c r="AR79" s="51"/>
      <c r="AS79" s="51"/>
      <c r="AT79" s="51"/>
      <c r="AU79" s="51"/>
    </row>
    <row r="80" spans="1:47" x14ac:dyDescent="0.2">
      <c r="A80" s="30"/>
      <c r="B80" s="30"/>
      <c r="C80" s="30"/>
      <c r="D80" s="30"/>
      <c r="E80" s="30"/>
      <c r="F80" s="148"/>
      <c r="G80" s="49">
        <f t="shared" ref="G80:G85" si="26">SUM(H80:L80)</f>
        <v>898</v>
      </c>
      <c r="H80" s="13">
        <f>COUNTIFS('OTHER Results'!$G:$G,H$75,'OTHER Results'!$B:$B,"&gt;0")</f>
        <v>636</v>
      </c>
      <c r="I80" s="13">
        <f>COUNTIFS('OTHER Results'!$G:$G,I$75,'OTHER Results'!$B:$B,"&gt;0")</f>
        <v>118</v>
      </c>
      <c r="J80" s="13">
        <f>COUNTIFS('OTHER Results'!$G:$G,J$75,'OTHER Results'!$B:$B,"&gt;0")</f>
        <v>55</v>
      </c>
      <c r="K80" s="13">
        <f>COUNTIFS('OTHER Results'!$G:$G,K$75,'OTHER Results'!$B:$B,"&gt;0")</f>
        <v>89</v>
      </c>
      <c r="L80" s="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D80" s="51"/>
      <c r="AE80" s="51"/>
      <c r="AF80" s="51"/>
      <c r="AG80" s="51"/>
      <c r="AH80" s="51"/>
      <c r="AM80" s="51"/>
      <c r="AN80" s="51"/>
      <c r="AO80" s="51"/>
      <c r="AP80" s="51"/>
      <c r="AQ80" s="51"/>
      <c r="AR80" s="51"/>
      <c r="AS80" s="51"/>
      <c r="AT80" s="51"/>
      <c r="AU80" s="51"/>
    </row>
    <row r="81" spans="1:47" x14ac:dyDescent="0.2">
      <c r="A81" s="30"/>
      <c r="B81" s="30"/>
      <c r="C81" s="30"/>
      <c r="D81" s="30"/>
      <c r="E81" s="30"/>
      <c r="F81" s="11" t="s">
        <v>9</v>
      </c>
      <c r="G81" s="12">
        <f t="shared" si="26"/>
        <v>225</v>
      </c>
      <c r="H81" s="12">
        <f>COUNTIFS('OTHER Results'!$G:$G,H$75,'OTHER Results'!$L:$L,$F81,'OTHER Results'!$B:$B,"&gt;0")</f>
        <v>169</v>
      </c>
      <c r="I81" s="12">
        <f>COUNTIFS('OTHER Results'!$G:$G,I$75,'OTHER Results'!$L:$L,$F81,'OTHER Results'!$B:$B,"&gt;0")</f>
        <v>24</v>
      </c>
      <c r="J81" s="12">
        <f>COUNTIFS('OTHER Results'!$G:$G,J$75,'OTHER Results'!$L:$L,$F81,'OTHER Results'!$B:$B,"&gt;0")</f>
        <v>16</v>
      </c>
      <c r="K81" s="12">
        <f>COUNTIFS('OTHER Results'!$G:$G,K$75,'OTHER Results'!$L:$L,$F81,'OTHER Results'!$B:$B,"&gt;0")</f>
        <v>16</v>
      </c>
      <c r="L81" s="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D81" s="51"/>
      <c r="AE81" s="51"/>
      <c r="AF81" s="51"/>
      <c r="AG81" s="51"/>
      <c r="AH81" s="51"/>
      <c r="AM81" s="51"/>
      <c r="AN81" s="51"/>
      <c r="AO81" s="51"/>
      <c r="AP81" s="51"/>
      <c r="AQ81" s="51"/>
      <c r="AR81" s="51"/>
      <c r="AS81" s="51"/>
      <c r="AT81" s="51"/>
      <c r="AU81" s="51"/>
    </row>
    <row r="82" spans="1:47" x14ac:dyDescent="0.2">
      <c r="A82" s="30"/>
      <c r="B82" s="30"/>
      <c r="C82" s="30"/>
      <c r="D82" s="30"/>
      <c r="E82" s="30"/>
      <c r="F82" s="11" t="s">
        <v>12</v>
      </c>
      <c r="G82" s="12">
        <f t="shared" si="26"/>
        <v>154</v>
      </c>
      <c r="H82" s="12">
        <f>COUNTIFS('OTHER Results'!$G:$G,H$75,'OTHER Results'!$L:$L,$F82,'OTHER Results'!$B:$B,"&gt;0")</f>
        <v>113</v>
      </c>
      <c r="I82" s="12">
        <f>COUNTIFS('OTHER Results'!$G:$G,I$75,'OTHER Results'!$L:$L,$F82,'OTHER Results'!$B:$B,"&gt;0")</f>
        <v>24</v>
      </c>
      <c r="J82" s="12">
        <f>COUNTIFS('OTHER Results'!$G:$G,J$75,'OTHER Results'!$L:$L,$F82,'OTHER Results'!$B:$B,"&gt;0")</f>
        <v>8</v>
      </c>
      <c r="K82" s="12">
        <f>COUNTIFS('OTHER Results'!$G:$G,K$75,'OTHER Results'!$L:$L,$F82,'OTHER Results'!$B:$B,"&gt;0")</f>
        <v>9</v>
      </c>
      <c r="L82" s="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D82" s="51"/>
      <c r="AE82" s="51"/>
      <c r="AF82" s="51"/>
      <c r="AG82" s="51"/>
      <c r="AH82" s="51"/>
      <c r="AM82" s="51"/>
      <c r="AN82" s="51"/>
      <c r="AO82" s="51"/>
      <c r="AP82" s="51"/>
      <c r="AQ82" s="51"/>
      <c r="AR82" s="51"/>
      <c r="AS82" s="51"/>
      <c r="AT82" s="51"/>
      <c r="AU82" s="51"/>
    </row>
    <row r="83" spans="1:47" x14ac:dyDescent="0.2">
      <c r="A83" s="30"/>
      <c r="B83" s="30"/>
      <c r="C83" s="30"/>
      <c r="D83" s="30"/>
      <c r="E83" s="30"/>
      <c r="F83" s="11" t="s">
        <v>8</v>
      </c>
      <c r="G83" s="12">
        <f t="shared" si="26"/>
        <v>108</v>
      </c>
      <c r="H83" s="12">
        <f>COUNTIFS('OTHER Results'!$G:$G,H$75,'OTHER Results'!$L:$L,$F83,'OTHER Results'!$B:$B,"&gt;0")</f>
        <v>81</v>
      </c>
      <c r="I83" s="12">
        <f>COUNTIFS('OTHER Results'!$G:$G,I$75,'OTHER Results'!$L:$L,$F83,'OTHER Results'!$B:$B,"&gt;0")</f>
        <v>12</v>
      </c>
      <c r="J83" s="12">
        <f>COUNTIFS('OTHER Results'!$G:$G,J$75,'OTHER Results'!$L:$L,$F83,'OTHER Results'!$B:$B,"&gt;0")</f>
        <v>5</v>
      </c>
      <c r="K83" s="12">
        <f>COUNTIFS('OTHER Results'!$G:$G,K$75,'OTHER Results'!$L:$L,$F83,'OTHER Results'!$B:$B,"&gt;0")</f>
        <v>10</v>
      </c>
      <c r="L83" s="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D83" s="51"/>
      <c r="AE83" s="51"/>
      <c r="AF83" s="51"/>
      <c r="AG83" s="51"/>
      <c r="AH83" s="51"/>
      <c r="AM83" s="51"/>
      <c r="AN83" s="51"/>
      <c r="AO83" s="51"/>
      <c r="AP83" s="51"/>
      <c r="AQ83" s="51"/>
      <c r="AR83" s="51"/>
      <c r="AS83" s="51"/>
      <c r="AT83" s="51"/>
      <c r="AU83" s="51"/>
    </row>
    <row r="84" spans="1:47" x14ac:dyDescent="0.2">
      <c r="A84" s="30"/>
      <c r="B84" s="30"/>
      <c r="C84" s="30"/>
      <c r="D84" s="30"/>
      <c r="E84" s="30"/>
      <c r="F84" s="11" t="s">
        <v>56</v>
      </c>
      <c r="G84" s="12">
        <f t="shared" si="26"/>
        <v>94</v>
      </c>
      <c r="H84" s="12">
        <f>COUNTIFS('OTHER Results'!$G:$G,H$75,'OTHER Results'!$L:$L,$F84,'OTHER Results'!$B:$B,"&gt;0")</f>
        <v>75</v>
      </c>
      <c r="I84" s="12">
        <f>COUNTIFS('OTHER Results'!$G:$G,I$75,'OTHER Results'!$L:$L,$F84,'OTHER Results'!$B:$B,"&gt;0")</f>
        <v>5</v>
      </c>
      <c r="J84" s="12">
        <f>COUNTIFS('OTHER Results'!$G:$G,J$75,'OTHER Results'!$L:$L,$F84,'OTHER Results'!$B:$B,"&gt;0")</f>
        <v>4</v>
      </c>
      <c r="K84" s="12">
        <f>COUNTIFS('OTHER Results'!$G:$G,K$75,'OTHER Results'!$L:$L,$F84,'OTHER Results'!$B:$B,"&gt;0")</f>
        <v>10</v>
      </c>
      <c r="L84" s="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D84" s="51"/>
      <c r="AE84" s="51"/>
      <c r="AF84" s="51"/>
      <c r="AG84" s="51"/>
      <c r="AH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1:47" x14ac:dyDescent="0.2">
      <c r="A85" s="30"/>
      <c r="B85" s="30"/>
      <c r="C85" s="30"/>
      <c r="D85" s="30"/>
      <c r="E85" s="30"/>
      <c r="F85" s="11" t="s">
        <v>7</v>
      </c>
      <c r="G85" s="12">
        <f t="shared" si="26"/>
        <v>317</v>
      </c>
      <c r="H85" s="12">
        <f t="shared" ref="H85:K85" si="27">H80-SUM(H81:H84)</f>
        <v>198</v>
      </c>
      <c r="I85" s="12">
        <f t="shared" si="27"/>
        <v>53</v>
      </c>
      <c r="J85" s="12">
        <f t="shared" si="27"/>
        <v>22</v>
      </c>
      <c r="K85" s="12">
        <f t="shared" si="27"/>
        <v>44</v>
      </c>
      <c r="L85" s="3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D85" s="51"/>
      <c r="AE85" s="51"/>
      <c r="AF85" s="51"/>
      <c r="AG85" s="51"/>
      <c r="AH85" s="51"/>
      <c r="AM85" s="51"/>
      <c r="AN85" s="51"/>
      <c r="AO85" s="51"/>
      <c r="AP85" s="51"/>
      <c r="AQ85" s="51"/>
      <c r="AR85" s="51"/>
      <c r="AS85" s="51"/>
      <c r="AT85" s="51"/>
      <c r="AU85" s="51"/>
    </row>
    <row r="86" spans="1:47" x14ac:dyDescent="0.2">
      <c r="A86" s="30"/>
      <c r="B86" s="30"/>
      <c r="C86" s="30"/>
      <c r="D86" s="30"/>
      <c r="E86" s="30"/>
      <c r="F86" s="11"/>
      <c r="G86" s="8"/>
      <c r="H86" s="12"/>
      <c r="I86" s="8"/>
      <c r="J86" s="8"/>
      <c r="K86" s="8"/>
      <c r="L86" s="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D86" s="51"/>
      <c r="AE86" s="51"/>
      <c r="AF86" s="51"/>
      <c r="AG86" s="51"/>
      <c r="AH86" s="51"/>
      <c r="AM86" s="51"/>
      <c r="AN86" s="51"/>
      <c r="AO86" s="51"/>
      <c r="AP86" s="51"/>
      <c r="AQ86" s="51"/>
      <c r="AR86" s="51"/>
      <c r="AS86" s="51"/>
      <c r="AT86" s="51"/>
      <c r="AU86" s="51"/>
    </row>
    <row r="87" spans="1:47" x14ac:dyDescent="0.2">
      <c r="A87" s="30"/>
      <c r="B87" s="30"/>
      <c r="C87" s="30"/>
      <c r="D87" s="30"/>
      <c r="E87" s="30"/>
      <c r="F87" s="6" t="s">
        <v>6</v>
      </c>
      <c r="G87" s="7">
        <f>IFERROR(G$81/G$80,"n/a")</f>
        <v>0.25055679287305122</v>
      </c>
      <c r="H87" s="7">
        <f>IFERROR(H$81/H$80,"n/a")</f>
        <v>0.26572327044025157</v>
      </c>
      <c r="I87" s="7">
        <f>IFERROR(I$81/I$80,"n/a")</f>
        <v>0.20338983050847459</v>
      </c>
      <c r="J87" s="7">
        <f>IFERROR(J$81/J$80,"n/a")</f>
        <v>0.29090909090909089</v>
      </c>
      <c r="K87" s="7">
        <f>IFERROR(K$81/K$80,"n/a")</f>
        <v>0.1797752808988764</v>
      </c>
      <c r="L87" s="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D87" s="51"/>
      <c r="AE87" s="51"/>
      <c r="AF87" s="51"/>
      <c r="AG87" s="51"/>
      <c r="AH87" s="51"/>
      <c r="AM87" s="51"/>
      <c r="AN87" s="51"/>
      <c r="AO87" s="51"/>
      <c r="AP87" s="51"/>
      <c r="AQ87" s="51"/>
      <c r="AR87" s="51"/>
      <c r="AS87" s="51"/>
      <c r="AT87" s="51"/>
      <c r="AU87" s="51"/>
    </row>
    <row r="88" spans="1:47" x14ac:dyDescent="0.2">
      <c r="A88" s="30"/>
      <c r="B88" s="30"/>
      <c r="C88" s="30"/>
      <c r="D88" s="30"/>
      <c r="E88" s="30"/>
      <c r="F88" s="6" t="s">
        <v>5</v>
      </c>
      <c r="G88" s="7">
        <f>IFERROR((SUM(G$81:G$83))/G$80,"n/a")</f>
        <v>0.54231625835189312</v>
      </c>
      <c r="H88" s="7">
        <f>IFERROR((SUM(H$81:H$83))/H$80,"n/a")</f>
        <v>0.57075471698113212</v>
      </c>
      <c r="I88" s="7">
        <f>IFERROR((SUM(I$81:I$83))/I$80,"n/a")</f>
        <v>0.50847457627118642</v>
      </c>
      <c r="J88" s="7">
        <f>IFERROR((SUM(J$81:J$83))/J$80,"n/a")</f>
        <v>0.52727272727272723</v>
      </c>
      <c r="K88" s="7">
        <f>IFERROR((SUM(K$81:K$83))/K$80,"n/a")</f>
        <v>0.39325842696629215</v>
      </c>
      <c r="L88" s="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D88" s="51"/>
      <c r="AE88" s="51"/>
      <c r="AF88" s="51"/>
      <c r="AG88" s="51"/>
      <c r="AH88" s="51"/>
      <c r="AM88" s="51"/>
      <c r="AN88" s="51"/>
      <c r="AO88" s="51"/>
      <c r="AP88" s="51"/>
      <c r="AQ88" s="51"/>
      <c r="AR88" s="51"/>
      <c r="AS88" s="51"/>
      <c r="AT88" s="51"/>
      <c r="AU88" s="51"/>
    </row>
    <row r="89" spans="1:47" ht="17" thickBot="1" x14ac:dyDescent="0.25">
      <c r="A89" s="30"/>
      <c r="B89" s="30"/>
      <c r="C89" s="30"/>
      <c r="D89" s="30"/>
      <c r="E89" s="30"/>
      <c r="F89" s="6"/>
      <c r="G89" s="7"/>
      <c r="H89" s="7"/>
      <c r="I89" s="7"/>
      <c r="J89" s="7"/>
      <c r="K89" s="7"/>
      <c r="L89" s="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D89" s="51"/>
      <c r="AE89" s="51"/>
      <c r="AF89" s="51"/>
      <c r="AG89" s="51"/>
      <c r="AH89" s="51"/>
      <c r="AM89" s="51"/>
      <c r="AN89" s="51"/>
      <c r="AO89" s="51"/>
      <c r="AP89" s="51"/>
      <c r="AQ89" s="51"/>
      <c r="AR89" s="51"/>
      <c r="AS89" s="51"/>
      <c r="AT89" s="51"/>
      <c r="AU89" s="51"/>
    </row>
    <row r="90" spans="1:47" ht="26" x14ac:dyDescent="0.2">
      <c r="A90" s="30"/>
      <c r="B90" s="30"/>
      <c r="C90" s="30"/>
      <c r="D90" s="30"/>
      <c r="E90" s="30"/>
      <c r="F90" s="155" t="s">
        <v>103</v>
      </c>
      <c r="G90" s="156"/>
      <c r="H90" s="156"/>
      <c r="I90" s="105"/>
      <c r="J90" s="105"/>
      <c r="K90" s="105"/>
      <c r="L90" s="106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D90" s="51"/>
      <c r="AE90" s="51"/>
      <c r="AF90" s="51"/>
      <c r="AG90" s="51"/>
      <c r="AH90" s="51"/>
      <c r="AM90" s="51"/>
      <c r="AN90" s="51"/>
      <c r="AO90" s="51"/>
      <c r="AP90" s="51"/>
      <c r="AQ90" s="51"/>
      <c r="AR90" s="51"/>
      <c r="AS90" s="51"/>
      <c r="AT90" s="51"/>
      <c r="AU90" s="51"/>
    </row>
    <row r="91" spans="1:47" ht="26" x14ac:dyDescent="0.2">
      <c r="A91" s="30"/>
      <c r="B91" s="30"/>
      <c r="C91" s="30"/>
      <c r="D91" s="30"/>
      <c r="E91" s="30"/>
      <c r="F91" s="148"/>
      <c r="G91" s="157"/>
      <c r="H91" s="157"/>
      <c r="I91" s="107"/>
      <c r="J91" s="107"/>
      <c r="K91" s="107"/>
      <c r="L91" s="10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D91" s="51"/>
      <c r="AE91" s="51"/>
      <c r="AF91" s="51"/>
      <c r="AG91" s="51"/>
      <c r="AH91" s="51"/>
      <c r="AM91" s="51"/>
      <c r="AN91" s="51"/>
      <c r="AO91" s="51"/>
      <c r="AP91" s="51"/>
      <c r="AQ91" s="51"/>
      <c r="AR91" s="51"/>
      <c r="AS91" s="51"/>
      <c r="AT91" s="51"/>
      <c r="AU91" s="51"/>
    </row>
    <row r="92" spans="1:47" x14ac:dyDescent="0.2">
      <c r="A92" s="30"/>
      <c r="B92" s="30"/>
      <c r="C92" s="30"/>
      <c r="D92" s="30"/>
      <c r="E92" s="30"/>
      <c r="F92" s="15" t="s">
        <v>4</v>
      </c>
      <c r="G92" s="18">
        <f>IFERROR(AVERAGE('OTHER Results'!$M:$M),"N/A")</f>
        <v>12.016587523277479</v>
      </c>
      <c r="H92" s="18">
        <f>IFERROR(AVERAGEIFS('OTHER Results'!$M:$M,'OTHER Results'!$G:$G,H$75),"N/A")</f>
        <v>10.961336477987427</v>
      </c>
      <c r="I92" s="18">
        <f>IFERROR(AVERAGEIFS('OTHER Results'!$M:$M,'OTHER Results'!$G:$G,I$75),"N/A")</f>
        <v>10.625338983050851</v>
      </c>
      <c r="J92" s="18">
        <f>IFERROR(AVERAGEIFS('OTHER Results'!$M:$M,'OTHER Results'!$G:$G,J$75),"N/A")</f>
        <v>9.5416363636363624</v>
      </c>
      <c r="K92" s="18">
        <f>IFERROR(AVERAGEIFS('OTHER Results'!$M:$M,'OTHER Results'!$G:$G,K$75),"N/A")</f>
        <v>14.344044943820224</v>
      </c>
      <c r="L92" s="14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D92" s="51"/>
      <c r="AE92" s="51"/>
      <c r="AF92" s="51"/>
      <c r="AG92" s="51"/>
      <c r="AH92" s="51"/>
      <c r="AM92" s="51"/>
      <c r="AN92" s="51"/>
      <c r="AO92" s="51"/>
      <c r="AP92" s="51"/>
      <c r="AQ92" s="51"/>
      <c r="AR92" s="51"/>
      <c r="AS92" s="51"/>
      <c r="AT92" s="51"/>
      <c r="AU92" s="51"/>
    </row>
    <row r="93" spans="1:47" x14ac:dyDescent="0.2">
      <c r="A93" s="30"/>
      <c r="B93" s="30"/>
      <c r="C93" s="30"/>
      <c r="D93" s="30"/>
      <c r="E93" s="30"/>
      <c r="F93" s="15" t="s">
        <v>3</v>
      </c>
      <c r="G93" s="18">
        <f>IFERROR(AVERAGE('OTHER Results'!$O:$O),"N/A")</f>
        <v>2.9957262569832412</v>
      </c>
      <c r="H93" s="18">
        <f>IFERROR(AVERAGEIFS('OTHER Results'!$O:$O,'OTHER Results'!$G:$G,H$75),"N/A")</f>
        <v>2.6606289308176096</v>
      </c>
      <c r="I93" s="18">
        <f>IFERROR(AVERAGEIFS('OTHER Results'!$O:$O,'OTHER Results'!$G:$G,I$75),"N/A")</f>
        <v>2.9348305084745752</v>
      </c>
      <c r="J93" s="18">
        <f>IFERROR(AVERAGEIFS('OTHER Results'!$O:$O,'OTHER Results'!$G:$G,J$75),"N/A")</f>
        <v>2.8365454545454538</v>
      </c>
      <c r="K93" s="18">
        <f>IFERROR(AVERAGEIFS('OTHER Results'!$O:$O,'OTHER Results'!$G:$G,K$75),"N/A")</f>
        <v>3.6347191011235949</v>
      </c>
      <c r="L93" s="14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D93" s="51"/>
      <c r="AE93" s="51"/>
      <c r="AF93" s="51"/>
      <c r="AG93" s="51"/>
      <c r="AH93" s="51"/>
      <c r="AM93" s="51"/>
      <c r="AN93" s="51"/>
      <c r="AO93" s="51"/>
      <c r="AP93" s="51"/>
      <c r="AQ93" s="51"/>
      <c r="AR93" s="51"/>
      <c r="AS93" s="51"/>
      <c r="AT93" s="51"/>
      <c r="AU93" s="51"/>
    </row>
    <row r="94" spans="1:47" hidden="1" outlineLevel="1" x14ac:dyDescent="0.2">
      <c r="A94" s="30"/>
      <c r="B94" s="30"/>
      <c r="C94" s="30"/>
      <c r="D94" s="30"/>
      <c r="E94" s="30"/>
      <c r="F94" s="15"/>
      <c r="G94" s="7"/>
      <c r="H94" s="7"/>
      <c r="I94" s="7"/>
      <c r="J94" s="7"/>
      <c r="K94" s="7"/>
      <c r="L94" s="14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D94" s="51"/>
      <c r="AE94" s="51"/>
      <c r="AF94" s="51"/>
      <c r="AG94" s="51"/>
      <c r="AH94" s="51"/>
      <c r="AM94" s="51"/>
      <c r="AN94" s="51"/>
      <c r="AO94" s="51"/>
      <c r="AP94" s="51"/>
      <c r="AQ94" s="51"/>
      <c r="AR94" s="51"/>
      <c r="AS94" s="51"/>
      <c r="AT94" s="51"/>
      <c r="AU94" s="51"/>
    </row>
    <row r="95" spans="1:47" hidden="1" outlineLevel="1" x14ac:dyDescent="0.2">
      <c r="A95" s="30"/>
      <c r="B95" s="30"/>
      <c r="C95" s="30"/>
      <c r="D95" s="30"/>
      <c r="E95" s="30"/>
      <c r="F95" s="15" t="s">
        <v>2</v>
      </c>
      <c r="G95" s="8">
        <f>SUM('OTHER Results'!$N:$N,'OTHER Results'!$P:$P)</f>
        <v>4505.9974470107572</v>
      </c>
      <c r="H95" s="8">
        <f>SUMIFS('OTHER Results'!$N:$N,'OTHER Results'!$G:$G,H$75)+SUMIFS('OTHER Results'!$P:$P,'OTHER Results'!$G:$G,H$75)</f>
        <v>2928.807627013111</v>
      </c>
      <c r="I95" s="8">
        <f>SUMIFS('OTHER Results'!$N:$N,'OTHER Results'!$G:$G,I$75)+SUMIFS('OTHER Results'!$P:$P,'OTHER Results'!$G:$G,I$75)</f>
        <v>475.104364063753</v>
      </c>
      <c r="J95" s="8">
        <f>SUMIFS('OTHER Results'!$N:$N,'OTHER Results'!$G:$G,J$75)+SUMIFS('OTHER Results'!$P:$P,'OTHER Results'!$G:$G,J$75)</f>
        <v>210.38552964389743</v>
      </c>
      <c r="K95" s="8">
        <f>SUMIFS('OTHER Results'!$N:$N,'OTHER Results'!$G:$G,K$75)+SUMIFS('OTHER Results'!$P:$P,'OTHER Results'!$G:$G,K$75)</f>
        <v>286.10080868128352</v>
      </c>
      <c r="L95" s="14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D95" s="51"/>
      <c r="AE95" s="51"/>
      <c r="AF95" s="51"/>
      <c r="AG95" s="51"/>
      <c r="AH95" s="51"/>
      <c r="AM95" s="51"/>
      <c r="AN95" s="51"/>
      <c r="AO95" s="51"/>
      <c r="AP95" s="51"/>
      <c r="AQ95" s="51"/>
      <c r="AR95" s="51"/>
      <c r="AS95" s="51"/>
      <c r="AT95" s="51"/>
      <c r="AU95" s="51"/>
    </row>
    <row r="96" spans="1:47" hidden="1" outlineLevel="1" x14ac:dyDescent="0.2">
      <c r="A96" s="30"/>
      <c r="B96" s="30"/>
      <c r="C96" s="30"/>
      <c r="D96" s="30"/>
      <c r="E96" s="30"/>
      <c r="F96" s="15" t="s">
        <v>1</v>
      </c>
      <c r="G96" s="8">
        <f>SUM('OTHER Results'!$Q:$Q)+G$95</f>
        <v>4983.8974470107578</v>
      </c>
      <c r="H96" s="8">
        <f>SUMIFS('OTHER Results'!$Q:$Q,'OTHER Results'!$G:$G,H$75)+H95</f>
        <v>3327.1076270131111</v>
      </c>
      <c r="I96" s="8">
        <f>SUMIFS('OTHER Results'!$Q:$Q,'OTHER Results'!$G:$G,I$75)+I95</f>
        <v>444.104364063753</v>
      </c>
      <c r="J96" s="8">
        <f>SUMIFS('OTHER Results'!$Q:$Q,'OTHER Results'!$G:$G,J$75)+J95</f>
        <v>281.98552964389739</v>
      </c>
      <c r="K96" s="8">
        <f>SUMIFS('OTHER Results'!$Q:$Q,'OTHER Results'!$G:$G,K$75)+K95</f>
        <v>292.5008086812835</v>
      </c>
      <c r="L96" s="14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D96" s="51"/>
      <c r="AE96" s="51"/>
      <c r="AF96" s="51"/>
      <c r="AG96" s="51"/>
      <c r="AH96" s="51"/>
      <c r="AM96" s="51"/>
      <c r="AN96" s="51"/>
      <c r="AO96" s="51"/>
      <c r="AP96" s="51"/>
      <c r="AQ96" s="51"/>
      <c r="AR96" s="51"/>
      <c r="AS96" s="51"/>
      <c r="AT96" s="51"/>
      <c r="AU96" s="51"/>
    </row>
    <row r="97" spans="1:47" hidden="1" outlineLevel="1" x14ac:dyDescent="0.2">
      <c r="A97" s="30"/>
      <c r="B97" s="30"/>
      <c r="C97" s="30"/>
      <c r="D97" s="30"/>
      <c r="E97" s="30"/>
      <c r="F97" s="15" t="s">
        <v>57</v>
      </c>
      <c r="G97" s="44">
        <f t="shared" ref="G97:K97" si="28">IFERROR((G96-G95)/G95,"N/A")</f>
        <v>0.10605864863883481</v>
      </c>
      <c r="H97" s="44">
        <f t="shared" si="28"/>
        <v>0.13599390971478686</v>
      </c>
      <c r="I97" s="44">
        <f t="shared" si="28"/>
        <v>-6.5248821826945358E-2</v>
      </c>
      <c r="J97" s="44">
        <f t="shared" si="28"/>
        <v>0.34032758869486651</v>
      </c>
      <c r="K97" s="44">
        <f t="shared" si="28"/>
        <v>2.2369737539363551E-2</v>
      </c>
      <c r="L97" s="14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D97" s="51"/>
      <c r="AE97" s="51"/>
      <c r="AF97" s="51"/>
      <c r="AG97" s="51"/>
      <c r="AH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1:47" hidden="1" outlineLevel="1" x14ac:dyDescent="0.2">
      <c r="A98" s="30"/>
      <c r="B98" s="30"/>
      <c r="C98" s="30"/>
      <c r="D98" s="30"/>
      <c r="E98" s="30"/>
      <c r="F98" s="15" t="s">
        <v>102</v>
      </c>
      <c r="G98" s="5" t="str">
        <f>ROUND(SUM('OTHER Results'!$Q:$Q),1)&amp;" units"</f>
        <v>477.9 units</v>
      </c>
      <c r="H98" s="4" t="str">
        <f>ROUND(SUMIFS('OTHER Results'!$Q:$Q,'OTHER Results'!$G:$G,H$75),1)&amp;" units"</f>
        <v>398.3 units</v>
      </c>
      <c r="I98" s="4" t="str">
        <f>ROUND(SUMIFS('OTHER Results'!$Q:$Q,'OTHER Results'!$G:$G,I$75),1)&amp;" units"</f>
        <v>-31 units</v>
      </c>
      <c r="J98" s="4" t="str">
        <f>ROUND(SUMIFS('OTHER Results'!$Q:$Q,'OTHER Results'!$G:$G,J$75),1)&amp;" units"</f>
        <v>71.6 units</v>
      </c>
      <c r="K98" s="4" t="str">
        <f>ROUND(SUMIFS('OTHER Results'!$Q:$Q,'OTHER Results'!$G:$G,K$75),1)&amp;" units"</f>
        <v>6.4 units</v>
      </c>
      <c r="L98" s="14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D98" s="51"/>
      <c r="AE98" s="51"/>
      <c r="AF98" s="51"/>
      <c r="AG98" s="51"/>
      <c r="AH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1:47" ht="17" collapsed="1" thickBot="1" x14ac:dyDescent="0.25">
      <c r="A99" s="30"/>
      <c r="B99" s="30"/>
      <c r="C99" s="30"/>
      <c r="D99" s="30"/>
      <c r="E99" s="30"/>
      <c r="F99" s="19"/>
      <c r="G99" s="20"/>
      <c r="H99" s="20"/>
      <c r="I99" s="20"/>
      <c r="J99" s="20"/>
      <c r="K99" s="20"/>
      <c r="L99" s="22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D99" s="51"/>
      <c r="AE99" s="51"/>
      <c r="AF99" s="51"/>
      <c r="AG99" s="51"/>
      <c r="AH99" s="51"/>
      <c r="AM99" s="51"/>
      <c r="AN99" s="51"/>
      <c r="AO99" s="51"/>
      <c r="AP99" s="51"/>
      <c r="AQ99" s="51"/>
      <c r="AR99" s="51"/>
      <c r="AS99" s="51"/>
      <c r="AT99" s="51"/>
      <c r="AU99" s="51"/>
    </row>
    <row r="100" spans="1:47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D100" s="51"/>
      <c r="AE100" s="51"/>
      <c r="AF100" s="51"/>
      <c r="AG100" s="51"/>
      <c r="AH100" s="51"/>
      <c r="AM100" s="51"/>
      <c r="AN100" s="51"/>
      <c r="AO100" s="51"/>
      <c r="AP100" s="51"/>
      <c r="AQ100" s="51"/>
      <c r="AR100" s="51"/>
      <c r="AS100" s="51"/>
      <c r="AT100" s="51"/>
      <c r="AU100" s="51"/>
    </row>
    <row r="101" spans="1:47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D101" s="51"/>
      <c r="AE101" s="51"/>
      <c r="AF101" s="51"/>
      <c r="AG101" s="51"/>
      <c r="AH101" s="51"/>
      <c r="AM101" s="51"/>
      <c r="AN101" s="51"/>
      <c r="AO101" s="51"/>
      <c r="AP101" s="51"/>
      <c r="AQ101" s="51"/>
      <c r="AR101" s="51"/>
      <c r="AS101" s="51"/>
      <c r="AT101" s="51"/>
      <c r="AU101" s="51"/>
    </row>
    <row r="102" spans="1:47" x14ac:dyDescent="0.2">
      <c r="E102" s="110"/>
      <c r="F102" s="110"/>
      <c r="G102" s="111"/>
      <c r="H102" s="111"/>
      <c r="I102" s="111"/>
      <c r="J102" s="111"/>
      <c r="K102" s="111"/>
      <c r="L102" s="111"/>
      <c r="M102" s="111"/>
      <c r="N102" s="111"/>
      <c r="O102" s="111"/>
      <c r="P102" s="110"/>
      <c r="Q102" s="110"/>
      <c r="AD102" s="51"/>
      <c r="AE102" s="51"/>
      <c r="AF102" s="51"/>
      <c r="AG102" s="51"/>
      <c r="AH102" s="51"/>
      <c r="AM102" s="51"/>
      <c r="AN102" s="51"/>
      <c r="AO102" s="51"/>
      <c r="AP102" s="51"/>
      <c r="AQ102" s="51"/>
      <c r="AR102" s="51"/>
      <c r="AS102" s="51"/>
      <c r="AT102" s="51"/>
      <c r="AU102" s="51"/>
    </row>
    <row r="103" spans="1:47" x14ac:dyDescent="0.2">
      <c r="G103" s="51"/>
      <c r="AD103" s="51"/>
      <c r="AE103" s="51"/>
      <c r="AF103" s="51"/>
      <c r="AG103" s="51"/>
      <c r="AH103" s="51"/>
      <c r="AM103" s="51"/>
      <c r="AN103" s="51"/>
      <c r="AO103" s="51"/>
      <c r="AP103" s="51"/>
      <c r="AQ103" s="51"/>
      <c r="AR103" s="51"/>
      <c r="AS103" s="51"/>
      <c r="AT103" s="51"/>
      <c r="AU103" s="51"/>
    </row>
    <row r="104" spans="1:47" x14ac:dyDescent="0.2">
      <c r="G104" s="51"/>
      <c r="AD104" s="51"/>
      <c r="AE104" s="51"/>
      <c r="AF104" s="51"/>
      <c r="AG104" s="51"/>
      <c r="AH104" s="51"/>
      <c r="AM104" s="51"/>
      <c r="AN104" s="51"/>
      <c r="AO104" s="51"/>
      <c r="AP104" s="51"/>
      <c r="AQ104" s="51"/>
      <c r="AR104" s="51"/>
      <c r="AS104" s="51"/>
      <c r="AT104" s="51"/>
      <c r="AU104" s="51"/>
    </row>
    <row r="105" spans="1:47" x14ac:dyDescent="0.2">
      <c r="G105" s="51"/>
      <c r="AD105" s="51"/>
      <c r="AE105" s="51"/>
      <c r="AF105" s="51"/>
      <c r="AG105" s="51"/>
      <c r="AH105" s="51"/>
      <c r="AM105" s="51"/>
      <c r="AN105" s="51"/>
      <c r="AO105" s="51"/>
      <c r="AP105" s="51"/>
      <c r="AQ105" s="51"/>
      <c r="AR105" s="51"/>
      <c r="AS105" s="51"/>
      <c r="AT105" s="51"/>
      <c r="AU105" s="51"/>
    </row>
    <row r="106" spans="1:47" x14ac:dyDescent="0.2">
      <c r="G106" s="51"/>
      <c r="AD106" s="51"/>
      <c r="AE106" s="51"/>
      <c r="AF106" s="51"/>
      <c r="AG106" s="51"/>
      <c r="AH106" s="51"/>
      <c r="AM106" s="51"/>
      <c r="AN106" s="51"/>
      <c r="AO106" s="51"/>
      <c r="AP106" s="51"/>
      <c r="AQ106" s="51"/>
      <c r="AR106" s="51"/>
      <c r="AS106" s="51"/>
      <c r="AT106" s="51"/>
      <c r="AU106" s="51"/>
    </row>
    <row r="107" spans="1:47" x14ac:dyDescent="0.2">
      <c r="G107" s="51"/>
      <c r="AD107" s="51"/>
      <c r="AE107" s="51"/>
      <c r="AF107" s="51"/>
      <c r="AG107" s="51"/>
      <c r="AH107" s="51"/>
      <c r="AM107" s="51"/>
      <c r="AN107" s="51"/>
      <c r="AO107" s="51"/>
      <c r="AP107" s="51"/>
      <c r="AQ107" s="51"/>
      <c r="AR107" s="51"/>
      <c r="AS107" s="51"/>
      <c r="AT107" s="51"/>
      <c r="AU107" s="51"/>
    </row>
    <row r="108" spans="1:47" x14ac:dyDescent="0.2">
      <c r="G108" s="51"/>
      <c r="AD108" s="51"/>
      <c r="AE108" s="51"/>
      <c r="AF108" s="51"/>
      <c r="AG108" s="51"/>
      <c r="AH108" s="51"/>
      <c r="AM108" s="51"/>
      <c r="AN108" s="51"/>
      <c r="AO108" s="51"/>
      <c r="AP108" s="51"/>
      <c r="AQ108" s="51"/>
      <c r="AR108" s="51"/>
      <c r="AS108" s="51"/>
      <c r="AT108" s="51"/>
      <c r="AU108" s="51"/>
    </row>
    <row r="109" spans="1:47" x14ac:dyDescent="0.2">
      <c r="G109" s="51"/>
      <c r="AD109" s="51"/>
      <c r="AE109" s="51"/>
      <c r="AF109" s="51"/>
      <c r="AG109" s="51"/>
      <c r="AH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1:47" x14ac:dyDescent="0.2">
      <c r="G110" s="51"/>
      <c r="AD110" s="51"/>
      <c r="AE110" s="51"/>
      <c r="AF110" s="51"/>
      <c r="AG110" s="51"/>
      <c r="AH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1:47" x14ac:dyDescent="0.2">
      <c r="G111" s="51"/>
      <c r="AD111" s="51"/>
      <c r="AE111" s="51"/>
      <c r="AF111" s="51"/>
      <c r="AG111" s="51"/>
      <c r="AH111" s="51"/>
      <c r="AM111" s="51"/>
      <c r="AN111" s="51"/>
      <c r="AO111" s="51"/>
      <c r="AP111" s="51"/>
      <c r="AQ111" s="51"/>
      <c r="AR111" s="51"/>
      <c r="AS111" s="51"/>
      <c r="AT111" s="51"/>
      <c r="AU111" s="51"/>
    </row>
    <row r="112" spans="1:47" x14ac:dyDescent="0.2">
      <c r="G112" s="51"/>
      <c r="AD112" s="51"/>
      <c r="AE112" s="51"/>
      <c r="AF112" s="51"/>
      <c r="AG112" s="51"/>
      <c r="AH112" s="51"/>
      <c r="AM112" s="51"/>
      <c r="AN112" s="51"/>
      <c r="AO112" s="51"/>
      <c r="AP112" s="51"/>
      <c r="AQ112" s="51"/>
      <c r="AR112" s="51"/>
      <c r="AS112" s="51"/>
      <c r="AT112" s="51"/>
      <c r="AU112" s="51"/>
    </row>
    <row r="113" spans="7:47" x14ac:dyDescent="0.2">
      <c r="G113" s="51"/>
      <c r="AD113" s="51"/>
      <c r="AE113" s="51"/>
      <c r="AF113" s="51"/>
      <c r="AG113" s="51"/>
      <c r="AH113" s="51"/>
      <c r="AM113" s="51"/>
      <c r="AN113" s="51"/>
      <c r="AO113" s="51"/>
      <c r="AP113" s="51"/>
      <c r="AQ113" s="51"/>
      <c r="AR113" s="51"/>
      <c r="AS113" s="51"/>
      <c r="AT113" s="51"/>
      <c r="AU113" s="51"/>
    </row>
    <row r="114" spans="7:47" x14ac:dyDescent="0.2">
      <c r="G114" s="51"/>
      <c r="AD114" s="51"/>
      <c r="AE114" s="51"/>
      <c r="AF114" s="51"/>
      <c r="AG114" s="51"/>
      <c r="AH114" s="51"/>
      <c r="AM114" s="51"/>
      <c r="AN114" s="51"/>
      <c r="AO114" s="51"/>
      <c r="AP114" s="51"/>
      <c r="AQ114" s="51"/>
      <c r="AR114" s="51"/>
      <c r="AS114" s="51"/>
      <c r="AT114" s="51"/>
      <c r="AU114" s="51"/>
    </row>
    <row r="115" spans="7:47" x14ac:dyDescent="0.2">
      <c r="G115" s="51"/>
      <c r="AD115" s="51"/>
      <c r="AE115" s="51"/>
      <c r="AF115" s="51"/>
      <c r="AG115" s="51"/>
      <c r="AH115" s="51"/>
      <c r="AM115" s="51"/>
      <c r="AN115" s="51"/>
      <c r="AO115" s="51"/>
      <c r="AP115" s="51"/>
      <c r="AQ115" s="51"/>
      <c r="AR115" s="51"/>
      <c r="AS115" s="51"/>
      <c r="AT115" s="51"/>
      <c r="AU115" s="51"/>
    </row>
    <row r="116" spans="7:47" x14ac:dyDescent="0.2">
      <c r="G116" s="51"/>
      <c r="AD116" s="51"/>
      <c r="AE116" s="51"/>
      <c r="AF116" s="51"/>
      <c r="AG116" s="51"/>
      <c r="AH116" s="51"/>
      <c r="AM116" s="51"/>
      <c r="AN116" s="51"/>
      <c r="AO116" s="51"/>
      <c r="AP116" s="51"/>
      <c r="AQ116" s="51"/>
      <c r="AR116" s="51"/>
      <c r="AS116" s="51"/>
      <c r="AT116" s="51"/>
      <c r="AU116" s="51"/>
    </row>
  </sheetData>
  <sheetProtection algorithmName="SHA-512" hashValue="CuOiWyU127wIMXIP78+aht2JLtQe8/XE/K8MxVep4Hz3bSZhAgQS3UXpiqmut6nf5l/bYUj8iW5JRsWLvkanyg==" saltValue="sd9kehHU5OUYf0L1HcdjSA==" spinCount="100000" sheet="1" objects="1" scenarios="1"/>
  <mergeCells count="14">
    <mergeCell ref="F51:L52"/>
    <mergeCell ref="F53:F54"/>
    <mergeCell ref="F64:H65"/>
    <mergeCell ref="F79:F80"/>
    <mergeCell ref="F90:H91"/>
    <mergeCell ref="F77:L78"/>
    <mergeCell ref="F30:L31"/>
    <mergeCell ref="F32:F33"/>
    <mergeCell ref="F43:H44"/>
    <mergeCell ref="F4:Z5"/>
    <mergeCell ref="B4:C5"/>
    <mergeCell ref="F6:F7"/>
    <mergeCell ref="B6:C6"/>
    <mergeCell ref="F17:G1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40DC-BF3A-9F42-B695-6DF3FA59E5AB}">
  <sheetPr codeName="Sheet5">
    <pageSetUpPr fitToPage="1"/>
  </sheetPr>
  <dimension ref="A1:BH1080"/>
  <sheetViews>
    <sheetView showGridLines="0" zoomScale="90" zoomScaleNormal="90" workbookViewId="0">
      <pane xSplit="3" ySplit="5" topLeftCell="L1064" activePane="bottomRight" state="frozen"/>
      <selection activeCell="J30" sqref="J30"/>
      <selection pane="topRight" activeCell="J30" sqref="J30"/>
      <selection pane="bottomLeft" activeCell="J30" sqref="J30"/>
      <selection pane="bottomRight" activeCell="N1091" sqref="N1091"/>
    </sheetView>
  </sheetViews>
  <sheetFormatPr baseColWidth="10" defaultColWidth="14.5" defaultRowHeight="16" outlineLevelRow="1" outlineLevelCol="1" x14ac:dyDescent="0.2"/>
  <cols>
    <col min="1" max="1" width="4.33203125" style="2" customWidth="1"/>
    <col min="2" max="2" width="5.6640625" style="2" bestFit="1" customWidth="1" outlineLevel="1"/>
    <col min="3" max="3" width="32.5" style="2" bestFit="1" customWidth="1"/>
    <col min="4" max="4" width="10.6640625" style="2" bestFit="1" customWidth="1"/>
    <col min="5" max="5" width="14.6640625" style="2" bestFit="1" customWidth="1"/>
    <col min="6" max="6" width="5.1640625" style="47" bestFit="1" customWidth="1"/>
    <col min="7" max="7" width="7.5" style="47" bestFit="1" customWidth="1"/>
    <col min="8" max="8" width="8.83203125" style="47" customWidth="1"/>
    <col min="9" max="9" width="9.1640625" style="47" bestFit="1" customWidth="1"/>
    <col min="10" max="10" width="5.5" style="47" bestFit="1" customWidth="1"/>
    <col min="11" max="11" width="12.5" style="47" bestFit="1" customWidth="1"/>
    <col min="12" max="12" width="6.33203125" style="2" bestFit="1" customWidth="1"/>
    <col min="13" max="13" width="9.6640625" style="2" bestFit="1" customWidth="1"/>
    <col min="14" max="14" width="6.33203125" style="2" customWidth="1"/>
    <col min="15" max="15" width="8.5" style="2" bestFit="1" customWidth="1"/>
    <col min="16" max="16" width="5.6640625" style="2" customWidth="1"/>
    <col min="17" max="17" width="6.83203125" style="2" customWidth="1"/>
    <col min="18" max="18" width="7" style="2" customWidth="1" outlineLevel="1"/>
    <col min="19" max="19" width="9.6640625" style="2" bestFit="1" customWidth="1"/>
    <col min="20" max="20" width="5.6640625" style="2" bestFit="1" customWidth="1"/>
    <col min="21" max="21" width="8.83203125" style="2" bestFit="1" customWidth="1"/>
    <col min="22" max="22" width="5.6640625" style="2" bestFit="1" customWidth="1"/>
    <col min="23" max="23" width="7" style="2" customWidth="1"/>
    <col min="24" max="24" width="7" style="2" customWidth="1" outlineLevel="1"/>
    <col min="25" max="25" width="9.6640625" style="2" bestFit="1" customWidth="1"/>
    <col min="26" max="26" width="5.6640625" style="2" bestFit="1" customWidth="1"/>
    <col min="27" max="27" width="8.83203125" style="2" bestFit="1" customWidth="1"/>
    <col min="28" max="28" width="5.6640625" style="2" bestFit="1" customWidth="1"/>
    <col min="29" max="29" width="7.33203125" style="2" bestFit="1" customWidth="1"/>
    <col min="30" max="30" width="7" style="2" customWidth="1"/>
    <col min="31" max="31" width="7" style="2" customWidth="1" outlineLevel="1"/>
    <col min="32" max="32" width="9.6640625" style="2" bestFit="1" customWidth="1"/>
    <col min="33" max="33" width="5.6640625" style="2" bestFit="1" customWidth="1"/>
    <col min="34" max="34" width="8.83203125" style="2" bestFit="1" customWidth="1"/>
    <col min="35" max="35" width="6.33203125" style="2" bestFit="1" customWidth="1"/>
    <col min="36" max="36" width="7" style="2" customWidth="1"/>
    <col min="37" max="37" width="7" style="2" customWidth="1" outlineLevel="1"/>
    <col min="38" max="38" width="5" customWidth="1"/>
    <col min="61" max="16384" width="14.5" style="2"/>
  </cols>
  <sheetData>
    <row r="1" spans="1:38" ht="16" customHeight="1" x14ac:dyDescent="0.2">
      <c r="M1" s="139" t="s">
        <v>687</v>
      </c>
      <c r="N1" s="140"/>
      <c r="O1" s="140"/>
      <c r="P1" s="140"/>
      <c r="Q1" s="140"/>
      <c r="R1" s="141"/>
      <c r="S1" s="139" t="s">
        <v>659</v>
      </c>
      <c r="T1" s="140"/>
      <c r="U1" s="140"/>
      <c r="V1" s="140"/>
      <c r="W1" s="140"/>
      <c r="X1" s="141"/>
      <c r="Y1" s="139" t="s">
        <v>1714</v>
      </c>
      <c r="Z1" s="140"/>
      <c r="AA1" s="140"/>
      <c r="AB1" s="140"/>
      <c r="AC1" s="140"/>
      <c r="AD1" s="140"/>
      <c r="AE1" s="141"/>
      <c r="AF1" s="139" t="s">
        <v>1713</v>
      </c>
      <c r="AG1" s="140"/>
      <c r="AH1" s="140"/>
      <c r="AI1" s="140"/>
      <c r="AJ1" s="140"/>
      <c r="AK1" s="141"/>
    </row>
    <row r="2" spans="1:38" x14ac:dyDescent="0.2">
      <c r="M2" s="142"/>
      <c r="N2" s="143"/>
      <c r="O2" s="143"/>
      <c r="P2" s="143"/>
      <c r="Q2" s="143"/>
      <c r="R2" s="144"/>
      <c r="S2" s="142"/>
      <c r="T2" s="143"/>
      <c r="U2" s="143"/>
      <c r="V2" s="143"/>
      <c r="W2" s="143"/>
      <c r="X2" s="144"/>
      <c r="Y2" s="142"/>
      <c r="Z2" s="143"/>
      <c r="AA2" s="143"/>
      <c r="AB2" s="143"/>
      <c r="AC2" s="143"/>
      <c r="AD2" s="143"/>
      <c r="AE2" s="144"/>
      <c r="AF2" s="145"/>
      <c r="AG2" s="146"/>
      <c r="AH2" s="146"/>
      <c r="AI2" s="146"/>
      <c r="AJ2" s="146"/>
      <c r="AK2" s="147"/>
    </row>
    <row r="3" spans="1:38" x14ac:dyDescent="0.2">
      <c r="M3" s="142"/>
      <c r="N3" s="143"/>
      <c r="O3" s="143"/>
      <c r="P3" s="143"/>
      <c r="Q3" s="143"/>
      <c r="R3" s="144"/>
      <c r="S3" s="145"/>
      <c r="T3" s="146"/>
      <c r="U3" s="146"/>
      <c r="V3" s="146"/>
      <c r="W3" s="146"/>
      <c r="X3" s="147"/>
      <c r="Y3" s="142"/>
      <c r="Z3" s="143"/>
      <c r="AA3" s="143"/>
      <c r="AB3" s="143"/>
      <c r="AC3" s="143"/>
      <c r="AD3" s="143"/>
      <c r="AE3" s="144"/>
      <c r="AF3" s="75"/>
      <c r="AG3" s="100">
        <v>2</v>
      </c>
      <c r="AH3" s="76" t="s">
        <v>1546</v>
      </c>
      <c r="AI3" s="100">
        <v>0.5</v>
      </c>
      <c r="AJ3" s="76" t="s">
        <v>1544</v>
      </c>
      <c r="AK3" s="77"/>
    </row>
    <row r="4" spans="1:38" x14ac:dyDescent="0.2">
      <c r="M4" s="145"/>
      <c r="N4" s="146"/>
      <c r="O4" s="146"/>
      <c r="P4" s="146"/>
      <c r="Q4" s="146"/>
      <c r="R4" s="147"/>
      <c r="S4" s="75"/>
      <c r="T4" s="100">
        <v>1</v>
      </c>
      <c r="U4" s="76" t="s">
        <v>657</v>
      </c>
      <c r="V4" s="100">
        <v>1</v>
      </c>
      <c r="W4" s="76" t="s">
        <v>658</v>
      </c>
      <c r="X4" s="77"/>
      <c r="Y4" s="145"/>
      <c r="Z4" s="146"/>
      <c r="AA4" s="146"/>
      <c r="AB4" s="146"/>
      <c r="AC4" s="146"/>
      <c r="AD4" s="146"/>
      <c r="AE4" s="147"/>
      <c r="AF4" s="75"/>
      <c r="AG4" s="100">
        <v>1</v>
      </c>
      <c r="AH4" s="76" t="s">
        <v>1545</v>
      </c>
      <c r="AI4" s="134">
        <v>0.25</v>
      </c>
      <c r="AJ4" s="76" t="s">
        <v>1552</v>
      </c>
      <c r="AK4" s="77"/>
    </row>
    <row r="5" spans="1:38" x14ac:dyDescent="0.2">
      <c r="A5" s="72"/>
      <c r="B5" s="78" t="s">
        <v>127</v>
      </c>
      <c r="C5" s="79" t="s">
        <v>24</v>
      </c>
      <c r="D5" s="80" t="s">
        <v>0</v>
      </c>
      <c r="E5" s="79" t="s">
        <v>23</v>
      </c>
      <c r="F5" s="80" t="s">
        <v>22</v>
      </c>
      <c r="G5" s="80" t="s">
        <v>68</v>
      </c>
      <c r="H5" s="80" t="s">
        <v>135</v>
      </c>
      <c r="I5" s="80" t="s">
        <v>1473</v>
      </c>
      <c r="J5" s="80" t="s">
        <v>119</v>
      </c>
      <c r="K5" s="80" t="s">
        <v>1543</v>
      </c>
      <c r="L5" s="80" t="s">
        <v>19</v>
      </c>
      <c r="M5" s="81" t="s">
        <v>21</v>
      </c>
      <c r="N5" s="80" t="s">
        <v>18</v>
      </c>
      <c r="O5" s="80" t="s">
        <v>20</v>
      </c>
      <c r="P5" s="80" t="s">
        <v>18</v>
      </c>
      <c r="Q5" s="80" t="s">
        <v>16</v>
      </c>
      <c r="R5" s="82" t="s">
        <v>101</v>
      </c>
      <c r="S5" s="81" t="s">
        <v>21</v>
      </c>
      <c r="T5" s="80" t="s">
        <v>18</v>
      </c>
      <c r="U5" s="80" t="s">
        <v>20</v>
      </c>
      <c r="V5" s="80" t="s">
        <v>18</v>
      </c>
      <c r="W5" s="80" t="s">
        <v>16</v>
      </c>
      <c r="X5" s="82" t="s">
        <v>101</v>
      </c>
      <c r="Y5" s="81" t="s">
        <v>21</v>
      </c>
      <c r="Z5" s="80" t="s">
        <v>18</v>
      </c>
      <c r="AA5" s="80" t="s">
        <v>20</v>
      </c>
      <c r="AB5" s="80" t="s">
        <v>18</v>
      </c>
      <c r="AC5" s="80" t="s">
        <v>1531</v>
      </c>
      <c r="AD5" s="80" t="s">
        <v>16</v>
      </c>
      <c r="AE5" s="82" t="s">
        <v>101</v>
      </c>
      <c r="AF5" s="81" t="s">
        <v>21</v>
      </c>
      <c r="AG5" s="80" t="s">
        <v>18</v>
      </c>
      <c r="AH5" s="80" t="s">
        <v>20</v>
      </c>
      <c r="AI5" s="80" t="s">
        <v>18</v>
      </c>
      <c r="AJ5" s="80" t="s">
        <v>16</v>
      </c>
      <c r="AK5" s="82" t="s">
        <v>101</v>
      </c>
      <c r="AL5" s="64"/>
    </row>
    <row r="6" spans="1:38" customFormat="1" outlineLevel="1" x14ac:dyDescent="0.2">
      <c r="A6" s="72"/>
      <c r="B6" s="34">
        <v>1</v>
      </c>
      <c r="C6" s="2" t="s">
        <v>532</v>
      </c>
      <c r="D6" s="55">
        <v>44349</v>
      </c>
      <c r="E6" s="2" t="s">
        <v>43</v>
      </c>
      <c r="F6" s="47" t="s">
        <v>34</v>
      </c>
      <c r="G6" s="47" t="s">
        <v>69</v>
      </c>
      <c r="H6" s="47">
        <v>1000</v>
      </c>
      <c r="I6" s="47" t="s">
        <v>132</v>
      </c>
      <c r="J6" s="47" t="s">
        <v>120</v>
      </c>
      <c r="K6" s="121" t="s">
        <v>772</v>
      </c>
      <c r="L6" s="33" t="s">
        <v>56</v>
      </c>
      <c r="M6" s="10">
        <v>9</v>
      </c>
      <c r="N6" s="27">
        <v>1.2474999999999998</v>
      </c>
      <c r="O6" s="28">
        <v>3.15</v>
      </c>
      <c r="P6" s="27">
        <v>0.59764705882352942</v>
      </c>
      <c r="Q6" s="40">
        <f t="shared" ref="Q6:Q260" si="0">ROUND(IF(OR($L6="1st",$L6="WON"),($M6*$N6)+($O6*$P6),IF(OR($L6="2nd",$L6="3rd"),IF($O6="NTD",0,($O6*$P6))))-($N6+$P6),1)</f>
        <v>-1.8</v>
      </c>
      <c r="R6" s="42">
        <f>Q6</f>
        <v>-1.8</v>
      </c>
      <c r="S6" s="10">
        <f>M6</f>
        <v>9</v>
      </c>
      <c r="T6" s="27">
        <f>IF(S6&gt;0,T$4,0)</f>
        <v>1</v>
      </c>
      <c r="U6" s="28">
        <f>O6</f>
        <v>3.15</v>
      </c>
      <c r="V6" s="27">
        <f>IF(U6&gt;0,V$4,0)</f>
        <v>1</v>
      </c>
      <c r="W6" s="40">
        <f>ROUND(IF(OR($L6="1st",$L6="WON"),($S6*$T6)+($U6*$V6),IF(OR($L6="2nd",$L6="3rd"),IF($U6="NTD",0,($U6*$V6))))-($T6+$V6),2)</f>
        <v>-2</v>
      </c>
      <c r="X6" s="42">
        <f>W6</f>
        <v>-2</v>
      </c>
      <c r="Y6" s="117"/>
      <c r="Z6" s="27"/>
      <c r="AA6" s="33"/>
      <c r="AB6" s="27"/>
      <c r="AC6" s="27"/>
      <c r="AD6" s="27"/>
      <c r="AE6" s="118"/>
      <c r="AF6" s="117"/>
      <c r="AG6" s="27"/>
      <c r="AH6" s="33"/>
      <c r="AI6" s="27"/>
      <c r="AJ6" s="27"/>
      <c r="AK6" s="118"/>
      <c r="AL6" s="70"/>
    </row>
    <row r="7" spans="1:38" customFormat="1" outlineLevel="1" x14ac:dyDescent="0.2">
      <c r="A7" s="72"/>
      <c r="B7" s="34">
        <f t="shared" ref="B7:B261" si="1">B6+1</f>
        <v>2</v>
      </c>
      <c r="C7" s="2" t="s">
        <v>52</v>
      </c>
      <c r="D7" s="55">
        <v>44349</v>
      </c>
      <c r="E7" s="2" t="s">
        <v>43</v>
      </c>
      <c r="F7" s="47" t="s">
        <v>34</v>
      </c>
      <c r="G7" s="47" t="s">
        <v>69</v>
      </c>
      <c r="H7" s="47">
        <v>1000</v>
      </c>
      <c r="I7" s="47" t="s">
        <v>132</v>
      </c>
      <c r="J7" s="47" t="s">
        <v>120</v>
      </c>
      <c r="K7" s="121" t="s">
        <v>772</v>
      </c>
      <c r="L7" s="33" t="s">
        <v>227</v>
      </c>
      <c r="M7" s="10">
        <v>21</v>
      </c>
      <c r="N7" s="27">
        <v>0.5</v>
      </c>
      <c r="O7" s="28">
        <v>5.33</v>
      </c>
      <c r="P7" s="27">
        <v>0.12666666666666668</v>
      </c>
      <c r="Q7" s="40">
        <f t="shared" si="0"/>
        <v>-0.6</v>
      </c>
      <c r="R7" s="42">
        <f t="shared" ref="R7:R22" si="2">Q7+R6</f>
        <v>-2.4</v>
      </c>
      <c r="S7" s="10">
        <f t="shared" ref="S7:S70" si="3">M7</f>
        <v>21</v>
      </c>
      <c r="T7" s="27">
        <f t="shared" ref="T7:V70" si="4">IF(S7&gt;0,T$4,0)</f>
        <v>1</v>
      </c>
      <c r="U7" s="28">
        <f t="shared" ref="U7:U70" si="5">O7</f>
        <v>5.33</v>
      </c>
      <c r="V7" s="27">
        <f t="shared" si="4"/>
        <v>1</v>
      </c>
      <c r="W7" s="40">
        <f t="shared" ref="W7:W70" si="6">ROUND(IF(OR($L7="1st",$L7="WON"),($S7*$T7)+($U7*$V7),IF(OR($L7="2nd",$L7="3rd"),IF($U7="NTD",0,($U7*$V7))))-($T7+$V7),2)</f>
        <v>-2</v>
      </c>
      <c r="X7" s="42">
        <f t="shared" ref="X7:X70" si="7">W7+X6</f>
        <v>-4</v>
      </c>
      <c r="Y7" s="117"/>
      <c r="Z7" s="27"/>
      <c r="AA7" s="33"/>
      <c r="AB7" s="27"/>
      <c r="AC7" s="27"/>
      <c r="AD7" s="27"/>
      <c r="AE7" s="118"/>
      <c r="AF7" s="117"/>
      <c r="AG7" s="27"/>
      <c r="AH7" s="33"/>
      <c r="AI7" s="27"/>
      <c r="AJ7" s="27"/>
      <c r="AK7" s="118"/>
      <c r="AL7" s="70"/>
    </row>
    <row r="8" spans="1:38" customFormat="1" outlineLevel="1" x14ac:dyDescent="0.2">
      <c r="A8" s="72"/>
      <c r="B8" s="34">
        <f t="shared" si="1"/>
        <v>3</v>
      </c>
      <c r="C8" s="2" t="s">
        <v>533</v>
      </c>
      <c r="D8" s="55">
        <v>44349</v>
      </c>
      <c r="E8" s="2" t="s">
        <v>43</v>
      </c>
      <c r="F8" s="47" t="s">
        <v>46</v>
      </c>
      <c r="G8" s="47" t="s">
        <v>69</v>
      </c>
      <c r="H8" s="47">
        <v>1300</v>
      </c>
      <c r="I8" s="47" t="s">
        <v>132</v>
      </c>
      <c r="J8" s="47" t="s">
        <v>120</v>
      </c>
      <c r="K8" s="121" t="s">
        <v>772</v>
      </c>
      <c r="L8" s="33" t="s">
        <v>74</v>
      </c>
      <c r="M8" s="10">
        <v>35.39</v>
      </c>
      <c r="N8" s="27">
        <v>0.29004683840749412</v>
      </c>
      <c r="O8" s="28">
        <v>5.7</v>
      </c>
      <c r="P8" s="27">
        <v>7.0000000000000007E-2</v>
      </c>
      <c r="Q8" s="40">
        <f t="shared" si="0"/>
        <v>-0.4</v>
      </c>
      <c r="R8" s="42">
        <f t="shared" si="2"/>
        <v>-2.8</v>
      </c>
      <c r="S8" s="10">
        <f t="shared" si="3"/>
        <v>35.39</v>
      </c>
      <c r="T8" s="27">
        <f t="shared" si="4"/>
        <v>1</v>
      </c>
      <c r="U8" s="28">
        <f t="shared" si="5"/>
        <v>5.7</v>
      </c>
      <c r="V8" s="27">
        <f t="shared" si="4"/>
        <v>1</v>
      </c>
      <c r="W8" s="40">
        <f t="shared" si="6"/>
        <v>-2</v>
      </c>
      <c r="X8" s="42">
        <f t="shared" si="7"/>
        <v>-6</v>
      </c>
      <c r="Y8" s="117"/>
      <c r="Z8" s="27"/>
      <c r="AA8" s="33"/>
      <c r="AB8" s="27"/>
      <c r="AC8" s="27"/>
      <c r="AD8" s="27"/>
      <c r="AE8" s="118"/>
      <c r="AF8" s="117"/>
      <c r="AG8" s="27"/>
      <c r="AH8" s="33"/>
      <c r="AI8" s="27"/>
      <c r="AJ8" s="27"/>
      <c r="AK8" s="118"/>
      <c r="AL8" s="70"/>
    </row>
    <row r="9" spans="1:38" customFormat="1" outlineLevel="1" x14ac:dyDescent="0.2">
      <c r="A9" s="72"/>
      <c r="B9" s="34">
        <f t="shared" si="1"/>
        <v>4</v>
      </c>
      <c r="C9" s="2" t="s">
        <v>499</v>
      </c>
      <c r="D9" s="55">
        <v>44349</v>
      </c>
      <c r="E9" s="2" t="s">
        <v>43</v>
      </c>
      <c r="F9" s="47" t="s">
        <v>46</v>
      </c>
      <c r="G9" s="47" t="s">
        <v>69</v>
      </c>
      <c r="H9" s="47">
        <v>1300</v>
      </c>
      <c r="I9" s="47" t="s">
        <v>132</v>
      </c>
      <c r="J9" s="47" t="s">
        <v>120</v>
      </c>
      <c r="K9" s="121" t="s">
        <v>772</v>
      </c>
      <c r="L9" s="33" t="s">
        <v>12</v>
      </c>
      <c r="M9" s="10">
        <v>2.14</v>
      </c>
      <c r="N9" s="27">
        <v>8.7960572337042908</v>
      </c>
      <c r="O9" s="28">
        <v>1.32</v>
      </c>
      <c r="P9" s="27">
        <v>0</v>
      </c>
      <c r="Q9" s="40">
        <f t="shared" si="0"/>
        <v>-8.8000000000000007</v>
      </c>
      <c r="R9" s="42">
        <f t="shared" si="2"/>
        <v>-11.600000000000001</v>
      </c>
      <c r="S9" s="10">
        <f t="shared" si="3"/>
        <v>2.14</v>
      </c>
      <c r="T9" s="27">
        <f t="shared" si="4"/>
        <v>1</v>
      </c>
      <c r="U9" s="28">
        <f t="shared" si="5"/>
        <v>1.32</v>
      </c>
      <c r="V9" s="27">
        <f t="shared" si="4"/>
        <v>1</v>
      </c>
      <c r="W9" s="40">
        <f t="shared" si="6"/>
        <v>-0.68</v>
      </c>
      <c r="X9" s="42">
        <f t="shared" si="7"/>
        <v>-6.68</v>
      </c>
      <c r="Y9" s="117"/>
      <c r="Z9" s="27"/>
      <c r="AA9" s="33"/>
      <c r="AB9" s="27"/>
      <c r="AC9" s="27"/>
      <c r="AD9" s="27"/>
      <c r="AE9" s="118"/>
      <c r="AF9" s="117"/>
      <c r="AG9" s="27"/>
      <c r="AH9" s="33"/>
      <c r="AI9" s="27"/>
      <c r="AJ9" s="27"/>
      <c r="AK9" s="118"/>
      <c r="AL9" s="70"/>
    </row>
    <row r="10" spans="1:38" customFormat="1" outlineLevel="1" x14ac:dyDescent="0.2">
      <c r="A10" s="72"/>
      <c r="B10" s="34">
        <f t="shared" si="1"/>
        <v>5</v>
      </c>
      <c r="C10" s="2" t="s">
        <v>141</v>
      </c>
      <c r="D10" s="55">
        <v>44349</v>
      </c>
      <c r="E10" s="2" t="s">
        <v>43</v>
      </c>
      <c r="F10" s="47" t="s">
        <v>13</v>
      </c>
      <c r="G10" s="47" t="s">
        <v>71</v>
      </c>
      <c r="H10" s="47">
        <v>1400</v>
      </c>
      <c r="I10" s="47" t="s">
        <v>132</v>
      </c>
      <c r="J10" s="47" t="s">
        <v>120</v>
      </c>
      <c r="K10" s="121" t="s">
        <v>772</v>
      </c>
      <c r="L10" s="33" t="s">
        <v>66</v>
      </c>
      <c r="M10" s="10">
        <v>3.65</v>
      </c>
      <c r="N10" s="27">
        <v>3.7819047619047619</v>
      </c>
      <c r="O10" s="28">
        <v>1.85</v>
      </c>
      <c r="P10" s="27">
        <v>4.4482051282051271</v>
      </c>
      <c r="Q10" s="40">
        <f t="shared" si="0"/>
        <v>-8.1999999999999993</v>
      </c>
      <c r="R10" s="42">
        <f t="shared" si="2"/>
        <v>-19.8</v>
      </c>
      <c r="S10" s="10">
        <f t="shared" si="3"/>
        <v>3.65</v>
      </c>
      <c r="T10" s="27">
        <f t="shared" si="4"/>
        <v>1</v>
      </c>
      <c r="U10" s="28">
        <f t="shared" si="5"/>
        <v>1.85</v>
      </c>
      <c r="V10" s="27">
        <f t="shared" si="4"/>
        <v>1</v>
      </c>
      <c r="W10" s="40">
        <f t="shared" si="6"/>
        <v>-2</v>
      </c>
      <c r="X10" s="42">
        <f t="shared" si="7"/>
        <v>-8.68</v>
      </c>
      <c r="Y10" s="117"/>
      <c r="Z10" s="27"/>
      <c r="AA10" s="33"/>
      <c r="AB10" s="27"/>
      <c r="AC10" s="27"/>
      <c r="AD10" s="27"/>
      <c r="AE10" s="118"/>
      <c r="AF10" s="117"/>
      <c r="AG10" s="27"/>
      <c r="AH10" s="33"/>
      <c r="AI10" s="27"/>
      <c r="AJ10" s="27"/>
      <c r="AK10" s="118"/>
      <c r="AL10" s="70"/>
    </row>
    <row r="11" spans="1:38" customFormat="1" outlineLevel="1" x14ac:dyDescent="0.2">
      <c r="A11" s="72"/>
      <c r="B11" s="34">
        <f t="shared" si="1"/>
        <v>6</v>
      </c>
      <c r="C11" s="2" t="s">
        <v>534</v>
      </c>
      <c r="D11" s="55">
        <v>44350</v>
      </c>
      <c r="E11" s="2" t="s">
        <v>37</v>
      </c>
      <c r="F11" s="47" t="s">
        <v>25</v>
      </c>
      <c r="G11" s="47" t="s">
        <v>67</v>
      </c>
      <c r="H11" s="47">
        <v>1170</v>
      </c>
      <c r="I11" s="47" t="s">
        <v>131</v>
      </c>
      <c r="J11" s="47" t="s">
        <v>120</v>
      </c>
      <c r="K11" s="121" t="s">
        <v>772</v>
      </c>
      <c r="L11" s="33" t="s">
        <v>9</v>
      </c>
      <c r="M11" s="10">
        <v>2.7</v>
      </c>
      <c r="N11" s="27">
        <v>5.8633403214535287</v>
      </c>
      <c r="O11" s="28">
        <v>1.37</v>
      </c>
      <c r="P11" s="27">
        <v>0</v>
      </c>
      <c r="Q11" s="40">
        <f t="shared" si="0"/>
        <v>10</v>
      </c>
      <c r="R11" s="42">
        <f t="shared" si="2"/>
        <v>-9.8000000000000007</v>
      </c>
      <c r="S11" s="10">
        <f t="shared" si="3"/>
        <v>2.7</v>
      </c>
      <c r="T11" s="27">
        <f t="shared" si="4"/>
        <v>1</v>
      </c>
      <c r="U11" s="28">
        <f t="shared" si="5"/>
        <v>1.37</v>
      </c>
      <c r="V11" s="27">
        <f t="shared" si="4"/>
        <v>1</v>
      </c>
      <c r="W11" s="40">
        <f t="shared" si="6"/>
        <v>2.0699999999999998</v>
      </c>
      <c r="X11" s="42">
        <f t="shared" si="7"/>
        <v>-6.6099999999999994</v>
      </c>
      <c r="Y11" s="117"/>
      <c r="Z11" s="27"/>
      <c r="AA11" s="33"/>
      <c r="AB11" s="27"/>
      <c r="AC11" s="27"/>
      <c r="AD11" s="27"/>
      <c r="AE11" s="118"/>
      <c r="AF11" s="117"/>
      <c r="AG11" s="27"/>
      <c r="AH11" s="33"/>
      <c r="AI11" s="27"/>
      <c r="AJ11" s="27"/>
      <c r="AK11" s="118"/>
      <c r="AL11" s="70"/>
    </row>
    <row r="12" spans="1:38" customFormat="1" outlineLevel="1" x14ac:dyDescent="0.2">
      <c r="A12" s="72"/>
      <c r="B12" s="34">
        <f t="shared" si="1"/>
        <v>7</v>
      </c>
      <c r="C12" s="2" t="s">
        <v>535</v>
      </c>
      <c r="D12" s="55">
        <v>44351</v>
      </c>
      <c r="E12" s="2" t="s">
        <v>44</v>
      </c>
      <c r="F12" s="47" t="s">
        <v>34</v>
      </c>
      <c r="G12" s="47" t="s">
        <v>67</v>
      </c>
      <c r="H12" s="47">
        <v>1200</v>
      </c>
      <c r="I12" s="47" t="s">
        <v>128</v>
      </c>
      <c r="J12" s="47" t="s">
        <v>120</v>
      </c>
      <c r="K12" s="121" t="s">
        <v>772</v>
      </c>
      <c r="L12" s="33" t="s">
        <v>56</v>
      </c>
      <c r="M12" s="10">
        <v>3.61</v>
      </c>
      <c r="N12" s="27">
        <v>3.82</v>
      </c>
      <c r="O12" s="28">
        <v>1.49</v>
      </c>
      <c r="P12" s="27">
        <v>0</v>
      </c>
      <c r="Q12" s="40">
        <f t="shared" si="0"/>
        <v>-3.8</v>
      </c>
      <c r="R12" s="42">
        <f t="shared" si="2"/>
        <v>-13.600000000000001</v>
      </c>
      <c r="S12" s="10">
        <f t="shared" si="3"/>
        <v>3.61</v>
      </c>
      <c r="T12" s="27">
        <f t="shared" si="4"/>
        <v>1</v>
      </c>
      <c r="U12" s="28">
        <f t="shared" si="5"/>
        <v>1.49</v>
      </c>
      <c r="V12" s="27">
        <f t="shared" si="4"/>
        <v>1</v>
      </c>
      <c r="W12" s="40">
        <f t="shared" si="6"/>
        <v>-2</v>
      </c>
      <c r="X12" s="42">
        <f t="shared" si="7"/>
        <v>-8.61</v>
      </c>
      <c r="Y12" s="117"/>
      <c r="Z12" s="27"/>
      <c r="AA12" s="33"/>
      <c r="AB12" s="27"/>
      <c r="AC12" s="27"/>
      <c r="AD12" s="27"/>
      <c r="AE12" s="118"/>
      <c r="AF12" s="117"/>
      <c r="AG12" s="27"/>
      <c r="AH12" s="33"/>
      <c r="AI12" s="27"/>
      <c r="AJ12" s="27"/>
      <c r="AK12" s="118"/>
      <c r="AL12" s="70"/>
    </row>
    <row r="13" spans="1:38" customFormat="1" outlineLevel="1" x14ac:dyDescent="0.2">
      <c r="A13" s="72"/>
      <c r="B13" s="34">
        <f t="shared" si="1"/>
        <v>8</v>
      </c>
      <c r="C13" s="2" t="s">
        <v>536</v>
      </c>
      <c r="D13" s="55">
        <v>44352</v>
      </c>
      <c r="E13" s="2" t="s">
        <v>40</v>
      </c>
      <c r="F13" s="47" t="s">
        <v>36</v>
      </c>
      <c r="G13" s="47" t="s">
        <v>67</v>
      </c>
      <c r="H13" s="47">
        <v>1300</v>
      </c>
      <c r="I13" s="47" t="s">
        <v>131</v>
      </c>
      <c r="J13" s="47" t="s">
        <v>120</v>
      </c>
      <c r="K13" s="121" t="s">
        <v>772</v>
      </c>
      <c r="L13" s="33" t="s">
        <v>12</v>
      </c>
      <c r="M13" s="10">
        <v>17.03</v>
      </c>
      <c r="N13" s="27">
        <v>0.62250000000000005</v>
      </c>
      <c r="O13" s="28">
        <v>4.84</v>
      </c>
      <c r="P13" s="27">
        <v>0.16444444444444448</v>
      </c>
      <c r="Q13" s="40">
        <f t="shared" si="0"/>
        <v>0</v>
      </c>
      <c r="R13" s="42">
        <f t="shared" si="2"/>
        <v>-13.600000000000001</v>
      </c>
      <c r="S13" s="10">
        <f t="shared" si="3"/>
        <v>17.03</v>
      </c>
      <c r="T13" s="27">
        <f t="shared" si="4"/>
        <v>1</v>
      </c>
      <c r="U13" s="28">
        <f t="shared" si="5"/>
        <v>4.84</v>
      </c>
      <c r="V13" s="27">
        <f t="shared" si="4"/>
        <v>1</v>
      </c>
      <c r="W13" s="40">
        <f t="shared" si="6"/>
        <v>2.84</v>
      </c>
      <c r="X13" s="42">
        <f t="shared" si="7"/>
        <v>-5.77</v>
      </c>
      <c r="Y13" s="117"/>
      <c r="Z13" s="27"/>
      <c r="AA13" s="33"/>
      <c r="AB13" s="27"/>
      <c r="AC13" s="27"/>
      <c r="AD13" s="27"/>
      <c r="AE13" s="118"/>
      <c r="AF13" s="117"/>
      <c r="AG13" s="27"/>
      <c r="AH13" s="33"/>
      <c r="AI13" s="27"/>
      <c r="AJ13" s="27"/>
      <c r="AK13" s="118"/>
      <c r="AL13" s="70"/>
    </row>
    <row r="14" spans="1:38" customFormat="1" outlineLevel="1" x14ac:dyDescent="0.2">
      <c r="A14" s="72"/>
      <c r="B14" s="34">
        <f t="shared" si="1"/>
        <v>9</v>
      </c>
      <c r="C14" s="2" t="s">
        <v>537</v>
      </c>
      <c r="D14" s="55">
        <v>44352</v>
      </c>
      <c r="E14" s="2" t="s">
        <v>40</v>
      </c>
      <c r="F14" s="47" t="s">
        <v>48</v>
      </c>
      <c r="G14" s="47" t="s">
        <v>70</v>
      </c>
      <c r="H14" s="47">
        <v>1300</v>
      </c>
      <c r="I14" s="47" t="s">
        <v>131</v>
      </c>
      <c r="J14" s="47" t="s">
        <v>120</v>
      </c>
      <c r="K14" s="121" t="s">
        <v>772</v>
      </c>
      <c r="L14" s="33" t="s">
        <v>9</v>
      </c>
      <c r="M14" s="10">
        <v>5.26</v>
      </c>
      <c r="N14" s="27">
        <v>2.3382209469153517</v>
      </c>
      <c r="O14" s="28">
        <v>2</v>
      </c>
      <c r="P14" s="27">
        <v>2.36</v>
      </c>
      <c r="Q14" s="40">
        <f t="shared" si="0"/>
        <v>12.3</v>
      </c>
      <c r="R14" s="42">
        <f t="shared" si="2"/>
        <v>-1.3000000000000007</v>
      </c>
      <c r="S14" s="10">
        <f t="shared" si="3"/>
        <v>5.26</v>
      </c>
      <c r="T14" s="27">
        <f t="shared" si="4"/>
        <v>1</v>
      </c>
      <c r="U14" s="28">
        <f t="shared" si="5"/>
        <v>2</v>
      </c>
      <c r="V14" s="27">
        <f t="shared" si="4"/>
        <v>1</v>
      </c>
      <c r="W14" s="40">
        <f t="shared" si="6"/>
        <v>5.26</v>
      </c>
      <c r="X14" s="42">
        <f t="shared" si="7"/>
        <v>-0.50999999999999979</v>
      </c>
      <c r="Y14" s="117"/>
      <c r="Z14" s="27"/>
      <c r="AA14" s="33"/>
      <c r="AB14" s="27"/>
      <c r="AC14" s="27"/>
      <c r="AD14" s="27"/>
      <c r="AE14" s="118"/>
      <c r="AF14" s="117"/>
      <c r="AG14" s="27"/>
      <c r="AH14" s="33"/>
      <c r="AI14" s="27"/>
      <c r="AJ14" s="27"/>
      <c r="AK14" s="118"/>
      <c r="AL14" s="70"/>
    </row>
    <row r="15" spans="1:38" customFormat="1" outlineLevel="1" x14ac:dyDescent="0.2">
      <c r="A15" s="72"/>
      <c r="B15" s="34">
        <f t="shared" si="1"/>
        <v>10</v>
      </c>
      <c r="C15" s="2" t="s">
        <v>538</v>
      </c>
      <c r="D15" s="55">
        <v>44352</v>
      </c>
      <c r="E15" s="2" t="s">
        <v>31</v>
      </c>
      <c r="F15" s="47" t="s">
        <v>34</v>
      </c>
      <c r="G15" s="47" t="s">
        <v>245</v>
      </c>
      <c r="H15" s="47">
        <v>1100</v>
      </c>
      <c r="I15" s="47" t="s">
        <v>132</v>
      </c>
      <c r="J15" s="47" t="s">
        <v>120</v>
      </c>
      <c r="K15" s="121" t="s">
        <v>772</v>
      </c>
      <c r="L15" s="33" t="s">
        <v>8</v>
      </c>
      <c r="M15" s="10">
        <v>8.0500000000000007</v>
      </c>
      <c r="N15" s="27">
        <v>1.4242857142857144</v>
      </c>
      <c r="O15" s="28">
        <v>2.62</v>
      </c>
      <c r="P15" s="27">
        <v>0.88</v>
      </c>
      <c r="Q15" s="40">
        <f t="shared" si="0"/>
        <v>0</v>
      </c>
      <c r="R15" s="42">
        <f t="shared" si="2"/>
        <v>-1.3000000000000007</v>
      </c>
      <c r="S15" s="10">
        <f t="shared" si="3"/>
        <v>8.0500000000000007</v>
      </c>
      <c r="T15" s="27">
        <f t="shared" si="4"/>
        <v>1</v>
      </c>
      <c r="U15" s="28">
        <f t="shared" si="5"/>
        <v>2.62</v>
      </c>
      <c r="V15" s="27">
        <f t="shared" si="4"/>
        <v>1</v>
      </c>
      <c r="W15" s="40">
        <f t="shared" si="6"/>
        <v>0.62</v>
      </c>
      <c r="X15" s="42">
        <f t="shared" si="7"/>
        <v>0.11000000000000021</v>
      </c>
      <c r="Y15" s="117"/>
      <c r="Z15" s="27"/>
      <c r="AA15" s="33"/>
      <c r="AB15" s="27"/>
      <c r="AC15" s="27"/>
      <c r="AD15" s="27"/>
      <c r="AE15" s="118"/>
      <c r="AF15" s="117"/>
      <c r="AG15" s="27"/>
      <c r="AH15" s="33"/>
      <c r="AI15" s="27"/>
      <c r="AJ15" s="27"/>
      <c r="AK15" s="118"/>
      <c r="AL15" s="70"/>
    </row>
    <row r="16" spans="1:38" customFormat="1" outlineLevel="1" x14ac:dyDescent="0.2">
      <c r="A16" s="72"/>
      <c r="B16" s="34">
        <f t="shared" si="1"/>
        <v>11</v>
      </c>
      <c r="C16" s="2" t="s">
        <v>437</v>
      </c>
      <c r="D16" s="55">
        <v>44352</v>
      </c>
      <c r="E16" s="2" t="s">
        <v>31</v>
      </c>
      <c r="F16" s="47" t="s">
        <v>48</v>
      </c>
      <c r="G16" s="47" t="s">
        <v>112</v>
      </c>
      <c r="H16" s="47">
        <v>1100</v>
      </c>
      <c r="I16" s="47" t="s">
        <v>132</v>
      </c>
      <c r="J16" s="47" t="s">
        <v>120</v>
      </c>
      <c r="K16" s="121" t="s">
        <v>772</v>
      </c>
      <c r="L16" s="33" t="s">
        <v>65</v>
      </c>
      <c r="M16" s="10">
        <v>77.48</v>
      </c>
      <c r="N16" s="27">
        <v>0.13105263157894737</v>
      </c>
      <c r="O16" s="28">
        <v>14</v>
      </c>
      <c r="P16" s="27">
        <v>0.01</v>
      </c>
      <c r="Q16" s="40">
        <f t="shared" si="0"/>
        <v>-0.1</v>
      </c>
      <c r="R16" s="42">
        <f t="shared" si="2"/>
        <v>-1.4000000000000008</v>
      </c>
      <c r="S16" s="10">
        <f t="shared" si="3"/>
        <v>77.48</v>
      </c>
      <c r="T16" s="27">
        <f t="shared" si="4"/>
        <v>1</v>
      </c>
      <c r="U16" s="28">
        <f t="shared" si="5"/>
        <v>14</v>
      </c>
      <c r="V16" s="27">
        <f t="shared" si="4"/>
        <v>1</v>
      </c>
      <c r="W16" s="40">
        <f t="shared" si="6"/>
        <v>-2</v>
      </c>
      <c r="X16" s="42">
        <f t="shared" si="7"/>
        <v>-1.8899999999999997</v>
      </c>
      <c r="Y16" s="117"/>
      <c r="Z16" s="27"/>
      <c r="AA16" s="33"/>
      <c r="AB16" s="27"/>
      <c r="AC16" s="27"/>
      <c r="AD16" s="27"/>
      <c r="AE16" s="118"/>
      <c r="AF16" s="117"/>
      <c r="AG16" s="27"/>
      <c r="AH16" s="33"/>
      <c r="AI16" s="27"/>
      <c r="AJ16" s="27"/>
      <c r="AK16" s="118"/>
      <c r="AL16" s="70"/>
    </row>
    <row r="17" spans="1:38" customFormat="1" outlineLevel="1" x14ac:dyDescent="0.2">
      <c r="A17" s="72"/>
      <c r="B17" s="34">
        <f t="shared" si="1"/>
        <v>12</v>
      </c>
      <c r="C17" s="2" t="s">
        <v>539</v>
      </c>
      <c r="D17" s="55">
        <v>44353</v>
      </c>
      <c r="E17" s="2" t="s">
        <v>30</v>
      </c>
      <c r="F17" s="47" t="s">
        <v>36</v>
      </c>
      <c r="G17" s="47" t="s">
        <v>67</v>
      </c>
      <c r="H17" s="47">
        <v>1200</v>
      </c>
      <c r="I17" s="47" t="s">
        <v>131</v>
      </c>
      <c r="J17" s="47" t="s">
        <v>120</v>
      </c>
      <c r="K17" s="121" t="s">
        <v>772</v>
      </c>
      <c r="L17" s="33" t="s">
        <v>12</v>
      </c>
      <c r="M17" s="10">
        <v>24.18</v>
      </c>
      <c r="N17" s="27">
        <v>0.43356185973207251</v>
      </c>
      <c r="O17" s="28">
        <v>6.8</v>
      </c>
      <c r="P17" s="27">
        <v>7.9999999999999974E-2</v>
      </c>
      <c r="Q17" s="40">
        <f t="shared" si="0"/>
        <v>0</v>
      </c>
      <c r="R17" s="42">
        <f t="shared" si="2"/>
        <v>-1.4000000000000008</v>
      </c>
      <c r="S17" s="10">
        <f t="shared" si="3"/>
        <v>24.18</v>
      </c>
      <c r="T17" s="27">
        <f t="shared" si="4"/>
        <v>1</v>
      </c>
      <c r="U17" s="28">
        <f t="shared" si="5"/>
        <v>6.8</v>
      </c>
      <c r="V17" s="27">
        <f t="shared" si="4"/>
        <v>1</v>
      </c>
      <c r="W17" s="40">
        <f t="shared" si="6"/>
        <v>4.8</v>
      </c>
      <c r="X17" s="42">
        <f t="shared" si="7"/>
        <v>2.91</v>
      </c>
      <c r="Y17" s="117"/>
      <c r="Z17" s="27"/>
      <c r="AA17" s="33"/>
      <c r="AB17" s="27"/>
      <c r="AC17" s="27"/>
      <c r="AD17" s="27"/>
      <c r="AE17" s="118"/>
      <c r="AF17" s="117"/>
      <c r="AG17" s="27"/>
      <c r="AH17" s="33"/>
      <c r="AI17" s="27"/>
      <c r="AJ17" s="27"/>
      <c r="AK17" s="118"/>
      <c r="AL17" s="70"/>
    </row>
    <row r="18" spans="1:38" customFormat="1" outlineLevel="1" x14ac:dyDescent="0.2">
      <c r="A18" s="72"/>
      <c r="B18" s="34">
        <f t="shared" si="1"/>
        <v>13</v>
      </c>
      <c r="C18" s="2" t="s">
        <v>540</v>
      </c>
      <c r="D18" s="55">
        <v>44353</v>
      </c>
      <c r="E18" s="2" t="s">
        <v>30</v>
      </c>
      <c r="F18" s="47" t="s">
        <v>10</v>
      </c>
      <c r="G18" s="47" t="s">
        <v>67</v>
      </c>
      <c r="H18" s="47">
        <v>1000</v>
      </c>
      <c r="I18" s="47" t="s">
        <v>131</v>
      </c>
      <c r="J18" s="47" t="s">
        <v>120</v>
      </c>
      <c r="K18" s="121" t="s">
        <v>772</v>
      </c>
      <c r="L18" s="33" t="s">
        <v>9</v>
      </c>
      <c r="M18" s="10">
        <v>3.45</v>
      </c>
      <c r="N18" s="27">
        <v>4.0813793103448273</v>
      </c>
      <c r="O18" s="28">
        <v>1.52</v>
      </c>
      <c r="P18" s="27">
        <v>0</v>
      </c>
      <c r="Q18" s="40">
        <f t="shared" si="0"/>
        <v>10</v>
      </c>
      <c r="R18" s="42">
        <f t="shared" si="2"/>
        <v>8.6</v>
      </c>
      <c r="S18" s="10">
        <f t="shared" si="3"/>
        <v>3.45</v>
      </c>
      <c r="T18" s="27">
        <f t="shared" si="4"/>
        <v>1</v>
      </c>
      <c r="U18" s="28">
        <f t="shared" si="5"/>
        <v>1.52</v>
      </c>
      <c r="V18" s="27">
        <f t="shared" si="4"/>
        <v>1</v>
      </c>
      <c r="W18" s="40">
        <f t="shared" si="6"/>
        <v>2.97</v>
      </c>
      <c r="X18" s="42">
        <f t="shared" si="7"/>
        <v>5.8800000000000008</v>
      </c>
      <c r="Y18" s="117"/>
      <c r="Z18" s="27"/>
      <c r="AA18" s="33"/>
      <c r="AB18" s="27"/>
      <c r="AC18" s="27"/>
      <c r="AD18" s="27"/>
      <c r="AE18" s="118"/>
      <c r="AF18" s="117"/>
      <c r="AG18" s="27"/>
      <c r="AH18" s="33"/>
      <c r="AI18" s="27"/>
      <c r="AJ18" s="27"/>
      <c r="AK18" s="118"/>
      <c r="AL18" s="70"/>
    </row>
    <row r="19" spans="1:38" customFormat="1" outlineLevel="1" x14ac:dyDescent="0.2">
      <c r="A19" s="72"/>
      <c r="B19" s="34">
        <f t="shared" si="1"/>
        <v>14</v>
      </c>
      <c r="C19" s="2" t="s">
        <v>541</v>
      </c>
      <c r="D19" s="55">
        <v>44353</v>
      </c>
      <c r="E19" s="2" t="s">
        <v>51</v>
      </c>
      <c r="F19" s="47" t="s">
        <v>48</v>
      </c>
      <c r="G19" s="47" t="s">
        <v>147</v>
      </c>
      <c r="H19" s="47">
        <v>1300</v>
      </c>
      <c r="I19" s="47" t="s">
        <v>131</v>
      </c>
      <c r="J19" s="47" t="s">
        <v>120</v>
      </c>
      <c r="K19" s="121" t="s">
        <v>772</v>
      </c>
      <c r="L19" s="33" t="s">
        <v>86</v>
      </c>
      <c r="M19" s="10">
        <v>16.5</v>
      </c>
      <c r="N19" s="27">
        <v>0.64548387096774196</v>
      </c>
      <c r="O19" s="28">
        <v>4.2</v>
      </c>
      <c r="P19" s="27">
        <v>0.20666666666666669</v>
      </c>
      <c r="Q19" s="40">
        <f t="shared" si="0"/>
        <v>-0.9</v>
      </c>
      <c r="R19" s="42">
        <f t="shared" si="2"/>
        <v>7.6999999999999993</v>
      </c>
      <c r="S19" s="10">
        <f t="shared" si="3"/>
        <v>16.5</v>
      </c>
      <c r="T19" s="27">
        <f t="shared" si="4"/>
        <v>1</v>
      </c>
      <c r="U19" s="28">
        <f t="shared" si="5"/>
        <v>4.2</v>
      </c>
      <c r="V19" s="27">
        <f t="shared" si="4"/>
        <v>1</v>
      </c>
      <c r="W19" s="40">
        <f t="shared" si="6"/>
        <v>-2</v>
      </c>
      <c r="X19" s="42">
        <f t="shared" si="7"/>
        <v>3.8800000000000008</v>
      </c>
      <c r="Y19" s="117"/>
      <c r="Z19" s="27"/>
      <c r="AA19" s="33"/>
      <c r="AB19" s="27"/>
      <c r="AC19" s="27"/>
      <c r="AD19" s="27"/>
      <c r="AE19" s="118"/>
      <c r="AF19" s="117"/>
      <c r="AG19" s="27"/>
      <c r="AH19" s="33"/>
      <c r="AI19" s="27"/>
      <c r="AJ19" s="27"/>
      <c r="AK19" s="118"/>
      <c r="AL19" s="70"/>
    </row>
    <row r="20" spans="1:38" customFormat="1" outlineLevel="1" x14ac:dyDescent="0.2">
      <c r="A20" s="72"/>
      <c r="B20" s="34">
        <f t="shared" si="1"/>
        <v>15</v>
      </c>
      <c r="C20" s="2" t="s">
        <v>542</v>
      </c>
      <c r="D20" s="55">
        <v>44355</v>
      </c>
      <c r="E20" s="2" t="s">
        <v>44</v>
      </c>
      <c r="F20" s="47" t="s">
        <v>46</v>
      </c>
      <c r="G20" s="47" t="s">
        <v>69</v>
      </c>
      <c r="H20" s="47">
        <v>110</v>
      </c>
      <c r="I20" s="47" t="s">
        <v>128</v>
      </c>
      <c r="J20" s="47" t="s">
        <v>120</v>
      </c>
      <c r="K20" s="121" t="s">
        <v>772</v>
      </c>
      <c r="L20" s="33" t="s">
        <v>9</v>
      </c>
      <c r="M20" s="10">
        <v>4.8499999999999996</v>
      </c>
      <c r="N20" s="27">
        <v>2.6076832844574778</v>
      </c>
      <c r="O20" s="28">
        <v>2.13</v>
      </c>
      <c r="P20" s="27">
        <v>2.3022222222222224</v>
      </c>
      <c r="Q20" s="40">
        <f t="shared" si="0"/>
        <v>12.6</v>
      </c>
      <c r="R20" s="42">
        <f t="shared" si="2"/>
        <v>20.299999999999997</v>
      </c>
      <c r="S20" s="10">
        <f t="shared" si="3"/>
        <v>4.8499999999999996</v>
      </c>
      <c r="T20" s="27">
        <f t="shared" si="4"/>
        <v>1</v>
      </c>
      <c r="U20" s="28">
        <f t="shared" si="5"/>
        <v>2.13</v>
      </c>
      <c r="V20" s="27">
        <f t="shared" si="4"/>
        <v>1</v>
      </c>
      <c r="W20" s="40">
        <f t="shared" si="6"/>
        <v>4.9800000000000004</v>
      </c>
      <c r="X20" s="42">
        <f t="shared" si="7"/>
        <v>8.8600000000000012</v>
      </c>
      <c r="Y20" s="117"/>
      <c r="Z20" s="27"/>
      <c r="AA20" s="33"/>
      <c r="AB20" s="27"/>
      <c r="AC20" s="27"/>
      <c r="AD20" s="27"/>
      <c r="AE20" s="118"/>
      <c r="AF20" s="117"/>
      <c r="AG20" s="27"/>
      <c r="AH20" s="33"/>
      <c r="AI20" s="27"/>
      <c r="AJ20" s="27"/>
      <c r="AK20" s="118"/>
      <c r="AL20" s="70"/>
    </row>
    <row r="21" spans="1:38" customFormat="1" outlineLevel="1" x14ac:dyDescent="0.2">
      <c r="A21" s="72"/>
      <c r="B21" s="34">
        <f t="shared" si="1"/>
        <v>16</v>
      </c>
      <c r="C21" s="2" t="s">
        <v>543</v>
      </c>
      <c r="D21" s="55">
        <v>44355</v>
      </c>
      <c r="E21" s="2" t="s">
        <v>44</v>
      </c>
      <c r="F21" s="47" t="s">
        <v>13</v>
      </c>
      <c r="G21" s="47" t="s">
        <v>70</v>
      </c>
      <c r="H21" s="47">
        <v>1400</v>
      </c>
      <c r="I21" s="47" t="s">
        <v>128</v>
      </c>
      <c r="J21" s="47" t="s">
        <v>120</v>
      </c>
      <c r="K21" s="121" t="s">
        <v>772</v>
      </c>
      <c r="L21" s="33" t="s">
        <v>8</v>
      </c>
      <c r="M21" s="10">
        <v>1.84</v>
      </c>
      <c r="N21" s="27">
        <v>11.963805374001451</v>
      </c>
      <c r="O21" s="28">
        <v>1.21</v>
      </c>
      <c r="P21" s="27">
        <v>0</v>
      </c>
      <c r="Q21" s="40">
        <f t="shared" si="0"/>
        <v>-12</v>
      </c>
      <c r="R21" s="42">
        <f t="shared" si="2"/>
        <v>8.2999999999999972</v>
      </c>
      <c r="S21" s="10">
        <f t="shared" si="3"/>
        <v>1.84</v>
      </c>
      <c r="T21" s="27">
        <f t="shared" si="4"/>
        <v>1</v>
      </c>
      <c r="U21" s="28">
        <f t="shared" si="5"/>
        <v>1.21</v>
      </c>
      <c r="V21" s="27">
        <f t="shared" si="4"/>
        <v>1</v>
      </c>
      <c r="W21" s="40">
        <f t="shared" si="6"/>
        <v>-0.79</v>
      </c>
      <c r="X21" s="42">
        <f t="shared" si="7"/>
        <v>8.07</v>
      </c>
      <c r="Y21" s="117"/>
      <c r="Z21" s="27"/>
      <c r="AA21" s="33"/>
      <c r="AB21" s="27"/>
      <c r="AC21" s="27"/>
      <c r="AD21" s="27"/>
      <c r="AE21" s="118"/>
      <c r="AF21" s="117"/>
      <c r="AG21" s="27"/>
      <c r="AH21" s="33"/>
      <c r="AI21" s="27"/>
      <c r="AJ21" s="27"/>
      <c r="AK21" s="118"/>
      <c r="AL21" s="70"/>
    </row>
    <row r="22" spans="1:38" customFormat="1" outlineLevel="1" x14ac:dyDescent="0.2">
      <c r="A22" s="72"/>
      <c r="B22" s="34">
        <f t="shared" si="1"/>
        <v>17</v>
      </c>
      <c r="C22" s="2" t="s">
        <v>544</v>
      </c>
      <c r="D22" s="55">
        <v>44356</v>
      </c>
      <c r="E22" s="2" t="s">
        <v>26</v>
      </c>
      <c r="F22" s="47" t="s">
        <v>46</v>
      </c>
      <c r="G22" s="47" t="s">
        <v>147</v>
      </c>
      <c r="H22" s="47">
        <v>1208</v>
      </c>
      <c r="I22" s="47" t="s">
        <v>133</v>
      </c>
      <c r="J22" s="47" t="s">
        <v>120</v>
      </c>
      <c r="K22" s="121" t="s">
        <v>772</v>
      </c>
      <c r="L22" s="33" t="s">
        <v>9</v>
      </c>
      <c r="M22" s="10">
        <v>1.72</v>
      </c>
      <c r="N22" s="27">
        <v>13.888695652173917</v>
      </c>
      <c r="O22" s="28">
        <v>1.2</v>
      </c>
      <c r="P22" s="27">
        <v>0</v>
      </c>
      <c r="Q22" s="40">
        <f t="shared" si="0"/>
        <v>10</v>
      </c>
      <c r="R22" s="42">
        <f t="shared" si="2"/>
        <v>18.299999999999997</v>
      </c>
      <c r="S22" s="10">
        <f t="shared" si="3"/>
        <v>1.72</v>
      </c>
      <c r="T22" s="27">
        <f t="shared" si="4"/>
        <v>1</v>
      </c>
      <c r="U22" s="28">
        <f t="shared" si="5"/>
        <v>1.2</v>
      </c>
      <c r="V22" s="27">
        <f t="shared" si="4"/>
        <v>1</v>
      </c>
      <c r="W22" s="40">
        <f t="shared" si="6"/>
        <v>0.92</v>
      </c>
      <c r="X22" s="42">
        <f t="shared" si="7"/>
        <v>8.99</v>
      </c>
      <c r="Y22" s="117"/>
      <c r="Z22" s="27"/>
      <c r="AA22" s="33"/>
      <c r="AB22" s="27"/>
      <c r="AC22" s="27"/>
      <c r="AD22" s="27"/>
      <c r="AE22" s="118"/>
      <c r="AF22" s="117"/>
      <c r="AG22" s="27"/>
      <c r="AH22" s="33"/>
      <c r="AI22" s="27"/>
      <c r="AJ22" s="27"/>
      <c r="AK22" s="118"/>
      <c r="AL22" s="70"/>
    </row>
    <row r="23" spans="1:38" customFormat="1" outlineLevel="1" x14ac:dyDescent="0.2">
      <c r="A23" s="72"/>
      <c r="B23" s="34">
        <f t="shared" si="1"/>
        <v>18</v>
      </c>
      <c r="C23" s="2" t="s">
        <v>545</v>
      </c>
      <c r="D23" s="55">
        <v>44359</v>
      </c>
      <c r="E23" s="2" t="s">
        <v>43</v>
      </c>
      <c r="F23" s="47" t="s">
        <v>25</v>
      </c>
      <c r="G23" s="47" t="s">
        <v>245</v>
      </c>
      <c r="H23" s="47">
        <v>1000</v>
      </c>
      <c r="I23" s="47" t="s">
        <v>133</v>
      </c>
      <c r="J23" s="47" t="s">
        <v>120</v>
      </c>
      <c r="K23" s="121" t="s">
        <v>772</v>
      </c>
      <c r="L23" s="33" t="s">
        <v>12</v>
      </c>
      <c r="M23" s="10">
        <v>8.7100000000000009</v>
      </c>
      <c r="N23" s="27">
        <v>1.2906451612903225</v>
      </c>
      <c r="O23" s="28">
        <v>2.4700000000000002</v>
      </c>
      <c r="P23" s="27">
        <v>0.88000000000000012</v>
      </c>
      <c r="Q23" s="40">
        <f t="shared" si="0"/>
        <v>0</v>
      </c>
      <c r="R23" s="42">
        <f t="shared" ref="R23" si="8">Q23+R22</f>
        <v>18.299999999999997</v>
      </c>
      <c r="S23" s="10">
        <f t="shared" si="3"/>
        <v>8.7100000000000009</v>
      </c>
      <c r="T23" s="27">
        <f t="shared" si="4"/>
        <v>1</v>
      </c>
      <c r="U23" s="28">
        <f t="shared" si="5"/>
        <v>2.4700000000000002</v>
      </c>
      <c r="V23" s="27">
        <f t="shared" si="4"/>
        <v>1</v>
      </c>
      <c r="W23" s="40">
        <f t="shared" si="6"/>
        <v>0.47</v>
      </c>
      <c r="X23" s="42">
        <f t="shared" si="7"/>
        <v>9.4600000000000009</v>
      </c>
      <c r="Y23" s="117"/>
      <c r="Z23" s="27"/>
      <c r="AA23" s="33"/>
      <c r="AB23" s="27"/>
      <c r="AC23" s="27"/>
      <c r="AD23" s="27"/>
      <c r="AE23" s="118"/>
      <c r="AF23" s="117"/>
      <c r="AG23" s="27"/>
      <c r="AH23" s="33"/>
      <c r="AI23" s="27"/>
      <c r="AJ23" s="27"/>
      <c r="AK23" s="118"/>
      <c r="AL23" s="70"/>
    </row>
    <row r="24" spans="1:38" customFormat="1" outlineLevel="1" x14ac:dyDescent="0.2">
      <c r="A24" s="72"/>
      <c r="B24" s="34">
        <f t="shared" si="1"/>
        <v>19</v>
      </c>
      <c r="C24" s="2" t="s">
        <v>511</v>
      </c>
      <c r="D24" s="55">
        <v>44359</v>
      </c>
      <c r="E24" s="2" t="s">
        <v>43</v>
      </c>
      <c r="F24" s="47" t="s">
        <v>29</v>
      </c>
      <c r="G24" s="47" t="s">
        <v>112</v>
      </c>
      <c r="H24" s="47">
        <v>1000</v>
      </c>
      <c r="I24" s="47" t="s">
        <v>133</v>
      </c>
      <c r="J24" s="47" t="s">
        <v>120</v>
      </c>
      <c r="K24" s="121" t="s">
        <v>772</v>
      </c>
      <c r="L24" s="33" t="s">
        <v>110</v>
      </c>
      <c r="M24" s="10">
        <v>33.89</v>
      </c>
      <c r="N24" s="27">
        <v>0.30393939393939395</v>
      </c>
      <c r="O24" s="28">
        <v>6.6</v>
      </c>
      <c r="P24" s="27">
        <v>5.000000000000001E-2</v>
      </c>
      <c r="Q24" s="40">
        <f t="shared" si="0"/>
        <v>-0.4</v>
      </c>
      <c r="R24" s="42">
        <f t="shared" ref="R24" si="9">Q24+R23</f>
        <v>17.899999999999999</v>
      </c>
      <c r="S24" s="10">
        <f t="shared" si="3"/>
        <v>33.89</v>
      </c>
      <c r="T24" s="27">
        <f t="shared" si="4"/>
        <v>1</v>
      </c>
      <c r="U24" s="28">
        <f t="shared" si="5"/>
        <v>6.6</v>
      </c>
      <c r="V24" s="27">
        <f t="shared" si="4"/>
        <v>1</v>
      </c>
      <c r="W24" s="40">
        <f t="shared" si="6"/>
        <v>-2</v>
      </c>
      <c r="X24" s="42">
        <f t="shared" si="7"/>
        <v>7.4600000000000009</v>
      </c>
      <c r="Y24" s="117"/>
      <c r="Z24" s="27"/>
      <c r="AA24" s="33"/>
      <c r="AB24" s="27"/>
      <c r="AC24" s="27"/>
      <c r="AD24" s="27"/>
      <c r="AE24" s="118"/>
      <c r="AF24" s="117"/>
      <c r="AG24" s="27"/>
      <c r="AH24" s="33"/>
      <c r="AI24" s="27"/>
      <c r="AJ24" s="27"/>
      <c r="AK24" s="118"/>
      <c r="AL24" s="70"/>
    </row>
    <row r="25" spans="1:38" customFormat="1" outlineLevel="1" x14ac:dyDescent="0.2">
      <c r="A25" s="72"/>
      <c r="B25" s="34">
        <f t="shared" si="1"/>
        <v>20</v>
      </c>
      <c r="C25" s="2" t="s">
        <v>546</v>
      </c>
      <c r="D25" s="55">
        <v>44360</v>
      </c>
      <c r="E25" s="2" t="s">
        <v>33</v>
      </c>
      <c r="F25" s="47" t="s">
        <v>36</v>
      </c>
      <c r="G25" s="47" t="s">
        <v>67</v>
      </c>
      <c r="H25" s="47">
        <v>1200</v>
      </c>
      <c r="I25" s="47" t="s">
        <v>132</v>
      </c>
      <c r="J25" s="47" t="s">
        <v>120</v>
      </c>
      <c r="K25" s="121" t="s">
        <v>772</v>
      </c>
      <c r="L25" s="33" t="s">
        <v>9</v>
      </c>
      <c r="M25" s="10">
        <v>6.3</v>
      </c>
      <c r="N25" s="27">
        <v>1.8909523809523809</v>
      </c>
      <c r="O25" s="28">
        <v>2.12</v>
      </c>
      <c r="P25" s="27">
        <v>1.6844444444444442</v>
      </c>
      <c r="Q25" s="40">
        <f t="shared" si="0"/>
        <v>11.9</v>
      </c>
      <c r="R25" s="42">
        <f t="shared" ref="R25" si="10">Q25+R24</f>
        <v>29.799999999999997</v>
      </c>
      <c r="S25" s="10">
        <f t="shared" si="3"/>
        <v>6.3</v>
      </c>
      <c r="T25" s="27">
        <f t="shared" si="4"/>
        <v>1</v>
      </c>
      <c r="U25" s="28">
        <f t="shared" si="5"/>
        <v>2.12</v>
      </c>
      <c r="V25" s="27">
        <f t="shared" si="4"/>
        <v>1</v>
      </c>
      <c r="W25" s="40">
        <f t="shared" si="6"/>
        <v>6.42</v>
      </c>
      <c r="X25" s="42">
        <f t="shared" si="7"/>
        <v>13.88</v>
      </c>
      <c r="Y25" s="117"/>
      <c r="Z25" s="27"/>
      <c r="AA25" s="33"/>
      <c r="AB25" s="27"/>
      <c r="AC25" s="27"/>
      <c r="AD25" s="27"/>
      <c r="AE25" s="118"/>
      <c r="AF25" s="117"/>
      <c r="AG25" s="27"/>
      <c r="AH25" s="33"/>
      <c r="AI25" s="27"/>
      <c r="AJ25" s="27"/>
      <c r="AK25" s="118"/>
      <c r="AL25" s="70"/>
    </row>
    <row r="26" spans="1:38" customFormat="1" outlineLevel="1" x14ac:dyDescent="0.2">
      <c r="A26" s="72"/>
      <c r="B26" s="34">
        <f t="shared" si="1"/>
        <v>21</v>
      </c>
      <c r="C26" s="2" t="s">
        <v>547</v>
      </c>
      <c r="D26" s="55">
        <v>44360</v>
      </c>
      <c r="E26" s="2" t="s">
        <v>548</v>
      </c>
      <c r="F26" s="47" t="s">
        <v>10</v>
      </c>
      <c r="G26" s="47" t="s">
        <v>67</v>
      </c>
      <c r="H26" s="47">
        <v>1000</v>
      </c>
      <c r="I26" s="47" t="s">
        <v>131</v>
      </c>
      <c r="J26" s="47" t="s">
        <v>120</v>
      </c>
      <c r="K26" s="121" t="s">
        <v>772</v>
      </c>
      <c r="L26" s="33" t="s">
        <v>9</v>
      </c>
      <c r="M26" s="10">
        <v>10.8</v>
      </c>
      <c r="N26" s="27">
        <v>1.0203448275862068</v>
      </c>
      <c r="O26" s="28">
        <v>2.8</v>
      </c>
      <c r="P26" s="27">
        <v>0.58000000000000007</v>
      </c>
      <c r="Q26" s="40">
        <f t="shared" si="0"/>
        <v>11</v>
      </c>
      <c r="R26" s="42">
        <f t="shared" ref="R26" si="11">Q26+R25</f>
        <v>40.799999999999997</v>
      </c>
      <c r="S26" s="10">
        <f t="shared" si="3"/>
        <v>10.8</v>
      </c>
      <c r="T26" s="27">
        <f t="shared" si="4"/>
        <v>1</v>
      </c>
      <c r="U26" s="28">
        <f t="shared" si="5"/>
        <v>2.8</v>
      </c>
      <c r="V26" s="27">
        <f t="shared" si="4"/>
        <v>1</v>
      </c>
      <c r="W26" s="40">
        <f t="shared" si="6"/>
        <v>11.6</v>
      </c>
      <c r="X26" s="42">
        <f t="shared" si="7"/>
        <v>25.48</v>
      </c>
      <c r="Y26" s="117"/>
      <c r="Z26" s="27"/>
      <c r="AA26" s="33"/>
      <c r="AB26" s="27"/>
      <c r="AC26" s="27"/>
      <c r="AD26" s="27"/>
      <c r="AE26" s="118"/>
      <c r="AF26" s="117"/>
      <c r="AG26" s="27"/>
      <c r="AH26" s="33"/>
      <c r="AI26" s="27"/>
      <c r="AJ26" s="27"/>
      <c r="AK26" s="118"/>
      <c r="AL26" s="70"/>
    </row>
    <row r="27" spans="1:38" outlineLevel="1" x14ac:dyDescent="0.2">
      <c r="A27" s="72"/>
      <c r="B27" s="34">
        <f t="shared" si="1"/>
        <v>22</v>
      </c>
      <c r="C27" s="2" t="s">
        <v>549</v>
      </c>
      <c r="D27" s="55">
        <v>44362</v>
      </c>
      <c r="E27" s="2" t="s">
        <v>32</v>
      </c>
      <c r="F27" s="47" t="s">
        <v>34</v>
      </c>
      <c r="G27" s="47" t="s">
        <v>67</v>
      </c>
      <c r="H27" s="47">
        <v>1000</v>
      </c>
      <c r="I27" s="47" t="s">
        <v>128</v>
      </c>
      <c r="J27" s="47" t="s">
        <v>120</v>
      </c>
      <c r="K27" s="121" t="s">
        <v>772</v>
      </c>
      <c r="L27" s="33" t="s">
        <v>74</v>
      </c>
      <c r="M27" s="10">
        <v>15.5</v>
      </c>
      <c r="N27" s="27">
        <v>0.68931034482758624</v>
      </c>
      <c r="O27" s="28">
        <v>3</v>
      </c>
      <c r="P27" s="27">
        <v>0.33200000000000007</v>
      </c>
      <c r="Q27" s="40">
        <f t="shared" si="0"/>
        <v>-1</v>
      </c>
      <c r="R27" s="42">
        <f t="shared" ref="R27" si="12">Q27+R26</f>
        <v>39.799999999999997</v>
      </c>
      <c r="S27" s="10">
        <f t="shared" si="3"/>
        <v>15.5</v>
      </c>
      <c r="T27" s="27">
        <f t="shared" si="4"/>
        <v>1</v>
      </c>
      <c r="U27" s="28">
        <f t="shared" si="5"/>
        <v>3</v>
      </c>
      <c r="V27" s="27">
        <f t="shared" si="4"/>
        <v>1</v>
      </c>
      <c r="W27" s="40">
        <f t="shared" si="6"/>
        <v>-2</v>
      </c>
      <c r="X27" s="42">
        <f t="shared" si="7"/>
        <v>23.48</v>
      </c>
      <c r="Y27" s="117"/>
      <c r="Z27" s="27"/>
      <c r="AA27" s="33"/>
      <c r="AB27" s="27"/>
      <c r="AC27" s="27"/>
      <c r="AD27" s="27"/>
      <c r="AE27" s="118"/>
      <c r="AF27" s="117"/>
      <c r="AG27" s="27"/>
      <c r="AH27" s="33"/>
      <c r="AI27" s="27"/>
      <c r="AJ27" s="27"/>
      <c r="AK27" s="118"/>
      <c r="AL27" s="70"/>
    </row>
    <row r="28" spans="1:38" outlineLevel="1" x14ac:dyDescent="0.2">
      <c r="A28" s="72"/>
      <c r="B28" s="34">
        <f t="shared" si="1"/>
        <v>23</v>
      </c>
      <c r="C28" s="2" t="s">
        <v>550</v>
      </c>
      <c r="D28" s="55">
        <v>44362</v>
      </c>
      <c r="E28" s="2" t="s">
        <v>32</v>
      </c>
      <c r="F28" s="47" t="s">
        <v>41</v>
      </c>
      <c r="G28" s="47" t="s">
        <v>70</v>
      </c>
      <c r="H28" s="47">
        <v>1000</v>
      </c>
      <c r="I28" s="47" t="s">
        <v>128</v>
      </c>
      <c r="J28" s="47" t="s">
        <v>120</v>
      </c>
      <c r="K28" s="121" t="s">
        <v>772</v>
      </c>
      <c r="L28" s="33" t="s">
        <v>86</v>
      </c>
      <c r="M28" s="10">
        <v>15.49</v>
      </c>
      <c r="N28" s="27">
        <v>0.68931034482758624</v>
      </c>
      <c r="O28" s="28">
        <v>4.0999999999999996</v>
      </c>
      <c r="P28" s="27">
        <v>0.23</v>
      </c>
      <c r="Q28" s="40">
        <f t="shared" si="0"/>
        <v>-0.9</v>
      </c>
      <c r="R28" s="42">
        <f t="shared" ref="R28" si="13">Q28+R27</f>
        <v>38.9</v>
      </c>
      <c r="S28" s="10">
        <f t="shared" si="3"/>
        <v>15.49</v>
      </c>
      <c r="T28" s="27">
        <f t="shared" si="4"/>
        <v>1</v>
      </c>
      <c r="U28" s="28">
        <f t="shared" si="5"/>
        <v>4.0999999999999996</v>
      </c>
      <c r="V28" s="27">
        <f t="shared" si="4"/>
        <v>1</v>
      </c>
      <c r="W28" s="40">
        <f t="shared" si="6"/>
        <v>-2</v>
      </c>
      <c r="X28" s="42">
        <f t="shared" si="7"/>
        <v>21.48</v>
      </c>
      <c r="Y28" s="117"/>
      <c r="Z28" s="27"/>
      <c r="AA28" s="33"/>
      <c r="AB28" s="27"/>
      <c r="AC28" s="27"/>
      <c r="AD28" s="27"/>
      <c r="AE28" s="118"/>
      <c r="AF28" s="117"/>
      <c r="AG28" s="27"/>
      <c r="AH28" s="33"/>
      <c r="AI28" s="27"/>
      <c r="AJ28" s="27"/>
      <c r="AK28" s="118"/>
      <c r="AL28" s="70"/>
    </row>
    <row r="29" spans="1:38" outlineLevel="1" x14ac:dyDescent="0.2">
      <c r="A29" s="72"/>
      <c r="B29" s="34">
        <f t="shared" si="1"/>
        <v>24</v>
      </c>
      <c r="C29" s="2" t="s">
        <v>551</v>
      </c>
      <c r="D29" s="55">
        <v>44363</v>
      </c>
      <c r="E29" s="2" t="s">
        <v>43</v>
      </c>
      <c r="F29" s="47" t="s">
        <v>36</v>
      </c>
      <c r="G29" s="47" t="s">
        <v>245</v>
      </c>
      <c r="H29" s="47">
        <v>1300</v>
      </c>
      <c r="I29" s="47" t="s">
        <v>131</v>
      </c>
      <c r="J29" s="47" t="s">
        <v>120</v>
      </c>
      <c r="K29" s="121" t="s">
        <v>772</v>
      </c>
      <c r="L29" s="33" t="s">
        <v>74</v>
      </c>
      <c r="M29" s="10">
        <v>2.4700000000000002</v>
      </c>
      <c r="N29" s="27">
        <v>6.7889361702127662</v>
      </c>
      <c r="O29" s="28">
        <v>1.3</v>
      </c>
      <c r="P29" s="27">
        <v>0</v>
      </c>
      <c r="Q29" s="40">
        <f t="shared" si="0"/>
        <v>-6.8</v>
      </c>
      <c r="R29" s="42">
        <f t="shared" ref="R29" si="14">Q29+R28</f>
        <v>32.1</v>
      </c>
      <c r="S29" s="10">
        <f t="shared" si="3"/>
        <v>2.4700000000000002</v>
      </c>
      <c r="T29" s="27">
        <f t="shared" si="4"/>
        <v>1</v>
      </c>
      <c r="U29" s="28">
        <f t="shared" si="5"/>
        <v>1.3</v>
      </c>
      <c r="V29" s="27">
        <f t="shared" si="4"/>
        <v>1</v>
      </c>
      <c r="W29" s="40">
        <f t="shared" si="6"/>
        <v>-2</v>
      </c>
      <c r="X29" s="42">
        <f t="shared" si="7"/>
        <v>19.48</v>
      </c>
      <c r="Y29" s="117"/>
      <c r="Z29" s="27"/>
      <c r="AA29" s="33"/>
      <c r="AB29" s="27"/>
      <c r="AC29" s="27"/>
      <c r="AD29" s="27"/>
      <c r="AE29" s="118"/>
      <c r="AF29" s="117"/>
      <c r="AG29" s="27"/>
      <c r="AH29" s="33"/>
      <c r="AI29" s="27"/>
      <c r="AJ29" s="27"/>
      <c r="AK29" s="118"/>
      <c r="AL29" s="70"/>
    </row>
    <row r="30" spans="1:38" outlineLevel="1" x14ac:dyDescent="0.2">
      <c r="A30" s="72"/>
      <c r="B30" s="34">
        <f t="shared" si="1"/>
        <v>25</v>
      </c>
      <c r="C30" s="2" t="s">
        <v>423</v>
      </c>
      <c r="D30" s="55">
        <v>44363</v>
      </c>
      <c r="E30" s="2" t="s">
        <v>43</v>
      </c>
      <c r="F30" s="47" t="s">
        <v>10</v>
      </c>
      <c r="G30" s="47" t="s">
        <v>147</v>
      </c>
      <c r="H30" s="47">
        <v>1300</v>
      </c>
      <c r="I30" s="47" t="s">
        <v>131</v>
      </c>
      <c r="J30" s="47" t="s">
        <v>120</v>
      </c>
      <c r="K30" s="121" t="s">
        <v>772</v>
      </c>
      <c r="L30" s="33" t="s">
        <v>9</v>
      </c>
      <c r="M30" s="10">
        <v>5.96</v>
      </c>
      <c r="N30" s="27">
        <v>2.0155334987593054</v>
      </c>
      <c r="O30" s="28">
        <v>2.5299999999999998</v>
      </c>
      <c r="P30" s="27">
        <v>1.3466666666666667</v>
      </c>
      <c r="Q30" s="40">
        <f t="shared" si="0"/>
        <v>12.1</v>
      </c>
      <c r="R30" s="42">
        <f t="shared" ref="R30" si="15">Q30+R29</f>
        <v>44.2</v>
      </c>
      <c r="S30" s="10">
        <f t="shared" si="3"/>
        <v>5.96</v>
      </c>
      <c r="T30" s="27">
        <f t="shared" si="4"/>
        <v>1</v>
      </c>
      <c r="U30" s="28">
        <f t="shared" si="5"/>
        <v>2.5299999999999998</v>
      </c>
      <c r="V30" s="27">
        <f t="shared" si="4"/>
        <v>1</v>
      </c>
      <c r="W30" s="40">
        <f t="shared" si="6"/>
        <v>6.49</v>
      </c>
      <c r="X30" s="42">
        <f t="shared" si="7"/>
        <v>25.97</v>
      </c>
      <c r="Y30" s="117"/>
      <c r="Z30" s="27"/>
      <c r="AA30" s="33"/>
      <c r="AB30" s="27"/>
      <c r="AC30" s="27"/>
      <c r="AD30" s="27"/>
      <c r="AE30" s="118"/>
      <c r="AF30" s="117"/>
      <c r="AG30" s="27"/>
      <c r="AH30" s="33"/>
      <c r="AI30" s="27"/>
      <c r="AJ30" s="27"/>
      <c r="AK30" s="118"/>
      <c r="AL30" s="70"/>
    </row>
    <row r="31" spans="1:38" outlineLevel="1" x14ac:dyDescent="0.2">
      <c r="A31" s="72"/>
      <c r="B31" s="34">
        <f t="shared" si="1"/>
        <v>26</v>
      </c>
      <c r="C31" s="2" t="s">
        <v>519</v>
      </c>
      <c r="D31" s="55">
        <v>44363</v>
      </c>
      <c r="E31" s="2" t="s">
        <v>43</v>
      </c>
      <c r="F31" s="47" t="s">
        <v>10</v>
      </c>
      <c r="G31" s="47" t="s">
        <v>147</v>
      </c>
      <c r="H31" s="47">
        <v>1300</v>
      </c>
      <c r="I31" s="47" t="s">
        <v>131</v>
      </c>
      <c r="J31" s="47" t="s">
        <v>120</v>
      </c>
      <c r="K31" s="121" t="s">
        <v>772</v>
      </c>
      <c r="L31" s="33" t="s">
        <v>12</v>
      </c>
      <c r="M31" s="10">
        <v>5.31</v>
      </c>
      <c r="N31" s="27">
        <v>2.3147058823529414</v>
      </c>
      <c r="O31" s="28">
        <v>1.98</v>
      </c>
      <c r="P31" s="27">
        <v>2.3800000000000003</v>
      </c>
      <c r="Q31" s="40">
        <f t="shared" si="0"/>
        <v>0</v>
      </c>
      <c r="R31" s="42">
        <f t="shared" ref="R31:R32" si="16">Q31+R30</f>
        <v>44.2</v>
      </c>
      <c r="S31" s="10">
        <f t="shared" si="3"/>
        <v>5.31</v>
      </c>
      <c r="T31" s="27">
        <f t="shared" si="4"/>
        <v>1</v>
      </c>
      <c r="U31" s="28">
        <f t="shared" si="5"/>
        <v>1.98</v>
      </c>
      <c r="V31" s="27">
        <f t="shared" si="4"/>
        <v>1</v>
      </c>
      <c r="W31" s="40">
        <f t="shared" si="6"/>
        <v>-0.02</v>
      </c>
      <c r="X31" s="42">
        <f t="shared" si="7"/>
        <v>25.95</v>
      </c>
      <c r="Y31" s="117"/>
      <c r="Z31" s="27"/>
      <c r="AA31" s="33"/>
      <c r="AB31" s="27"/>
      <c r="AC31" s="27"/>
      <c r="AD31" s="27"/>
      <c r="AE31" s="118"/>
      <c r="AF31" s="117"/>
      <c r="AG31" s="27"/>
      <c r="AH31" s="33"/>
      <c r="AI31" s="27"/>
      <c r="AJ31" s="27"/>
      <c r="AK31" s="118"/>
      <c r="AL31" s="70"/>
    </row>
    <row r="32" spans="1:38" outlineLevel="1" x14ac:dyDescent="0.2">
      <c r="A32" s="72"/>
      <c r="B32" s="34">
        <f t="shared" si="1"/>
        <v>27</v>
      </c>
      <c r="C32" s="2" t="s">
        <v>552</v>
      </c>
      <c r="D32" s="55">
        <v>44364</v>
      </c>
      <c r="E32" s="2" t="s">
        <v>42</v>
      </c>
      <c r="F32" s="47" t="s">
        <v>36</v>
      </c>
      <c r="G32" s="47" t="s">
        <v>67</v>
      </c>
      <c r="H32" s="47">
        <v>2000</v>
      </c>
      <c r="I32" s="47" t="s">
        <v>133</v>
      </c>
      <c r="J32" s="47" t="s">
        <v>120</v>
      </c>
      <c r="K32" s="121" t="s">
        <v>772</v>
      </c>
      <c r="L32" s="33" t="s">
        <v>12</v>
      </c>
      <c r="M32" s="10">
        <v>2.36</v>
      </c>
      <c r="N32" s="27">
        <v>7.3795348837209307</v>
      </c>
      <c r="O32" s="28">
        <v>1.26</v>
      </c>
      <c r="P32" s="27">
        <v>0</v>
      </c>
      <c r="Q32" s="40">
        <f t="shared" si="0"/>
        <v>-7.4</v>
      </c>
      <c r="R32" s="42">
        <f t="shared" si="16"/>
        <v>36.800000000000004</v>
      </c>
      <c r="S32" s="10">
        <f t="shared" si="3"/>
        <v>2.36</v>
      </c>
      <c r="T32" s="27">
        <f t="shared" si="4"/>
        <v>1</v>
      </c>
      <c r="U32" s="28">
        <f t="shared" si="5"/>
        <v>1.26</v>
      </c>
      <c r="V32" s="27">
        <f t="shared" si="4"/>
        <v>1</v>
      </c>
      <c r="W32" s="40">
        <f t="shared" si="6"/>
        <v>-0.74</v>
      </c>
      <c r="X32" s="42">
        <f t="shared" si="7"/>
        <v>25.21</v>
      </c>
      <c r="Y32" s="117"/>
      <c r="Z32" s="27"/>
      <c r="AA32" s="33"/>
      <c r="AB32" s="27"/>
      <c r="AC32" s="27"/>
      <c r="AD32" s="27"/>
      <c r="AE32" s="118"/>
      <c r="AF32" s="117"/>
      <c r="AG32" s="27"/>
      <c r="AH32" s="33"/>
      <c r="AI32" s="27"/>
      <c r="AJ32" s="27"/>
      <c r="AK32" s="118"/>
      <c r="AL32" s="70"/>
    </row>
    <row r="33" spans="1:38" outlineLevel="1" x14ac:dyDescent="0.2">
      <c r="A33" s="72"/>
      <c r="B33" s="34">
        <f t="shared" si="1"/>
        <v>28</v>
      </c>
      <c r="C33" s="2" t="s">
        <v>555</v>
      </c>
      <c r="D33" s="55">
        <v>44365</v>
      </c>
      <c r="E33" s="2" t="s">
        <v>51</v>
      </c>
      <c r="F33" s="47" t="s">
        <v>36</v>
      </c>
      <c r="G33" s="47" t="s">
        <v>245</v>
      </c>
      <c r="H33" s="47">
        <v>1112</v>
      </c>
      <c r="I33" s="47" t="s">
        <v>131</v>
      </c>
      <c r="J33" s="47" t="s">
        <v>120</v>
      </c>
      <c r="K33" s="121" t="s">
        <v>772</v>
      </c>
      <c r="L33" s="33" t="s">
        <v>204</v>
      </c>
      <c r="M33" s="10">
        <v>13.47</v>
      </c>
      <c r="N33" s="27">
        <v>0.79799999999999993</v>
      </c>
      <c r="O33" s="28">
        <v>4.03</v>
      </c>
      <c r="P33" s="27">
        <v>0.26499999999999979</v>
      </c>
      <c r="Q33" s="40">
        <f t="shared" si="0"/>
        <v>-1.1000000000000001</v>
      </c>
      <c r="R33" s="42">
        <f t="shared" ref="R33" si="17">Q33+R32</f>
        <v>35.700000000000003</v>
      </c>
      <c r="S33" s="10">
        <f t="shared" si="3"/>
        <v>13.47</v>
      </c>
      <c r="T33" s="27">
        <f t="shared" si="4"/>
        <v>1</v>
      </c>
      <c r="U33" s="28">
        <f t="shared" si="5"/>
        <v>4.03</v>
      </c>
      <c r="V33" s="27">
        <f t="shared" si="4"/>
        <v>1</v>
      </c>
      <c r="W33" s="40">
        <f t="shared" si="6"/>
        <v>-2</v>
      </c>
      <c r="X33" s="42">
        <f t="shared" si="7"/>
        <v>23.21</v>
      </c>
      <c r="Y33" s="117"/>
      <c r="Z33" s="27"/>
      <c r="AA33" s="33"/>
      <c r="AB33" s="27"/>
      <c r="AC33" s="27"/>
      <c r="AD33" s="27"/>
      <c r="AE33" s="118"/>
      <c r="AF33" s="117"/>
      <c r="AG33" s="27"/>
      <c r="AH33" s="33"/>
      <c r="AI33" s="27"/>
      <c r="AJ33" s="27"/>
      <c r="AK33" s="118"/>
      <c r="AL33" s="70"/>
    </row>
    <row r="34" spans="1:38" outlineLevel="1" x14ac:dyDescent="0.2">
      <c r="A34" s="72"/>
      <c r="B34" s="34">
        <f t="shared" si="1"/>
        <v>29</v>
      </c>
      <c r="C34" s="2" t="s">
        <v>556</v>
      </c>
      <c r="D34" s="55">
        <v>44366</v>
      </c>
      <c r="E34" s="2" t="s">
        <v>53</v>
      </c>
      <c r="F34" s="47" t="s">
        <v>25</v>
      </c>
      <c r="G34" s="47" t="s">
        <v>245</v>
      </c>
      <c r="H34" s="47">
        <v>1204</v>
      </c>
      <c r="I34" s="47" t="s">
        <v>131</v>
      </c>
      <c r="J34" s="47" t="s">
        <v>120</v>
      </c>
      <c r="K34" s="121" t="s">
        <v>772</v>
      </c>
      <c r="L34" s="33" t="s">
        <v>9</v>
      </c>
      <c r="M34" s="10">
        <v>2.06</v>
      </c>
      <c r="N34" s="27">
        <v>9.4447058823529417</v>
      </c>
      <c r="O34" s="28">
        <v>1.31</v>
      </c>
      <c r="P34" s="27">
        <v>0</v>
      </c>
      <c r="Q34" s="40">
        <f t="shared" si="0"/>
        <v>10</v>
      </c>
      <c r="R34" s="42">
        <f t="shared" ref="R34" si="18">Q34+R33</f>
        <v>45.7</v>
      </c>
      <c r="S34" s="10">
        <f t="shared" si="3"/>
        <v>2.06</v>
      </c>
      <c r="T34" s="27">
        <f t="shared" si="4"/>
        <v>1</v>
      </c>
      <c r="U34" s="28">
        <f t="shared" si="5"/>
        <v>1.31</v>
      </c>
      <c r="V34" s="27">
        <f t="shared" si="4"/>
        <v>1</v>
      </c>
      <c r="W34" s="40">
        <f t="shared" si="6"/>
        <v>1.37</v>
      </c>
      <c r="X34" s="42">
        <f t="shared" si="7"/>
        <v>24.580000000000002</v>
      </c>
      <c r="Y34" s="117"/>
      <c r="Z34" s="27"/>
      <c r="AA34" s="33"/>
      <c r="AB34" s="27"/>
      <c r="AC34" s="27"/>
      <c r="AD34" s="27"/>
      <c r="AE34" s="118"/>
      <c r="AF34" s="117"/>
      <c r="AG34" s="27"/>
      <c r="AH34" s="33"/>
      <c r="AI34" s="27"/>
      <c r="AJ34" s="27"/>
      <c r="AK34" s="118"/>
      <c r="AL34" s="70"/>
    </row>
    <row r="35" spans="1:38" outlineLevel="1" x14ac:dyDescent="0.2">
      <c r="A35" s="72"/>
      <c r="B35" s="34">
        <f t="shared" si="1"/>
        <v>30</v>
      </c>
      <c r="C35" s="2" t="s">
        <v>557</v>
      </c>
      <c r="D35" s="55">
        <v>44366</v>
      </c>
      <c r="E35" s="2" t="s">
        <v>53</v>
      </c>
      <c r="F35" s="47" t="s">
        <v>25</v>
      </c>
      <c r="G35" s="47" t="s">
        <v>245</v>
      </c>
      <c r="H35" s="47">
        <v>1204</v>
      </c>
      <c r="I35" s="47" t="s">
        <v>131</v>
      </c>
      <c r="J35" s="47" t="s">
        <v>120</v>
      </c>
      <c r="K35" s="121" t="s">
        <v>772</v>
      </c>
      <c r="L35" s="33" t="s">
        <v>12</v>
      </c>
      <c r="M35" s="10">
        <v>13.73</v>
      </c>
      <c r="N35" s="27">
        <v>0.78843137254901952</v>
      </c>
      <c r="O35" s="28">
        <v>3.35</v>
      </c>
      <c r="P35" s="27">
        <v>0.34666666666666646</v>
      </c>
      <c r="Q35" s="40">
        <f t="shared" si="0"/>
        <v>0</v>
      </c>
      <c r="R35" s="42">
        <f t="shared" ref="R35" si="19">Q35+R34</f>
        <v>45.7</v>
      </c>
      <c r="S35" s="10">
        <f t="shared" si="3"/>
        <v>13.73</v>
      </c>
      <c r="T35" s="27">
        <f t="shared" si="4"/>
        <v>1</v>
      </c>
      <c r="U35" s="28">
        <f t="shared" si="5"/>
        <v>3.35</v>
      </c>
      <c r="V35" s="27">
        <f t="shared" si="4"/>
        <v>1</v>
      </c>
      <c r="W35" s="40">
        <f t="shared" si="6"/>
        <v>1.35</v>
      </c>
      <c r="X35" s="42">
        <f t="shared" si="7"/>
        <v>25.930000000000003</v>
      </c>
      <c r="Y35" s="117"/>
      <c r="Z35" s="27"/>
      <c r="AA35" s="33"/>
      <c r="AB35" s="27"/>
      <c r="AC35" s="27"/>
      <c r="AD35" s="27"/>
      <c r="AE35" s="118"/>
      <c r="AF35" s="117"/>
      <c r="AG35" s="27"/>
      <c r="AH35" s="33"/>
      <c r="AI35" s="27"/>
      <c r="AJ35" s="27"/>
      <c r="AK35" s="118"/>
      <c r="AL35" s="70"/>
    </row>
    <row r="36" spans="1:38" outlineLevel="1" x14ac:dyDescent="0.2">
      <c r="A36" s="72"/>
      <c r="B36" s="34">
        <f t="shared" si="1"/>
        <v>31</v>
      </c>
      <c r="C36" s="2" t="s">
        <v>558</v>
      </c>
      <c r="D36" s="55">
        <v>44366</v>
      </c>
      <c r="E36" s="2" t="s">
        <v>559</v>
      </c>
      <c r="F36" s="47" t="s">
        <v>10</v>
      </c>
      <c r="G36" s="47" t="s">
        <v>67</v>
      </c>
      <c r="H36" s="47">
        <v>1000</v>
      </c>
      <c r="I36" s="47" t="s">
        <v>131</v>
      </c>
      <c r="J36" s="47" t="s">
        <v>438</v>
      </c>
      <c r="K36" s="121" t="s">
        <v>772</v>
      </c>
      <c r="L36" s="33" t="s">
        <v>86</v>
      </c>
      <c r="M36" s="10">
        <v>2.72</v>
      </c>
      <c r="N36" s="27">
        <v>5.8125714285714274</v>
      </c>
      <c r="O36" s="28">
        <v>1.51</v>
      </c>
      <c r="P36" s="27">
        <v>0</v>
      </c>
      <c r="Q36" s="40">
        <f t="shared" si="0"/>
        <v>-5.8</v>
      </c>
      <c r="R36" s="42">
        <f t="shared" ref="R36" si="20">Q36+R35</f>
        <v>39.900000000000006</v>
      </c>
      <c r="S36" s="10">
        <f t="shared" si="3"/>
        <v>2.72</v>
      </c>
      <c r="T36" s="27">
        <f t="shared" si="4"/>
        <v>1</v>
      </c>
      <c r="U36" s="28">
        <f t="shared" si="5"/>
        <v>1.51</v>
      </c>
      <c r="V36" s="27">
        <f t="shared" si="4"/>
        <v>1</v>
      </c>
      <c r="W36" s="40">
        <f t="shared" si="6"/>
        <v>-2</v>
      </c>
      <c r="X36" s="42">
        <f t="shared" si="7"/>
        <v>23.930000000000003</v>
      </c>
      <c r="Y36" s="117"/>
      <c r="Z36" s="27"/>
      <c r="AA36" s="33"/>
      <c r="AB36" s="27"/>
      <c r="AC36" s="27"/>
      <c r="AD36" s="27"/>
      <c r="AE36" s="118"/>
      <c r="AF36" s="117"/>
      <c r="AG36" s="27"/>
      <c r="AH36" s="33"/>
      <c r="AI36" s="27"/>
      <c r="AJ36" s="27"/>
      <c r="AK36" s="118"/>
      <c r="AL36" s="70"/>
    </row>
    <row r="37" spans="1:38" outlineLevel="1" x14ac:dyDescent="0.2">
      <c r="A37" s="72"/>
      <c r="B37" s="34">
        <f t="shared" si="1"/>
        <v>32</v>
      </c>
      <c r="C37" s="2" t="s">
        <v>560</v>
      </c>
      <c r="D37" s="55">
        <v>44366</v>
      </c>
      <c r="E37" s="2" t="s">
        <v>31</v>
      </c>
      <c r="F37" s="47" t="s">
        <v>13</v>
      </c>
      <c r="G37" s="47" t="s">
        <v>177</v>
      </c>
      <c r="H37" s="47">
        <v>1200</v>
      </c>
      <c r="I37" s="47" t="s">
        <v>131</v>
      </c>
      <c r="J37" s="47" t="s">
        <v>120</v>
      </c>
      <c r="K37" s="121" t="s">
        <v>772</v>
      </c>
      <c r="L37" s="33" t="s">
        <v>62</v>
      </c>
      <c r="M37" s="10">
        <v>8</v>
      </c>
      <c r="N37" s="27">
        <v>1.4242857142857144</v>
      </c>
      <c r="O37" s="28">
        <v>2.7</v>
      </c>
      <c r="P37" s="27">
        <v>0.82285714285714284</v>
      </c>
      <c r="Q37" s="40">
        <f t="shared" si="0"/>
        <v>-2.2000000000000002</v>
      </c>
      <c r="R37" s="42">
        <f t="shared" ref="R37" si="21">Q37+R36</f>
        <v>37.700000000000003</v>
      </c>
      <c r="S37" s="10">
        <f t="shared" si="3"/>
        <v>8</v>
      </c>
      <c r="T37" s="27">
        <f t="shared" si="4"/>
        <v>1</v>
      </c>
      <c r="U37" s="28">
        <f t="shared" si="5"/>
        <v>2.7</v>
      </c>
      <c r="V37" s="27">
        <f t="shared" si="4"/>
        <v>1</v>
      </c>
      <c r="W37" s="40">
        <f t="shared" si="6"/>
        <v>-2</v>
      </c>
      <c r="X37" s="42">
        <f t="shared" si="7"/>
        <v>21.930000000000003</v>
      </c>
      <c r="Y37" s="117"/>
      <c r="Z37" s="27"/>
      <c r="AA37" s="33"/>
      <c r="AB37" s="27"/>
      <c r="AC37" s="27"/>
      <c r="AD37" s="27"/>
      <c r="AE37" s="118"/>
      <c r="AF37" s="117"/>
      <c r="AG37" s="27"/>
      <c r="AH37" s="33"/>
      <c r="AI37" s="27"/>
      <c r="AJ37" s="27"/>
      <c r="AK37" s="118"/>
      <c r="AL37" s="70"/>
    </row>
    <row r="38" spans="1:38" outlineLevel="1" x14ac:dyDescent="0.2">
      <c r="A38" s="72"/>
      <c r="B38" s="34">
        <f t="shared" si="1"/>
        <v>33</v>
      </c>
      <c r="C38" s="2" t="s">
        <v>562</v>
      </c>
      <c r="D38" s="55">
        <v>44367</v>
      </c>
      <c r="E38" s="2" t="s">
        <v>40</v>
      </c>
      <c r="F38" s="47" t="s">
        <v>10</v>
      </c>
      <c r="G38" s="47" t="s">
        <v>67</v>
      </c>
      <c r="H38" s="47">
        <v>1500</v>
      </c>
      <c r="I38" s="47" t="s">
        <v>131</v>
      </c>
      <c r="J38" s="47" t="s">
        <v>120</v>
      </c>
      <c r="K38" s="121" t="s">
        <v>772</v>
      </c>
      <c r="L38" s="33" t="s">
        <v>9</v>
      </c>
      <c r="M38" s="10">
        <v>14</v>
      </c>
      <c r="N38" s="27">
        <v>0.77153846153846173</v>
      </c>
      <c r="O38" s="28">
        <v>3</v>
      </c>
      <c r="P38" s="27">
        <v>0.39333333333333298</v>
      </c>
      <c r="Q38" s="40">
        <f t="shared" si="0"/>
        <v>10.8</v>
      </c>
      <c r="R38" s="42">
        <f t="shared" ref="R38" si="22">Q38+R37</f>
        <v>48.5</v>
      </c>
      <c r="S38" s="10">
        <f t="shared" si="3"/>
        <v>14</v>
      </c>
      <c r="T38" s="27">
        <f t="shared" si="4"/>
        <v>1</v>
      </c>
      <c r="U38" s="28">
        <f t="shared" si="5"/>
        <v>3</v>
      </c>
      <c r="V38" s="27">
        <f t="shared" si="4"/>
        <v>1</v>
      </c>
      <c r="W38" s="40">
        <f t="shared" si="6"/>
        <v>15</v>
      </c>
      <c r="X38" s="42">
        <f t="shared" si="7"/>
        <v>36.930000000000007</v>
      </c>
      <c r="Y38" s="117"/>
      <c r="Z38" s="27"/>
      <c r="AA38" s="33"/>
      <c r="AB38" s="27"/>
      <c r="AC38" s="27"/>
      <c r="AD38" s="27"/>
      <c r="AE38" s="118"/>
      <c r="AF38" s="117"/>
      <c r="AG38" s="27"/>
      <c r="AH38" s="33"/>
      <c r="AI38" s="27"/>
      <c r="AJ38" s="27"/>
      <c r="AK38" s="118"/>
      <c r="AL38" s="70"/>
    </row>
    <row r="39" spans="1:38" outlineLevel="1" x14ac:dyDescent="0.2">
      <c r="A39" s="72"/>
      <c r="B39" s="34">
        <f t="shared" si="1"/>
        <v>34</v>
      </c>
      <c r="C39" s="2" t="s">
        <v>563</v>
      </c>
      <c r="D39" s="55">
        <v>44368</v>
      </c>
      <c r="E39" s="2" t="s">
        <v>37</v>
      </c>
      <c r="F39" s="47" t="s">
        <v>36</v>
      </c>
      <c r="G39" s="47" t="s">
        <v>67</v>
      </c>
      <c r="H39" s="47">
        <v>1170</v>
      </c>
      <c r="I39" s="47" t="s">
        <v>133</v>
      </c>
      <c r="J39" s="47" t="s">
        <v>120</v>
      </c>
      <c r="K39" s="121" t="s">
        <v>772</v>
      </c>
      <c r="L39" s="33" t="s">
        <v>9</v>
      </c>
      <c r="M39" s="10">
        <v>4.24</v>
      </c>
      <c r="N39" s="27">
        <v>3.0815384615384609</v>
      </c>
      <c r="O39" s="28">
        <v>1.74</v>
      </c>
      <c r="P39" s="27">
        <v>0</v>
      </c>
      <c r="Q39" s="40">
        <f t="shared" si="0"/>
        <v>10</v>
      </c>
      <c r="R39" s="42">
        <f t="shared" ref="R39" si="23">Q39+R38</f>
        <v>58.5</v>
      </c>
      <c r="S39" s="10">
        <f t="shared" si="3"/>
        <v>4.24</v>
      </c>
      <c r="T39" s="27">
        <f t="shared" si="4"/>
        <v>1</v>
      </c>
      <c r="U39" s="28">
        <f t="shared" si="5"/>
        <v>1.74</v>
      </c>
      <c r="V39" s="27">
        <f t="shared" si="4"/>
        <v>1</v>
      </c>
      <c r="W39" s="40">
        <f t="shared" si="6"/>
        <v>3.98</v>
      </c>
      <c r="X39" s="42">
        <f t="shared" si="7"/>
        <v>40.910000000000004</v>
      </c>
      <c r="Y39" s="117"/>
      <c r="Z39" s="27"/>
      <c r="AA39" s="33"/>
      <c r="AB39" s="27"/>
      <c r="AC39" s="27"/>
      <c r="AD39" s="27"/>
      <c r="AE39" s="118"/>
      <c r="AF39" s="117"/>
      <c r="AG39" s="27"/>
      <c r="AH39" s="33"/>
      <c r="AI39" s="27"/>
      <c r="AJ39" s="27"/>
      <c r="AK39" s="118"/>
      <c r="AL39" s="70"/>
    </row>
    <row r="40" spans="1:38" outlineLevel="1" x14ac:dyDescent="0.2">
      <c r="A40" s="72"/>
      <c r="B40" s="34">
        <f t="shared" si="1"/>
        <v>35</v>
      </c>
      <c r="C40" s="2" t="s">
        <v>565</v>
      </c>
      <c r="D40" s="55">
        <v>44369</v>
      </c>
      <c r="E40" s="2" t="s">
        <v>44</v>
      </c>
      <c r="F40" s="47" t="s">
        <v>10</v>
      </c>
      <c r="G40" s="47" t="s">
        <v>67</v>
      </c>
      <c r="H40" s="47">
        <v>1400</v>
      </c>
      <c r="I40" s="47" t="s">
        <v>128</v>
      </c>
      <c r="J40" s="47" t="s">
        <v>120</v>
      </c>
      <c r="K40" s="121" t="s">
        <v>772</v>
      </c>
      <c r="L40" s="33" t="s">
        <v>9</v>
      </c>
      <c r="M40" s="10">
        <v>3.55</v>
      </c>
      <c r="N40" s="27">
        <v>3.9175609756097565</v>
      </c>
      <c r="O40" s="28">
        <v>1.46</v>
      </c>
      <c r="P40" s="27">
        <v>0</v>
      </c>
      <c r="Q40" s="40">
        <f t="shared" si="0"/>
        <v>10</v>
      </c>
      <c r="R40" s="42">
        <f t="shared" ref="R40" si="24">Q40+R39</f>
        <v>68.5</v>
      </c>
      <c r="S40" s="10">
        <f t="shared" si="3"/>
        <v>3.55</v>
      </c>
      <c r="T40" s="27">
        <f t="shared" si="4"/>
        <v>1</v>
      </c>
      <c r="U40" s="28">
        <f t="shared" si="5"/>
        <v>1.46</v>
      </c>
      <c r="V40" s="27">
        <f t="shared" si="4"/>
        <v>1</v>
      </c>
      <c r="W40" s="40">
        <f t="shared" si="6"/>
        <v>3.01</v>
      </c>
      <c r="X40" s="42">
        <f t="shared" si="7"/>
        <v>43.92</v>
      </c>
      <c r="Y40" s="117"/>
      <c r="Z40" s="27"/>
      <c r="AA40" s="33"/>
      <c r="AB40" s="27"/>
      <c r="AC40" s="27"/>
      <c r="AD40" s="27"/>
      <c r="AE40" s="118"/>
      <c r="AF40" s="117"/>
      <c r="AG40" s="27"/>
      <c r="AH40" s="33"/>
      <c r="AI40" s="27"/>
      <c r="AJ40" s="27"/>
      <c r="AK40" s="118"/>
      <c r="AL40" s="70"/>
    </row>
    <row r="41" spans="1:38" outlineLevel="1" x14ac:dyDescent="0.2">
      <c r="A41" s="72"/>
      <c r="B41" s="34">
        <f t="shared" si="1"/>
        <v>36</v>
      </c>
      <c r="C41" s="2" t="s">
        <v>567</v>
      </c>
      <c r="D41" s="55">
        <v>44370</v>
      </c>
      <c r="E41" s="2" t="s">
        <v>15</v>
      </c>
      <c r="F41" s="47" t="s">
        <v>25</v>
      </c>
      <c r="G41" s="47" t="s">
        <v>245</v>
      </c>
      <c r="H41" s="47">
        <v>1200</v>
      </c>
      <c r="I41" s="47" t="s">
        <v>131</v>
      </c>
      <c r="J41" s="47" t="s">
        <v>120</v>
      </c>
      <c r="K41" s="121" t="s">
        <v>772</v>
      </c>
      <c r="L41" s="33" t="s">
        <v>74</v>
      </c>
      <c r="M41" s="10">
        <v>18.920000000000002</v>
      </c>
      <c r="N41" s="27">
        <v>0.56012919896640834</v>
      </c>
      <c r="O41" s="28">
        <v>5</v>
      </c>
      <c r="P41" s="27">
        <v>0.13500000000000001</v>
      </c>
      <c r="Q41" s="40">
        <f t="shared" si="0"/>
        <v>-0.7</v>
      </c>
      <c r="R41" s="42">
        <f t="shared" ref="R41" si="25">Q41+R40</f>
        <v>67.8</v>
      </c>
      <c r="S41" s="10">
        <f t="shared" si="3"/>
        <v>18.920000000000002</v>
      </c>
      <c r="T41" s="27">
        <f t="shared" si="4"/>
        <v>1</v>
      </c>
      <c r="U41" s="28">
        <f t="shared" si="5"/>
        <v>5</v>
      </c>
      <c r="V41" s="27">
        <f t="shared" si="4"/>
        <v>1</v>
      </c>
      <c r="W41" s="40">
        <f t="shared" si="6"/>
        <v>-2</v>
      </c>
      <c r="X41" s="42">
        <f t="shared" si="7"/>
        <v>41.92</v>
      </c>
      <c r="Y41" s="117"/>
      <c r="Z41" s="27"/>
      <c r="AA41" s="33"/>
      <c r="AB41" s="27"/>
      <c r="AC41" s="27"/>
      <c r="AD41" s="27"/>
      <c r="AE41" s="118"/>
      <c r="AF41" s="117"/>
      <c r="AG41" s="27"/>
      <c r="AH41" s="33"/>
      <c r="AI41" s="27"/>
      <c r="AJ41" s="27"/>
      <c r="AK41" s="118"/>
      <c r="AL41" s="70"/>
    </row>
    <row r="42" spans="1:38" outlineLevel="1" x14ac:dyDescent="0.2">
      <c r="A42" s="72"/>
      <c r="B42" s="34">
        <f t="shared" si="1"/>
        <v>37</v>
      </c>
      <c r="C42" s="2" t="s">
        <v>568</v>
      </c>
      <c r="D42" s="55">
        <v>44370</v>
      </c>
      <c r="E42" s="2" t="s">
        <v>15</v>
      </c>
      <c r="F42" s="47" t="s">
        <v>41</v>
      </c>
      <c r="G42" s="47" t="s">
        <v>71</v>
      </c>
      <c r="H42" s="47">
        <v>1000</v>
      </c>
      <c r="I42" s="47" t="s">
        <v>131</v>
      </c>
      <c r="J42" s="47" t="s">
        <v>120</v>
      </c>
      <c r="K42" s="121" t="s">
        <v>772</v>
      </c>
      <c r="L42" s="33" t="s">
        <v>65</v>
      </c>
      <c r="M42" s="10">
        <v>29.05</v>
      </c>
      <c r="N42" s="27">
        <v>0.35642857142857143</v>
      </c>
      <c r="O42" s="28">
        <v>5.8</v>
      </c>
      <c r="P42" s="27">
        <v>7.999999999999996E-2</v>
      </c>
      <c r="Q42" s="40">
        <f t="shared" si="0"/>
        <v>-0.4</v>
      </c>
      <c r="R42" s="42">
        <f t="shared" ref="R42" si="26">Q42+R41</f>
        <v>67.399999999999991</v>
      </c>
      <c r="S42" s="10">
        <f t="shared" si="3"/>
        <v>29.05</v>
      </c>
      <c r="T42" s="27">
        <f t="shared" si="4"/>
        <v>1</v>
      </c>
      <c r="U42" s="28">
        <f t="shared" si="5"/>
        <v>5.8</v>
      </c>
      <c r="V42" s="27">
        <f t="shared" si="4"/>
        <v>1</v>
      </c>
      <c r="W42" s="40">
        <f t="shared" si="6"/>
        <v>-2</v>
      </c>
      <c r="X42" s="42">
        <f t="shared" si="7"/>
        <v>39.92</v>
      </c>
      <c r="Y42" s="117"/>
      <c r="Z42" s="27"/>
      <c r="AA42" s="33"/>
      <c r="AB42" s="27"/>
      <c r="AC42" s="27"/>
      <c r="AD42" s="27"/>
      <c r="AE42" s="118"/>
      <c r="AF42" s="117"/>
      <c r="AG42" s="27"/>
      <c r="AH42" s="33"/>
      <c r="AI42" s="27"/>
      <c r="AJ42" s="27"/>
      <c r="AK42" s="118"/>
      <c r="AL42" s="70"/>
    </row>
    <row r="43" spans="1:38" outlineLevel="1" x14ac:dyDescent="0.2">
      <c r="A43" s="72"/>
      <c r="B43" s="34">
        <f t="shared" si="1"/>
        <v>38</v>
      </c>
      <c r="C43" s="2" t="s">
        <v>570</v>
      </c>
      <c r="D43" s="55">
        <v>44371</v>
      </c>
      <c r="E43" s="2" t="s">
        <v>14</v>
      </c>
      <c r="F43" s="47" t="s">
        <v>25</v>
      </c>
      <c r="G43" s="47" t="s">
        <v>245</v>
      </c>
      <c r="H43" s="47">
        <v>1000</v>
      </c>
      <c r="I43" s="47" t="s">
        <v>131</v>
      </c>
      <c r="J43" s="47" t="s">
        <v>120</v>
      </c>
      <c r="K43" s="121" t="s">
        <v>772</v>
      </c>
      <c r="L43" s="33" t="s">
        <v>66</v>
      </c>
      <c r="M43" s="10">
        <v>2.2599999999999998</v>
      </c>
      <c r="N43" s="27">
        <v>7.9600000000000009</v>
      </c>
      <c r="O43" s="28">
        <v>1.37</v>
      </c>
      <c r="P43" s="27">
        <v>0</v>
      </c>
      <c r="Q43" s="40">
        <f t="shared" si="0"/>
        <v>-8</v>
      </c>
      <c r="R43" s="42">
        <f t="shared" ref="R43" si="27">Q43+R42</f>
        <v>59.399999999999991</v>
      </c>
      <c r="S43" s="10">
        <f t="shared" si="3"/>
        <v>2.2599999999999998</v>
      </c>
      <c r="T43" s="27">
        <f t="shared" si="4"/>
        <v>1</v>
      </c>
      <c r="U43" s="28">
        <f t="shared" si="5"/>
        <v>1.37</v>
      </c>
      <c r="V43" s="27">
        <f t="shared" si="4"/>
        <v>1</v>
      </c>
      <c r="W43" s="40">
        <f t="shared" si="6"/>
        <v>-2</v>
      </c>
      <c r="X43" s="42">
        <f t="shared" si="7"/>
        <v>37.92</v>
      </c>
      <c r="Y43" s="117"/>
      <c r="Z43" s="27"/>
      <c r="AA43" s="33"/>
      <c r="AB43" s="27"/>
      <c r="AC43" s="27"/>
      <c r="AD43" s="27"/>
      <c r="AE43" s="118"/>
      <c r="AF43" s="117"/>
      <c r="AG43" s="27"/>
      <c r="AH43" s="33"/>
      <c r="AI43" s="27"/>
      <c r="AJ43" s="27"/>
      <c r="AK43" s="118"/>
      <c r="AL43" s="70"/>
    </row>
    <row r="44" spans="1:38" outlineLevel="1" x14ac:dyDescent="0.2">
      <c r="A44" s="72"/>
      <c r="B44" s="34">
        <f t="shared" si="1"/>
        <v>39</v>
      </c>
      <c r="C44" s="2" t="s">
        <v>472</v>
      </c>
      <c r="D44" s="55">
        <v>44371</v>
      </c>
      <c r="E44" s="2" t="s">
        <v>14</v>
      </c>
      <c r="F44" s="47" t="s">
        <v>13</v>
      </c>
      <c r="G44" s="47" t="s">
        <v>69</v>
      </c>
      <c r="H44" s="47">
        <v>1200</v>
      </c>
      <c r="I44" s="47" t="s">
        <v>131</v>
      </c>
      <c r="J44" s="47" t="s">
        <v>120</v>
      </c>
      <c r="K44" s="121" t="s">
        <v>772</v>
      </c>
      <c r="L44" s="33" t="s">
        <v>110</v>
      </c>
      <c r="M44" s="10">
        <v>16.29</v>
      </c>
      <c r="N44" s="27">
        <v>0.65679012345679011</v>
      </c>
      <c r="O44" s="28">
        <v>4.5999999999999996</v>
      </c>
      <c r="P44" s="27">
        <v>0.19000000000000003</v>
      </c>
      <c r="Q44" s="40">
        <f t="shared" si="0"/>
        <v>-0.8</v>
      </c>
      <c r="R44" s="42">
        <f t="shared" ref="R44" si="28">Q44+R43</f>
        <v>58.599999999999994</v>
      </c>
      <c r="S44" s="10">
        <f t="shared" si="3"/>
        <v>16.29</v>
      </c>
      <c r="T44" s="27">
        <f t="shared" si="4"/>
        <v>1</v>
      </c>
      <c r="U44" s="28">
        <f t="shared" si="5"/>
        <v>4.5999999999999996</v>
      </c>
      <c r="V44" s="27">
        <f t="shared" si="4"/>
        <v>1</v>
      </c>
      <c r="W44" s="40">
        <f t="shared" si="6"/>
        <v>-2</v>
      </c>
      <c r="X44" s="42">
        <f t="shared" si="7"/>
        <v>35.92</v>
      </c>
      <c r="Y44" s="117"/>
      <c r="Z44" s="27"/>
      <c r="AA44" s="33"/>
      <c r="AB44" s="27"/>
      <c r="AC44" s="27"/>
      <c r="AD44" s="27"/>
      <c r="AE44" s="118"/>
      <c r="AF44" s="117"/>
      <c r="AG44" s="27"/>
      <c r="AH44" s="33"/>
      <c r="AI44" s="27"/>
      <c r="AJ44" s="27"/>
      <c r="AK44" s="118"/>
      <c r="AL44" s="70"/>
    </row>
    <row r="45" spans="1:38" outlineLevel="1" x14ac:dyDescent="0.2">
      <c r="A45" s="72"/>
      <c r="B45" s="34">
        <f t="shared" si="1"/>
        <v>40</v>
      </c>
      <c r="C45" s="2" t="s">
        <v>302</v>
      </c>
      <c r="D45" s="55">
        <v>44371</v>
      </c>
      <c r="E45" s="2" t="s">
        <v>14</v>
      </c>
      <c r="F45" s="47" t="s">
        <v>48</v>
      </c>
      <c r="G45" s="47" t="s">
        <v>69</v>
      </c>
      <c r="H45" s="47">
        <v>1200</v>
      </c>
      <c r="I45" s="47" t="s">
        <v>131</v>
      </c>
      <c r="J45" s="47" t="s">
        <v>120</v>
      </c>
      <c r="K45" s="121" t="s">
        <v>772</v>
      </c>
      <c r="L45" s="33" t="s">
        <v>86</v>
      </c>
      <c r="M45" s="10">
        <v>1.95</v>
      </c>
      <c r="N45" s="27">
        <v>10.4822695035461</v>
      </c>
      <c r="O45" s="28">
        <v>1.29</v>
      </c>
      <c r="P45" s="27">
        <v>0</v>
      </c>
      <c r="Q45" s="40">
        <f t="shared" si="0"/>
        <v>-10.5</v>
      </c>
      <c r="R45" s="42">
        <f t="shared" ref="R45" si="29">Q45+R44</f>
        <v>48.099999999999994</v>
      </c>
      <c r="S45" s="10">
        <f t="shared" si="3"/>
        <v>1.95</v>
      </c>
      <c r="T45" s="27">
        <f t="shared" si="4"/>
        <v>1</v>
      </c>
      <c r="U45" s="28">
        <f t="shared" si="5"/>
        <v>1.29</v>
      </c>
      <c r="V45" s="27">
        <f t="shared" si="4"/>
        <v>1</v>
      </c>
      <c r="W45" s="40">
        <f t="shared" si="6"/>
        <v>-2</v>
      </c>
      <c r="X45" s="42">
        <f t="shared" si="7"/>
        <v>33.92</v>
      </c>
      <c r="Y45" s="117"/>
      <c r="Z45" s="27"/>
      <c r="AA45" s="33"/>
      <c r="AB45" s="27"/>
      <c r="AC45" s="27"/>
      <c r="AD45" s="27"/>
      <c r="AE45" s="118"/>
      <c r="AF45" s="117"/>
      <c r="AG45" s="27"/>
      <c r="AH45" s="33"/>
      <c r="AI45" s="27"/>
      <c r="AJ45" s="27"/>
      <c r="AK45" s="118"/>
      <c r="AL45" s="70"/>
    </row>
    <row r="46" spans="1:38" outlineLevel="1" x14ac:dyDescent="0.2">
      <c r="A46" s="72"/>
      <c r="B46" s="34">
        <f t="shared" si="1"/>
        <v>41</v>
      </c>
      <c r="C46" s="2" t="s">
        <v>248</v>
      </c>
      <c r="D46" s="55">
        <v>44372</v>
      </c>
      <c r="E46" s="2" t="s">
        <v>32</v>
      </c>
      <c r="F46" s="47" t="s">
        <v>36</v>
      </c>
      <c r="G46" s="47" t="s">
        <v>67</v>
      </c>
      <c r="H46" s="47">
        <v>1200</v>
      </c>
      <c r="I46" s="47" t="s">
        <v>128</v>
      </c>
      <c r="J46" s="47" t="s">
        <v>120</v>
      </c>
      <c r="K46" s="121" t="s">
        <v>772</v>
      </c>
      <c r="L46" s="33" t="s">
        <v>9</v>
      </c>
      <c r="M46" s="10">
        <v>2.0499999999999998</v>
      </c>
      <c r="N46" s="27">
        <v>9.5412368024132732</v>
      </c>
      <c r="O46" s="28">
        <v>1.22</v>
      </c>
      <c r="P46" s="27">
        <v>0</v>
      </c>
      <c r="Q46" s="40">
        <f t="shared" si="0"/>
        <v>10</v>
      </c>
      <c r="R46" s="42">
        <f t="shared" ref="R46" si="30">Q46+R45</f>
        <v>58.099999999999994</v>
      </c>
      <c r="S46" s="10">
        <f t="shared" si="3"/>
        <v>2.0499999999999998</v>
      </c>
      <c r="T46" s="27">
        <f t="shared" si="4"/>
        <v>1</v>
      </c>
      <c r="U46" s="28">
        <f t="shared" si="5"/>
        <v>1.22</v>
      </c>
      <c r="V46" s="27">
        <f t="shared" si="4"/>
        <v>1</v>
      </c>
      <c r="W46" s="40">
        <f t="shared" si="6"/>
        <v>1.27</v>
      </c>
      <c r="X46" s="42">
        <f t="shared" si="7"/>
        <v>35.190000000000005</v>
      </c>
      <c r="Y46" s="117"/>
      <c r="Z46" s="27"/>
      <c r="AA46" s="33"/>
      <c r="AB46" s="27"/>
      <c r="AC46" s="27"/>
      <c r="AD46" s="27"/>
      <c r="AE46" s="118"/>
      <c r="AF46" s="117"/>
      <c r="AG46" s="27"/>
      <c r="AH46" s="33"/>
      <c r="AI46" s="27"/>
      <c r="AJ46" s="27"/>
      <c r="AK46" s="118"/>
      <c r="AL46" s="70"/>
    </row>
    <row r="47" spans="1:38" outlineLevel="1" x14ac:dyDescent="0.2">
      <c r="A47" s="72"/>
      <c r="B47" s="34">
        <f t="shared" si="1"/>
        <v>42</v>
      </c>
      <c r="C47" s="2" t="s">
        <v>572</v>
      </c>
      <c r="D47" s="55">
        <v>44372</v>
      </c>
      <c r="E47" s="2" t="s">
        <v>32</v>
      </c>
      <c r="F47" s="47" t="s">
        <v>36</v>
      </c>
      <c r="G47" s="47" t="s">
        <v>67</v>
      </c>
      <c r="H47" s="47">
        <v>1200</v>
      </c>
      <c r="I47" s="47" t="s">
        <v>128</v>
      </c>
      <c r="J47" s="47" t="s">
        <v>120</v>
      </c>
      <c r="K47" s="121" t="s">
        <v>772</v>
      </c>
      <c r="L47" s="33" t="s">
        <v>8</v>
      </c>
      <c r="M47" s="10">
        <v>7.33</v>
      </c>
      <c r="N47" s="27">
        <v>1.5727450980392157</v>
      </c>
      <c r="O47" s="28">
        <v>2.02</v>
      </c>
      <c r="P47" s="27">
        <v>1.54</v>
      </c>
      <c r="Q47" s="40">
        <f t="shared" si="0"/>
        <v>0</v>
      </c>
      <c r="R47" s="42">
        <f t="shared" ref="R47" si="31">Q47+R46</f>
        <v>58.099999999999994</v>
      </c>
      <c r="S47" s="10">
        <f t="shared" si="3"/>
        <v>7.33</v>
      </c>
      <c r="T47" s="27">
        <f t="shared" si="4"/>
        <v>1</v>
      </c>
      <c r="U47" s="28">
        <f t="shared" si="5"/>
        <v>2.02</v>
      </c>
      <c r="V47" s="27">
        <f t="shared" si="4"/>
        <v>1</v>
      </c>
      <c r="W47" s="40">
        <f t="shared" si="6"/>
        <v>0.02</v>
      </c>
      <c r="X47" s="42">
        <f t="shared" si="7"/>
        <v>35.210000000000008</v>
      </c>
      <c r="Y47" s="117"/>
      <c r="Z47" s="27"/>
      <c r="AA47" s="33"/>
      <c r="AB47" s="27"/>
      <c r="AC47" s="27"/>
      <c r="AD47" s="27"/>
      <c r="AE47" s="118"/>
      <c r="AF47" s="117"/>
      <c r="AG47" s="27"/>
      <c r="AH47" s="33"/>
      <c r="AI47" s="27"/>
      <c r="AJ47" s="27"/>
      <c r="AK47" s="118"/>
      <c r="AL47" s="70"/>
    </row>
    <row r="48" spans="1:38" outlineLevel="1" x14ac:dyDescent="0.2">
      <c r="A48" s="72"/>
      <c r="B48" s="34">
        <f t="shared" si="1"/>
        <v>43</v>
      </c>
      <c r="C48" s="2" t="s">
        <v>573</v>
      </c>
      <c r="D48" s="55">
        <v>44372</v>
      </c>
      <c r="E48" s="2" t="s">
        <v>32</v>
      </c>
      <c r="F48" s="47" t="s">
        <v>10</v>
      </c>
      <c r="G48" s="47" t="s">
        <v>67</v>
      </c>
      <c r="H48" s="47">
        <v>1500</v>
      </c>
      <c r="I48" s="47" t="s">
        <v>128</v>
      </c>
      <c r="J48" s="47" t="s">
        <v>120</v>
      </c>
      <c r="K48" s="121" t="s">
        <v>772</v>
      </c>
      <c r="L48" s="33" t="s">
        <v>62</v>
      </c>
      <c r="M48" s="10">
        <v>35.44</v>
      </c>
      <c r="N48" s="27">
        <v>0.29004683840749412</v>
      </c>
      <c r="O48" s="28">
        <v>6.66</v>
      </c>
      <c r="P48" s="27">
        <v>5.000000000000001E-2</v>
      </c>
      <c r="Q48" s="40">
        <f t="shared" si="0"/>
        <v>-0.3</v>
      </c>
      <c r="R48" s="42">
        <f t="shared" ref="R48" si="32">Q48+R47</f>
        <v>57.8</v>
      </c>
      <c r="S48" s="10">
        <f t="shared" si="3"/>
        <v>35.44</v>
      </c>
      <c r="T48" s="27">
        <f t="shared" si="4"/>
        <v>1</v>
      </c>
      <c r="U48" s="28">
        <f t="shared" si="5"/>
        <v>6.66</v>
      </c>
      <c r="V48" s="27">
        <f t="shared" si="4"/>
        <v>1</v>
      </c>
      <c r="W48" s="40">
        <f t="shared" si="6"/>
        <v>-2</v>
      </c>
      <c r="X48" s="42">
        <f t="shared" si="7"/>
        <v>33.210000000000008</v>
      </c>
      <c r="Y48" s="117"/>
      <c r="Z48" s="27"/>
      <c r="AA48" s="33"/>
      <c r="AB48" s="27"/>
      <c r="AC48" s="27"/>
      <c r="AD48" s="27"/>
      <c r="AE48" s="118"/>
      <c r="AF48" s="117"/>
      <c r="AG48" s="27"/>
      <c r="AH48" s="33"/>
      <c r="AI48" s="27"/>
      <c r="AJ48" s="27"/>
      <c r="AK48" s="118"/>
      <c r="AL48" s="70"/>
    </row>
    <row r="49" spans="1:38" outlineLevel="1" x14ac:dyDescent="0.2">
      <c r="A49" s="72"/>
      <c r="B49" s="34">
        <f t="shared" si="1"/>
        <v>44</v>
      </c>
      <c r="C49" s="2" t="s">
        <v>574</v>
      </c>
      <c r="D49" s="55">
        <v>44372</v>
      </c>
      <c r="E49" s="2" t="s">
        <v>32</v>
      </c>
      <c r="F49" s="47" t="s">
        <v>46</v>
      </c>
      <c r="G49" s="47" t="s">
        <v>69</v>
      </c>
      <c r="H49" s="47">
        <v>1000</v>
      </c>
      <c r="I49" s="47" t="s">
        <v>128</v>
      </c>
      <c r="J49" s="47" t="s">
        <v>120</v>
      </c>
      <c r="K49" s="121" t="s">
        <v>772</v>
      </c>
      <c r="L49" s="33" t="s">
        <v>66</v>
      </c>
      <c r="M49" s="10">
        <v>10.96</v>
      </c>
      <c r="N49" s="27">
        <v>1</v>
      </c>
      <c r="O49" s="28">
        <v>3.25</v>
      </c>
      <c r="P49" s="27">
        <v>0.44500000000000006</v>
      </c>
      <c r="Q49" s="40">
        <f t="shared" si="0"/>
        <v>-1.4</v>
      </c>
      <c r="R49" s="42">
        <f t="shared" ref="R49" si="33">Q49+R48</f>
        <v>56.4</v>
      </c>
      <c r="S49" s="10">
        <f t="shared" si="3"/>
        <v>10.96</v>
      </c>
      <c r="T49" s="27">
        <f t="shared" si="4"/>
        <v>1</v>
      </c>
      <c r="U49" s="28">
        <f t="shared" si="5"/>
        <v>3.25</v>
      </c>
      <c r="V49" s="27">
        <f t="shared" si="4"/>
        <v>1</v>
      </c>
      <c r="W49" s="40">
        <f t="shared" si="6"/>
        <v>-2</v>
      </c>
      <c r="X49" s="42">
        <f t="shared" si="7"/>
        <v>31.210000000000008</v>
      </c>
      <c r="Y49" s="117"/>
      <c r="Z49" s="27"/>
      <c r="AA49" s="33"/>
      <c r="AB49" s="27"/>
      <c r="AC49" s="27"/>
      <c r="AD49" s="27"/>
      <c r="AE49" s="118"/>
      <c r="AF49" s="117"/>
      <c r="AG49" s="27"/>
      <c r="AH49" s="33"/>
      <c r="AI49" s="27"/>
      <c r="AJ49" s="27"/>
      <c r="AK49" s="118"/>
      <c r="AL49" s="70"/>
    </row>
    <row r="50" spans="1:38" outlineLevel="1" x14ac:dyDescent="0.2">
      <c r="A50" s="72"/>
      <c r="B50" s="34">
        <f t="shared" si="1"/>
        <v>45</v>
      </c>
      <c r="C50" s="2" t="s">
        <v>105</v>
      </c>
      <c r="D50" s="55">
        <v>44372</v>
      </c>
      <c r="E50" s="2" t="s">
        <v>32</v>
      </c>
      <c r="F50" s="47" t="s">
        <v>46</v>
      </c>
      <c r="G50" s="47" t="s">
        <v>69</v>
      </c>
      <c r="H50" s="47">
        <v>1000</v>
      </c>
      <c r="I50" s="47" t="s">
        <v>128</v>
      </c>
      <c r="J50" s="47" t="s">
        <v>120</v>
      </c>
      <c r="K50" s="121" t="s">
        <v>772</v>
      </c>
      <c r="L50" s="33" t="s">
        <v>9</v>
      </c>
      <c r="M50" s="10">
        <v>6</v>
      </c>
      <c r="N50" s="27">
        <v>1.9900000000000002</v>
      </c>
      <c r="O50" s="28">
        <v>2.34</v>
      </c>
      <c r="P50" s="27">
        <v>1.4581818181818182</v>
      </c>
      <c r="Q50" s="40">
        <f t="shared" si="0"/>
        <v>11.9</v>
      </c>
      <c r="R50" s="42">
        <f t="shared" ref="R50" si="34">Q50+R49</f>
        <v>68.3</v>
      </c>
      <c r="S50" s="10">
        <f t="shared" si="3"/>
        <v>6</v>
      </c>
      <c r="T50" s="27">
        <f t="shared" si="4"/>
        <v>1</v>
      </c>
      <c r="U50" s="28">
        <f t="shared" si="5"/>
        <v>2.34</v>
      </c>
      <c r="V50" s="27">
        <f t="shared" si="4"/>
        <v>1</v>
      </c>
      <c r="W50" s="40">
        <f t="shared" si="6"/>
        <v>6.34</v>
      </c>
      <c r="X50" s="42">
        <f t="shared" si="7"/>
        <v>37.550000000000011</v>
      </c>
      <c r="Y50" s="117"/>
      <c r="Z50" s="27"/>
      <c r="AA50" s="33"/>
      <c r="AB50" s="27"/>
      <c r="AC50" s="27"/>
      <c r="AD50" s="27"/>
      <c r="AE50" s="118"/>
      <c r="AF50" s="117"/>
      <c r="AG50" s="27"/>
      <c r="AH50" s="33"/>
      <c r="AI50" s="27"/>
      <c r="AJ50" s="27"/>
      <c r="AK50" s="118"/>
      <c r="AL50" s="70"/>
    </row>
    <row r="51" spans="1:38" outlineLevel="1" x14ac:dyDescent="0.2">
      <c r="A51" s="72"/>
      <c r="B51" s="34">
        <f t="shared" si="1"/>
        <v>46</v>
      </c>
      <c r="C51" s="2" t="s">
        <v>319</v>
      </c>
      <c r="D51" s="55">
        <v>44373</v>
      </c>
      <c r="E51" s="2" t="s">
        <v>49</v>
      </c>
      <c r="F51" s="47" t="s">
        <v>25</v>
      </c>
      <c r="G51" s="47" t="s">
        <v>245</v>
      </c>
      <c r="H51" s="47">
        <v>1100</v>
      </c>
      <c r="I51" s="47" t="s">
        <v>131</v>
      </c>
      <c r="J51" s="47" t="s">
        <v>120</v>
      </c>
      <c r="K51" s="121" t="s">
        <v>772</v>
      </c>
      <c r="L51" s="33" t="s">
        <v>9</v>
      </c>
      <c r="M51" s="10">
        <v>1.89</v>
      </c>
      <c r="N51" s="27">
        <v>11.199540229885057</v>
      </c>
      <c r="O51" s="28">
        <v>1.19</v>
      </c>
      <c r="P51" s="27">
        <v>0</v>
      </c>
      <c r="Q51" s="40">
        <f t="shared" si="0"/>
        <v>10</v>
      </c>
      <c r="R51" s="42">
        <f t="shared" ref="R51" si="35">Q51+R50</f>
        <v>78.3</v>
      </c>
      <c r="S51" s="10">
        <f t="shared" si="3"/>
        <v>1.89</v>
      </c>
      <c r="T51" s="27">
        <f t="shared" si="4"/>
        <v>1</v>
      </c>
      <c r="U51" s="28">
        <f t="shared" si="5"/>
        <v>1.19</v>
      </c>
      <c r="V51" s="27">
        <f t="shared" si="4"/>
        <v>1</v>
      </c>
      <c r="W51" s="40">
        <f t="shared" si="6"/>
        <v>1.08</v>
      </c>
      <c r="X51" s="42">
        <f t="shared" si="7"/>
        <v>38.63000000000001</v>
      </c>
      <c r="Y51" s="117"/>
      <c r="Z51" s="27"/>
      <c r="AA51" s="33"/>
      <c r="AB51" s="27"/>
      <c r="AC51" s="27"/>
      <c r="AD51" s="27"/>
      <c r="AE51" s="118"/>
      <c r="AF51" s="117"/>
      <c r="AG51" s="27"/>
      <c r="AH51" s="33"/>
      <c r="AI51" s="27"/>
      <c r="AJ51" s="27"/>
      <c r="AK51" s="118"/>
      <c r="AL51" s="70"/>
    </row>
    <row r="52" spans="1:38" outlineLevel="1" x14ac:dyDescent="0.2">
      <c r="A52" s="72"/>
      <c r="B52" s="34">
        <f t="shared" si="1"/>
        <v>47</v>
      </c>
      <c r="C52" s="2" t="s">
        <v>277</v>
      </c>
      <c r="D52" s="55">
        <v>44373</v>
      </c>
      <c r="E52" s="2" t="s">
        <v>49</v>
      </c>
      <c r="F52" s="47" t="s">
        <v>36</v>
      </c>
      <c r="G52" s="47" t="s">
        <v>112</v>
      </c>
      <c r="H52" s="47">
        <v>1200</v>
      </c>
      <c r="I52" s="47" t="s">
        <v>131</v>
      </c>
      <c r="J52" s="47" t="s">
        <v>120</v>
      </c>
      <c r="K52" s="121" t="s">
        <v>772</v>
      </c>
      <c r="L52" s="33" t="s">
        <v>86</v>
      </c>
      <c r="M52" s="10">
        <v>2.09</v>
      </c>
      <c r="N52" s="27">
        <v>9.154285714285713</v>
      </c>
      <c r="O52" s="28">
        <v>1.33</v>
      </c>
      <c r="P52" s="27">
        <v>0</v>
      </c>
      <c r="Q52" s="40">
        <f t="shared" si="0"/>
        <v>-9.1999999999999993</v>
      </c>
      <c r="R52" s="42">
        <f t="shared" ref="R52" si="36">Q52+R51</f>
        <v>69.099999999999994</v>
      </c>
      <c r="S52" s="10">
        <f t="shared" si="3"/>
        <v>2.09</v>
      </c>
      <c r="T52" s="27">
        <f t="shared" si="4"/>
        <v>1</v>
      </c>
      <c r="U52" s="28">
        <f t="shared" si="5"/>
        <v>1.33</v>
      </c>
      <c r="V52" s="27">
        <f t="shared" si="4"/>
        <v>1</v>
      </c>
      <c r="W52" s="40">
        <f t="shared" si="6"/>
        <v>-2</v>
      </c>
      <c r="X52" s="42">
        <f t="shared" si="7"/>
        <v>36.63000000000001</v>
      </c>
      <c r="Y52" s="117"/>
      <c r="Z52" s="27"/>
      <c r="AA52" s="33"/>
      <c r="AB52" s="27"/>
      <c r="AC52" s="27"/>
      <c r="AD52" s="27"/>
      <c r="AE52" s="118"/>
      <c r="AF52" s="117"/>
      <c r="AG52" s="27"/>
      <c r="AH52" s="33"/>
      <c r="AI52" s="27"/>
      <c r="AJ52" s="27"/>
      <c r="AK52" s="118"/>
      <c r="AL52" s="70"/>
    </row>
    <row r="53" spans="1:38" outlineLevel="1" collapsed="1" x14ac:dyDescent="0.2">
      <c r="A53" s="72"/>
      <c r="B53" s="34">
        <f t="shared" si="1"/>
        <v>48</v>
      </c>
      <c r="C53" s="2" t="s">
        <v>531</v>
      </c>
      <c r="D53" s="55">
        <v>44373</v>
      </c>
      <c r="E53" s="2" t="s">
        <v>28</v>
      </c>
      <c r="F53" s="47" t="s">
        <v>10</v>
      </c>
      <c r="G53" s="47" t="s">
        <v>67</v>
      </c>
      <c r="H53" s="47">
        <v>1100</v>
      </c>
      <c r="I53" s="47" t="s">
        <v>133</v>
      </c>
      <c r="J53" s="47" t="s">
        <v>120</v>
      </c>
      <c r="K53" s="121" t="s">
        <v>772</v>
      </c>
      <c r="L53" s="33" t="s">
        <v>66</v>
      </c>
      <c r="M53" s="10">
        <v>10.91</v>
      </c>
      <c r="N53" s="27">
        <v>1.0077667493796527</v>
      </c>
      <c r="O53" s="28">
        <v>2.58</v>
      </c>
      <c r="P53" s="27">
        <v>0.63040000000000018</v>
      </c>
      <c r="Q53" s="40">
        <f t="shared" si="0"/>
        <v>-1.6</v>
      </c>
      <c r="R53" s="42">
        <f t="shared" ref="R53" si="37">Q53+R52</f>
        <v>67.5</v>
      </c>
      <c r="S53" s="10">
        <f t="shared" si="3"/>
        <v>10.91</v>
      </c>
      <c r="T53" s="27">
        <f t="shared" si="4"/>
        <v>1</v>
      </c>
      <c r="U53" s="28">
        <f t="shared" si="5"/>
        <v>2.58</v>
      </c>
      <c r="V53" s="27">
        <f t="shared" si="4"/>
        <v>1</v>
      </c>
      <c r="W53" s="40">
        <f t="shared" si="6"/>
        <v>-2</v>
      </c>
      <c r="X53" s="42">
        <f t="shared" si="7"/>
        <v>34.63000000000001</v>
      </c>
      <c r="Y53" s="117"/>
      <c r="Z53" s="27"/>
      <c r="AA53" s="33"/>
      <c r="AB53" s="27"/>
      <c r="AC53" s="27"/>
      <c r="AD53" s="27"/>
      <c r="AE53" s="118"/>
      <c r="AF53" s="117"/>
      <c r="AG53" s="27"/>
      <c r="AH53" s="33"/>
      <c r="AI53" s="27"/>
      <c r="AJ53" s="27"/>
      <c r="AK53" s="118"/>
      <c r="AL53" s="70"/>
    </row>
    <row r="54" spans="1:38" outlineLevel="1" x14ac:dyDescent="0.2">
      <c r="A54" s="72"/>
      <c r="B54" s="34">
        <f t="shared" si="1"/>
        <v>49</v>
      </c>
      <c r="C54" s="2" t="s">
        <v>576</v>
      </c>
      <c r="D54" s="55">
        <v>44373</v>
      </c>
      <c r="E54" s="2" t="s">
        <v>28</v>
      </c>
      <c r="F54" s="47" t="s">
        <v>13</v>
      </c>
      <c r="G54" s="47" t="s">
        <v>70</v>
      </c>
      <c r="H54" s="47">
        <v>1300</v>
      </c>
      <c r="I54" s="47" t="s">
        <v>133</v>
      </c>
      <c r="J54" s="47" t="s">
        <v>120</v>
      </c>
      <c r="K54" s="121" t="s">
        <v>772</v>
      </c>
      <c r="L54" s="33" t="s">
        <v>74</v>
      </c>
      <c r="M54" s="10">
        <v>6.6</v>
      </c>
      <c r="N54" s="27">
        <v>1.7861904761904766</v>
      </c>
      <c r="O54" s="28">
        <v>2.56</v>
      </c>
      <c r="P54" s="27">
        <v>1.1733333333333333</v>
      </c>
      <c r="Q54" s="40">
        <f t="shared" si="0"/>
        <v>-3</v>
      </c>
      <c r="R54" s="42">
        <f t="shared" ref="R54" si="38">Q54+R53</f>
        <v>64.5</v>
      </c>
      <c r="S54" s="10">
        <f t="shared" si="3"/>
        <v>6.6</v>
      </c>
      <c r="T54" s="27">
        <f t="shared" si="4"/>
        <v>1</v>
      </c>
      <c r="U54" s="28">
        <f t="shared" si="5"/>
        <v>2.56</v>
      </c>
      <c r="V54" s="27">
        <f t="shared" si="4"/>
        <v>1</v>
      </c>
      <c r="W54" s="40">
        <f t="shared" si="6"/>
        <v>-2</v>
      </c>
      <c r="X54" s="42">
        <f t="shared" si="7"/>
        <v>32.63000000000001</v>
      </c>
      <c r="Y54" s="117"/>
      <c r="Z54" s="27"/>
      <c r="AA54" s="33"/>
      <c r="AB54" s="27"/>
      <c r="AC54" s="27"/>
      <c r="AD54" s="27"/>
      <c r="AE54" s="118"/>
      <c r="AF54" s="117"/>
      <c r="AG54" s="27"/>
      <c r="AH54" s="33"/>
      <c r="AI54" s="27"/>
      <c r="AJ54" s="27"/>
      <c r="AK54" s="118"/>
      <c r="AL54" s="70"/>
    </row>
    <row r="55" spans="1:38" outlineLevel="1" x14ac:dyDescent="0.2">
      <c r="A55" s="72"/>
      <c r="B55" s="34">
        <f t="shared" si="1"/>
        <v>50</v>
      </c>
      <c r="C55" s="2" t="s">
        <v>578</v>
      </c>
      <c r="D55" s="55">
        <v>44374</v>
      </c>
      <c r="E55" s="2" t="s">
        <v>54</v>
      </c>
      <c r="F55" s="47" t="s">
        <v>25</v>
      </c>
      <c r="G55" s="47" t="s">
        <v>245</v>
      </c>
      <c r="H55" s="47">
        <v>1100</v>
      </c>
      <c r="I55" s="47" t="s">
        <v>131</v>
      </c>
      <c r="J55" s="47" t="s">
        <v>120</v>
      </c>
      <c r="K55" s="121" t="s">
        <v>772</v>
      </c>
      <c r="L55" s="33" t="s">
        <v>9</v>
      </c>
      <c r="M55" s="10">
        <v>9.1999999999999993</v>
      </c>
      <c r="N55" s="27">
        <v>1.2190909090909092</v>
      </c>
      <c r="O55" s="28">
        <v>2.74</v>
      </c>
      <c r="P55" s="27">
        <v>0.71777777777777763</v>
      </c>
      <c r="Q55" s="40">
        <f t="shared" si="0"/>
        <v>11.2</v>
      </c>
      <c r="R55" s="42">
        <f t="shared" ref="R55" si="39">Q55+R54</f>
        <v>75.7</v>
      </c>
      <c r="S55" s="10">
        <f t="shared" si="3"/>
        <v>9.1999999999999993</v>
      </c>
      <c r="T55" s="27">
        <f t="shared" si="4"/>
        <v>1</v>
      </c>
      <c r="U55" s="28">
        <f t="shared" si="5"/>
        <v>2.74</v>
      </c>
      <c r="V55" s="27">
        <f t="shared" si="4"/>
        <v>1</v>
      </c>
      <c r="W55" s="40">
        <f t="shared" si="6"/>
        <v>9.94</v>
      </c>
      <c r="X55" s="42">
        <f t="shared" si="7"/>
        <v>42.570000000000007</v>
      </c>
      <c r="Y55" s="117"/>
      <c r="Z55" s="27"/>
      <c r="AA55" s="33"/>
      <c r="AB55" s="27"/>
      <c r="AC55" s="27"/>
      <c r="AD55" s="27"/>
      <c r="AE55" s="118"/>
      <c r="AF55" s="117"/>
      <c r="AG55" s="27"/>
      <c r="AH55" s="33"/>
      <c r="AI55" s="27"/>
      <c r="AJ55" s="27"/>
      <c r="AK55" s="118"/>
      <c r="AL55" s="70"/>
    </row>
    <row r="56" spans="1:38" outlineLevel="1" x14ac:dyDescent="0.2">
      <c r="A56" s="72"/>
      <c r="B56" s="34">
        <f t="shared" si="1"/>
        <v>51</v>
      </c>
      <c r="C56" s="2" t="s">
        <v>579</v>
      </c>
      <c r="D56" s="55">
        <v>44374</v>
      </c>
      <c r="E56" s="2" t="s">
        <v>54</v>
      </c>
      <c r="F56" s="47" t="s">
        <v>36</v>
      </c>
      <c r="G56" s="47" t="s">
        <v>67</v>
      </c>
      <c r="H56" s="47">
        <v>1600</v>
      </c>
      <c r="I56" s="47" t="s">
        <v>131</v>
      </c>
      <c r="J56" s="47" t="s">
        <v>120</v>
      </c>
      <c r="K56" s="121" t="s">
        <v>772</v>
      </c>
      <c r="L56" s="33" t="s">
        <v>12</v>
      </c>
      <c r="M56" s="10">
        <v>2.92</v>
      </c>
      <c r="N56" s="27">
        <v>5.2153665689149555</v>
      </c>
      <c r="O56" s="28">
        <v>1.33</v>
      </c>
      <c r="P56" s="27">
        <v>0</v>
      </c>
      <c r="Q56" s="40">
        <f t="shared" si="0"/>
        <v>-5.2</v>
      </c>
      <c r="R56" s="42">
        <f t="shared" ref="R56" si="40">Q56+R55</f>
        <v>70.5</v>
      </c>
      <c r="S56" s="10">
        <f t="shared" si="3"/>
        <v>2.92</v>
      </c>
      <c r="T56" s="27">
        <f t="shared" si="4"/>
        <v>1</v>
      </c>
      <c r="U56" s="28">
        <f t="shared" si="5"/>
        <v>1.33</v>
      </c>
      <c r="V56" s="27">
        <f t="shared" si="4"/>
        <v>1</v>
      </c>
      <c r="W56" s="40">
        <f t="shared" si="6"/>
        <v>-0.67</v>
      </c>
      <c r="X56" s="42">
        <f t="shared" si="7"/>
        <v>41.900000000000006</v>
      </c>
      <c r="Y56" s="117"/>
      <c r="Z56" s="27"/>
      <c r="AA56" s="33"/>
      <c r="AB56" s="27"/>
      <c r="AC56" s="27"/>
      <c r="AD56" s="27"/>
      <c r="AE56" s="118"/>
      <c r="AF56" s="117"/>
      <c r="AG56" s="27"/>
      <c r="AH56" s="33"/>
      <c r="AI56" s="27"/>
      <c r="AJ56" s="27"/>
      <c r="AK56" s="118"/>
      <c r="AL56" s="70"/>
    </row>
    <row r="57" spans="1:38" outlineLevel="1" collapsed="1" x14ac:dyDescent="0.2">
      <c r="A57" s="72"/>
      <c r="B57" s="34">
        <f t="shared" si="1"/>
        <v>52</v>
      </c>
      <c r="C57" s="2" t="s">
        <v>580</v>
      </c>
      <c r="D57" s="55">
        <v>44375</v>
      </c>
      <c r="E57" s="2" t="s">
        <v>44</v>
      </c>
      <c r="F57" s="47" t="s">
        <v>25</v>
      </c>
      <c r="G57" s="47" t="s">
        <v>67</v>
      </c>
      <c r="H57" s="47">
        <v>1200</v>
      </c>
      <c r="I57" s="47" t="s">
        <v>128</v>
      </c>
      <c r="J57" s="47" t="s">
        <v>120</v>
      </c>
      <c r="K57" s="121" t="s">
        <v>772</v>
      </c>
      <c r="L57" s="33" t="s">
        <v>9</v>
      </c>
      <c r="M57" s="10">
        <v>1.8</v>
      </c>
      <c r="N57" s="27">
        <v>12.44923076923077</v>
      </c>
      <c r="O57" s="28">
        <v>1.22</v>
      </c>
      <c r="P57" s="27">
        <v>0</v>
      </c>
      <c r="Q57" s="40">
        <f t="shared" si="0"/>
        <v>10</v>
      </c>
      <c r="R57" s="42">
        <f t="shared" ref="R57" si="41">Q57+R56</f>
        <v>80.5</v>
      </c>
      <c r="S57" s="10">
        <f t="shared" si="3"/>
        <v>1.8</v>
      </c>
      <c r="T57" s="27">
        <f t="shared" si="4"/>
        <v>1</v>
      </c>
      <c r="U57" s="28">
        <f t="shared" si="5"/>
        <v>1.22</v>
      </c>
      <c r="V57" s="27">
        <f t="shared" si="4"/>
        <v>1</v>
      </c>
      <c r="W57" s="40">
        <f t="shared" si="6"/>
        <v>1.02</v>
      </c>
      <c r="X57" s="42">
        <f t="shared" si="7"/>
        <v>42.920000000000009</v>
      </c>
      <c r="Y57" s="117"/>
      <c r="Z57" s="27"/>
      <c r="AA57" s="33"/>
      <c r="AB57" s="27"/>
      <c r="AC57" s="27"/>
      <c r="AD57" s="27"/>
      <c r="AE57" s="118"/>
      <c r="AF57" s="117"/>
      <c r="AG57" s="27"/>
      <c r="AH57" s="33"/>
      <c r="AI57" s="27"/>
      <c r="AJ57" s="27"/>
      <c r="AK57" s="118"/>
      <c r="AL57" s="70"/>
    </row>
    <row r="58" spans="1:38" outlineLevel="1" x14ac:dyDescent="0.2">
      <c r="A58" s="72"/>
      <c r="B58" s="34">
        <f t="shared" si="1"/>
        <v>53</v>
      </c>
      <c r="C58" s="2" t="s">
        <v>581</v>
      </c>
      <c r="D58" s="55">
        <v>44375</v>
      </c>
      <c r="E58" s="2" t="s">
        <v>44</v>
      </c>
      <c r="F58" s="47" t="s">
        <v>25</v>
      </c>
      <c r="G58" s="47" t="s">
        <v>67</v>
      </c>
      <c r="H58" s="47">
        <v>1200</v>
      </c>
      <c r="I58" s="47" t="s">
        <v>128</v>
      </c>
      <c r="J58" s="47" t="s">
        <v>120</v>
      </c>
      <c r="K58" s="121" t="s">
        <v>772</v>
      </c>
      <c r="L58" s="33" t="s">
        <v>74</v>
      </c>
      <c r="M58" s="10">
        <v>8.8000000000000007</v>
      </c>
      <c r="N58" s="27">
        <v>1.2780224403927067</v>
      </c>
      <c r="O58" s="28">
        <v>2.1</v>
      </c>
      <c r="P58" s="27">
        <v>1.1511111111111112</v>
      </c>
      <c r="Q58" s="40">
        <f t="shared" si="0"/>
        <v>-2.4</v>
      </c>
      <c r="R58" s="42">
        <f t="shared" ref="R58" si="42">Q58+R57</f>
        <v>78.099999999999994</v>
      </c>
      <c r="S58" s="10">
        <f t="shared" si="3"/>
        <v>8.8000000000000007</v>
      </c>
      <c r="T58" s="27">
        <f t="shared" si="4"/>
        <v>1</v>
      </c>
      <c r="U58" s="28">
        <f t="shared" si="5"/>
        <v>2.1</v>
      </c>
      <c r="V58" s="27">
        <f t="shared" si="4"/>
        <v>1</v>
      </c>
      <c r="W58" s="40">
        <f t="shared" si="6"/>
        <v>-2</v>
      </c>
      <c r="X58" s="42">
        <f t="shared" si="7"/>
        <v>40.920000000000009</v>
      </c>
      <c r="Y58" s="117"/>
      <c r="Z58" s="27"/>
      <c r="AA58" s="33"/>
      <c r="AB58" s="27"/>
      <c r="AC58" s="27"/>
      <c r="AD58" s="27"/>
      <c r="AE58" s="118"/>
      <c r="AF58" s="117"/>
      <c r="AG58" s="27"/>
      <c r="AH58" s="33"/>
      <c r="AI58" s="27"/>
      <c r="AJ58" s="27"/>
      <c r="AK58" s="118"/>
      <c r="AL58" s="70"/>
    </row>
    <row r="59" spans="1:38" outlineLevel="1" x14ac:dyDescent="0.2">
      <c r="A59" s="72"/>
      <c r="B59" s="34">
        <f t="shared" si="1"/>
        <v>54</v>
      </c>
      <c r="C59" s="2" t="s">
        <v>582</v>
      </c>
      <c r="D59" s="55">
        <v>44375</v>
      </c>
      <c r="E59" s="2" t="s">
        <v>44</v>
      </c>
      <c r="F59" s="47" t="s">
        <v>29</v>
      </c>
      <c r="G59" s="47" t="s">
        <v>70</v>
      </c>
      <c r="H59" s="47">
        <v>1000</v>
      </c>
      <c r="I59" s="47" t="s">
        <v>128</v>
      </c>
      <c r="J59" s="47" t="s">
        <v>120</v>
      </c>
      <c r="K59" s="121" t="s">
        <v>772</v>
      </c>
      <c r="L59" s="33" t="s">
        <v>8</v>
      </c>
      <c r="M59" s="10">
        <v>4.51</v>
      </c>
      <c r="N59" s="27">
        <v>2.8485714285714288</v>
      </c>
      <c r="O59" s="28">
        <v>1.89</v>
      </c>
      <c r="P59" s="27">
        <v>3.2457142857142856</v>
      </c>
      <c r="Q59" s="40">
        <f t="shared" si="0"/>
        <v>0</v>
      </c>
      <c r="R59" s="42">
        <f t="shared" ref="R59" si="43">Q59+R58</f>
        <v>78.099999999999994</v>
      </c>
      <c r="S59" s="10">
        <f t="shared" si="3"/>
        <v>4.51</v>
      </c>
      <c r="T59" s="27">
        <f t="shared" si="4"/>
        <v>1</v>
      </c>
      <c r="U59" s="28">
        <f t="shared" si="5"/>
        <v>1.89</v>
      </c>
      <c r="V59" s="27">
        <f t="shared" si="4"/>
        <v>1</v>
      </c>
      <c r="W59" s="40">
        <f t="shared" si="6"/>
        <v>-0.11</v>
      </c>
      <c r="X59" s="42">
        <f t="shared" si="7"/>
        <v>40.810000000000009</v>
      </c>
      <c r="Y59" s="117"/>
      <c r="Z59" s="27"/>
      <c r="AA59" s="33"/>
      <c r="AB59" s="27"/>
      <c r="AC59" s="27"/>
      <c r="AD59" s="27"/>
      <c r="AE59" s="118"/>
      <c r="AF59" s="117"/>
      <c r="AG59" s="27"/>
      <c r="AH59" s="33"/>
      <c r="AI59" s="27"/>
      <c r="AJ59" s="27"/>
      <c r="AK59" s="118"/>
      <c r="AL59" s="70"/>
    </row>
    <row r="60" spans="1:38" outlineLevel="1" x14ac:dyDescent="0.2">
      <c r="A60" s="72"/>
      <c r="B60" s="34">
        <f t="shared" si="1"/>
        <v>55</v>
      </c>
      <c r="C60" s="2" t="s">
        <v>114</v>
      </c>
      <c r="D60" s="55">
        <v>44375</v>
      </c>
      <c r="E60" s="2" t="s">
        <v>44</v>
      </c>
      <c r="F60" s="47" t="s">
        <v>29</v>
      </c>
      <c r="G60" s="47" t="s">
        <v>70</v>
      </c>
      <c r="H60" s="47">
        <v>1000</v>
      </c>
      <c r="I60" s="47" t="s">
        <v>128</v>
      </c>
      <c r="J60" s="47" t="s">
        <v>120</v>
      </c>
      <c r="K60" s="121" t="s">
        <v>772</v>
      </c>
      <c r="L60" s="33" t="s">
        <v>12</v>
      </c>
      <c r="M60" s="10">
        <v>3.9</v>
      </c>
      <c r="N60" s="27">
        <v>3.4470793036750482</v>
      </c>
      <c r="O60" s="28">
        <v>1.83</v>
      </c>
      <c r="P60" s="27">
        <v>4.1043223443223447</v>
      </c>
      <c r="Q60" s="40">
        <f t="shared" si="0"/>
        <v>0</v>
      </c>
      <c r="R60" s="42">
        <f t="shared" ref="R60" si="44">Q60+R59</f>
        <v>78.099999999999994</v>
      </c>
      <c r="S60" s="10">
        <f t="shared" si="3"/>
        <v>3.9</v>
      </c>
      <c r="T60" s="27">
        <f t="shared" si="4"/>
        <v>1</v>
      </c>
      <c r="U60" s="28">
        <f t="shared" si="5"/>
        <v>1.83</v>
      </c>
      <c r="V60" s="27">
        <f t="shared" si="4"/>
        <v>1</v>
      </c>
      <c r="W60" s="40">
        <f t="shared" si="6"/>
        <v>-0.17</v>
      </c>
      <c r="X60" s="42">
        <f t="shared" si="7"/>
        <v>40.640000000000008</v>
      </c>
      <c r="Y60" s="117"/>
      <c r="Z60" s="27"/>
      <c r="AA60" s="33"/>
      <c r="AB60" s="27"/>
      <c r="AC60" s="27"/>
      <c r="AD60" s="27"/>
      <c r="AE60" s="118"/>
      <c r="AF60" s="117"/>
      <c r="AG60" s="27"/>
      <c r="AH60" s="33"/>
      <c r="AI60" s="27"/>
      <c r="AJ60" s="27"/>
      <c r="AK60" s="118"/>
      <c r="AL60" s="70"/>
    </row>
    <row r="61" spans="1:38" outlineLevel="1" x14ac:dyDescent="0.2">
      <c r="A61" s="72"/>
      <c r="B61" s="34">
        <f t="shared" si="1"/>
        <v>56</v>
      </c>
      <c r="C61" s="2" t="s">
        <v>584</v>
      </c>
      <c r="D61" s="55">
        <v>44376</v>
      </c>
      <c r="E61" s="2" t="s">
        <v>32</v>
      </c>
      <c r="F61" s="47" t="s">
        <v>36</v>
      </c>
      <c r="G61" s="47" t="s">
        <v>67</v>
      </c>
      <c r="H61" s="47">
        <v>1200</v>
      </c>
      <c r="I61" s="47" t="s">
        <v>128</v>
      </c>
      <c r="J61" s="47" t="s">
        <v>120</v>
      </c>
      <c r="K61" s="121" t="s">
        <v>772</v>
      </c>
      <c r="L61" s="33" t="s">
        <v>8</v>
      </c>
      <c r="M61" s="10">
        <v>14.8</v>
      </c>
      <c r="N61" s="27">
        <v>0.72454545454545449</v>
      </c>
      <c r="O61" s="28">
        <v>3.55</v>
      </c>
      <c r="P61" s="27">
        <v>0.28000000000000003</v>
      </c>
      <c r="Q61" s="40">
        <f t="shared" si="0"/>
        <v>0</v>
      </c>
      <c r="R61" s="42">
        <f t="shared" ref="R61" si="45">Q61+R60</f>
        <v>78.099999999999994</v>
      </c>
      <c r="S61" s="10">
        <f t="shared" si="3"/>
        <v>14.8</v>
      </c>
      <c r="T61" s="27">
        <f t="shared" si="4"/>
        <v>1</v>
      </c>
      <c r="U61" s="28">
        <f t="shared" si="5"/>
        <v>3.55</v>
      </c>
      <c r="V61" s="27">
        <f t="shared" si="4"/>
        <v>1</v>
      </c>
      <c r="W61" s="40">
        <f t="shared" si="6"/>
        <v>1.55</v>
      </c>
      <c r="X61" s="42">
        <f t="shared" si="7"/>
        <v>42.190000000000005</v>
      </c>
      <c r="Y61" s="117"/>
      <c r="Z61" s="27"/>
      <c r="AA61" s="33"/>
      <c r="AB61" s="27"/>
      <c r="AC61" s="27"/>
      <c r="AD61" s="27"/>
      <c r="AE61" s="118"/>
      <c r="AF61" s="117"/>
      <c r="AG61" s="27"/>
      <c r="AH61" s="33"/>
      <c r="AI61" s="27"/>
      <c r="AJ61" s="27"/>
      <c r="AK61" s="118"/>
      <c r="AL61" s="70"/>
    </row>
    <row r="62" spans="1:38" outlineLevel="1" collapsed="1" x14ac:dyDescent="0.2">
      <c r="A62" s="72"/>
      <c r="B62" s="34">
        <f t="shared" si="1"/>
        <v>57</v>
      </c>
      <c r="C62" s="2" t="s">
        <v>585</v>
      </c>
      <c r="D62" s="55">
        <v>44376</v>
      </c>
      <c r="E62" s="2" t="s">
        <v>32</v>
      </c>
      <c r="F62" s="47" t="s">
        <v>41</v>
      </c>
      <c r="G62" s="47" t="s">
        <v>70</v>
      </c>
      <c r="H62" s="47">
        <v>1100</v>
      </c>
      <c r="I62" s="47" t="s">
        <v>128</v>
      </c>
      <c r="J62" s="47" t="s">
        <v>120</v>
      </c>
      <c r="K62" s="121" t="s">
        <v>772</v>
      </c>
      <c r="L62" s="33" t="s">
        <v>12</v>
      </c>
      <c r="M62" s="10">
        <v>7.61</v>
      </c>
      <c r="N62" s="27">
        <v>1.5102849002849001</v>
      </c>
      <c r="O62" s="28">
        <v>2.42</v>
      </c>
      <c r="P62" s="27">
        <v>1.0981818181818181</v>
      </c>
      <c r="Q62" s="40">
        <f t="shared" si="0"/>
        <v>0</v>
      </c>
      <c r="R62" s="42">
        <f t="shared" ref="R62" si="46">Q62+R61</f>
        <v>78.099999999999994</v>
      </c>
      <c r="S62" s="10">
        <f t="shared" si="3"/>
        <v>7.61</v>
      </c>
      <c r="T62" s="27">
        <f t="shared" si="4"/>
        <v>1</v>
      </c>
      <c r="U62" s="28">
        <f t="shared" si="5"/>
        <v>2.42</v>
      </c>
      <c r="V62" s="27">
        <f t="shared" si="4"/>
        <v>1</v>
      </c>
      <c r="W62" s="40">
        <f t="shared" si="6"/>
        <v>0.42</v>
      </c>
      <c r="X62" s="42">
        <f t="shared" si="7"/>
        <v>42.610000000000007</v>
      </c>
      <c r="Y62" s="117"/>
      <c r="Z62" s="27"/>
      <c r="AA62" s="33"/>
      <c r="AB62" s="27"/>
      <c r="AC62" s="27"/>
      <c r="AD62" s="27"/>
      <c r="AE62" s="118"/>
      <c r="AF62" s="117"/>
      <c r="AG62" s="27"/>
      <c r="AH62" s="33"/>
      <c r="AI62" s="27"/>
      <c r="AJ62" s="27"/>
      <c r="AK62" s="118"/>
      <c r="AL62" s="70"/>
    </row>
    <row r="63" spans="1:38" outlineLevel="1" x14ac:dyDescent="0.2">
      <c r="A63" s="72"/>
      <c r="B63" s="34">
        <f t="shared" si="1"/>
        <v>58</v>
      </c>
      <c r="C63" s="2" t="s">
        <v>586</v>
      </c>
      <c r="D63" s="55">
        <v>44376</v>
      </c>
      <c r="E63" s="2" t="s">
        <v>588</v>
      </c>
      <c r="F63" s="47" t="s">
        <v>36</v>
      </c>
      <c r="G63" s="47" t="s">
        <v>67</v>
      </c>
      <c r="H63" s="47">
        <v>1000</v>
      </c>
      <c r="I63" s="47" t="s">
        <v>131</v>
      </c>
      <c r="J63" s="47" t="s">
        <v>178</v>
      </c>
      <c r="K63" s="121" t="s">
        <v>772</v>
      </c>
      <c r="L63" s="33" t="s">
        <v>12</v>
      </c>
      <c r="M63" s="10">
        <v>2.08</v>
      </c>
      <c r="N63" s="27">
        <v>9.2588235294117656</v>
      </c>
      <c r="O63" s="28">
        <v>1.46</v>
      </c>
      <c r="P63" s="27">
        <v>0</v>
      </c>
      <c r="Q63" s="40">
        <f t="shared" si="0"/>
        <v>-9.3000000000000007</v>
      </c>
      <c r="R63" s="42">
        <f t="shared" ref="R63" si="47">Q63+R62</f>
        <v>68.8</v>
      </c>
      <c r="S63" s="10">
        <f t="shared" si="3"/>
        <v>2.08</v>
      </c>
      <c r="T63" s="27">
        <f t="shared" si="4"/>
        <v>1</v>
      </c>
      <c r="U63" s="28">
        <f t="shared" si="5"/>
        <v>1.46</v>
      </c>
      <c r="V63" s="27">
        <f t="shared" si="4"/>
        <v>1</v>
      </c>
      <c r="W63" s="40">
        <f t="shared" si="6"/>
        <v>-0.54</v>
      </c>
      <c r="X63" s="42">
        <f t="shared" si="7"/>
        <v>42.070000000000007</v>
      </c>
      <c r="Y63" s="117"/>
      <c r="Z63" s="27"/>
      <c r="AA63" s="33"/>
      <c r="AB63" s="27"/>
      <c r="AC63" s="27"/>
      <c r="AD63" s="27"/>
      <c r="AE63" s="118"/>
      <c r="AF63" s="117"/>
      <c r="AG63" s="27"/>
      <c r="AH63" s="33"/>
      <c r="AI63" s="27"/>
      <c r="AJ63" s="27"/>
      <c r="AK63" s="118"/>
      <c r="AL63" s="70"/>
    </row>
    <row r="64" spans="1:38" outlineLevel="1" x14ac:dyDescent="0.2">
      <c r="A64" s="72"/>
      <c r="B64" s="34">
        <f t="shared" si="1"/>
        <v>59</v>
      </c>
      <c r="C64" s="2" t="s">
        <v>587</v>
      </c>
      <c r="D64" s="55">
        <v>44376</v>
      </c>
      <c r="E64" s="2" t="s">
        <v>588</v>
      </c>
      <c r="F64" s="47" t="s">
        <v>10</v>
      </c>
      <c r="G64" s="47" t="s">
        <v>245</v>
      </c>
      <c r="H64" s="47">
        <v>1100</v>
      </c>
      <c r="I64" s="47" t="s">
        <v>131</v>
      </c>
      <c r="J64" s="47" t="s">
        <v>178</v>
      </c>
      <c r="K64" s="121" t="s">
        <v>772</v>
      </c>
      <c r="L64" s="33" t="s">
        <v>110</v>
      </c>
      <c r="M64" s="10">
        <v>23</v>
      </c>
      <c r="N64" s="27">
        <v>0.45545454545454545</v>
      </c>
      <c r="O64" s="28">
        <v>4.5</v>
      </c>
      <c r="P64" s="27">
        <v>0.13000000000000003</v>
      </c>
      <c r="Q64" s="40">
        <f t="shared" si="0"/>
        <v>-0.6</v>
      </c>
      <c r="R64" s="42">
        <f t="shared" ref="R64:R65" si="48">Q64+R63</f>
        <v>68.2</v>
      </c>
      <c r="S64" s="10">
        <f t="shared" si="3"/>
        <v>23</v>
      </c>
      <c r="T64" s="27">
        <f t="shared" si="4"/>
        <v>1</v>
      </c>
      <c r="U64" s="28">
        <f t="shared" si="5"/>
        <v>4.5</v>
      </c>
      <c r="V64" s="27">
        <f t="shared" si="4"/>
        <v>1</v>
      </c>
      <c r="W64" s="40">
        <f t="shared" si="6"/>
        <v>-2</v>
      </c>
      <c r="X64" s="42">
        <f t="shared" si="7"/>
        <v>40.070000000000007</v>
      </c>
      <c r="Y64" s="117"/>
      <c r="Z64" s="27"/>
      <c r="AA64" s="33"/>
      <c r="AB64" s="27"/>
      <c r="AC64" s="27"/>
      <c r="AD64" s="27"/>
      <c r="AE64" s="118"/>
      <c r="AF64" s="117"/>
      <c r="AG64" s="27"/>
      <c r="AH64" s="33"/>
      <c r="AI64" s="27"/>
      <c r="AJ64" s="27"/>
      <c r="AK64" s="118"/>
      <c r="AL64" s="70"/>
    </row>
    <row r="65" spans="1:38" outlineLevel="1" x14ac:dyDescent="0.2">
      <c r="A65" s="72"/>
      <c r="B65" s="34">
        <f t="shared" si="1"/>
        <v>60</v>
      </c>
      <c r="C65" s="2" t="s">
        <v>589</v>
      </c>
      <c r="D65" s="55">
        <v>44377</v>
      </c>
      <c r="E65" s="2" t="s">
        <v>43</v>
      </c>
      <c r="F65" s="47" t="s">
        <v>25</v>
      </c>
      <c r="G65" s="47" t="s">
        <v>147</v>
      </c>
      <c r="H65" s="47">
        <v>1300</v>
      </c>
      <c r="I65" s="47" t="s">
        <v>131</v>
      </c>
      <c r="J65" s="47" t="s">
        <v>120</v>
      </c>
      <c r="K65" s="121" t="s">
        <v>772</v>
      </c>
      <c r="L65" s="33" t="s">
        <v>74</v>
      </c>
      <c r="M65" s="10">
        <v>10.62</v>
      </c>
      <c r="N65" s="27">
        <v>1.0366347687400319</v>
      </c>
      <c r="O65" s="28">
        <v>2.95</v>
      </c>
      <c r="P65" s="27">
        <v>0.54285714285714293</v>
      </c>
      <c r="Q65" s="40">
        <f t="shared" si="0"/>
        <v>-1.6</v>
      </c>
      <c r="R65" s="42">
        <f t="shared" si="48"/>
        <v>66.600000000000009</v>
      </c>
      <c r="S65" s="10">
        <f t="shared" si="3"/>
        <v>10.62</v>
      </c>
      <c r="T65" s="27">
        <f t="shared" si="4"/>
        <v>1</v>
      </c>
      <c r="U65" s="28">
        <f t="shared" si="5"/>
        <v>2.95</v>
      </c>
      <c r="V65" s="27">
        <f t="shared" si="4"/>
        <v>1</v>
      </c>
      <c r="W65" s="40">
        <f t="shared" si="6"/>
        <v>-2</v>
      </c>
      <c r="X65" s="42">
        <f t="shared" si="7"/>
        <v>38.070000000000007</v>
      </c>
      <c r="Y65" s="117"/>
      <c r="Z65" s="27"/>
      <c r="AA65" s="33"/>
      <c r="AB65" s="27"/>
      <c r="AC65" s="27"/>
      <c r="AD65" s="27"/>
      <c r="AE65" s="118"/>
      <c r="AF65" s="117"/>
      <c r="AG65" s="27"/>
      <c r="AH65" s="33"/>
      <c r="AI65" s="27"/>
      <c r="AJ65" s="27"/>
      <c r="AK65" s="118"/>
      <c r="AL65" s="70"/>
    </row>
    <row r="66" spans="1:38" outlineLevel="1" x14ac:dyDescent="0.2">
      <c r="A66" s="72"/>
      <c r="B66" s="48">
        <f t="shared" si="1"/>
        <v>61</v>
      </c>
      <c r="C66" s="9" t="s">
        <v>590</v>
      </c>
      <c r="D66" s="39">
        <v>44377</v>
      </c>
      <c r="E66" s="9" t="s">
        <v>43</v>
      </c>
      <c r="F66" s="50" t="s">
        <v>48</v>
      </c>
      <c r="G66" s="50" t="s">
        <v>71</v>
      </c>
      <c r="H66" s="50">
        <v>1400</v>
      </c>
      <c r="I66" s="50" t="s">
        <v>131</v>
      </c>
      <c r="J66" s="50" t="s">
        <v>120</v>
      </c>
      <c r="K66" s="122" t="s">
        <v>772</v>
      </c>
      <c r="L66" s="35" t="s">
        <v>9</v>
      </c>
      <c r="M66" s="36">
        <v>19.5</v>
      </c>
      <c r="N66" s="37">
        <v>0.54243243243243244</v>
      </c>
      <c r="O66" s="38">
        <v>4.5999999999999996</v>
      </c>
      <c r="P66" s="37">
        <v>0.1466666666666667</v>
      </c>
      <c r="Q66" s="41">
        <f t="shared" si="0"/>
        <v>10.6</v>
      </c>
      <c r="R66" s="45">
        <f t="shared" ref="R66" si="49">Q66+R65</f>
        <v>77.2</v>
      </c>
      <c r="S66" s="36">
        <f t="shared" si="3"/>
        <v>19.5</v>
      </c>
      <c r="T66" s="37">
        <f t="shared" si="4"/>
        <v>1</v>
      </c>
      <c r="U66" s="38">
        <f t="shared" si="5"/>
        <v>4.5999999999999996</v>
      </c>
      <c r="V66" s="37">
        <f t="shared" si="4"/>
        <v>1</v>
      </c>
      <c r="W66" s="41">
        <f t="shared" si="6"/>
        <v>22.1</v>
      </c>
      <c r="X66" s="45">
        <f t="shared" si="7"/>
        <v>60.170000000000009</v>
      </c>
      <c r="Y66" s="119"/>
      <c r="Z66" s="37"/>
      <c r="AA66" s="35"/>
      <c r="AB66" s="37"/>
      <c r="AC66" s="37"/>
      <c r="AD66" s="37"/>
      <c r="AE66" s="120"/>
      <c r="AF66" s="119"/>
      <c r="AG66" s="37"/>
      <c r="AH66" s="35"/>
      <c r="AI66" s="37"/>
      <c r="AJ66" s="37"/>
      <c r="AK66" s="120"/>
      <c r="AL66" s="70"/>
    </row>
    <row r="67" spans="1:38" outlineLevel="1" collapsed="1" x14ac:dyDescent="0.2">
      <c r="A67" s="72"/>
      <c r="B67" s="34">
        <f t="shared" si="1"/>
        <v>62</v>
      </c>
      <c r="C67" s="2" t="s">
        <v>592</v>
      </c>
      <c r="D67" s="55">
        <v>44378</v>
      </c>
      <c r="E67" s="2" t="s">
        <v>40</v>
      </c>
      <c r="F67" s="47" t="s">
        <v>25</v>
      </c>
      <c r="G67" s="47" t="s">
        <v>245</v>
      </c>
      <c r="H67" s="47">
        <v>1000</v>
      </c>
      <c r="I67" s="47" t="s">
        <v>131</v>
      </c>
      <c r="J67" s="47" t="s">
        <v>120</v>
      </c>
      <c r="K67" s="121" t="s">
        <v>772</v>
      </c>
      <c r="L67" s="33" t="s">
        <v>66</v>
      </c>
      <c r="M67" s="10">
        <v>9.84</v>
      </c>
      <c r="N67" s="27">
        <v>1.1325308641975309</v>
      </c>
      <c r="O67" s="28">
        <v>2.52</v>
      </c>
      <c r="P67" s="27">
        <v>0.74666666666666603</v>
      </c>
      <c r="Q67" s="40">
        <f t="shared" si="0"/>
        <v>-1.9</v>
      </c>
      <c r="R67" s="42">
        <f t="shared" ref="R67" si="50">Q67+R66</f>
        <v>75.3</v>
      </c>
      <c r="S67" s="10">
        <f t="shared" si="3"/>
        <v>9.84</v>
      </c>
      <c r="T67" s="27">
        <f t="shared" si="4"/>
        <v>1</v>
      </c>
      <c r="U67" s="28">
        <f t="shared" si="5"/>
        <v>2.52</v>
      </c>
      <c r="V67" s="27">
        <f t="shared" si="4"/>
        <v>1</v>
      </c>
      <c r="W67" s="40">
        <f t="shared" si="6"/>
        <v>-2</v>
      </c>
      <c r="X67" s="42">
        <f t="shared" si="7"/>
        <v>58.170000000000009</v>
      </c>
      <c r="Y67" s="117"/>
      <c r="Z67" s="27"/>
      <c r="AA67" s="33"/>
      <c r="AB67" s="27"/>
      <c r="AC67" s="27"/>
      <c r="AD67" s="27"/>
      <c r="AE67" s="118"/>
      <c r="AF67" s="117"/>
      <c r="AG67" s="27"/>
      <c r="AH67" s="33"/>
      <c r="AI67" s="27"/>
      <c r="AJ67" s="27"/>
      <c r="AK67" s="118"/>
      <c r="AL67" s="70"/>
    </row>
    <row r="68" spans="1:38" outlineLevel="1" x14ac:dyDescent="0.2">
      <c r="A68" s="72"/>
      <c r="B68" s="34">
        <f t="shared" si="1"/>
        <v>63</v>
      </c>
      <c r="C68" s="2" t="s">
        <v>593</v>
      </c>
      <c r="D68" s="55">
        <v>44378</v>
      </c>
      <c r="E68" s="2" t="s">
        <v>40</v>
      </c>
      <c r="F68" s="47" t="s">
        <v>25</v>
      </c>
      <c r="G68" s="47" t="s">
        <v>245</v>
      </c>
      <c r="H68" s="47">
        <v>1000</v>
      </c>
      <c r="I68" s="47" t="s">
        <v>131</v>
      </c>
      <c r="J68" s="47" t="s">
        <v>120</v>
      </c>
      <c r="K68" s="121" t="s">
        <v>772</v>
      </c>
      <c r="L68" s="33" t="s">
        <v>8</v>
      </c>
      <c r="M68" s="10">
        <v>25</v>
      </c>
      <c r="N68" s="27">
        <v>0.41833333333333333</v>
      </c>
      <c r="O68" s="28">
        <v>4.75</v>
      </c>
      <c r="P68" s="27">
        <v>0.10999999999999996</v>
      </c>
      <c r="Q68" s="40">
        <f t="shared" si="0"/>
        <v>0</v>
      </c>
      <c r="R68" s="42">
        <f t="shared" ref="R68" si="51">Q68+R67</f>
        <v>75.3</v>
      </c>
      <c r="S68" s="10">
        <f t="shared" si="3"/>
        <v>25</v>
      </c>
      <c r="T68" s="27">
        <f t="shared" si="4"/>
        <v>1</v>
      </c>
      <c r="U68" s="28">
        <f t="shared" si="5"/>
        <v>4.75</v>
      </c>
      <c r="V68" s="27">
        <f t="shared" si="4"/>
        <v>1</v>
      </c>
      <c r="W68" s="40">
        <f t="shared" si="6"/>
        <v>2.75</v>
      </c>
      <c r="X68" s="42">
        <f t="shared" si="7"/>
        <v>60.920000000000009</v>
      </c>
      <c r="Y68" s="117"/>
      <c r="Z68" s="27"/>
      <c r="AA68" s="33"/>
      <c r="AB68" s="27"/>
      <c r="AC68" s="27"/>
      <c r="AD68" s="27"/>
      <c r="AE68" s="118"/>
      <c r="AF68" s="117"/>
      <c r="AG68" s="27"/>
      <c r="AH68" s="33"/>
      <c r="AI68" s="27"/>
      <c r="AJ68" s="27"/>
      <c r="AK68" s="118"/>
      <c r="AL68" s="70"/>
    </row>
    <row r="69" spans="1:38" outlineLevel="1" x14ac:dyDescent="0.2">
      <c r="A69" s="72"/>
      <c r="B69" s="34">
        <f t="shared" si="1"/>
        <v>64</v>
      </c>
      <c r="C69" s="2" t="s">
        <v>594</v>
      </c>
      <c r="D69" s="55">
        <v>44378</v>
      </c>
      <c r="E69" s="2" t="s">
        <v>40</v>
      </c>
      <c r="F69" s="47" t="s">
        <v>25</v>
      </c>
      <c r="G69" s="47" t="s">
        <v>245</v>
      </c>
      <c r="H69" s="47">
        <v>1000</v>
      </c>
      <c r="I69" s="47" t="s">
        <v>131</v>
      </c>
      <c r="J69" s="47" t="s">
        <v>120</v>
      </c>
      <c r="K69" s="121" t="s">
        <v>772</v>
      </c>
      <c r="L69" s="33" t="s">
        <v>86</v>
      </c>
      <c r="M69" s="10">
        <v>3.38</v>
      </c>
      <c r="N69" s="27">
        <v>4.1873684210526312</v>
      </c>
      <c r="O69" s="28">
        <v>1.5</v>
      </c>
      <c r="P69" s="27">
        <v>0</v>
      </c>
      <c r="Q69" s="40">
        <f t="shared" si="0"/>
        <v>-4.2</v>
      </c>
      <c r="R69" s="42">
        <f t="shared" ref="R69" si="52">Q69+R68</f>
        <v>71.099999999999994</v>
      </c>
      <c r="S69" s="10">
        <f t="shared" si="3"/>
        <v>3.38</v>
      </c>
      <c r="T69" s="27">
        <f t="shared" si="4"/>
        <v>1</v>
      </c>
      <c r="U69" s="28">
        <f t="shared" si="5"/>
        <v>1.5</v>
      </c>
      <c r="V69" s="27">
        <f t="shared" si="4"/>
        <v>1</v>
      </c>
      <c r="W69" s="40">
        <f t="shared" si="6"/>
        <v>-2</v>
      </c>
      <c r="X69" s="42">
        <f t="shared" si="7"/>
        <v>58.920000000000009</v>
      </c>
      <c r="Y69" s="117"/>
      <c r="Z69" s="27"/>
      <c r="AA69" s="33"/>
      <c r="AB69" s="27"/>
      <c r="AC69" s="27"/>
      <c r="AD69" s="27"/>
      <c r="AE69" s="118"/>
      <c r="AF69" s="117"/>
      <c r="AG69" s="27"/>
      <c r="AH69" s="33"/>
      <c r="AI69" s="27"/>
      <c r="AJ69" s="27"/>
      <c r="AK69" s="118"/>
      <c r="AL69" s="70"/>
    </row>
    <row r="70" spans="1:38" outlineLevel="1" x14ac:dyDescent="0.2">
      <c r="A70" s="72"/>
      <c r="B70" s="34">
        <f t="shared" si="1"/>
        <v>65</v>
      </c>
      <c r="C70" s="2" t="s">
        <v>595</v>
      </c>
      <c r="D70" s="55">
        <v>44378</v>
      </c>
      <c r="E70" s="2" t="s">
        <v>40</v>
      </c>
      <c r="F70" s="47" t="s">
        <v>10</v>
      </c>
      <c r="G70" s="47" t="s">
        <v>67</v>
      </c>
      <c r="H70" s="47">
        <v>1400</v>
      </c>
      <c r="I70" s="47" t="s">
        <v>131</v>
      </c>
      <c r="J70" s="47" t="s">
        <v>120</v>
      </c>
      <c r="K70" s="121" t="s">
        <v>772</v>
      </c>
      <c r="L70" s="33" t="s">
        <v>12</v>
      </c>
      <c r="M70" s="10">
        <v>3.5</v>
      </c>
      <c r="N70" s="27">
        <v>3.9800000000000004</v>
      </c>
      <c r="O70" s="28">
        <v>1.66</v>
      </c>
      <c r="P70" s="27">
        <v>0</v>
      </c>
      <c r="Q70" s="40">
        <f t="shared" si="0"/>
        <v>-4</v>
      </c>
      <c r="R70" s="42">
        <f t="shared" ref="R70" si="53">Q70+R69</f>
        <v>67.099999999999994</v>
      </c>
      <c r="S70" s="10">
        <f t="shared" si="3"/>
        <v>3.5</v>
      </c>
      <c r="T70" s="27">
        <f t="shared" si="4"/>
        <v>1</v>
      </c>
      <c r="U70" s="28">
        <f t="shared" si="5"/>
        <v>1.66</v>
      </c>
      <c r="V70" s="27">
        <f t="shared" si="4"/>
        <v>1</v>
      </c>
      <c r="W70" s="40">
        <f t="shared" si="6"/>
        <v>-0.34</v>
      </c>
      <c r="X70" s="42">
        <f t="shared" si="7"/>
        <v>58.580000000000005</v>
      </c>
      <c r="Y70" s="117"/>
      <c r="Z70" s="27"/>
      <c r="AA70" s="33"/>
      <c r="AB70" s="27"/>
      <c r="AC70" s="27"/>
      <c r="AD70" s="27"/>
      <c r="AE70" s="118"/>
      <c r="AF70" s="117"/>
      <c r="AG70" s="27"/>
      <c r="AH70" s="33"/>
      <c r="AI70" s="27"/>
      <c r="AJ70" s="27"/>
      <c r="AK70" s="118"/>
      <c r="AL70" s="70"/>
    </row>
    <row r="71" spans="1:38" outlineLevel="1" x14ac:dyDescent="0.2">
      <c r="A71" s="72"/>
      <c r="B71" s="34">
        <f t="shared" si="1"/>
        <v>66</v>
      </c>
      <c r="C71" s="2" t="s">
        <v>596</v>
      </c>
      <c r="D71" s="55">
        <v>44378</v>
      </c>
      <c r="E71" s="2" t="s">
        <v>40</v>
      </c>
      <c r="F71" s="47" t="s">
        <v>13</v>
      </c>
      <c r="G71" s="47" t="s">
        <v>69</v>
      </c>
      <c r="H71" s="47">
        <v>1100</v>
      </c>
      <c r="I71" s="47" t="s">
        <v>131</v>
      </c>
      <c r="J71" s="47" t="s">
        <v>120</v>
      </c>
      <c r="K71" s="121" t="s">
        <v>772</v>
      </c>
      <c r="L71" s="33" t="s">
        <v>86</v>
      </c>
      <c r="M71" s="10">
        <v>6</v>
      </c>
      <c r="N71" s="27">
        <v>1.9900000000000002</v>
      </c>
      <c r="O71" s="28">
        <v>2.5099999999999998</v>
      </c>
      <c r="P71" s="27">
        <v>1.3066666666666669</v>
      </c>
      <c r="Q71" s="40">
        <f t="shared" si="0"/>
        <v>-3.3</v>
      </c>
      <c r="R71" s="42">
        <f t="shared" ref="R71" si="54">Q71+R70</f>
        <v>63.8</v>
      </c>
      <c r="S71" s="10">
        <f t="shared" ref="S71:S128" si="55">M71</f>
        <v>6</v>
      </c>
      <c r="T71" s="27">
        <f t="shared" ref="T71:V134" si="56">IF(S71&gt;0,T$4,0)</f>
        <v>1</v>
      </c>
      <c r="U71" s="28">
        <f t="shared" ref="U71:U128" si="57">O71</f>
        <v>2.5099999999999998</v>
      </c>
      <c r="V71" s="27">
        <f t="shared" si="56"/>
        <v>1</v>
      </c>
      <c r="W71" s="40">
        <f t="shared" ref="W71:W344" si="58">ROUND(IF(OR($L71="1st",$L71="WON"),($S71*$T71)+($U71*$V71),IF(OR($L71="2nd",$L71="3rd"),IF($U71="NTD",0,($U71*$V71))))-($T71+$V71),2)</f>
        <v>-2</v>
      </c>
      <c r="X71" s="42">
        <f t="shared" ref="X71:X129" si="59">W71+X70</f>
        <v>56.580000000000005</v>
      </c>
      <c r="Y71" s="117"/>
      <c r="Z71" s="27"/>
      <c r="AA71" s="33"/>
      <c r="AB71" s="27"/>
      <c r="AC71" s="27"/>
      <c r="AD71" s="27"/>
      <c r="AE71" s="118"/>
      <c r="AF71" s="117"/>
      <c r="AG71" s="27"/>
      <c r="AH71" s="33"/>
      <c r="AI71" s="27"/>
      <c r="AJ71" s="27"/>
      <c r="AK71" s="118"/>
      <c r="AL71" s="70"/>
    </row>
    <row r="72" spans="1:38" outlineLevel="1" x14ac:dyDescent="0.2">
      <c r="A72" s="72"/>
      <c r="B72" s="34">
        <f t="shared" si="1"/>
        <v>67</v>
      </c>
      <c r="C72" s="2" t="s">
        <v>597</v>
      </c>
      <c r="D72" s="55">
        <v>44378</v>
      </c>
      <c r="E72" s="2" t="s">
        <v>40</v>
      </c>
      <c r="F72" s="47" t="s">
        <v>13</v>
      </c>
      <c r="G72" s="47" t="s">
        <v>69</v>
      </c>
      <c r="H72" s="47">
        <v>1100</v>
      </c>
      <c r="I72" s="47" t="s">
        <v>131</v>
      </c>
      <c r="J72" s="47" t="s">
        <v>120</v>
      </c>
      <c r="K72" s="121" t="s">
        <v>772</v>
      </c>
      <c r="L72" s="33" t="s">
        <v>110</v>
      </c>
      <c r="M72" s="10">
        <v>5.0999999999999996</v>
      </c>
      <c r="N72" s="27">
        <v>2.4381818181818184</v>
      </c>
      <c r="O72" s="28">
        <v>2.08</v>
      </c>
      <c r="P72" s="27">
        <v>2.2599999999999998</v>
      </c>
      <c r="Q72" s="40">
        <f t="shared" si="0"/>
        <v>-4.7</v>
      </c>
      <c r="R72" s="42">
        <f t="shared" ref="R72" si="60">Q72+R71</f>
        <v>59.099999999999994</v>
      </c>
      <c r="S72" s="10">
        <f t="shared" si="55"/>
        <v>5.0999999999999996</v>
      </c>
      <c r="T72" s="27">
        <f t="shared" si="56"/>
        <v>1</v>
      </c>
      <c r="U72" s="28">
        <f t="shared" si="57"/>
        <v>2.08</v>
      </c>
      <c r="V72" s="27">
        <f t="shared" si="56"/>
        <v>1</v>
      </c>
      <c r="W72" s="40">
        <f t="shared" si="58"/>
        <v>-2</v>
      </c>
      <c r="X72" s="42">
        <f t="shared" si="59"/>
        <v>54.580000000000005</v>
      </c>
      <c r="Y72" s="117"/>
      <c r="Z72" s="27"/>
      <c r="AA72" s="33"/>
      <c r="AB72" s="27"/>
      <c r="AC72" s="27"/>
      <c r="AD72" s="27"/>
      <c r="AE72" s="118"/>
      <c r="AF72" s="117"/>
      <c r="AG72" s="27"/>
      <c r="AH72" s="33"/>
      <c r="AI72" s="27"/>
      <c r="AJ72" s="27"/>
      <c r="AK72" s="118"/>
      <c r="AL72" s="70"/>
    </row>
    <row r="73" spans="1:38" outlineLevel="1" x14ac:dyDescent="0.2">
      <c r="A73" s="72"/>
      <c r="B73" s="34">
        <f t="shared" si="1"/>
        <v>68</v>
      </c>
      <c r="C73" s="2" t="s">
        <v>155</v>
      </c>
      <c r="D73" s="55">
        <v>44378</v>
      </c>
      <c r="E73" s="2" t="s">
        <v>40</v>
      </c>
      <c r="F73" s="47" t="s">
        <v>13</v>
      </c>
      <c r="G73" s="47" t="s">
        <v>69</v>
      </c>
      <c r="H73" s="47">
        <v>1100</v>
      </c>
      <c r="I73" s="47" t="s">
        <v>131</v>
      </c>
      <c r="J73" s="47" t="s">
        <v>120</v>
      </c>
      <c r="K73" s="121" t="s">
        <v>772</v>
      </c>
      <c r="L73" s="33" t="s">
        <v>62</v>
      </c>
      <c r="M73" s="10">
        <v>7.5</v>
      </c>
      <c r="N73" s="27">
        <v>1.5407692307692304</v>
      </c>
      <c r="O73" s="28">
        <v>3.15</v>
      </c>
      <c r="P73" s="27">
        <v>0.70222222222222219</v>
      </c>
      <c r="Q73" s="40">
        <f t="shared" si="0"/>
        <v>-2.2000000000000002</v>
      </c>
      <c r="R73" s="42">
        <f t="shared" ref="R73" si="61">Q73+R72</f>
        <v>56.899999999999991</v>
      </c>
      <c r="S73" s="10">
        <f t="shared" si="55"/>
        <v>7.5</v>
      </c>
      <c r="T73" s="27">
        <f t="shared" si="56"/>
        <v>1</v>
      </c>
      <c r="U73" s="28">
        <f t="shared" si="57"/>
        <v>3.15</v>
      </c>
      <c r="V73" s="27">
        <f t="shared" si="56"/>
        <v>1</v>
      </c>
      <c r="W73" s="40">
        <f t="shared" si="58"/>
        <v>-2</v>
      </c>
      <c r="X73" s="42">
        <f t="shared" si="59"/>
        <v>52.580000000000005</v>
      </c>
      <c r="Y73" s="117"/>
      <c r="Z73" s="27"/>
      <c r="AA73" s="33"/>
      <c r="AB73" s="27"/>
      <c r="AC73" s="27"/>
      <c r="AD73" s="27"/>
      <c r="AE73" s="118"/>
      <c r="AF73" s="117"/>
      <c r="AG73" s="27"/>
      <c r="AH73" s="33"/>
      <c r="AI73" s="27"/>
      <c r="AJ73" s="27"/>
      <c r="AK73" s="118"/>
      <c r="AL73" s="70"/>
    </row>
    <row r="74" spans="1:38" outlineLevel="1" x14ac:dyDescent="0.2">
      <c r="A74" s="72"/>
      <c r="B74" s="34">
        <f t="shared" si="1"/>
        <v>69</v>
      </c>
      <c r="C74" s="2" t="s">
        <v>598</v>
      </c>
      <c r="D74" s="55">
        <v>44378</v>
      </c>
      <c r="E74" s="2" t="s">
        <v>602</v>
      </c>
      <c r="F74" s="47" t="s">
        <v>10</v>
      </c>
      <c r="G74" s="47" t="s">
        <v>245</v>
      </c>
      <c r="H74" s="47">
        <v>1000</v>
      </c>
      <c r="I74" s="47" t="s">
        <v>131</v>
      </c>
      <c r="J74" s="47" t="s">
        <v>178</v>
      </c>
      <c r="K74" s="121" t="s">
        <v>772</v>
      </c>
      <c r="L74" s="33" t="s">
        <v>12</v>
      </c>
      <c r="M74" s="10">
        <v>3.15</v>
      </c>
      <c r="N74" s="27">
        <v>4.6294117647058828</v>
      </c>
      <c r="O74" s="28">
        <v>1.48</v>
      </c>
      <c r="P74" s="27">
        <v>0</v>
      </c>
      <c r="Q74" s="40">
        <f t="shared" si="0"/>
        <v>-4.5999999999999996</v>
      </c>
      <c r="R74" s="42">
        <f t="shared" ref="R74" si="62">Q74+R73</f>
        <v>52.29999999999999</v>
      </c>
      <c r="S74" s="10">
        <f t="shared" si="55"/>
        <v>3.15</v>
      </c>
      <c r="T74" s="27">
        <f t="shared" si="56"/>
        <v>1</v>
      </c>
      <c r="U74" s="28">
        <f t="shared" si="57"/>
        <v>1.48</v>
      </c>
      <c r="V74" s="27">
        <f t="shared" si="56"/>
        <v>1</v>
      </c>
      <c r="W74" s="40">
        <f t="shared" si="58"/>
        <v>-0.52</v>
      </c>
      <c r="X74" s="42">
        <f t="shared" si="59"/>
        <v>52.06</v>
      </c>
      <c r="Y74" s="117"/>
      <c r="Z74" s="27"/>
      <c r="AA74" s="33"/>
      <c r="AB74" s="27"/>
      <c r="AC74" s="27"/>
      <c r="AD74" s="27"/>
      <c r="AE74" s="118"/>
      <c r="AF74" s="117"/>
      <c r="AG74" s="27"/>
      <c r="AH74" s="33"/>
      <c r="AI74" s="27"/>
      <c r="AJ74" s="27"/>
      <c r="AK74" s="118"/>
      <c r="AL74" s="70"/>
    </row>
    <row r="75" spans="1:38" outlineLevel="1" x14ac:dyDescent="0.2">
      <c r="A75" s="72"/>
      <c r="B75" s="34">
        <f t="shared" si="1"/>
        <v>70</v>
      </c>
      <c r="C75" s="2" t="s">
        <v>599</v>
      </c>
      <c r="D75" s="55">
        <v>44378</v>
      </c>
      <c r="E75" s="2" t="s">
        <v>602</v>
      </c>
      <c r="F75" s="47" t="s">
        <v>10</v>
      </c>
      <c r="G75" s="47" t="s">
        <v>245</v>
      </c>
      <c r="H75" s="47">
        <v>1000</v>
      </c>
      <c r="I75" s="47" t="s">
        <v>131</v>
      </c>
      <c r="J75" s="47" t="s">
        <v>178</v>
      </c>
      <c r="K75" s="121" t="s">
        <v>772</v>
      </c>
      <c r="L75" s="33" t="s">
        <v>9</v>
      </c>
      <c r="M75" s="10">
        <v>3.65</v>
      </c>
      <c r="N75" s="27">
        <v>3.7819047619047619</v>
      </c>
      <c r="O75" s="28">
        <v>1.61</v>
      </c>
      <c r="P75" s="27">
        <v>0</v>
      </c>
      <c r="Q75" s="40">
        <f t="shared" si="0"/>
        <v>10</v>
      </c>
      <c r="R75" s="42">
        <f t="shared" ref="R75" si="63">Q75+R74</f>
        <v>62.29999999999999</v>
      </c>
      <c r="S75" s="10">
        <f t="shared" si="55"/>
        <v>3.65</v>
      </c>
      <c r="T75" s="27">
        <f t="shared" si="56"/>
        <v>1</v>
      </c>
      <c r="U75" s="28">
        <f t="shared" si="57"/>
        <v>1.61</v>
      </c>
      <c r="V75" s="27">
        <f t="shared" si="56"/>
        <v>1</v>
      </c>
      <c r="W75" s="40">
        <f t="shared" si="58"/>
        <v>3.26</v>
      </c>
      <c r="X75" s="42">
        <f t="shared" si="59"/>
        <v>55.32</v>
      </c>
      <c r="Y75" s="117"/>
      <c r="Z75" s="27"/>
      <c r="AA75" s="33"/>
      <c r="AB75" s="27"/>
      <c r="AC75" s="27"/>
      <c r="AD75" s="27"/>
      <c r="AE75" s="118"/>
      <c r="AF75" s="117"/>
      <c r="AG75" s="27"/>
      <c r="AH75" s="33"/>
      <c r="AI75" s="27"/>
      <c r="AJ75" s="27"/>
      <c r="AK75" s="118"/>
      <c r="AL75" s="70"/>
    </row>
    <row r="76" spans="1:38" outlineLevel="1" x14ac:dyDescent="0.2">
      <c r="A76" s="72"/>
      <c r="B76" s="34">
        <f t="shared" si="1"/>
        <v>71</v>
      </c>
      <c r="C76" s="2" t="s">
        <v>600</v>
      </c>
      <c r="D76" s="55">
        <v>44378</v>
      </c>
      <c r="E76" s="2" t="s">
        <v>602</v>
      </c>
      <c r="F76" s="47" t="s">
        <v>41</v>
      </c>
      <c r="G76" s="47" t="s">
        <v>69</v>
      </c>
      <c r="H76" s="47">
        <v>1000</v>
      </c>
      <c r="I76" s="47" t="s">
        <v>131</v>
      </c>
      <c r="J76" s="47" t="s">
        <v>178</v>
      </c>
      <c r="K76" s="121" t="s">
        <v>772</v>
      </c>
      <c r="L76" s="33" t="s">
        <v>86</v>
      </c>
      <c r="M76" s="10">
        <v>11.28</v>
      </c>
      <c r="N76" s="27">
        <v>0.97341463414634144</v>
      </c>
      <c r="O76" s="28">
        <v>3.25</v>
      </c>
      <c r="P76" s="27">
        <v>0.42500000000000004</v>
      </c>
      <c r="Q76" s="40">
        <f t="shared" si="0"/>
        <v>-1.4</v>
      </c>
      <c r="R76" s="42">
        <f t="shared" ref="R76" si="64">Q76+R75</f>
        <v>60.899999999999991</v>
      </c>
      <c r="S76" s="10">
        <f t="shared" si="55"/>
        <v>11.28</v>
      </c>
      <c r="T76" s="27">
        <f t="shared" si="56"/>
        <v>1</v>
      </c>
      <c r="U76" s="28">
        <f t="shared" si="57"/>
        <v>3.25</v>
      </c>
      <c r="V76" s="27">
        <f t="shared" si="56"/>
        <v>1</v>
      </c>
      <c r="W76" s="40">
        <f t="shared" si="58"/>
        <v>-2</v>
      </c>
      <c r="X76" s="42">
        <f t="shared" si="59"/>
        <v>53.32</v>
      </c>
      <c r="Y76" s="117"/>
      <c r="Z76" s="27"/>
      <c r="AA76" s="33"/>
      <c r="AB76" s="27"/>
      <c r="AC76" s="27"/>
      <c r="AD76" s="27"/>
      <c r="AE76" s="118"/>
      <c r="AF76" s="117"/>
      <c r="AG76" s="27"/>
      <c r="AH76" s="33"/>
      <c r="AI76" s="27"/>
      <c r="AJ76" s="27"/>
      <c r="AK76" s="118"/>
      <c r="AL76" s="70"/>
    </row>
    <row r="77" spans="1:38" outlineLevel="1" x14ac:dyDescent="0.2">
      <c r="A77" s="72"/>
      <c r="B77" s="34">
        <f t="shared" si="1"/>
        <v>72</v>
      </c>
      <c r="C77" s="2" t="s">
        <v>601</v>
      </c>
      <c r="D77" s="55">
        <v>44378</v>
      </c>
      <c r="E77" s="2" t="s">
        <v>602</v>
      </c>
      <c r="F77" s="47" t="s">
        <v>13</v>
      </c>
      <c r="G77" s="47" t="s">
        <v>69</v>
      </c>
      <c r="H77" s="47">
        <v>1300</v>
      </c>
      <c r="I77" s="47" t="s">
        <v>131</v>
      </c>
      <c r="J77" s="47" t="s">
        <v>178</v>
      </c>
      <c r="K77" s="121" t="s">
        <v>772</v>
      </c>
      <c r="L77" s="33" t="s">
        <v>66</v>
      </c>
      <c r="M77" s="10">
        <v>4.0999999999999996</v>
      </c>
      <c r="N77" s="27">
        <v>3.2120000000000006</v>
      </c>
      <c r="O77" s="28">
        <v>1.94</v>
      </c>
      <c r="P77" s="27">
        <v>3.44</v>
      </c>
      <c r="Q77" s="40">
        <f t="shared" si="0"/>
        <v>-6.7</v>
      </c>
      <c r="R77" s="42">
        <f t="shared" ref="R77" si="65">Q77+R76</f>
        <v>54.199999999999989</v>
      </c>
      <c r="S77" s="10">
        <f t="shared" si="55"/>
        <v>4.0999999999999996</v>
      </c>
      <c r="T77" s="27">
        <f t="shared" si="56"/>
        <v>1</v>
      </c>
      <c r="U77" s="28">
        <f t="shared" si="57"/>
        <v>1.94</v>
      </c>
      <c r="V77" s="27">
        <f t="shared" si="56"/>
        <v>1</v>
      </c>
      <c r="W77" s="40">
        <f t="shared" si="58"/>
        <v>-2</v>
      </c>
      <c r="X77" s="42">
        <f t="shared" si="59"/>
        <v>51.32</v>
      </c>
      <c r="Y77" s="117"/>
      <c r="Z77" s="27"/>
      <c r="AA77" s="33"/>
      <c r="AB77" s="27"/>
      <c r="AC77" s="27"/>
      <c r="AD77" s="27"/>
      <c r="AE77" s="118"/>
      <c r="AF77" s="117"/>
      <c r="AG77" s="27"/>
      <c r="AH77" s="33"/>
      <c r="AI77" s="27"/>
      <c r="AJ77" s="27"/>
      <c r="AK77" s="118"/>
      <c r="AL77" s="70"/>
    </row>
    <row r="78" spans="1:38" outlineLevel="1" x14ac:dyDescent="0.2">
      <c r="A78" s="72"/>
      <c r="B78" s="34">
        <f t="shared" si="1"/>
        <v>73</v>
      </c>
      <c r="C78" s="2" t="s">
        <v>604</v>
      </c>
      <c r="D78" s="55">
        <v>44379</v>
      </c>
      <c r="E78" s="2" t="s">
        <v>51</v>
      </c>
      <c r="F78" s="47" t="s">
        <v>25</v>
      </c>
      <c r="G78" s="47" t="s">
        <v>245</v>
      </c>
      <c r="H78" s="47">
        <v>1330</v>
      </c>
      <c r="I78" s="47" t="s">
        <v>131</v>
      </c>
      <c r="J78" s="47" t="s">
        <v>120</v>
      </c>
      <c r="K78" s="121" t="s">
        <v>772</v>
      </c>
      <c r="L78" s="33" t="s">
        <v>74</v>
      </c>
      <c r="M78" s="10">
        <v>49.15</v>
      </c>
      <c r="N78" s="27">
        <v>0.20791666666666669</v>
      </c>
      <c r="O78" s="28">
        <v>7.8</v>
      </c>
      <c r="P78" s="27">
        <v>0.03</v>
      </c>
      <c r="Q78" s="40">
        <f t="shared" si="0"/>
        <v>-0.2</v>
      </c>
      <c r="R78" s="42">
        <f t="shared" ref="R78" si="66">Q78+R77</f>
        <v>53.999999999999986</v>
      </c>
      <c r="S78" s="10">
        <f t="shared" si="55"/>
        <v>49.15</v>
      </c>
      <c r="T78" s="27">
        <f t="shared" si="56"/>
        <v>1</v>
      </c>
      <c r="U78" s="28">
        <f t="shared" si="57"/>
        <v>7.8</v>
      </c>
      <c r="V78" s="27">
        <f t="shared" si="56"/>
        <v>1</v>
      </c>
      <c r="W78" s="40">
        <f t="shared" si="58"/>
        <v>-2</v>
      </c>
      <c r="X78" s="42">
        <f t="shared" si="59"/>
        <v>49.32</v>
      </c>
      <c r="Y78" s="117"/>
      <c r="Z78" s="27"/>
      <c r="AA78" s="33"/>
      <c r="AB78" s="27"/>
      <c r="AC78" s="27"/>
      <c r="AD78" s="27"/>
      <c r="AE78" s="118"/>
      <c r="AF78" s="117"/>
      <c r="AG78" s="27"/>
      <c r="AH78" s="33"/>
      <c r="AI78" s="27"/>
      <c r="AJ78" s="27"/>
      <c r="AK78" s="118"/>
      <c r="AL78" s="70"/>
    </row>
    <row r="79" spans="1:38" outlineLevel="1" x14ac:dyDescent="0.2">
      <c r="A79" s="72"/>
      <c r="B79" s="34">
        <f t="shared" si="1"/>
        <v>74</v>
      </c>
      <c r="C79" s="2" t="s">
        <v>605</v>
      </c>
      <c r="D79" s="55">
        <v>44380</v>
      </c>
      <c r="E79" s="2" t="s">
        <v>559</v>
      </c>
      <c r="F79" s="47" t="s">
        <v>10</v>
      </c>
      <c r="G79" s="47" t="s">
        <v>72</v>
      </c>
      <c r="H79" s="47">
        <v>1200</v>
      </c>
      <c r="I79" s="47" t="s">
        <v>131</v>
      </c>
      <c r="J79" s="47" t="s">
        <v>438</v>
      </c>
      <c r="K79" s="121" t="s">
        <v>772</v>
      </c>
      <c r="L79" s="33" t="s">
        <v>66</v>
      </c>
      <c r="M79" s="10">
        <v>14.81</v>
      </c>
      <c r="N79" s="27">
        <v>0.72454545454545449</v>
      </c>
      <c r="O79" s="28">
        <v>3.96</v>
      </c>
      <c r="P79" s="27">
        <v>0.24571428571428572</v>
      </c>
      <c r="Q79" s="40">
        <f t="shared" si="0"/>
        <v>-1</v>
      </c>
      <c r="R79" s="42">
        <f t="shared" ref="R79" si="67">Q79+R78</f>
        <v>52.999999999999986</v>
      </c>
      <c r="S79" s="10">
        <f t="shared" si="55"/>
        <v>14.81</v>
      </c>
      <c r="T79" s="27">
        <f t="shared" si="56"/>
        <v>1</v>
      </c>
      <c r="U79" s="28">
        <f t="shared" si="57"/>
        <v>3.96</v>
      </c>
      <c r="V79" s="27">
        <f t="shared" si="56"/>
        <v>1</v>
      </c>
      <c r="W79" s="40">
        <f t="shared" si="58"/>
        <v>-2</v>
      </c>
      <c r="X79" s="42">
        <f t="shared" si="59"/>
        <v>47.32</v>
      </c>
      <c r="Y79" s="117"/>
      <c r="Z79" s="27"/>
      <c r="AA79" s="33"/>
      <c r="AB79" s="27"/>
      <c r="AC79" s="27"/>
      <c r="AD79" s="27"/>
      <c r="AE79" s="118"/>
      <c r="AF79" s="117"/>
      <c r="AG79" s="27"/>
      <c r="AH79" s="33"/>
      <c r="AI79" s="27"/>
      <c r="AJ79" s="27"/>
      <c r="AK79" s="118"/>
      <c r="AL79" s="70"/>
    </row>
    <row r="80" spans="1:38" outlineLevel="1" x14ac:dyDescent="0.2">
      <c r="A80" s="72"/>
      <c r="B80" s="34">
        <f t="shared" si="1"/>
        <v>75</v>
      </c>
      <c r="C80" s="2" t="s">
        <v>606</v>
      </c>
      <c r="D80" s="55">
        <v>44380</v>
      </c>
      <c r="E80" s="2" t="s">
        <v>559</v>
      </c>
      <c r="F80" s="47" t="s">
        <v>46</v>
      </c>
      <c r="G80" s="47" t="s">
        <v>69</v>
      </c>
      <c r="H80" s="47">
        <v>1000</v>
      </c>
      <c r="I80" s="47" t="s">
        <v>131</v>
      </c>
      <c r="J80" s="47" t="s">
        <v>438</v>
      </c>
      <c r="K80" s="121" t="s">
        <v>772</v>
      </c>
      <c r="L80" s="33" t="s">
        <v>92</v>
      </c>
      <c r="M80" s="10">
        <v>12.19</v>
      </c>
      <c r="N80" s="27">
        <v>0.89223140495867759</v>
      </c>
      <c r="O80" s="28">
        <v>3.3</v>
      </c>
      <c r="P80" s="27">
        <v>0.4022222222222222</v>
      </c>
      <c r="Q80" s="40">
        <f t="shared" si="0"/>
        <v>-1.3</v>
      </c>
      <c r="R80" s="42">
        <f t="shared" ref="R80" si="68">Q80+R79</f>
        <v>51.699999999999989</v>
      </c>
      <c r="S80" s="10">
        <f t="shared" si="55"/>
        <v>12.19</v>
      </c>
      <c r="T80" s="27">
        <f t="shared" si="56"/>
        <v>1</v>
      </c>
      <c r="U80" s="28">
        <f t="shared" si="57"/>
        <v>3.3</v>
      </c>
      <c r="V80" s="27">
        <f t="shared" si="56"/>
        <v>1</v>
      </c>
      <c r="W80" s="40">
        <f t="shared" si="58"/>
        <v>-2</v>
      </c>
      <c r="X80" s="42">
        <f t="shared" si="59"/>
        <v>45.32</v>
      </c>
      <c r="Y80" s="117"/>
      <c r="Z80" s="27"/>
      <c r="AA80" s="33"/>
      <c r="AB80" s="27"/>
      <c r="AC80" s="27"/>
      <c r="AD80" s="27"/>
      <c r="AE80" s="118"/>
      <c r="AF80" s="117"/>
      <c r="AG80" s="27"/>
      <c r="AH80" s="33"/>
      <c r="AI80" s="27"/>
      <c r="AJ80" s="27"/>
      <c r="AK80" s="118"/>
      <c r="AL80" s="70"/>
    </row>
    <row r="81" spans="1:38" outlineLevel="1" x14ac:dyDescent="0.2">
      <c r="A81" s="72"/>
      <c r="B81" s="34">
        <f t="shared" si="1"/>
        <v>76</v>
      </c>
      <c r="C81" s="2" t="s">
        <v>607</v>
      </c>
      <c r="D81" s="55">
        <v>44382</v>
      </c>
      <c r="E81" s="2" t="s">
        <v>447</v>
      </c>
      <c r="F81" s="47" t="s">
        <v>36</v>
      </c>
      <c r="G81" s="47" t="s">
        <v>67</v>
      </c>
      <c r="H81" s="47">
        <v>1200</v>
      </c>
      <c r="I81" s="47" t="s">
        <v>131</v>
      </c>
      <c r="J81" s="47" t="s">
        <v>120</v>
      </c>
      <c r="K81" s="121" t="s">
        <v>772</v>
      </c>
      <c r="L81" s="33" t="s">
        <v>56</v>
      </c>
      <c r="M81" s="10">
        <v>7.2</v>
      </c>
      <c r="N81" s="27">
        <v>1.6060000000000003</v>
      </c>
      <c r="O81" s="28">
        <v>2.16</v>
      </c>
      <c r="P81" s="27">
        <v>1.4133333333333333</v>
      </c>
      <c r="Q81" s="40">
        <f t="shared" si="0"/>
        <v>-3</v>
      </c>
      <c r="R81" s="42">
        <f t="shared" ref="R81" si="69">Q81+R80</f>
        <v>48.699999999999989</v>
      </c>
      <c r="S81" s="10">
        <f t="shared" si="55"/>
        <v>7.2</v>
      </c>
      <c r="T81" s="27">
        <f t="shared" si="56"/>
        <v>1</v>
      </c>
      <c r="U81" s="28">
        <f t="shared" si="57"/>
        <v>2.16</v>
      </c>
      <c r="V81" s="27">
        <f t="shared" si="56"/>
        <v>1</v>
      </c>
      <c r="W81" s="40">
        <f t="shared" si="58"/>
        <v>-2</v>
      </c>
      <c r="X81" s="42">
        <f t="shared" si="59"/>
        <v>43.32</v>
      </c>
      <c r="Y81" s="117"/>
      <c r="Z81" s="27"/>
      <c r="AA81" s="33"/>
      <c r="AB81" s="27"/>
      <c r="AC81" s="27"/>
      <c r="AD81" s="27"/>
      <c r="AE81" s="118"/>
      <c r="AF81" s="117"/>
      <c r="AG81" s="27"/>
      <c r="AH81" s="33"/>
      <c r="AI81" s="27"/>
      <c r="AJ81" s="27"/>
      <c r="AK81" s="118"/>
      <c r="AL81" s="70"/>
    </row>
    <row r="82" spans="1:38" outlineLevel="1" x14ac:dyDescent="0.2">
      <c r="A82" s="72"/>
      <c r="B82" s="34">
        <f t="shared" si="1"/>
        <v>77</v>
      </c>
      <c r="C82" s="2" t="s">
        <v>608</v>
      </c>
      <c r="D82" s="55">
        <v>44382</v>
      </c>
      <c r="E82" s="2" t="s">
        <v>447</v>
      </c>
      <c r="F82" s="47" t="s">
        <v>10</v>
      </c>
      <c r="G82" s="47" t="s">
        <v>67</v>
      </c>
      <c r="H82" s="47">
        <v>1000</v>
      </c>
      <c r="I82" s="47" t="s">
        <v>131</v>
      </c>
      <c r="J82" s="47" t="s">
        <v>120</v>
      </c>
      <c r="K82" s="121" t="s">
        <v>772</v>
      </c>
      <c r="L82" s="33" t="s">
        <v>8</v>
      </c>
      <c r="M82" s="10">
        <v>5.8</v>
      </c>
      <c r="N82" s="27">
        <v>2.0936842105263156</v>
      </c>
      <c r="O82" s="28">
        <v>2</v>
      </c>
      <c r="P82" s="27">
        <v>2.08</v>
      </c>
      <c r="Q82" s="40">
        <f t="shared" si="0"/>
        <v>0</v>
      </c>
      <c r="R82" s="42">
        <f t="shared" ref="R82" si="70">Q82+R81</f>
        <v>48.699999999999989</v>
      </c>
      <c r="S82" s="10">
        <f t="shared" si="55"/>
        <v>5.8</v>
      </c>
      <c r="T82" s="27">
        <f t="shared" si="56"/>
        <v>1</v>
      </c>
      <c r="U82" s="28">
        <f t="shared" si="57"/>
        <v>2</v>
      </c>
      <c r="V82" s="27">
        <f t="shared" si="56"/>
        <v>1</v>
      </c>
      <c r="W82" s="40">
        <f t="shared" si="58"/>
        <v>0</v>
      </c>
      <c r="X82" s="42">
        <f t="shared" si="59"/>
        <v>43.32</v>
      </c>
      <c r="Y82" s="117"/>
      <c r="Z82" s="27"/>
      <c r="AA82" s="33"/>
      <c r="AB82" s="27"/>
      <c r="AC82" s="27"/>
      <c r="AD82" s="27"/>
      <c r="AE82" s="118"/>
      <c r="AF82" s="117"/>
      <c r="AG82" s="27"/>
      <c r="AH82" s="33"/>
      <c r="AI82" s="27"/>
      <c r="AJ82" s="27"/>
      <c r="AK82" s="118"/>
      <c r="AL82" s="70"/>
    </row>
    <row r="83" spans="1:38" outlineLevel="1" x14ac:dyDescent="0.2">
      <c r="A83" s="72"/>
      <c r="B83" s="34">
        <f t="shared" si="1"/>
        <v>78</v>
      </c>
      <c r="C83" s="2" t="s">
        <v>609</v>
      </c>
      <c r="D83" s="55">
        <v>44382</v>
      </c>
      <c r="E83" s="2" t="s">
        <v>447</v>
      </c>
      <c r="F83" s="47" t="s">
        <v>13</v>
      </c>
      <c r="G83" s="47" t="s">
        <v>70</v>
      </c>
      <c r="H83" s="47">
        <v>1000</v>
      </c>
      <c r="I83" s="47" t="s">
        <v>131</v>
      </c>
      <c r="J83" s="47" t="s">
        <v>120</v>
      </c>
      <c r="K83" s="121" t="s">
        <v>772</v>
      </c>
      <c r="L83" s="33" t="s">
        <v>92</v>
      </c>
      <c r="M83" s="10">
        <v>43.3</v>
      </c>
      <c r="N83" s="27">
        <v>0.23562611806797853</v>
      </c>
      <c r="O83" s="28">
        <v>7.2</v>
      </c>
      <c r="P83" s="27">
        <v>0.04</v>
      </c>
      <c r="Q83" s="40">
        <f t="shared" si="0"/>
        <v>-0.3</v>
      </c>
      <c r="R83" s="42">
        <f t="shared" ref="R83" si="71">Q83+R82</f>
        <v>48.399999999999991</v>
      </c>
      <c r="S83" s="10">
        <f t="shared" si="55"/>
        <v>43.3</v>
      </c>
      <c r="T83" s="27">
        <f t="shared" si="56"/>
        <v>1</v>
      </c>
      <c r="U83" s="28">
        <f t="shared" si="57"/>
        <v>7.2</v>
      </c>
      <c r="V83" s="27">
        <f t="shared" si="56"/>
        <v>1</v>
      </c>
      <c r="W83" s="40">
        <f t="shared" si="58"/>
        <v>-2</v>
      </c>
      <c r="X83" s="42">
        <f t="shared" si="59"/>
        <v>41.32</v>
      </c>
      <c r="Y83" s="117"/>
      <c r="Z83" s="27"/>
      <c r="AA83" s="33"/>
      <c r="AB83" s="27"/>
      <c r="AC83" s="27"/>
      <c r="AD83" s="27"/>
      <c r="AE83" s="118"/>
      <c r="AF83" s="117"/>
      <c r="AG83" s="27"/>
      <c r="AH83" s="33"/>
      <c r="AI83" s="27"/>
      <c r="AJ83" s="27"/>
      <c r="AK83" s="118"/>
      <c r="AL83" s="70"/>
    </row>
    <row r="84" spans="1:38" outlineLevel="1" x14ac:dyDescent="0.2">
      <c r="A84" s="72"/>
      <c r="B84" s="34">
        <f t="shared" si="1"/>
        <v>79</v>
      </c>
      <c r="C84" s="2" t="s">
        <v>610</v>
      </c>
      <c r="D84" s="55">
        <v>44382</v>
      </c>
      <c r="E84" s="2" t="s">
        <v>447</v>
      </c>
      <c r="F84" s="47" t="s">
        <v>48</v>
      </c>
      <c r="G84" s="47" t="s">
        <v>70</v>
      </c>
      <c r="H84" s="47">
        <v>1200</v>
      </c>
      <c r="I84" s="47" t="s">
        <v>131</v>
      </c>
      <c r="J84" s="47" t="s">
        <v>120</v>
      </c>
      <c r="K84" s="121" t="s">
        <v>772</v>
      </c>
      <c r="L84" s="33" t="s">
        <v>9</v>
      </c>
      <c r="M84" s="10">
        <v>3.06</v>
      </c>
      <c r="N84" s="27">
        <v>4.877575757575757</v>
      </c>
      <c r="O84" s="28">
        <v>1.56</v>
      </c>
      <c r="P84" s="27">
        <v>0</v>
      </c>
      <c r="Q84" s="40">
        <f t="shared" si="0"/>
        <v>10</v>
      </c>
      <c r="R84" s="42">
        <f t="shared" ref="R84" si="72">Q84+R83</f>
        <v>58.399999999999991</v>
      </c>
      <c r="S84" s="10">
        <f t="shared" si="55"/>
        <v>3.06</v>
      </c>
      <c r="T84" s="27">
        <f t="shared" si="56"/>
        <v>1</v>
      </c>
      <c r="U84" s="28">
        <f t="shared" si="57"/>
        <v>1.56</v>
      </c>
      <c r="V84" s="27">
        <f t="shared" si="56"/>
        <v>1</v>
      </c>
      <c r="W84" s="40">
        <f t="shared" si="58"/>
        <v>2.62</v>
      </c>
      <c r="X84" s="42">
        <f t="shared" si="59"/>
        <v>43.94</v>
      </c>
      <c r="Y84" s="117"/>
      <c r="Z84" s="27"/>
      <c r="AA84" s="33"/>
      <c r="AB84" s="27"/>
      <c r="AC84" s="27"/>
      <c r="AD84" s="27"/>
      <c r="AE84" s="118"/>
      <c r="AF84" s="117"/>
      <c r="AG84" s="27"/>
      <c r="AH84" s="33"/>
      <c r="AI84" s="27"/>
      <c r="AJ84" s="27"/>
      <c r="AK84" s="118"/>
      <c r="AL84" s="70"/>
    </row>
    <row r="85" spans="1:38" outlineLevel="1" x14ac:dyDescent="0.2">
      <c r="A85" s="72"/>
      <c r="B85" s="34">
        <f t="shared" si="1"/>
        <v>80</v>
      </c>
      <c r="C85" s="2" t="s">
        <v>195</v>
      </c>
      <c r="D85" s="55">
        <v>44383</v>
      </c>
      <c r="E85" s="2" t="s">
        <v>32</v>
      </c>
      <c r="F85" s="47" t="s">
        <v>48</v>
      </c>
      <c r="G85" s="47" t="s">
        <v>70</v>
      </c>
      <c r="H85" s="47">
        <v>1000</v>
      </c>
      <c r="I85" s="47" t="s">
        <v>128</v>
      </c>
      <c r="J85" s="47" t="s">
        <v>120</v>
      </c>
      <c r="K85" s="121" t="s">
        <v>772</v>
      </c>
      <c r="L85" s="33" t="s">
        <v>12</v>
      </c>
      <c r="M85" s="10">
        <v>4.3</v>
      </c>
      <c r="N85" s="27">
        <v>3.0205698005698003</v>
      </c>
      <c r="O85" s="28">
        <v>1.68</v>
      </c>
      <c r="P85" s="27">
        <v>0</v>
      </c>
      <c r="Q85" s="40">
        <f t="shared" si="0"/>
        <v>-3</v>
      </c>
      <c r="R85" s="42">
        <f t="shared" ref="R85" si="73">Q85+R84</f>
        <v>55.399999999999991</v>
      </c>
      <c r="S85" s="10">
        <f t="shared" si="55"/>
        <v>4.3</v>
      </c>
      <c r="T85" s="27">
        <f t="shared" si="56"/>
        <v>1</v>
      </c>
      <c r="U85" s="28">
        <f t="shared" si="57"/>
        <v>1.68</v>
      </c>
      <c r="V85" s="27">
        <f t="shared" si="56"/>
        <v>1</v>
      </c>
      <c r="W85" s="40">
        <f t="shared" si="58"/>
        <v>-0.32</v>
      </c>
      <c r="X85" s="42">
        <f t="shared" si="59"/>
        <v>43.62</v>
      </c>
      <c r="Y85" s="117"/>
      <c r="Z85" s="27"/>
      <c r="AA85" s="33"/>
      <c r="AB85" s="27"/>
      <c r="AC85" s="27"/>
      <c r="AD85" s="27"/>
      <c r="AE85" s="118"/>
      <c r="AF85" s="117"/>
      <c r="AG85" s="27"/>
      <c r="AH85" s="33"/>
      <c r="AI85" s="27"/>
      <c r="AJ85" s="27"/>
      <c r="AK85" s="118"/>
      <c r="AL85" s="70"/>
    </row>
    <row r="86" spans="1:38" outlineLevel="1" x14ac:dyDescent="0.2">
      <c r="A86" s="72"/>
      <c r="B86" s="34">
        <f t="shared" si="1"/>
        <v>81</v>
      </c>
      <c r="C86" s="2" t="s">
        <v>613</v>
      </c>
      <c r="D86" s="55">
        <v>44384</v>
      </c>
      <c r="E86" s="2" t="s">
        <v>615</v>
      </c>
      <c r="F86" s="47" t="s">
        <v>36</v>
      </c>
      <c r="G86" s="47" t="s">
        <v>245</v>
      </c>
      <c r="H86" s="47">
        <v>1150</v>
      </c>
      <c r="I86" s="47" t="s">
        <v>131</v>
      </c>
      <c r="J86" s="47" t="s">
        <v>178</v>
      </c>
      <c r="K86" s="121" t="s">
        <v>772</v>
      </c>
      <c r="L86" s="33" t="s">
        <v>9</v>
      </c>
      <c r="M86" s="10">
        <v>3.28</v>
      </c>
      <c r="N86" s="27">
        <v>4.3980286168521454</v>
      </c>
      <c r="O86" s="28">
        <v>1.47</v>
      </c>
      <c r="P86" s="27">
        <v>0</v>
      </c>
      <c r="Q86" s="40">
        <f t="shared" si="0"/>
        <v>10</v>
      </c>
      <c r="R86" s="42">
        <f t="shared" ref="R86" si="74">Q86+R85</f>
        <v>65.399999999999991</v>
      </c>
      <c r="S86" s="10">
        <f t="shared" si="55"/>
        <v>3.28</v>
      </c>
      <c r="T86" s="27">
        <f t="shared" si="56"/>
        <v>1</v>
      </c>
      <c r="U86" s="28">
        <f t="shared" si="57"/>
        <v>1.47</v>
      </c>
      <c r="V86" s="27">
        <f t="shared" si="56"/>
        <v>1</v>
      </c>
      <c r="W86" s="40">
        <f t="shared" si="58"/>
        <v>2.75</v>
      </c>
      <c r="X86" s="42">
        <f t="shared" si="59"/>
        <v>46.37</v>
      </c>
      <c r="Y86" s="117"/>
      <c r="Z86" s="27"/>
      <c r="AA86" s="33"/>
      <c r="AB86" s="27"/>
      <c r="AC86" s="27"/>
      <c r="AD86" s="27"/>
      <c r="AE86" s="118"/>
      <c r="AF86" s="117"/>
      <c r="AG86" s="27"/>
      <c r="AH86" s="33"/>
      <c r="AI86" s="27"/>
      <c r="AJ86" s="27"/>
      <c r="AK86" s="118"/>
      <c r="AL86" s="70"/>
    </row>
    <row r="87" spans="1:38" outlineLevel="1" x14ac:dyDescent="0.2">
      <c r="A87" s="72"/>
      <c r="B87" s="34">
        <f t="shared" si="1"/>
        <v>82</v>
      </c>
      <c r="C87" s="2" t="s">
        <v>614</v>
      </c>
      <c r="D87" s="55">
        <v>44384</v>
      </c>
      <c r="E87" s="2" t="s">
        <v>615</v>
      </c>
      <c r="F87" s="47" t="s">
        <v>36</v>
      </c>
      <c r="G87" s="47" t="s">
        <v>245</v>
      </c>
      <c r="H87" s="47">
        <v>1150</v>
      </c>
      <c r="I87" s="47" t="s">
        <v>131</v>
      </c>
      <c r="J87" s="47" t="s">
        <v>178</v>
      </c>
      <c r="K87" s="121" t="s">
        <v>772</v>
      </c>
      <c r="L87" s="33" t="s">
        <v>12</v>
      </c>
      <c r="M87" s="10">
        <v>3.05</v>
      </c>
      <c r="N87" s="27">
        <v>4.8763636363636369</v>
      </c>
      <c r="O87" s="28">
        <v>1.51</v>
      </c>
      <c r="P87" s="27">
        <v>0</v>
      </c>
      <c r="Q87" s="40">
        <f t="shared" si="0"/>
        <v>-4.9000000000000004</v>
      </c>
      <c r="R87" s="42">
        <f t="shared" ref="R87" si="75">Q87+R86</f>
        <v>60.499999999999993</v>
      </c>
      <c r="S87" s="10">
        <f t="shared" si="55"/>
        <v>3.05</v>
      </c>
      <c r="T87" s="27">
        <f t="shared" si="56"/>
        <v>1</v>
      </c>
      <c r="U87" s="28">
        <f t="shared" si="57"/>
        <v>1.51</v>
      </c>
      <c r="V87" s="27">
        <f t="shared" si="56"/>
        <v>1</v>
      </c>
      <c r="W87" s="40">
        <f t="shared" si="58"/>
        <v>-0.49</v>
      </c>
      <c r="X87" s="42">
        <f t="shared" si="59"/>
        <v>45.879999999999995</v>
      </c>
      <c r="Y87" s="117"/>
      <c r="Z87" s="27"/>
      <c r="AA87" s="33"/>
      <c r="AB87" s="27"/>
      <c r="AC87" s="27"/>
      <c r="AD87" s="27"/>
      <c r="AE87" s="118"/>
      <c r="AF87" s="117"/>
      <c r="AG87" s="27"/>
      <c r="AH87" s="33"/>
      <c r="AI87" s="27"/>
      <c r="AJ87" s="27"/>
      <c r="AK87" s="118"/>
      <c r="AL87" s="70"/>
    </row>
    <row r="88" spans="1:38" outlineLevel="1" x14ac:dyDescent="0.2">
      <c r="A88" s="72"/>
      <c r="B88" s="34">
        <f t="shared" si="1"/>
        <v>83</v>
      </c>
      <c r="C88" s="2" t="s">
        <v>570</v>
      </c>
      <c r="D88" s="55">
        <v>44385</v>
      </c>
      <c r="E88" s="2" t="s">
        <v>15</v>
      </c>
      <c r="F88" s="47" t="s">
        <v>25</v>
      </c>
      <c r="G88" s="47" t="s">
        <v>245</v>
      </c>
      <c r="H88" s="47">
        <v>1200</v>
      </c>
      <c r="I88" s="47" t="s">
        <v>131</v>
      </c>
      <c r="J88" s="47" t="s">
        <v>120</v>
      </c>
      <c r="K88" s="121" t="s">
        <v>772</v>
      </c>
      <c r="L88" s="33" t="s">
        <v>74</v>
      </c>
      <c r="M88" s="10">
        <v>10.58</v>
      </c>
      <c r="N88" s="27">
        <v>1.0468421052631578</v>
      </c>
      <c r="O88" s="28">
        <v>3.25</v>
      </c>
      <c r="P88" s="27">
        <v>0.46117647058823535</v>
      </c>
      <c r="Q88" s="40">
        <f t="shared" si="0"/>
        <v>-1.5</v>
      </c>
      <c r="R88" s="42">
        <f t="shared" ref="R88" si="76">Q88+R87</f>
        <v>58.999999999999993</v>
      </c>
      <c r="S88" s="10">
        <f t="shared" si="55"/>
        <v>10.58</v>
      </c>
      <c r="T88" s="27">
        <f t="shared" si="56"/>
        <v>1</v>
      </c>
      <c r="U88" s="28">
        <f t="shared" si="57"/>
        <v>3.25</v>
      </c>
      <c r="V88" s="27">
        <f t="shared" si="56"/>
        <v>1</v>
      </c>
      <c r="W88" s="40">
        <f t="shared" si="58"/>
        <v>-2</v>
      </c>
      <c r="X88" s="42">
        <f t="shared" si="59"/>
        <v>43.879999999999995</v>
      </c>
      <c r="Y88" s="117"/>
      <c r="Z88" s="27"/>
      <c r="AA88" s="33"/>
      <c r="AB88" s="27"/>
      <c r="AC88" s="27"/>
      <c r="AD88" s="27"/>
      <c r="AE88" s="118"/>
      <c r="AF88" s="117"/>
      <c r="AG88" s="27"/>
      <c r="AH88" s="33"/>
      <c r="AI88" s="27"/>
      <c r="AJ88" s="27"/>
      <c r="AK88" s="118"/>
      <c r="AL88" s="70"/>
    </row>
    <row r="89" spans="1:38" outlineLevel="1" x14ac:dyDescent="0.2">
      <c r="A89" s="72"/>
      <c r="B89" s="34">
        <f t="shared" si="1"/>
        <v>84</v>
      </c>
      <c r="C89" s="2" t="s">
        <v>616</v>
      </c>
      <c r="D89" s="55">
        <v>44385</v>
      </c>
      <c r="E89" s="2" t="s">
        <v>15</v>
      </c>
      <c r="F89" s="47" t="s">
        <v>25</v>
      </c>
      <c r="G89" s="47" t="s">
        <v>245</v>
      </c>
      <c r="H89" s="47">
        <v>1200</v>
      </c>
      <c r="I89" s="47" t="s">
        <v>131</v>
      </c>
      <c r="J89" s="47" t="s">
        <v>120</v>
      </c>
      <c r="K89" s="121" t="s">
        <v>772</v>
      </c>
      <c r="L89" s="33" t="s">
        <v>62</v>
      </c>
      <c r="M89" s="10">
        <v>3.63</v>
      </c>
      <c r="N89" s="27">
        <v>3.82</v>
      </c>
      <c r="O89" s="28">
        <v>1.78</v>
      </c>
      <c r="P89" s="27">
        <v>0</v>
      </c>
      <c r="Q89" s="40">
        <f t="shared" si="0"/>
        <v>-3.8</v>
      </c>
      <c r="R89" s="42">
        <f t="shared" ref="R89" si="77">Q89+R88</f>
        <v>55.199999999999996</v>
      </c>
      <c r="S89" s="10">
        <f t="shared" si="55"/>
        <v>3.63</v>
      </c>
      <c r="T89" s="27">
        <f t="shared" si="56"/>
        <v>1</v>
      </c>
      <c r="U89" s="28">
        <f t="shared" si="57"/>
        <v>1.78</v>
      </c>
      <c r="V89" s="27">
        <f t="shared" si="56"/>
        <v>1</v>
      </c>
      <c r="W89" s="40">
        <f t="shared" si="58"/>
        <v>-2</v>
      </c>
      <c r="X89" s="42">
        <f t="shared" si="59"/>
        <v>41.879999999999995</v>
      </c>
      <c r="Y89" s="117"/>
      <c r="Z89" s="27"/>
      <c r="AA89" s="33"/>
      <c r="AB89" s="27"/>
      <c r="AC89" s="27"/>
      <c r="AD89" s="27"/>
      <c r="AE89" s="118"/>
      <c r="AF89" s="117"/>
      <c r="AG89" s="27"/>
      <c r="AH89" s="33"/>
      <c r="AI89" s="27"/>
      <c r="AJ89" s="27"/>
      <c r="AK89" s="118"/>
      <c r="AL89" s="70"/>
    </row>
    <row r="90" spans="1:38" outlineLevel="1" x14ac:dyDescent="0.2">
      <c r="A90" s="72"/>
      <c r="B90" s="34">
        <f t="shared" si="1"/>
        <v>85</v>
      </c>
      <c r="C90" s="2" t="s">
        <v>617</v>
      </c>
      <c r="D90" s="55">
        <v>44385</v>
      </c>
      <c r="E90" s="2" t="s">
        <v>15</v>
      </c>
      <c r="F90" s="47" t="s">
        <v>25</v>
      </c>
      <c r="G90" s="47" t="s">
        <v>245</v>
      </c>
      <c r="H90" s="47">
        <v>1200</v>
      </c>
      <c r="I90" s="47" t="s">
        <v>131</v>
      </c>
      <c r="J90" s="47" t="s">
        <v>120</v>
      </c>
      <c r="K90" s="121" t="s">
        <v>772</v>
      </c>
      <c r="L90" s="33" t="s">
        <v>86</v>
      </c>
      <c r="M90" s="10">
        <v>14.03</v>
      </c>
      <c r="N90" s="27">
        <v>0.76723270440251579</v>
      </c>
      <c r="O90" s="28">
        <v>3.92</v>
      </c>
      <c r="P90" s="27">
        <v>0.25499999999999978</v>
      </c>
      <c r="Q90" s="40">
        <f t="shared" si="0"/>
        <v>-1</v>
      </c>
      <c r="R90" s="42">
        <f t="shared" ref="R90" si="78">Q90+R89</f>
        <v>54.199999999999996</v>
      </c>
      <c r="S90" s="10">
        <f t="shared" si="55"/>
        <v>14.03</v>
      </c>
      <c r="T90" s="27">
        <f t="shared" si="56"/>
        <v>1</v>
      </c>
      <c r="U90" s="28">
        <f t="shared" si="57"/>
        <v>3.92</v>
      </c>
      <c r="V90" s="27">
        <f t="shared" si="56"/>
        <v>1</v>
      </c>
      <c r="W90" s="40">
        <f t="shared" si="58"/>
        <v>-2</v>
      </c>
      <c r="X90" s="42">
        <f t="shared" si="59"/>
        <v>39.879999999999995</v>
      </c>
      <c r="Y90" s="117"/>
      <c r="Z90" s="27"/>
      <c r="AA90" s="33"/>
      <c r="AB90" s="27"/>
      <c r="AC90" s="27"/>
      <c r="AD90" s="27"/>
      <c r="AE90" s="118"/>
      <c r="AF90" s="117"/>
      <c r="AG90" s="27"/>
      <c r="AH90" s="33"/>
      <c r="AI90" s="27"/>
      <c r="AJ90" s="27"/>
      <c r="AK90" s="118"/>
      <c r="AL90" s="70"/>
    </row>
    <row r="91" spans="1:38" outlineLevel="1" x14ac:dyDescent="0.2">
      <c r="A91" s="72"/>
      <c r="B91" s="34">
        <f t="shared" si="1"/>
        <v>86</v>
      </c>
      <c r="C91" s="2" t="s">
        <v>618</v>
      </c>
      <c r="D91" s="55">
        <v>44385</v>
      </c>
      <c r="E91" s="2" t="s">
        <v>15</v>
      </c>
      <c r="F91" s="47" t="s">
        <v>48</v>
      </c>
      <c r="G91" s="47" t="s">
        <v>69</v>
      </c>
      <c r="H91" s="47">
        <v>1000</v>
      </c>
      <c r="I91" s="47" t="s">
        <v>131</v>
      </c>
      <c r="J91" s="47" t="s">
        <v>120</v>
      </c>
      <c r="K91" s="121" t="s">
        <v>772</v>
      </c>
      <c r="L91" s="33" t="s">
        <v>8</v>
      </c>
      <c r="M91" s="10">
        <v>4.1900000000000004</v>
      </c>
      <c r="N91" s="27">
        <v>3.1454901960784314</v>
      </c>
      <c r="O91" s="28">
        <v>1.73</v>
      </c>
      <c r="P91" s="27">
        <v>0</v>
      </c>
      <c r="Q91" s="40">
        <f t="shared" si="0"/>
        <v>-3.1</v>
      </c>
      <c r="R91" s="42">
        <f t="shared" ref="R91" si="79">Q91+R90</f>
        <v>51.099999999999994</v>
      </c>
      <c r="S91" s="10">
        <f t="shared" si="55"/>
        <v>4.1900000000000004</v>
      </c>
      <c r="T91" s="27">
        <f t="shared" si="56"/>
        <v>1</v>
      </c>
      <c r="U91" s="28">
        <f t="shared" si="57"/>
        <v>1.73</v>
      </c>
      <c r="V91" s="27">
        <f t="shared" si="56"/>
        <v>1</v>
      </c>
      <c r="W91" s="40">
        <f t="shared" si="58"/>
        <v>-0.27</v>
      </c>
      <c r="X91" s="42">
        <f t="shared" si="59"/>
        <v>39.609999999999992</v>
      </c>
      <c r="Y91" s="117"/>
      <c r="Z91" s="27"/>
      <c r="AA91" s="33"/>
      <c r="AB91" s="27"/>
      <c r="AC91" s="27"/>
      <c r="AD91" s="27"/>
      <c r="AE91" s="118"/>
      <c r="AF91" s="117"/>
      <c r="AG91" s="27"/>
      <c r="AH91" s="33"/>
      <c r="AI91" s="27"/>
      <c r="AJ91" s="27"/>
      <c r="AK91" s="118"/>
      <c r="AL91" s="70"/>
    </row>
    <row r="92" spans="1:38" outlineLevel="1" x14ac:dyDescent="0.2">
      <c r="A92" s="72"/>
      <c r="B92" s="34">
        <f t="shared" si="1"/>
        <v>87</v>
      </c>
      <c r="C92" s="2" t="s">
        <v>619</v>
      </c>
      <c r="D92" s="55">
        <v>44385</v>
      </c>
      <c r="E92" s="2" t="s">
        <v>240</v>
      </c>
      <c r="F92" s="47" t="s">
        <v>10</v>
      </c>
      <c r="G92" s="47" t="s">
        <v>67</v>
      </c>
      <c r="H92" s="47">
        <v>1000</v>
      </c>
      <c r="I92" s="47" t="s">
        <v>131</v>
      </c>
      <c r="J92" s="47" t="s">
        <v>178</v>
      </c>
      <c r="K92" s="121" t="s">
        <v>772</v>
      </c>
      <c r="L92" s="33" t="s">
        <v>9</v>
      </c>
      <c r="M92" s="10">
        <v>2.64</v>
      </c>
      <c r="N92" s="27">
        <v>6.1039070442992003</v>
      </c>
      <c r="O92" s="28">
        <v>1.41</v>
      </c>
      <c r="P92" s="27">
        <v>0</v>
      </c>
      <c r="Q92" s="40">
        <f t="shared" si="0"/>
        <v>10</v>
      </c>
      <c r="R92" s="42">
        <f t="shared" ref="R92" si="80">Q92+R91</f>
        <v>61.099999999999994</v>
      </c>
      <c r="S92" s="10">
        <f t="shared" si="55"/>
        <v>2.64</v>
      </c>
      <c r="T92" s="27">
        <f t="shared" si="56"/>
        <v>1</v>
      </c>
      <c r="U92" s="28">
        <f t="shared" si="57"/>
        <v>1.41</v>
      </c>
      <c r="V92" s="27">
        <f t="shared" si="56"/>
        <v>1</v>
      </c>
      <c r="W92" s="40">
        <f t="shared" si="58"/>
        <v>2.0499999999999998</v>
      </c>
      <c r="X92" s="42">
        <f t="shared" si="59"/>
        <v>41.659999999999989</v>
      </c>
      <c r="Y92" s="117"/>
      <c r="Z92" s="27"/>
      <c r="AA92" s="33"/>
      <c r="AB92" s="27"/>
      <c r="AC92" s="27"/>
      <c r="AD92" s="27"/>
      <c r="AE92" s="118"/>
      <c r="AF92" s="117"/>
      <c r="AG92" s="27"/>
      <c r="AH92" s="33"/>
      <c r="AI92" s="27"/>
      <c r="AJ92" s="27"/>
      <c r="AK92" s="118"/>
      <c r="AL92" s="70"/>
    </row>
    <row r="93" spans="1:38" outlineLevel="1" x14ac:dyDescent="0.2">
      <c r="A93" s="72"/>
      <c r="B93" s="34">
        <f t="shared" si="1"/>
        <v>88</v>
      </c>
      <c r="C93" s="2" t="s">
        <v>620</v>
      </c>
      <c r="D93" s="55">
        <v>44386</v>
      </c>
      <c r="E93" s="2" t="s">
        <v>26</v>
      </c>
      <c r="F93" s="47" t="s">
        <v>25</v>
      </c>
      <c r="G93" s="47" t="s">
        <v>245</v>
      </c>
      <c r="H93" s="47">
        <v>1100</v>
      </c>
      <c r="I93" s="47" t="s">
        <v>131</v>
      </c>
      <c r="J93" s="47" t="s">
        <v>120</v>
      </c>
      <c r="K93" s="121" t="s">
        <v>772</v>
      </c>
      <c r="L93" s="33" t="s">
        <v>9</v>
      </c>
      <c r="M93" s="10">
        <v>2.41</v>
      </c>
      <c r="N93" s="27">
        <v>7.1066666666666682</v>
      </c>
      <c r="O93" s="28">
        <v>1.53</v>
      </c>
      <c r="P93" s="27">
        <v>0</v>
      </c>
      <c r="Q93" s="40">
        <f t="shared" si="0"/>
        <v>10</v>
      </c>
      <c r="R93" s="42">
        <f t="shared" ref="R93" si="81">Q93+R92</f>
        <v>71.099999999999994</v>
      </c>
      <c r="S93" s="10">
        <f t="shared" si="55"/>
        <v>2.41</v>
      </c>
      <c r="T93" s="27">
        <f t="shared" si="56"/>
        <v>1</v>
      </c>
      <c r="U93" s="28">
        <f t="shared" si="57"/>
        <v>1.53</v>
      </c>
      <c r="V93" s="27">
        <f t="shared" si="56"/>
        <v>1</v>
      </c>
      <c r="W93" s="40">
        <f t="shared" si="58"/>
        <v>1.94</v>
      </c>
      <c r="X93" s="42">
        <f t="shared" si="59"/>
        <v>43.599999999999987</v>
      </c>
      <c r="Y93" s="117"/>
      <c r="Z93" s="27"/>
      <c r="AA93" s="33"/>
      <c r="AB93" s="27"/>
      <c r="AC93" s="27"/>
      <c r="AD93" s="27"/>
      <c r="AE93" s="118"/>
      <c r="AF93" s="117"/>
      <c r="AG93" s="27"/>
      <c r="AH93" s="33"/>
      <c r="AI93" s="27"/>
      <c r="AJ93" s="27"/>
      <c r="AK93" s="118"/>
      <c r="AL93" s="70"/>
    </row>
    <row r="94" spans="1:38" outlineLevel="1" x14ac:dyDescent="0.2">
      <c r="A94" s="72"/>
      <c r="B94" s="34">
        <f t="shared" si="1"/>
        <v>89</v>
      </c>
      <c r="C94" s="2" t="s">
        <v>621</v>
      </c>
      <c r="D94" s="55">
        <v>44386</v>
      </c>
      <c r="E94" s="2" t="s">
        <v>26</v>
      </c>
      <c r="F94" s="47" t="s">
        <v>25</v>
      </c>
      <c r="G94" s="47" t="s">
        <v>245</v>
      </c>
      <c r="H94" s="47">
        <v>1100</v>
      </c>
      <c r="I94" s="47" t="s">
        <v>131</v>
      </c>
      <c r="J94" s="47" t="s">
        <v>120</v>
      </c>
      <c r="K94" s="121" t="s">
        <v>772</v>
      </c>
      <c r="L94" s="33" t="s">
        <v>62</v>
      </c>
      <c r="M94" s="10">
        <v>13.5</v>
      </c>
      <c r="N94" s="27">
        <v>0.79799999999999993</v>
      </c>
      <c r="O94" s="28">
        <v>3.6</v>
      </c>
      <c r="P94" s="27">
        <v>0.30933333333333313</v>
      </c>
      <c r="Q94" s="40">
        <f t="shared" si="0"/>
        <v>-1.1000000000000001</v>
      </c>
      <c r="R94" s="42">
        <f t="shared" ref="R94" si="82">Q94+R93</f>
        <v>70</v>
      </c>
      <c r="S94" s="10">
        <f t="shared" si="55"/>
        <v>13.5</v>
      </c>
      <c r="T94" s="27">
        <f t="shared" si="56"/>
        <v>1</v>
      </c>
      <c r="U94" s="28">
        <f t="shared" si="57"/>
        <v>3.6</v>
      </c>
      <c r="V94" s="27">
        <f t="shared" si="56"/>
        <v>1</v>
      </c>
      <c r="W94" s="40">
        <f t="shared" si="58"/>
        <v>-2</v>
      </c>
      <c r="X94" s="42">
        <f t="shared" si="59"/>
        <v>41.599999999999987</v>
      </c>
      <c r="Y94" s="117"/>
      <c r="Z94" s="27"/>
      <c r="AA94" s="33"/>
      <c r="AB94" s="27"/>
      <c r="AC94" s="27"/>
      <c r="AD94" s="27"/>
      <c r="AE94" s="118"/>
      <c r="AF94" s="117"/>
      <c r="AG94" s="27"/>
      <c r="AH94" s="33"/>
      <c r="AI94" s="27"/>
      <c r="AJ94" s="27"/>
      <c r="AK94" s="118"/>
      <c r="AL94" s="70"/>
    </row>
    <row r="95" spans="1:38" outlineLevel="1" x14ac:dyDescent="0.2">
      <c r="A95" s="72"/>
      <c r="B95" s="34">
        <f t="shared" si="1"/>
        <v>90</v>
      </c>
      <c r="C95" s="2" t="s">
        <v>294</v>
      </c>
      <c r="D95" s="55">
        <v>44386</v>
      </c>
      <c r="E95" s="2" t="s">
        <v>26</v>
      </c>
      <c r="F95" s="47" t="s">
        <v>46</v>
      </c>
      <c r="G95" s="47" t="s">
        <v>147</v>
      </c>
      <c r="H95" s="47">
        <v>1200</v>
      </c>
      <c r="I95" s="47" t="s">
        <v>131</v>
      </c>
      <c r="J95" s="47" t="s">
        <v>120</v>
      </c>
      <c r="K95" s="121" t="s">
        <v>772</v>
      </c>
      <c r="L95" s="33" t="s">
        <v>66</v>
      </c>
      <c r="M95" s="10">
        <v>4.5999999999999996</v>
      </c>
      <c r="N95" s="27">
        <v>2.7717241379310344</v>
      </c>
      <c r="O95" s="28">
        <v>1.82</v>
      </c>
      <c r="P95" s="27">
        <v>3.3733333333333331</v>
      </c>
      <c r="Q95" s="40">
        <f t="shared" si="0"/>
        <v>-6.1</v>
      </c>
      <c r="R95" s="42">
        <f t="shared" ref="R95" si="83">Q95+R94</f>
        <v>63.9</v>
      </c>
      <c r="S95" s="10">
        <f t="shared" si="55"/>
        <v>4.5999999999999996</v>
      </c>
      <c r="T95" s="27">
        <f t="shared" si="56"/>
        <v>1</v>
      </c>
      <c r="U95" s="28">
        <f t="shared" si="57"/>
        <v>1.82</v>
      </c>
      <c r="V95" s="27">
        <f t="shared" si="56"/>
        <v>1</v>
      </c>
      <c r="W95" s="40">
        <f t="shared" si="58"/>
        <v>-2</v>
      </c>
      <c r="X95" s="42">
        <f t="shared" si="59"/>
        <v>39.599999999999987</v>
      </c>
      <c r="Y95" s="117"/>
      <c r="Z95" s="27"/>
      <c r="AA95" s="33"/>
      <c r="AB95" s="27"/>
      <c r="AC95" s="27"/>
      <c r="AD95" s="27"/>
      <c r="AE95" s="118"/>
      <c r="AF95" s="117"/>
      <c r="AG95" s="27"/>
      <c r="AH95" s="33"/>
      <c r="AI95" s="27"/>
      <c r="AJ95" s="27"/>
      <c r="AK95" s="118"/>
      <c r="AL95" s="70"/>
    </row>
    <row r="96" spans="1:38" outlineLevel="1" x14ac:dyDescent="0.2">
      <c r="A96" s="72"/>
      <c r="B96" s="34">
        <f t="shared" si="1"/>
        <v>91</v>
      </c>
      <c r="C96" s="2" t="s">
        <v>583</v>
      </c>
      <c r="D96" s="55">
        <v>44387</v>
      </c>
      <c r="E96" s="2" t="s">
        <v>44</v>
      </c>
      <c r="F96" s="47" t="s">
        <v>10</v>
      </c>
      <c r="G96" s="47" t="s">
        <v>67</v>
      </c>
      <c r="H96" s="47">
        <v>1000</v>
      </c>
      <c r="I96" s="47" t="s">
        <v>128</v>
      </c>
      <c r="J96" s="47" t="s">
        <v>120</v>
      </c>
      <c r="K96" s="121" t="s">
        <v>772</v>
      </c>
      <c r="L96" s="33" t="s">
        <v>9</v>
      </c>
      <c r="M96" s="10">
        <v>3.7</v>
      </c>
      <c r="N96" s="27">
        <v>3.7130481283422463</v>
      </c>
      <c r="O96" s="28">
        <v>1.6</v>
      </c>
      <c r="P96" s="27">
        <v>0</v>
      </c>
      <c r="Q96" s="40">
        <f t="shared" si="0"/>
        <v>10</v>
      </c>
      <c r="R96" s="42">
        <f t="shared" ref="R96" si="84">Q96+R95</f>
        <v>73.900000000000006</v>
      </c>
      <c r="S96" s="10">
        <f t="shared" si="55"/>
        <v>3.7</v>
      </c>
      <c r="T96" s="27">
        <f t="shared" si="56"/>
        <v>1</v>
      </c>
      <c r="U96" s="28">
        <f t="shared" si="57"/>
        <v>1.6</v>
      </c>
      <c r="V96" s="27">
        <f t="shared" si="56"/>
        <v>1</v>
      </c>
      <c r="W96" s="40">
        <f t="shared" si="58"/>
        <v>3.3</v>
      </c>
      <c r="X96" s="42">
        <f t="shared" si="59"/>
        <v>42.899999999999984</v>
      </c>
      <c r="Y96" s="117"/>
      <c r="Z96" s="27"/>
      <c r="AA96" s="33"/>
      <c r="AB96" s="27"/>
      <c r="AC96" s="27"/>
      <c r="AD96" s="27"/>
      <c r="AE96" s="118"/>
      <c r="AF96" s="117"/>
      <c r="AG96" s="27"/>
      <c r="AH96" s="33"/>
      <c r="AI96" s="27"/>
      <c r="AJ96" s="27"/>
      <c r="AK96" s="118"/>
      <c r="AL96" s="70"/>
    </row>
    <row r="97" spans="1:38" outlineLevel="1" x14ac:dyDescent="0.2">
      <c r="A97" s="72"/>
      <c r="B97" s="34">
        <f t="shared" si="1"/>
        <v>92</v>
      </c>
      <c r="C97" s="2" t="s">
        <v>523</v>
      </c>
      <c r="D97" s="55">
        <v>44387</v>
      </c>
      <c r="E97" s="2" t="s">
        <v>44</v>
      </c>
      <c r="F97" s="47" t="s">
        <v>10</v>
      </c>
      <c r="G97" s="47" t="s">
        <v>67</v>
      </c>
      <c r="H97" s="47">
        <v>1000</v>
      </c>
      <c r="I97" s="47" t="s">
        <v>128</v>
      </c>
      <c r="J97" s="47" t="s">
        <v>120</v>
      </c>
      <c r="K97" s="121" t="s">
        <v>772</v>
      </c>
      <c r="L97" s="33" t="s">
        <v>74</v>
      </c>
      <c r="M97" s="10">
        <v>4.46</v>
      </c>
      <c r="N97" s="27">
        <v>2.8771428571428568</v>
      </c>
      <c r="O97" s="28">
        <v>1.86</v>
      </c>
      <c r="P97" s="27">
        <v>3.2971428571428572</v>
      </c>
      <c r="Q97" s="40">
        <f t="shared" si="0"/>
        <v>-6.2</v>
      </c>
      <c r="R97" s="42">
        <f t="shared" ref="R97" si="85">Q97+R96</f>
        <v>67.7</v>
      </c>
      <c r="S97" s="10">
        <f t="shared" si="55"/>
        <v>4.46</v>
      </c>
      <c r="T97" s="27">
        <f t="shared" si="56"/>
        <v>1</v>
      </c>
      <c r="U97" s="28">
        <f t="shared" si="57"/>
        <v>1.86</v>
      </c>
      <c r="V97" s="27">
        <f t="shared" si="56"/>
        <v>1</v>
      </c>
      <c r="W97" s="40">
        <f t="shared" si="58"/>
        <v>-2</v>
      </c>
      <c r="X97" s="42">
        <f t="shared" si="59"/>
        <v>40.899999999999984</v>
      </c>
      <c r="Y97" s="117"/>
      <c r="Z97" s="27"/>
      <c r="AA97" s="33"/>
      <c r="AB97" s="27"/>
      <c r="AC97" s="27"/>
      <c r="AD97" s="27"/>
      <c r="AE97" s="118"/>
      <c r="AF97" s="117"/>
      <c r="AG97" s="27"/>
      <c r="AH97" s="33"/>
      <c r="AI97" s="27"/>
      <c r="AJ97" s="27"/>
      <c r="AK97" s="118"/>
      <c r="AL97" s="70"/>
    </row>
    <row r="98" spans="1:38" outlineLevel="1" x14ac:dyDescent="0.2">
      <c r="A98" s="72"/>
      <c r="B98" s="34">
        <f t="shared" si="1"/>
        <v>93</v>
      </c>
      <c r="C98" s="2" t="s">
        <v>623</v>
      </c>
      <c r="D98" s="55">
        <v>44387</v>
      </c>
      <c r="E98" s="2" t="s">
        <v>49</v>
      </c>
      <c r="F98" s="47" t="s">
        <v>10</v>
      </c>
      <c r="G98" s="47" t="s">
        <v>72</v>
      </c>
      <c r="H98" s="47">
        <v>1100</v>
      </c>
      <c r="I98" s="47" t="s">
        <v>132</v>
      </c>
      <c r="J98" s="47" t="s">
        <v>120</v>
      </c>
      <c r="K98" s="121" t="s">
        <v>772</v>
      </c>
      <c r="L98" s="33" t="s">
        <v>66</v>
      </c>
      <c r="M98" s="10">
        <v>55</v>
      </c>
      <c r="N98" s="27">
        <v>0.18592592592592594</v>
      </c>
      <c r="O98" s="28">
        <v>11</v>
      </c>
      <c r="P98" s="27">
        <v>0.02</v>
      </c>
      <c r="Q98" s="40">
        <f t="shared" si="0"/>
        <v>-0.2</v>
      </c>
      <c r="R98" s="42">
        <f t="shared" ref="R98" si="86">Q98+R97</f>
        <v>67.5</v>
      </c>
      <c r="S98" s="10">
        <f t="shared" si="55"/>
        <v>55</v>
      </c>
      <c r="T98" s="27">
        <f t="shared" si="56"/>
        <v>1</v>
      </c>
      <c r="U98" s="28">
        <f t="shared" si="57"/>
        <v>11</v>
      </c>
      <c r="V98" s="27">
        <f t="shared" si="56"/>
        <v>1</v>
      </c>
      <c r="W98" s="40">
        <f t="shared" si="58"/>
        <v>-2</v>
      </c>
      <c r="X98" s="42">
        <f t="shared" si="59"/>
        <v>38.899999999999984</v>
      </c>
      <c r="Y98" s="117"/>
      <c r="Z98" s="27"/>
      <c r="AA98" s="33"/>
      <c r="AB98" s="27"/>
      <c r="AC98" s="27"/>
      <c r="AD98" s="27"/>
      <c r="AE98" s="118"/>
      <c r="AF98" s="117"/>
      <c r="AG98" s="27"/>
      <c r="AH98" s="33"/>
      <c r="AI98" s="27"/>
      <c r="AJ98" s="27"/>
      <c r="AK98" s="118"/>
      <c r="AL98" s="70"/>
    </row>
    <row r="99" spans="1:38" outlineLevel="1" x14ac:dyDescent="0.2">
      <c r="A99" s="72"/>
      <c r="B99" s="34">
        <f t="shared" si="1"/>
        <v>94</v>
      </c>
      <c r="C99" s="2" t="s">
        <v>624</v>
      </c>
      <c r="D99" s="55">
        <v>44387</v>
      </c>
      <c r="E99" s="2" t="s">
        <v>49</v>
      </c>
      <c r="F99" s="47" t="s">
        <v>29</v>
      </c>
      <c r="G99" s="47" t="s">
        <v>189</v>
      </c>
      <c r="H99" s="47">
        <v>1400</v>
      </c>
      <c r="I99" s="47" t="s">
        <v>132</v>
      </c>
      <c r="J99" s="47" t="s">
        <v>120</v>
      </c>
      <c r="K99" s="121" t="s">
        <v>772</v>
      </c>
      <c r="L99" s="33" t="s">
        <v>92</v>
      </c>
      <c r="M99" s="10">
        <v>16.12</v>
      </c>
      <c r="N99" s="27">
        <v>0.66333333333333333</v>
      </c>
      <c r="O99" s="28">
        <v>4.76</v>
      </c>
      <c r="P99" s="27">
        <v>0.16600000000000004</v>
      </c>
      <c r="Q99" s="40">
        <f t="shared" si="0"/>
        <v>-0.8</v>
      </c>
      <c r="R99" s="42">
        <f t="shared" ref="R99" si="87">Q99+R98</f>
        <v>66.7</v>
      </c>
      <c r="S99" s="10">
        <f t="shared" si="55"/>
        <v>16.12</v>
      </c>
      <c r="T99" s="27">
        <f t="shared" si="56"/>
        <v>1</v>
      </c>
      <c r="U99" s="28">
        <f t="shared" si="57"/>
        <v>4.76</v>
      </c>
      <c r="V99" s="27">
        <f t="shared" si="56"/>
        <v>1</v>
      </c>
      <c r="W99" s="40">
        <f t="shared" si="58"/>
        <v>-2</v>
      </c>
      <c r="X99" s="42">
        <f t="shared" si="59"/>
        <v>36.899999999999984</v>
      </c>
      <c r="Y99" s="117"/>
      <c r="Z99" s="27"/>
      <c r="AA99" s="33"/>
      <c r="AB99" s="27"/>
      <c r="AC99" s="27"/>
      <c r="AD99" s="27"/>
      <c r="AE99" s="118"/>
      <c r="AF99" s="117"/>
      <c r="AG99" s="27"/>
      <c r="AH99" s="33"/>
      <c r="AI99" s="27"/>
      <c r="AJ99" s="27"/>
      <c r="AK99" s="118"/>
      <c r="AL99" s="70"/>
    </row>
    <row r="100" spans="1:38" outlineLevel="1" x14ac:dyDescent="0.2">
      <c r="A100" s="72"/>
      <c r="B100" s="34">
        <f t="shared" si="1"/>
        <v>95</v>
      </c>
      <c r="C100" s="2" t="s">
        <v>625</v>
      </c>
      <c r="D100" s="55">
        <v>44387</v>
      </c>
      <c r="E100" s="2" t="s">
        <v>615</v>
      </c>
      <c r="F100" s="47" t="s">
        <v>25</v>
      </c>
      <c r="G100" s="47" t="s">
        <v>245</v>
      </c>
      <c r="H100" s="47">
        <v>1100</v>
      </c>
      <c r="I100" s="47" t="s">
        <v>133</v>
      </c>
      <c r="J100" s="47" t="s">
        <v>178</v>
      </c>
      <c r="K100" s="121" t="s">
        <v>772</v>
      </c>
      <c r="L100" s="33" t="s">
        <v>62</v>
      </c>
      <c r="M100" s="10">
        <v>4.21</v>
      </c>
      <c r="N100" s="27">
        <v>3.1141176470588232</v>
      </c>
      <c r="O100" s="28">
        <v>2.12</v>
      </c>
      <c r="P100" s="27">
        <v>2.7466666666666666</v>
      </c>
      <c r="Q100" s="40">
        <f t="shared" si="0"/>
        <v>-5.9</v>
      </c>
      <c r="R100" s="42">
        <f t="shared" ref="R100" si="88">Q100+R99</f>
        <v>60.800000000000004</v>
      </c>
      <c r="S100" s="10">
        <f t="shared" si="55"/>
        <v>4.21</v>
      </c>
      <c r="T100" s="27">
        <f t="shared" si="56"/>
        <v>1</v>
      </c>
      <c r="U100" s="28">
        <f t="shared" si="57"/>
        <v>2.12</v>
      </c>
      <c r="V100" s="27">
        <f t="shared" si="56"/>
        <v>1</v>
      </c>
      <c r="W100" s="40">
        <f t="shared" si="58"/>
        <v>-2</v>
      </c>
      <c r="X100" s="42">
        <f t="shared" si="59"/>
        <v>34.899999999999984</v>
      </c>
      <c r="Y100" s="117"/>
      <c r="Z100" s="27"/>
      <c r="AA100" s="33"/>
      <c r="AB100" s="27"/>
      <c r="AC100" s="27"/>
      <c r="AD100" s="27"/>
      <c r="AE100" s="118"/>
      <c r="AF100" s="117"/>
      <c r="AG100" s="27"/>
      <c r="AH100" s="33"/>
      <c r="AI100" s="27"/>
      <c r="AJ100" s="27"/>
      <c r="AK100" s="118"/>
      <c r="AL100" s="70"/>
    </row>
    <row r="101" spans="1:38" outlineLevel="1" x14ac:dyDescent="0.2">
      <c r="A101" s="72"/>
      <c r="B101" s="34">
        <f t="shared" si="1"/>
        <v>96</v>
      </c>
      <c r="C101" s="2" t="s">
        <v>569</v>
      </c>
      <c r="D101" s="55">
        <v>44388</v>
      </c>
      <c r="E101" s="2" t="s">
        <v>32</v>
      </c>
      <c r="F101" s="47" t="s">
        <v>25</v>
      </c>
      <c r="G101" s="47" t="s">
        <v>245</v>
      </c>
      <c r="H101" s="47">
        <v>1200</v>
      </c>
      <c r="I101" s="47" t="s">
        <v>133</v>
      </c>
      <c r="J101" s="47" t="s">
        <v>120</v>
      </c>
      <c r="K101" s="121" t="s">
        <v>772</v>
      </c>
      <c r="L101" s="33" t="s">
        <v>66</v>
      </c>
      <c r="M101" s="10">
        <v>14.26</v>
      </c>
      <c r="N101" s="27">
        <v>0.75528301886792448</v>
      </c>
      <c r="O101" s="28">
        <v>4</v>
      </c>
      <c r="P101" s="27">
        <v>0.25499999999999978</v>
      </c>
      <c r="Q101" s="40">
        <f t="shared" si="0"/>
        <v>-1</v>
      </c>
      <c r="R101" s="42">
        <f t="shared" ref="R101" si="89">Q101+R100</f>
        <v>59.800000000000004</v>
      </c>
      <c r="S101" s="10">
        <f t="shared" si="55"/>
        <v>14.26</v>
      </c>
      <c r="T101" s="27">
        <f t="shared" si="56"/>
        <v>1</v>
      </c>
      <c r="U101" s="28">
        <f t="shared" si="57"/>
        <v>4</v>
      </c>
      <c r="V101" s="27">
        <f t="shared" si="56"/>
        <v>1</v>
      </c>
      <c r="W101" s="40">
        <f t="shared" si="58"/>
        <v>-2</v>
      </c>
      <c r="X101" s="42">
        <f t="shared" si="59"/>
        <v>32.899999999999984</v>
      </c>
      <c r="Y101" s="117"/>
      <c r="Z101" s="27"/>
      <c r="AA101" s="33"/>
      <c r="AB101" s="27"/>
      <c r="AC101" s="27"/>
      <c r="AD101" s="27"/>
      <c r="AE101" s="118"/>
      <c r="AF101" s="117"/>
      <c r="AG101" s="27"/>
      <c r="AH101" s="33"/>
      <c r="AI101" s="27"/>
      <c r="AJ101" s="27"/>
      <c r="AK101" s="118"/>
      <c r="AL101" s="70"/>
    </row>
    <row r="102" spans="1:38" outlineLevel="1" x14ac:dyDescent="0.2">
      <c r="A102" s="72"/>
      <c r="B102" s="34">
        <f t="shared" si="1"/>
        <v>97</v>
      </c>
      <c r="C102" s="2" t="s">
        <v>626</v>
      </c>
      <c r="D102" s="55">
        <v>44388</v>
      </c>
      <c r="E102" s="2" t="s">
        <v>32</v>
      </c>
      <c r="F102" s="47" t="s">
        <v>46</v>
      </c>
      <c r="G102" s="47" t="s">
        <v>147</v>
      </c>
      <c r="H102" s="47">
        <v>1200</v>
      </c>
      <c r="I102" s="47" t="s">
        <v>133</v>
      </c>
      <c r="J102" s="47" t="s">
        <v>120</v>
      </c>
      <c r="K102" s="121" t="s">
        <v>772</v>
      </c>
      <c r="L102" s="33" t="s">
        <v>12</v>
      </c>
      <c r="M102" s="10">
        <v>3.41</v>
      </c>
      <c r="N102" s="27">
        <v>4.1465390749601276</v>
      </c>
      <c r="O102" s="28">
        <v>1.58</v>
      </c>
      <c r="P102" s="27">
        <v>0</v>
      </c>
      <c r="Q102" s="40">
        <f t="shared" si="0"/>
        <v>-4.0999999999999996</v>
      </c>
      <c r="R102" s="42">
        <f t="shared" ref="R102" si="90">Q102+R101</f>
        <v>55.7</v>
      </c>
      <c r="S102" s="10">
        <f t="shared" si="55"/>
        <v>3.41</v>
      </c>
      <c r="T102" s="27">
        <f t="shared" si="56"/>
        <v>1</v>
      </c>
      <c r="U102" s="28">
        <f t="shared" si="57"/>
        <v>1.58</v>
      </c>
      <c r="V102" s="27">
        <f t="shared" si="56"/>
        <v>1</v>
      </c>
      <c r="W102" s="40">
        <f t="shared" si="58"/>
        <v>-0.42</v>
      </c>
      <c r="X102" s="42">
        <f t="shared" si="59"/>
        <v>32.479999999999983</v>
      </c>
      <c r="Y102" s="117"/>
      <c r="Z102" s="27"/>
      <c r="AA102" s="33"/>
      <c r="AB102" s="27"/>
      <c r="AC102" s="27"/>
      <c r="AD102" s="27"/>
      <c r="AE102" s="118"/>
      <c r="AF102" s="117"/>
      <c r="AG102" s="27"/>
      <c r="AH102" s="33"/>
      <c r="AI102" s="27"/>
      <c r="AJ102" s="27"/>
      <c r="AK102" s="118"/>
      <c r="AL102" s="70"/>
    </row>
    <row r="103" spans="1:38" outlineLevel="1" x14ac:dyDescent="0.2">
      <c r="A103" s="72"/>
      <c r="B103" s="34">
        <f t="shared" si="1"/>
        <v>98</v>
      </c>
      <c r="C103" s="2" t="s">
        <v>627</v>
      </c>
      <c r="D103" s="55">
        <v>44390</v>
      </c>
      <c r="E103" s="2" t="s">
        <v>32</v>
      </c>
      <c r="F103" s="47" t="s">
        <v>46</v>
      </c>
      <c r="G103" s="47" t="s">
        <v>70</v>
      </c>
      <c r="H103" s="47">
        <v>1400</v>
      </c>
      <c r="I103" s="47" t="s">
        <v>128</v>
      </c>
      <c r="J103" s="47" t="s">
        <v>120</v>
      </c>
      <c r="K103" s="121" t="s">
        <v>772</v>
      </c>
      <c r="L103" s="33" t="s">
        <v>9</v>
      </c>
      <c r="M103" s="10">
        <v>3.65</v>
      </c>
      <c r="N103" s="27">
        <v>3.7819047619047619</v>
      </c>
      <c r="O103" s="28">
        <v>1.77</v>
      </c>
      <c r="P103" s="27">
        <v>0</v>
      </c>
      <c r="Q103" s="40">
        <f t="shared" si="0"/>
        <v>10</v>
      </c>
      <c r="R103" s="42">
        <f t="shared" ref="R103" si="91">Q103+R102</f>
        <v>65.7</v>
      </c>
      <c r="S103" s="10">
        <f t="shared" si="55"/>
        <v>3.65</v>
      </c>
      <c r="T103" s="27">
        <f t="shared" si="56"/>
        <v>1</v>
      </c>
      <c r="U103" s="28">
        <f t="shared" si="57"/>
        <v>1.77</v>
      </c>
      <c r="V103" s="27">
        <f t="shared" si="56"/>
        <v>1</v>
      </c>
      <c r="W103" s="40">
        <f t="shared" si="58"/>
        <v>3.42</v>
      </c>
      <c r="X103" s="42">
        <f t="shared" si="59"/>
        <v>35.899999999999984</v>
      </c>
      <c r="Y103" s="117"/>
      <c r="Z103" s="27"/>
      <c r="AA103" s="33"/>
      <c r="AB103" s="27"/>
      <c r="AC103" s="27"/>
      <c r="AD103" s="27"/>
      <c r="AE103" s="118"/>
      <c r="AF103" s="117"/>
      <c r="AG103" s="27"/>
      <c r="AH103" s="33"/>
      <c r="AI103" s="27"/>
      <c r="AJ103" s="27"/>
      <c r="AK103" s="118"/>
      <c r="AL103" s="70"/>
    </row>
    <row r="104" spans="1:38" outlineLevel="1" x14ac:dyDescent="0.2">
      <c r="A104" s="72"/>
      <c r="B104" s="34">
        <f t="shared" si="1"/>
        <v>99</v>
      </c>
      <c r="C104" s="2" t="s">
        <v>628</v>
      </c>
      <c r="D104" s="55">
        <v>44390</v>
      </c>
      <c r="E104" s="2" t="s">
        <v>32</v>
      </c>
      <c r="F104" s="47" t="s">
        <v>48</v>
      </c>
      <c r="G104" s="47" t="s">
        <v>70</v>
      </c>
      <c r="H104" s="47">
        <v>1100</v>
      </c>
      <c r="I104" s="47" t="s">
        <v>128</v>
      </c>
      <c r="J104" s="47" t="s">
        <v>120</v>
      </c>
      <c r="K104" s="121" t="s">
        <v>772</v>
      </c>
      <c r="L104" s="33" t="s">
        <v>86</v>
      </c>
      <c r="M104" s="10">
        <v>10.87</v>
      </c>
      <c r="N104" s="27">
        <v>1.0176923076923077</v>
      </c>
      <c r="O104" s="28">
        <v>3.2</v>
      </c>
      <c r="P104" s="27">
        <v>0.44500000000000006</v>
      </c>
      <c r="Q104" s="40">
        <f t="shared" si="0"/>
        <v>-1.5</v>
      </c>
      <c r="R104" s="42">
        <f t="shared" ref="R104" si="92">Q104+R103</f>
        <v>64.2</v>
      </c>
      <c r="S104" s="10">
        <f t="shared" si="55"/>
        <v>10.87</v>
      </c>
      <c r="T104" s="27">
        <f t="shared" si="56"/>
        <v>1</v>
      </c>
      <c r="U104" s="28">
        <f t="shared" si="57"/>
        <v>3.2</v>
      </c>
      <c r="V104" s="27">
        <f t="shared" si="56"/>
        <v>1</v>
      </c>
      <c r="W104" s="40">
        <f t="shared" si="58"/>
        <v>-2</v>
      </c>
      <c r="X104" s="42">
        <f t="shared" si="59"/>
        <v>33.899999999999984</v>
      </c>
      <c r="Y104" s="117"/>
      <c r="Z104" s="27"/>
      <c r="AA104" s="33"/>
      <c r="AB104" s="27"/>
      <c r="AC104" s="27"/>
      <c r="AD104" s="27"/>
      <c r="AE104" s="118"/>
      <c r="AF104" s="117"/>
      <c r="AG104" s="27"/>
      <c r="AH104" s="33"/>
      <c r="AI104" s="27"/>
      <c r="AJ104" s="27"/>
      <c r="AK104" s="118"/>
      <c r="AL104" s="70"/>
    </row>
    <row r="105" spans="1:38" outlineLevel="1" x14ac:dyDescent="0.2">
      <c r="A105" s="72"/>
      <c r="B105" s="34">
        <f t="shared" si="1"/>
        <v>100</v>
      </c>
      <c r="C105" s="2" t="s">
        <v>630</v>
      </c>
      <c r="D105" s="55">
        <v>44391</v>
      </c>
      <c r="E105" s="2" t="s">
        <v>43</v>
      </c>
      <c r="F105" s="47" t="s">
        <v>25</v>
      </c>
      <c r="G105" s="47" t="s">
        <v>245</v>
      </c>
      <c r="H105" s="47">
        <v>1000</v>
      </c>
      <c r="I105" s="47" t="s">
        <v>131</v>
      </c>
      <c r="J105" s="47" t="s">
        <v>120</v>
      </c>
      <c r="K105" s="121" t="s">
        <v>772</v>
      </c>
      <c r="L105" s="33" t="s">
        <v>62</v>
      </c>
      <c r="M105" s="10">
        <v>9.4</v>
      </c>
      <c r="N105" s="27">
        <v>1.1926546003016592</v>
      </c>
      <c r="O105" s="28">
        <v>2.75</v>
      </c>
      <c r="P105" s="27">
        <v>0.66857142857142859</v>
      </c>
      <c r="Q105" s="40">
        <f t="shared" si="0"/>
        <v>-1.9</v>
      </c>
      <c r="R105" s="42">
        <f t="shared" ref="R105" si="93">Q105+R104</f>
        <v>62.300000000000004</v>
      </c>
      <c r="S105" s="10">
        <f t="shared" si="55"/>
        <v>9.4</v>
      </c>
      <c r="T105" s="27">
        <f t="shared" si="56"/>
        <v>1</v>
      </c>
      <c r="U105" s="28">
        <f t="shared" si="57"/>
        <v>2.75</v>
      </c>
      <c r="V105" s="27">
        <f t="shared" si="56"/>
        <v>1</v>
      </c>
      <c r="W105" s="40">
        <f t="shared" si="58"/>
        <v>-2</v>
      </c>
      <c r="X105" s="42">
        <f t="shared" si="59"/>
        <v>31.899999999999984</v>
      </c>
      <c r="Y105" s="117"/>
      <c r="Z105" s="27"/>
      <c r="AA105" s="33"/>
      <c r="AB105" s="27"/>
      <c r="AC105" s="27"/>
      <c r="AD105" s="27"/>
      <c r="AE105" s="118"/>
      <c r="AF105" s="117"/>
      <c r="AG105" s="27"/>
      <c r="AH105" s="33"/>
      <c r="AI105" s="27"/>
      <c r="AJ105" s="27"/>
      <c r="AK105" s="118"/>
      <c r="AL105" s="70"/>
    </row>
    <row r="106" spans="1:38" outlineLevel="1" x14ac:dyDescent="0.2">
      <c r="A106" s="72"/>
      <c r="B106" s="34">
        <f t="shared" si="1"/>
        <v>101</v>
      </c>
      <c r="C106" s="2" t="s">
        <v>631</v>
      </c>
      <c r="D106" s="55">
        <v>44391</v>
      </c>
      <c r="E106" s="2" t="s">
        <v>43</v>
      </c>
      <c r="F106" s="47" t="s">
        <v>25</v>
      </c>
      <c r="G106" s="47" t="s">
        <v>245</v>
      </c>
      <c r="H106" s="47">
        <v>1000</v>
      </c>
      <c r="I106" s="47" t="s">
        <v>131</v>
      </c>
      <c r="J106" s="47" t="s">
        <v>120</v>
      </c>
      <c r="K106" s="121" t="s">
        <v>772</v>
      </c>
      <c r="L106" s="33" t="s">
        <v>110</v>
      </c>
      <c r="M106" s="10">
        <v>12.5</v>
      </c>
      <c r="N106" s="27">
        <v>0.86652173913043484</v>
      </c>
      <c r="O106" s="28">
        <v>3.2</v>
      </c>
      <c r="P106" s="27">
        <v>0.40000000000000013</v>
      </c>
      <c r="Q106" s="40">
        <f t="shared" si="0"/>
        <v>-1.3</v>
      </c>
      <c r="R106" s="42">
        <f t="shared" ref="R106" si="94">Q106+R105</f>
        <v>61.000000000000007</v>
      </c>
      <c r="S106" s="10">
        <f t="shared" si="55"/>
        <v>12.5</v>
      </c>
      <c r="T106" s="27">
        <f t="shared" si="56"/>
        <v>1</v>
      </c>
      <c r="U106" s="28">
        <f t="shared" si="57"/>
        <v>3.2</v>
      </c>
      <c r="V106" s="27">
        <f t="shared" si="56"/>
        <v>1</v>
      </c>
      <c r="W106" s="40">
        <f t="shared" si="58"/>
        <v>-2</v>
      </c>
      <c r="X106" s="42">
        <f t="shared" si="59"/>
        <v>29.899999999999984</v>
      </c>
      <c r="Y106" s="117"/>
      <c r="Z106" s="27"/>
      <c r="AA106" s="33"/>
      <c r="AB106" s="27"/>
      <c r="AC106" s="27"/>
      <c r="AD106" s="27"/>
      <c r="AE106" s="118"/>
      <c r="AF106" s="117"/>
      <c r="AG106" s="27"/>
      <c r="AH106" s="33"/>
      <c r="AI106" s="27"/>
      <c r="AJ106" s="27"/>
      <c r="AK106" s="118"/>
      <c r="AL106" s="70"/>
    </row>
    <row r="107" spans="1:38" outlineLevel="1" x14ac:dyDescent="0.2">
      <c r="A107" s="72"/>
      <c r="B107" s="34">
        <f t="shared" si="1"/>
        <v>102</v>
      </c>
      <c r="C107" s="2" t="s">
        <v>632</v>
      </c>
      <c r="D107" s="55">
        <v>44391</v>
      </c>
      <c r="E107" s="2" t="s">
        <v>43</v>
      </c>
      <c r="F107" s="47" t="s">
        <v>10</v>
      </c>
      <c r="G107" s="47" t="s">
        <v>69</v>
      </c>
      <c r="H107" s="47">
        <v>1400</v>
      </c>
      <c r="I107" s="47" t="s">
        <v>131</v>
      </c>
      <c r="J107" s="47" t="s">
        <v>120</v>
      </c>
      <c r="K107" s="121" t="s">
        <v>772</v>
      </c>
      <c r="L107" s="33" t="s">
        <v>12</v>
      </c>
      <c r="M107" s="10">
        <v>13.43</v>
      </c>
      <c r="N107" s="27">
        <v>0.80795918367346931</v>
      </c>
      <c r="O107" s="28">
        <v>4.18</v>
      </c>
      <c r="P107" s="27">
        <v>0.26499999999999979</v>
      </c>
      <c r="Q107" s="40">
        <f t="shared" si="0"/>
        <v>0</v>
      </c>
      <c r="R107" s="42">
        <f t="shared" ref="R107" si="95">Q107+R106</f>
        <v>61.000000000000007</v>
      </c>
      <c r="S107" s="10">
        <f t="shared" si="55"/>
        <v>13.43</v>
      </c>
      <c r="T107" s="27">
        <f t="shared" si="56"/>
        <v>1</v>
      </c>
      <c r="U107" s="28">
        <f t="shared" si="57"/>
        <v>4.18</v>
      </c>
      <c r="V107" s="27">
        <f t="shared" si="56"/>
        <v>1</v>
      </c>
      <c r="W107" s="40">
        <f t="shared" si="58"/>
        <v>2.1800000000000002</v>
      </c>
      <c r="X107" s="42">
        <f t="shared" si="59"/>
        <v>32.079999999999984</v>
      </c>
      <c r="Y107" s="117"/>
      <c r="Z107" s="27"/>
      <c r="AA107" s="33"/>
      <c r="AB107" s="27"/>
      <c r="AC107" s="27"/>
      <c r="AD107" s="27"/>
      <c r="AE107" s="118"/>
      <c r="AF107" s="117"/>
      <c r="AG107" s="27"/>
      <c r="AH107" s="33"/>
      <c r="AI107" s="27"/>
      <c r="AJ107" s="27"/>
      <c r="AK107" s="118"/>
      <c r="AL107" s="70"/>
    </row>
    <row r="108" spans="1:38" outlineLevel="1" x14ac:dyDescent="0.2">
      <c r="A108" s="72"/>
      <c r="B108" s="34">
        <f t="shared" si="1"/>
        <v>103</v>
      </c>
      <c r="C108" s="2" t="s">
        <v>568</v>
      </c>
      <c r="D108" s="55">
        <v>44391</v>
      </c>
      <c r="E108" s="2" t="s">
        <v>43</v>
      </c>
      <c r="F108" s="47" t="s">
        <v>48</v>
      </c>
      <c r="G108" s="47" t="s">
        <v>69</v>
      </c>
      <c r="H108" s="47">
        <v>1000</v>
      </c>
      <c r="I108" s="47" t="s">
        <v>131</v>
      </c>
      <c r="J108" s="47" t="s">
        <v>120</v>
      </c>
      <c r="K108" s="121" t="s">
        <v>772</v>
      </c>
      <c r="L108" s="33" t="s">
        <v>74</v>
      </c>
      <c r="M108" s="10">
        <v>91.45</v>
      </c>
      <c r="N108" s="27">
        <v>0.11055555555555555</v>
      </c>
      <c r="O108" s="28">
        <v>14.62</v>
      </c>
      <c r="P108" s="27">
        <v>0.01</v>
      </c>
      <c r="Q108" s="40">
        <f t="shared" si="0"/>
        <v>-0.1</v>
      </c>
      <c r="R108" s="42">
        <f t="shared" ref="R108" si="96">Q108+R107</f>
        <v>60.900000000000006</v>
      </c>
      <c r="S108" s="10">
        <f t="shared" si="55"/>
        <v>91.45</v>
      </c>
      <c r="T108" s="27">
        <f t="shared" si="56"/>
        <v>1</v>
      </c>
      <c r="U108" s="28">
        <f t="shared" si="57"/>
        <v>14.62</v>
      </c>
      <c r="V108" s="27">
        <f t="shared" si="56"/>
        <v>1</v>
      </c>
      <c r="W108" s="40">
        <f t="shared" si="58"/>
        <v>-2</v>
      </c>
      <c r="X108" s="42">
        <f t="shared" si="59"/>
        <v>30.079999999999984</v>
      </c>
      <c r="Y108" s="117"/>
      <c r="Z108" s="27"/>
      <c r="AA108" s="33"/>
      <c r="AB108" s="27"/>
      <c r="AC108" s="27"/>
      <c r="AD108" s="27"/>
      <c r="AE108" s="118"/>
      <c r="AF108" s="117"/>
      <c r="AG108" s="27"/>
      <c r="AH108" s="33"/>
      <c r="AI108" s="27"/>
      <c r="AJ108" s="27"/>
      <c r="AK108" s="118"/>
      <c r="AL108" s="70"/>
    </row>
    <row r="109" spans="1:38" outlineLevel="1" x14ac:dyDescent="0.2">
      <c r="A109" s="72"/>
      <c r="B109" s="34">
        <f t="shared" si="1"/>
        <v>104</v>
      </c>
      <c r="C109" s="2" t="s">
        <v>633</v>
      </c>
      <c r="D109" s="55">
        <v>44391</v>
      </c>
      <c r="E109" s="2" t="s">
        <v>634</v>
      </c>
      <c r="F109" s="47" t="s">
        <v>25</v>
      </c>
      <c r="G109" s="47" t="s">
        <v>245</v>
      </c>
      <c r="H109" s="47">
        <v>1250</v>
      </c>
      <c r="I109" s="47" t="s">
        <v>133</v>
      </c>
      <c r="J109" s="47" t="s">
        <v>178</v>
      </c>
      <c r="K109" s="121" t="s">
        <v>772</v>
      </c>
      <c r="L109" s="33" t="s">
        <v>9</v>
      </c>
      <c r="M109" s="10">
        <v>3.48</v>
      </c>
      <c r="N109" s="27">
        <v>4.0310669975186109</v>
      </c>
      <c r="O109" s="28">
        <v>2.1800000000000002</v>
      </c>
      <c r="P109" s="27">
        <v>0</v>
      </c>
      <c r="Q109" s="40">
        <f t="shared" si="0"/>
        <v>10</v>
      </c>
      <c r="R109" s="42">
        <f t="shared" ref="R109" si="97">Q109+R108</f>
        <v>70.900000000000006</v>
      </c>
      <c r="S109" s="10">
        <f t="shared" si="55"/>
        <v>3.48</v>
      </c>
      <c r="T109" s="27">
        <f t="shared" si="56"/>
        <v>1</v>
      </c>
      <c r="U109" s="28">
        <f t="shared" si="57"/>
        <v>2.1800000000000002</v>
      </c>
      <c r="V109" s="27">
        <f t="shared" si="56"/>
        <v>1</v>
      </c>
      <c r="W109" s="40">
        <f t="shared" si="58"/>
        <v>3.66</v>
      </c>
      <c r="X109" s="42">
        <f t="shared" si="59"/>
        <v>33.739999999999981</v>
      </c>
      <c r="Y109" s="117"/>
      <c r="Z109" s="27"/>
      <c r="AA109" s="33"/>
      <c r="AB109" s="27"/>
      <c r="AC109" s="27"/>
      <c r="AD109" s="27"/>
      <c r="AE109" s="118"/>
      <c r="AF109" s="117"/>
      <c r="AG109" s="27"/>
      <c r="AH109" s="33"/>
      <c r="AI109" s="27"/>
      <c r="AJ109" s="27"/>
      <c r="AK109" s="118"/>
      <c r="AL109" s="70"/>
    </row>
    <row r="110" spans="1:38" outlineLevel="1" x14ac:dyDescent="0.2">
      <c r="A110" s="72"/>
      <c r="B110" s="34">
        <f t="shared" si="1"/>
        <v>105</v>
      </c>
      <c r="C110" s="2" t="s">
        <v>635</v>
      </c>
      <c r="D110" s="55">
        <v>44392</v>
      </c>
      <c r="E110" s="2" t="s">
        <v>588</v>
      </c>
      <c r="F110" s="47" t="s">
        <v>10</v>
      </c>
      <c r="G110" s="47" t="s">
        <v>67</v>
      </c>
      <c r="H110" s="47">
        <v>1200</v>
      </c>
      <c r="I110" s="47" t="s">
        <v>133</v>
      </c>
      <c r="J110" s="47" t="s">
        <v>178</v>
      </c>
      <c r="K110" s="121" t="s">
        <v>772</v>
      </c>
      <c r="L110" s="33" t="s">
        <v>56</v>
      </c>
      <c r="M110" s="10">
        <v>3.01</v>
      </c>
      <c r="N110" s="27">
        <v>4.9899999999999993</v>
      </c>
      <c r="O110" s="28">
        <v>1.43</v>
      </c>
      <c r="P110" s="27">
        <v>0</v>
      </c>
      <c r="Q110" s="40">
        <f t="shared" si="0"/>
        <v>-5</v>
      </c>
      <c r="R110" s="42">
        <f t="shared" ref="R110" si="98">Q110+R109</f>
        <v>65.900000000000006</v>
      </c>
      <c r="S110" s="10">
        <f t="shared" si="55"/>
        <v>3.01</v>
      </c>
      <c r="T110" s="27">
        <f t="shared" si="56"/>
        <v>1</v>
      </c>
      <c r="U110" s="28">
        <f t="shared" si="57"/>
        <v>1.43</v>
      </c>
      <c r="V110" s="27">
        <f t="shared" si="56"/>
        <v>1</v>
      </c>
      <c r="W110" s="40">
        <f t="shared" si="58"/>
        <v>-2</v>
      </c>
      <c r="X110" s="42">
        <f t="shared" si="59"/>
        <v>31.739999999999981</v>
      </c>
      <c r="Y110" s="117"/>
      <c r="Z110" s="27"/>
      <c r="AA110" s="33"/>
      <c r="AB110" s="27"/>
      <c r="AC110" s="27"/>
      <c r="AD110" s="27"/>
      <c r="AE110" s="118"/>
      <c r="AF110" s="117"/>
      <c r="AG110" s="27"/>
      <c r="AH110" s="33"/>
      <c r="AI110" s="27"/>
      <c r="AJ110" s="27"/>
      <c r="AK110" s="118"/>
      <c r="AL110" s="70"/>
    </row>
    <row r="111" spans="1:38" outlineLevel="1" x14ac:dyDescent="0.2">
      <c r="A111" s="72"/>
      <c r="B111" s="34">
        <f t="shared" si="1"/>
        <v>106</v>
      </c>
      <c r="C111" s="2" t="s">
        <v>636</v>
      </c>
      <c r="D111" s="55">
        <v>44392</v>
      </c>
      <c r="E111" s="2" t="s">
        <v>588</v>
      </c>
      <c r="F111" s="47" t="s">
        <v>10</v>
      </c>
      <c r="G111" s="47" t="s">
        <v>67</v>
      </c>
      <c r="H111" s="47">
        <v>1200</v>
      </c>
      <c r="I111" s="47" t="s">
        <v>133</v>
      </c>
      <c r="J111" s="47" t="s">
        <v>178</v>
      </c>
      <c r="K111" s="121" t="s">
        <v>772</v>
      </c>
      <c r="L111" s="33" t="s">
        <v>74</v>
      </c>
      <c r="M111" s="10">
        <v>3.61</v>
      </c>
      <c r="N111" s="27">
        <v>3.82</v>
      </c>
      <c r="O111" s="28">
        <v>1.55</v>
      </c>
      <c r="P111" s="27">
        <v>0</v>
      </c>
      <c r="Q111" s="40">
        <f t="shared" si="0"/>
        <v>-3.8</v>
      </c>
      <c r="R111" s="42">
        <f t="shared" ref="R111" si="99">Q111+R110</f>
        <v>62.100000000000009</v>
      </c>
      <c r="S111" s="10">
        <f t="shared" si="55"/>
        <v>3.61</v>
      </c>
      <c r="T111" s="27">
        <f t="shared" si="56"/>
        <v>1</v>
      </c>
      <c r="U111" s="28">
        <f t="shared" si="57"/>
        <v>1.55</v>
      </c>
      <c r="V111" s="27">
        <f t="shared" si="56"/>
        <v>1</v>
      </c>
      <c r="W111" s="40">
        <f t="shared" si="58"/>
        <v>-2</v>
      </c>
      <c r="X111" s="42">
        <f t="shared" si="59"/>
        <v>29.739999999999981</v>
      </c>
      <c r="Y111" s="117"/>
      <c r="Z111" s="27"/>
      <c r="AA111" s="33"/>
      <c r="AB111" s="27"/>
      <c r="AC111" s="27"/>
      <c r="AD111" s="27"/>
      <c r="AE111" s="118"/>
      <c r="AF111" s="117"/>
      <c r="AG111" s="27"/>
      <c r="AH111" s="33"/>
      <c r="AI111" s="27"/>
      <c r="AJ111" s="27"/>
      <c r="AK111" s="118"/>
      <c r="AL111" s="70"/>
    </row>
    <row r="112" spans="1:38" outlineLevel="1" x14ac:dyDescent="0.2">
      <c r="A112" s="72"/>
      <c r="B112" s="34">
        <f t="shared" si="1"/>
        <v>107</v>
      </c>
      <c r="C112" s="2" t="s">
        <v>639</v>
      </c>
      <c r="D112" s="55">
        <v>44393</v>
      </c>
      <c r="E112" s="2" t="s">
        <v>51</v>
      </c>
      <c r="F112" s="47" t="s">
        <v>34</v>
      </c>
      <c r="G112" s="47" t="s">
        <v>67</v>
      </c>
      <c r="H112" s="47">
        <v>1447</v>
      </c>
      <c r="I112" s="47" t="s">
        <v>131</v>
      </c>
      <c r="J112" s="47" t="s">
        <v>120</v>
      </c>
      <c r="K112" s="121" t="s">
        <v>772</v>
      </c>
      <c r="L112" s="33" t="s">
        <v>56</v>
      </c>
      <c r="M112" s="10">
        <v>81.13</v>
      </c>
      <c r="N112" s="27">
        <v>0.12499999999999999</v>
      </c>
      <c r="O112" s="28">
        <v>8</v>
      </c>
      <c r="P112" s="27">
        <v>0.02</v>
      </c>
      <c r="Q112" s="40">
        <f t="shared" si="0"/>
        <v>-0.1</v>
      </c>
      <c r="R112" s="42">
        <f t="shared" ref="R112" si="100">Q112+R111</f>
        <v>62.000000000000007</v>
      </c>
      <c r="S112" s="10">
        <f t="shared" si="55"/>
        <v>81.13</v>
      </c>
      <c r="T112" s="27">
        <f t="shared" si="56"/>
        <v>1</v>
      </c>
      <c r="U112" s="28">
        <f t="shared" si="57"/>
        <v>8</v>
      </c>
      <c r="V112" s="27">
        <f t="shared" si="56"/>
        <v>1</v>
      </c>
      <c r="W112" s="40">
        <f t="shared" si="58"/>
        <v>-2</v>
      </c>
      <c r="X112" s="42">
        <f t="shared" si="59"/>
        <v>27.739999999999981</v>
      </c>
      <c r="Y112" s="117"/>
      <c r="Z112" s="27"/>
      <c r="AA112" s="33"/>
      <c r="AB112" s="27"/>
      <c r="AC112" s="27"/>
      <c r="AD112" s="27"/>
      <c r="AE112" s="118"/>
      <c r="AF112" s="117"/>
      <c r="AG112" s="27"/>
      <c r="AH112" s="33"/>
      <c r="AI112" s="27"/>
      <c r="AJ112" s="27"/>
      <c r="AK112" s="118"/>
      <c r="AL112" s="70"/>
    </row>
    <row r="113" spans="1:38" outlineLevel="1" x14ac:dyDescent="0.2">
      <c r="A113" s="72"/>
      <c r="B113" s="34">
        <f t="shared" si="1"/>
        <v>108</v>
      </c>
      <c r="C113" s="2" t="s">
        <v>641</v>
      </c>
      <c r="D113" s="55">
        <v>44394</v>
      </c>
      <c r="E113" s="2" t="s">
        <v>31</v>
      </c>
      <c r="F113" s="47" t="s">
        <v>25</v>
      </c>
      <c r="G113" s="47" t="s">
        <v>112</v>
      </c>
      <c r="H113" s="47">
        <v>1400</v>
      </c>
      <c r="I113" s="47" t="s">
        <v>131</v>
      </c>
      <c r="J113" s="47" t="s">
        <v>120</v>
      </c>
      <c r="K113" s="121" t="s">
        <v>772</v>
      </c>
      <c r="L113" s="33" t="s">
        <v>110</v>
      </c>
      <c r="M113" s="10">
        <v>6.81</v>
      </c>
      <c r="N113" s="27">
        <v>1.7142553191489363</v>
      </c>
      <c r="O113" s="28">
        <v>2.38</v>
      </c>
      <c r="P113" s="27">
        <v>1.2436363636363637</v>
      </c>
      <c r="Q113" s="40">
        <f t="shared" si="0"/>
        <v>-3</v>
      </c>
      <c r="R113" s="42">
        <f t="shared" ref="R113" si="101">Q113+R112</f>
        <v>59.000000000000007</v>
      </c>
      <c r="S113" s="10">
        <f t="shared" si="55"/>
        <v>6.81</v>
      </c>
      <c r="T113" s="27">
        <f t="shared" si="56"/>
        <v>1</v>
      </c>
      <c r="U113" s="28">
        <f t="shared" si="57"/>
        <v>2.38</v>
      </c>
      <c r="V113" s="27">
        <f t="shared" si="56"/>
        <v>1</v>
      </c>
      <c r="W113" s="40">
        <f t="shared" si="58"/>
        <v>-2</v>
      </c>
      <c r="X113" s="42">
        <f t="shared" si="59"/>
        <v>25.739999999999981</v>
      </c>
      <c r="Y113" s="117"/>
      <c r="Z113" s="27"/>
      <c r="AA113" s="33"/>
      <c r="AB113" s="27"/>
      <c r="AC113" s="27"/>
      <c r="AD113" s="27"/>
      <c r="AE113" s="118"/>
      <c r="AF113" s="117"/>
      <c r="AG113" s="27"/>
      <c r="AH113" s="33"/>
      <c r="AI113" s="27"/>
      <c r="AJ113" s="27"/>
      <c r="AK113" s="118"/>
      <c r="AL113" s="70"/>
    </row>
    <row r="114" spans="1:38" outlineLevel="1" collapsed="1" x14ac:dyDescent="0.2">
      <c r="A114" s="72"/>
      <c r="B114" s="34">
        <f t="shared" si="1"/>
        <v>109</v>
      </c>
      <c r="C114" s="2" t="s">
        <v>423</v>
      </c>
      <c r="D114" s="55">
        <v>44394</v>
      </c>
      <c r="E114" s="2" t="s">
        <v>31</v>
      </c>
      <c r="F114" s="47" t="s">
        <v>29</v>
      </c>
      <c r="G114" s="47" t="s">
        <v>112</v>
      </c>
      <c r="H114" s="47">
        <v>1700</v>
      </c>
      <c r="I114" s="47" t="s">
        <v>131</v>
      </c>
      <c r="J114" s="47" t="s">
        <v>120</v>
      </c>
      <c r="K114" s="121" t="s">
        <v>772</v>
      </c>
      <c r="L114" s="33" t="s">
        <v>66</v>
      </c>
      <c r="M114" s="10">
        <v>4.7300000000000004</v>
      </c>
      <c r="N114" s="27">
        <v>2.6733333333333329</v>
      </c>
      <c r="O114" s="28">
        <v>2.23</v>
      </c>
      <c r="P114" s="27">
        <v>2.1399999999999997</v>
      </c>
      <c r="Q114" s="40">
        <f t="shared" si="0"/>
        <v>-4.8</v>
      </c>
      <c r="R114" s="42">
        <f t="shared" ref="R114" si="102">Q114+R113</f>
        <v>54.20000000000001</v>
      </c>
      <c r="S114" s="10">
        <f t="shared" si="55"/>
        <v>4.7300000000000004</v>
      </c>
      <c r="T114" s="27">
        <f t="shared" si="56"/>
        <v>1</v>
      </c>
      <c r="U114" s="28">
        <f t="shared" si="57"/>
        <v>2.23</v>
      </c>
      <c r="V114" s="27">
        <f t="shared" si="56"/>
        <v>1</v>
      </c>
      <c r="W114" s="40">
        <f t="shared" si="58"/>
        <v>-2</v>
      </c>
      <c r="X114" s="42">
        <f t="shared" si="59"/>
        <v>23.739999999999981</v>
      </c>
      <c r="Y114" s="117"/>
      <c r="Z114" s="27"/>
      <c r="AA114" s="33"/>
      <c r="AB114" s="27"/>
      <c r="AC114" s="27"/>
      <c r="AD114" s="27"/>
      <c r="AE114" s="118"/>
      <c r="AF114" s="117"/>
      <c r="AG114" s="27"/>
      <c r="AH114" s="33"/>
      <c r="AI114" s="27"/>
      <c r="AJ114" s="27"/>
      <c r="AK114" s="118"/>
      <c r="AL114" s="70"/>
    </row>
    <row r="115" spans="1:38" outlineLevel="1" x14ac:dyDescent="0.2">
      <c r="A115" s="72"/>
      <c r="B115" s="34">
        <f t="shared" si="1"/>
        <v>110</v>
      </c>
      <c r="C115" s="2" t="s">
        <v>642</v>
      </c>
      <c r="D115" s="55">
        <v>44394</v>
      </c>
      <c r="E115" s="2" t="s">
        <v>646</v>
      </c>
      <c r="F115" s="47" t="s">
        <v>34</v>
      </c>
      <c r="G115" s="47" t="s">
        <v>67</v>
      </c>
      <c r="H115" s="47">
        <v>1200</v>
      </c>
      <c r="I115" s="47" t="s">
        <v>133</v>
      </c>
      <c r="J115" s="47" t="s">
        <v>178</v>
      </c>
      <c r="K115" s="121" t="s">
        <v>772</v>
      </c>
      <c r="L115" s="33" t="s">
        <v>66</v>
      </c>
      <c r="M115" s="10">
        <v>3.28</v>
      </c>
      <c r="N115" s="27">
        <v>4.3980286168521454</v>
      </c>
      <c r="O115" s="28">
        <v>1.37</v>
      </c>
      <c r="P115" s="27">
        <v>0</v>
      </c>
      <c r="Q115" s="40">
        <f t="shared" si="0"/>
        <v>-4.4000000000000004</v>
      </c>
      <c r="R115" s="42">
        <f t="shared" ref="R115" si="103">Q115+R114</f>
        <v>49.800000000000011</v>
      </c>
      <c r="S115" s="10">
        <f t="shared" si="55"/>
        <v>3.28</v>
      </c>
      <c r="T115" s="27">
        <f t="shared" si="56"/>
        <v>1</v>
      </c>
      <c r="U115" s="28">
        <f t="shared" si="57"/>
        <v>1.37</v>
      </c>
      <c r="V115" s="27">
        <f t="shared" si="56"/>
        <v>1</v>
      </c>
      <c r="W115" s="40">
        <f t="shared" si="58"/>
        <v>-2</v>
      </c>
      <c r="X115" s="42">
        <f t="shared" si="59"/>
        <v>21.739999999999981</v>
      </c>
      <c r="Y115" s="117"/>
      <c r="Z115" s="27"/>
      <c r="AA115" s="33"/>
      <c r="AB115" s="27"/>
      <c r="AC115" s="27"/>
      <c r="AD115" s="27"/>
      <c r="AE115" s="118"/>
      <c r="AF115" s="117"/>
      <c r="AG115" s="27"/>
      <c r="AH115" s="33"/>
      <c r="AI115" s="27"/>
      <c r="AJ115" s="27"/>
      <c r="AK115" s="118"/>
      <c r="AL115" s="70"/>
    </row>
    <row r="116" spans="1:38" outlineLevel="1" x14ac:dyDescent="0.2">
      <c r="A116" s="72"/>
      <c r="B116" s="34">
        <f t="shared" si="1"/>
        <v>111</v>
      </c>
      <c r="C116" s="2" t="s">
        <v>643</v>
      </c>
      <c r="D116" s="55">
        <v>44394</v>
      </c>
      <c r="E116" s="2" t="s">
        <v>646</v>
      </c>
      <c r="F116" s="47" t="s">
        <v>48</v>
      </c>
      <c r="G116" s="47" t="s">
        <v>147</v>
      </c>
      <c r="H116" s="47">
        <v>1200</v>
      </c>
      <c r="I116" s="47" t="s">
        <v>133</v>
      </c>
      <c r="J116" s="47" t="s">
        <v>178</v>
      </c>
      <c r="K116" s="121" t="s">
        <v>772</v>
      </c>
      <c r="L116" s="33" t="s">
        <v>56</v>
      </c>
      <c r="M116" s="10">
        <v>4.45</v>
      </c>
      <c r="N116" s="27">
        <v>2.9062857142857137</v>
      </c>
      <c r="O116" s="28">
        <v>1.85</v>
      </c>
      <c r="P116" s="27">
        <v>3.3942857142857141</v>
      </c>
      <c r="Q116" s="40">
        <f t="shared" si="0"/>
        <v>-6.3</v>
      </c>
      <c r="R116" s="42">
        <f t="shared" ref="R116" si="104">Q116+R115</f>
        <v>43.500000000000014</v>
      </c>
      <c r="S116" s="10">
        <f t="shared" si="55"/>
        <v>4.45</v>
      </c>
      <c r="T116" s="27">
        <f t="shared" si="56"/>
        <v>1</v>
      </c>
      <c r="U116" s="28">
        <f t="shared" si="57"/>
        <v>1.85</v>
      </c>
      <c r="V116" s="27">
        <f t="shared" si="56"/>
        <v>1</v>
      </c>
      <c r="W116" s="40">
        <f t="shared" si="58"/>
        <v>-2</v>
      </c>
      <c r="X116" s="42">
        <f t="shared" si="59"/>
        <v>19.739999999999981</v>
      </c>
      <c r="Y116" s="117"/>
      <c r="Z116" s="27"/>
      <c r="AA116" s="33"/>
      <c r="AB116" s="27"/>
      <c r="AC116" s="27"/>
      <c r="AD116" s="27"/>
      <c r="AE116" s="118"/>
      <c r="AF116" s="117"/>
      <c r="AG116" s="27"/>
      <c r="AH116" s="33"/>
      <c r="AI116" s="27"/>
      <c r="AJ116" s="27"/>
      <c r="AK116" s="118"/>
      <c r="AL116" s="70"/>
    </row>
    <row r="117" spans="1:38" outlineLevel="1" x14ac:dyDescent="0.2">
      <c r="A117" s="72"/>
      <c r="B117" s="34">
        <f t="shared" si="1"/>
        <v>112</v>
      </c>
      <c r="C117" s="2" t="s">
        <v>644</v>
      </c>
      <c r="D117" s="55">
        <v>44394</v>
      </c>
      <c r="E117" s="2" t="s">
        <v>615</v>
      </c>
      <c r="F117" s="47" t="s">
        <v>645</v>
      </c>
      <c r="G117" s="47" t="s">
        <v>72</v>
      </c>
      <c r="H117" s="47">
        <v>1000</v>
      </c>
      <c r="I117" s="47" t="s">
        <v>133</v>
      </c>
      <c r="J117" s="47" t="s">
        <v>178</v>
      </c>
      <c r="K117" s="121" t="s">
        <v>772</v>
      </c>
      <c r="L117" s="33" t="s">
        <v>12</v>
      </c>
      <c r="M117" s="10">
        <v>8</v>
      </c>
      <c r="N117" s="27">
        <v>1.4242857142857144</v>
      </c>
      <c r="O117" s="28">
        <v>2.52</v>
      </c>
      <c r="P117" s="27">
        <v>0.94666666666666666</v>
      </c>
      <c r="Q117" s="40">
        <f t="shared" si="0"/>
        <v>0</v>
      </c>
      <c r="R117" s="42">
        <f t="shared" ref="R117" si="105">Q117+R116</f>
        <v>43.500000000000014</v>
      </c>
      <c r="S117" s="10">
        <f t="shared" si="55"/>
        <v>8</v>
      </c>
      <c r="T117" s="27">
        <f t="shared" si="56"/>
        <v>1</v>
      </c>
      <c r="U117" s="28">
        <f t="shared" si="57"/>
        <v>2.52</v>
      </c>
      <c r="V117" s="27">
        <f t="shared" si="56"/>
        <v>1</v>
      </c>
      <c r="W117" s="40">
        <f t="shared" si="58"/>
        <v>0.52</v>
      </c>
      <c r="X117" s="42">
        <f t="shared" si="59"/>
        <v>20.25999999999998</v>
      </c>
      <c r="Y117" s="117"/>
      <c r="Z117" s="27"/>
      <c r="AA117" s="33"/>
      <c r="AB117" s="27"/>
      <c r="AC117" s="27"/>
      <c r="AD117" s="27"/>
      <c r="AE117" s="118"/>
      <c r="AF117" s="117"/>
      <c r="AG117" s="27"/>
      <c r="AH117" s="33"/>
      <c r="AI117" s="27"/>
      <c r="AJ117" s="27"/>
      <c r="AK117" s="118"/>
      <c r="AL117" s="70"/>
    </row>
    <row r="118" spans="1:38" outlineLevel="1" x14ac:dyDescent="0.2">
      <c r="A118" s="72"/>
      <c r="B118" s="34">
        <f t="shared" si="1"/>
        <v>113</v>
      </c>
      <c r="C118" s="2" t="s">
        <v>256</v>
      </c>
      <c r="D118" s="55">
        <v>44395</v>
      </c>
      <c r="E118" s="2" t="s">
        <v>447</v>
      </c>
      <c r="F118" s="47" t="s">
        <v>36</v>
      </c>
      <c r="G118" s="47" t="s">
        <v>67</v>
      </c>
      <c r="H118" s="47">
        <v>1200</v>
      </c>
      <c r="I118" s="47" t="s">
        <v>131</v>
      </c>
      <c r="J118" s="47" t="s">
        <v>120</v>
      </c>
      <c r="K118" s="121" t="s">
        <v>772</v>
      </c>
      <c r="L118" s="33" t="s">
        <v>9</v>
      </c>
      <c r="M118" s="10">
        <v>2.08</v>
      </c>
      <c r="N118" s="27">
        <v>9.2588235294117656</v>
      </c>
      <c r="O118" s="28">
        <v>1.28</v>
      </c>
      <c r="P118" s="27">
        <v>0</v>
      </c>
      <c r="Q118" s="40">
        <f t="shared" si="0"/>
        <v>10</v>
      </c>
      <c r="R118" s="42">
        <f t="shared" ref="R118" si="106">Q118+R117</f>
        <v>53.500000000000014</v>
      </c>
      <c r="S118" s="10">
        <f t="shared" si="55"/>
        <v>2.08</v>
      </c>
      <c r="T118" s="27">
        <f t="shared" si="56"/>
        <v>1</v>
      </c>
      <c r="U118" s="28">
        <f t="shared" si="57"/>
        <v>1.28</v>
      </c>
      <c r="V118" s="27">
        <f t="shared" si="56"/>
        <v>1</v>
      </c>
      <c r="W118" s="40">
        <f t="shared" si="58"/>
        <v>1.36</v>
      </c>
      <c r="X118" s="42">
        <f t="shared" si="59"/>
        <v>21.61999999999998</v>
      </c>
      <c r="Y118" s="117"/>
      <c r="Z118" s="27"/>
      <c r="AA118" s="33"/>
      <c r="AB118" s="27"/>
      <c r="AC118" s="27"/>
      <c r="AD118" s="27"/>
      <c r="AE118" s="118"/>
      <c r="AF118" s="117"/>
      <c r="AG118" s="27"/>
      <c r="AH118" s="33"/>
      <c r="AI118" s="27"/>
      <c r="AJ118" s="27"/>
      <c r="AK118" s="118"/>
      <c r="AL118" s="70"/>
    </row>
    <row r="119" spans="1:38" outlineLevel="1" x14ac:dyDescent="0.2">
      <c r="A119" s="72"/>
      <c r="B119" s="34">
        <f t="shared" si="1"/>
        <v>114</v>
      </c>
      <c r="C119" s="2" t="s">
        <v>647</v>
      </c>
      <c r="D119" s="55">
        <v>44396</v>
      </c>
      <c r="E119" s="2" t="s">
        <v>649</v>
      </c>
      <c r="F119" s="47" t="s">
        <v>36</v>
      </c>
      <c r="G119" s="47" t="s">
        <v>67</v>
      </c>
      <c r="H119" s="47">
        <v>1100</v>
      </c>
      <c r="I119" s="47" t="s">
        <v>131</v>
      </c>
      <c r="J119" s="47" t="s">
        <v>120</v>
      </c>
      <c r="K119" s="121" t="s">
        <v>772</v>
      </c>
      <c r="L119" s="33" t="s">
        <v>9</v>
      </c>
      <c r="M119" s="10">
        <v>1.89</v>
      </c>
      <c r="N119" s="27">
        <v>11.199540229885057</v>
      </c>
      <c r="O119" s="28">
        <v>1.1299999999999999</v>
      </c>
      <c r="P119" s="27">
        <v>0</v>
      </c>
      <c r="Q119" s="40">
        <f t="shared" si="0"/>
        <v>10</v>
      </c>
      <c r="R119" s="42">
        <f t="shared" ref="R119" si="107">Q119+R118</f>
        <v>63.500000000000014</v>
      </c>
      <c r="S119" s="10">
        <f t="shared" si="55"/>
        <v>1.89</v>
      </c>
      <c r="T119" s="27">
        <f t="shared" si="56"/>
        <v>1</v>
      </c>
      <c r="U119" s="28">
        <f t="shared" si="57"/>
        <v>1.1299999999999999</v>
      </c>
      <c r="V119" s="27">
        <f t="shared" si="56"/>
        <v>1</v>
      </c>
      <c r="W119" s="40">
        <f t="shared" si="58"/>
        <v>1.02</v>
      </c>
      <c r="X119" s="42">
        <f t="shared" si="59"/>
        <v>22.639999999999979</v>
      </c>
      <c r="Y119" s="117"/>
      <c r="Z119" s="27"/>
      <c r="AA119" s="33"/>
      <c r="AB119" s="27"/>
      <c r="AC119" s="27"/>
      <c r="AD119" s="27"/>
      <c r="AE119" s="118"/>
      <c r="AF119" s="117"/>
      <c r="AG119" s="27"/>
      <c r="AH119" s="33"/>
      <c r="AI119" s="27"/>
      <c r="AJ119" s="27"/>
      <c r="AK119" s="118"/>
      <c r="AL119" s="70"/>
    </row>
    <row r="120" spans="1:38" outlineLevel="1" x14ac:dyDescent="0.2">
      <c r="A120" s="72"/>
      <c r="B120" s="34">
        <f t="shared" si="1"/>
        <v>115</v>
      </c>
      <c r="C120" s="2" t="s">
        <v>648</v>
      </c>
      <c r="D120" s="55">
        <v>44396</v>
      </c>
      <c r="E120" s="2" t="s">
        <v>649</v>
      </c>
      <c r="F120" s="47" t="s">
        <v>10</v>
      </c>
      <c r="G120" s="47" t="s">
        <v>67</v>
      </c>
      <c r="H120" s="47">
        <v>1200</v>
      </c>
      <c r="I120" s="47" t="s">
        <v>131</v>
      </c>
      <c r="J120" s="47" t="s">
        <v>120</v>
      </c>
      <c r="K120" s="121" t="s">
        <v>772</v>
      </c>
      <c r="L120" s="33" t="s">
        <v>9</v>
      </c>
      <c r="M120" s="10">
        <v>4.51</v>
      </c>
      <c r="N120" s="27">
        <v>2.8485714285714288</v>
      </c>
      <c r="O120" s="28">
        <v>1.87</v>
      </c>
      <c r="P120" s="27">
        <v>3.2457142857142856</v>
      </c>
      <c r="Q120" s="40">
        <f t="shared" si="0"/>
        <v>12.8</v>
      </c>
      <c r="R120" s="42">
        <f t="shared" ref="R120" si="108">Q120+R119</f>
        <v>76.300000000000011</v>
      </c>
      <c r="S120" s="10">
        <f t="shared" si="55"/>
        <v>4.51</v>
      </c>
      <c r="T120" s="27">
        <f t="shared" si="56"/>
        <v>1</v>
      </c>
      <c r="U120" s="28">
        <f t="shared" si="57"/>
        <v>1.87</v>
      </c>
      <c r="V120" s="27">
        <f t="shared" si="56"/>
        <v>1</v>
      </c>
      <c r="W120" s="40">
        <f t="shared" si="58"/>
        <v>4.38</v>
      </c>
      <c r="X120" s="42">
        <f t="shared" si="59"/>
        <v>27.019999999999978</v>
      </c>
      <c r="Y120" s="117"/>
      <c r="Z120" s="27"/>
      <c r="AA120" s="33"/>
      <c r="AB120" s="27"/>
      <c r="AC120" s="27"/>
      <c r="AD120" s="27"/>
      <c r="AE120" s="118"/>
      <c r="AF120" s="117"/>
      <c r="AG120" s="27"/>
      <c r="AH120" s="33"/>
      <c r="AI120" s="27"/>
      <c r="AJ120" s="27"/>
      <c r="AK120" s="118"/>
      <c r="AL120" s="70"/>
    </row>
    <row r="121" spans="1:38" outlineLevel="1" x14ac:dyDescent="0.2">
      <c r="A121" s="72"/>
      <c r="B121" s="34">
        <f t="shared" si="1"/>
        <v>116</v>
      </c>
      <c r="C121" s="2" t="s">
        <v>575</v>
      </c>
      <c r="D121" s="55">
        <v>44396</v>
      </c>
      <c r="E121" s="2" t="s">
        <v>649</v>
      </c>
      <c r="F121" s="47" t="s">
        <v>10</v>
      </c>
      <c r="G121" s="47" t="s">
        <v>67</v>
      </c>
      <c r="H121" s="47">
        <v>1200</v>
      </c>
      <c r="I121" s="47" t="s">
        <v>131</v>
      </c>
      <c r="J121" s="47" t="s">
        <v>120</v>
      </c>
      <c r="K121" s="121" t="s">
        <v>772</v>
      </c>
      <c r="L121" s="33" t="s">
        <v>56</v>
      </c>
      <c r="M121" s="10">
        <v>4.8099999999999996</v>
      </c>
      <c r="N121" s="27">
        <v>2.6205673758865249</v>
      </c>
      <c r="O121" s="28">
        <v>1.86</v>
      </c>
      <c r="P121" s="27">
        <v>3.0171428571428573</v>
      </c>
      <c r="Q121" s="40">
        <f t="shared" si="0"/>
        <v>-5.6</v>
      </c>
      <c r="R121" s="42">
        <f t="shared" ref="R121" si="109">Q121+R120</f>
        <v>70.700000000000017</v>
      </c>
      <c r="S121" s="10">
        <f t="shared" si="55"/>
        <v>4.8099999999999996</v>
      </c>
      <c r="T121" s="27">
        <f t="shared" si="56"/>
        <v>1</v>
      </c>
      <c r="U121" s="28">
        <f t="shared" si="57"/>
        <v>1.86</v>
      </c>
      <c r="V121" s="27">
        <f t="shared" si="56"/>
        <v>1</v>
      </c>
      <c r="W121" s="40">
        <f t="shared" si="58"/>
        <v>-2</v>
      </c>
      <c r="X121" s="42">
        <f t="shared" si="59"/>
        <v>25.019999999999978</v>
      </c>
      <c r="Y121" s="117"/>
      <c r="Z121" s="27"/>
      <c r="AA121" s="33"/>
      <c r="AB121" s="27"/>
      <c r="AC121" s="27"/>
      <c r="AD121" s="27"/>
      <c r="AE121" s="118"/>
      <c r="AF121" s="117"/>
      <c r="AG121" s="27"/>
      <c r="AH121" s="33"/>
      <c r="AI121" s="27"/>
      <c r="AJ121" s="27"/>
      <c r="AK121" s="118"/>
      <c r="AL121" s="70"/>
    </row>
    <row r="122" spans="1:38" outlineLevel="1" x14ac:dyDescent="0.2">
      <c r="A122" s="72"/>
      <c r="B122" s="34">
        <f t="shared" si="1"/>
        <v>117</v>
      </c>
      <c r="C122" s="2" t="s">
        <v>651</v>
      </c>
      <c r="D122" s="55">
        <v>44397</v>
      </c>
      <c r="E122" s="2" t="s">
        <v>32</v>
      </c>
      <c r="F122" s="47" t="s">
        <v>36</v>
      </c>
      <c r="G122" s="47" t="s">
        <v>67</v>
      </c>
      <c r="H122" s="47">
        <v>1200</v>
      </c>
      <c r="I122" s="47" t="s">
        <v>128</v>
      </c>
      <c r="J122" s="47" t="s">
        <v>120</v>
      </c>
      <c r="K122" s="121" t="s">
        <v>772</v>
      </c>
      <c r="L122" s="33" t="s">
        <v>8</v>
      </c>
      <c r="M122" s="10">
        <v>12.87</v>
      </c>
      <c r="N122" s="27">
        <v>0.84617021276595739</v>
      </c>
      <c r="O122" s="28">
        <v>3.5</v>
      </c>
      <c r="P122" s="27">
        <v>0.31999999999999973</v>
      </c>
      <c r="Q122" s="40">
        <f t="shared" si="0"/>
        <v>0</v>
      </c>
      <c r="R122" s="42">
        <f t="shared" ref="R122" si="110">Q122+R121</f>
        <v>70.700000000000017</v>
      </c>
      <c r="S122" s="10">
        <f t="shared" si="55"/>
        <v>12.87</v>
      </c>
      <c r="T122" s="27">
        <f t="shared" si="56"/>
        <v>1</v>
      </c>
      <c r="U122" s="28">
        <f t="shared" si="57"/>
        <v>3.5</v>
      </c>
      <c r="V122" s="27">
        <f t="shared" si="56"/>
        <v>1</v>
      </c>
      <c r="W122" s="40">
        <f t="shared" si="58"/>
        <v>1.5</v>
      </c>
      <c r="X122" s="42">
        <f t="shared" si="59"/>
        <v>26.519999999999978</v>
      </c>
      <c r="Y122" s="117"/>
      <c r="Z122" s="27"/>
      <c r="AA122" s="33"/>
      <c r="AB122" s="27"/>
      <c r="AC122" s="27"/>
      <c r="AD122" s="27"/>
      <c r="AE122" s="118"/>
      <c r="AF122" s="117"/>
      <c r="AG122" s="27"/>
      <c r="AH122" s="33"/>
      <c r="AI122" s="27"/>
      <c r="AJ122" s="27"/>
      <c r="AK122" s="118"/>
      <c r="AL122" s="70"/>
    </row>
    <row r="123" spans="1:38" outlineLevel="1" x14ac:dyDescent="0.2">
      <c r="A123" s="72"/>
      <c r="B123" s="34">
        <f t="shared" si="1"/>
        <v>118</v>
      </c>
      <c r="C123" s="2" t="s">
        <v>652</v>
      </c>
      <c r="D123" s="55">
        <v>44397</v>
      </c>
      <c r="E123" s="2" t="s">
        <v>32</v>
      </c>
      <c r="F123" s="47" t="s">
        <v>36</v>
      </c>
      <c r="G123" s="47" t="s">
        <v>67</v>
      </c>
      <c r="H123" s="47">
        <v>1200</v>
      </c>
      <c r="I123" s="47" t="s">
        <v>128</v>
      </c>
      <c r="J123" s="47" t="s">
        <v>120</v>
      </c>
      <c r="K123" s="121" t="s">
        <v>772</v>
      </c>
      <c r="L123" s="33" t="s">
        <v>56</v>
      </c>
      <c r="M123" s="10">
        <v>5.71</v>
      </c>
      <c r="N123" s="27">
        <v>2.114736842105263</v>
      </c>
      <c r="O123" s="28">
        <v>1.95</v>
      </c>
      <c r="P123" s="27">
        <v>2.2595918367346943</v>
      </c>
      <c r="Q123" s="40">
        <f t="shared" si="0"/>
        <v>-4.4000000000000004</v>
      </c>
      <c r="R123" s="42">
        <f t="shared" ref="R123" si="111">Q123+R122</f>
        <v>66.300000000000011</v>
      </c>
      <c r="S123" s="10">
        <f t="shared" si="55"/>
        <v>5.71</v>
      </c>
      <c r="T123" s="27">
        <f t="shared" si="56"/>
        <v>1</v>
      </c>
      <c r="U123" s="28">
        <f t="shared" si="57"/>
        <v>1.95</v>
      </c>
      <c r="V123" s="27">
        <f t="shared" si="56"/>
        <v>1</v>
      </c>
      <c r="W123" s="40">
        <f t="shared" si="58"/>
        <v>-2</v>
      </c>
      <c r="X123" s="42">
        <f t="shared" si="59"/>
        <v>24.519999999999978</v>
      </c>
      <c r="Y123" s="117"/>
      <c r="Z123" s="27"/>
      <c r="AA123" s="33"/>
      <c r="AB123" s="27"/>
      <c r="AC123" s="27"/>
      <c r="AD123" s="27"/>
      <c r="AE123" s="118"/>
      <c r="AF123" s="117"/>
      <c r="AG123" s="27"/>
      <c r="AH123" s="33"/>
      <c r="AI123" s="27"/>
      <c r="AJ123" s="27"/>
      <c r="AK123" s="118"/>
      <c r="AL123" s="70"/>
    </row>
    <row r="124" spans="1:38" outlineLevel="1" x14ac:dyDescent="0.2">
      <c r="A124" s="72"/>
      <c r="B124" s="34">
        <f t="shared" si="1"/>
        <v>119</v>
      </c>
      <c r="C124" s="2" t="s">
        <v>653</v>
      </c>
      <c r="D124" s="55">
        <v>44397</v>
      </c>
      <c r="E124" s="2" t="s">
        <v>32</v>
      </c>
      <c r="F124" s="47" t="s">
        <v>13</v>
      </c>
      <c r="G124" s="47" t="s">
        <v>70</v>
      </c>
      <c r="H124" s="47">
        <v>1400</v>
      </c>
      <c r="I124" s="47" t="s">
        <v>128</v>
      </c>
      <c r="J124" s="47" t="s">
        <v>120</v>
      </c>
      <c r="K124" s="121" t="s">
        <v>772</v>
      </c>
      <c r="L124" s="33" t="s">
        <v>110</v>
      </c>
      <c r="M124" s="10">
        <v>5.5</v>
      </c>
      <c r="N124" s="27">
        <v>2.2199999999999998</v>
      </c>
      <c r="O124" s="28">
        <v>2.31</v>
      </c>
      <c r="P124" s="27">
        <v>1.686666666666667</v>
      </c>
      <c r="Q124" s="40">
        <f t="shared" si="0"/>
        <v>-3.9</v>
      </c>
      <c r="R124" s="42">
        <f t="shared" ref="R124" si="112">Q124+R123</f>
        <v>62.400000000000013</v>
      </c>
      <c r="S124" s="10">
        <f t="shared" si="55"/>
        <v>5.5</v>
      </c>
      <c r="T124" s="27">
        <f t="shared" si="56"/>
        <v>1</v>
      </c>
      <c r="U124" s="28">
        <f t="shared" si="57"/>
        <v>2.31</v>
      </c>
      <c r="V124" s="27">
        <f t="shared" si="56"/>
        <v>1</v>
      </c>
      <c r="W124" s="40">
        <f t="shared" si="58"/>
        <v>-2</v>
      </c>
      <c r="X124" s="42">
        <f t="shared" si="59"/>
        <v>22.519999999999978</v>
      </c>
      <c r="Y124" s="117"/>
      <c r="Z124" s="27"/>
      <c r="AA124" s="33"/>
      <c r="AB124" s="27"/>
      <c r="AC124" s="27"/>
      <c r="AD124" s="27"/>
      <c r="AE124" s="118"/>
      <c r="AF124" s="117"/>
      <c r="AG124" s="27"/>
      <c r="AH124" s="33"/>
      <c r="AI124" s="27"/>
      <c r="AJ124" s="27"/>
      <c r="AK124" s="118"/>
      <c r="AL124" s="70"/>
    </row>
    <row r="125" spans="1:38" outlineLevel="1" x14ac:dyDescent="0.2">
      <c r="A125" s="72"/>
      <c r="B125" s="34">
        <f t="shared" si="1"/>
        <v>120</v>
      </c>
      <c r="C125" s="2" t="s">
        <v>239</v>
      </c>
      <c r="D125" s="55">
        <v>44397</v>
      </c>
      <c r="E125" s="2" t="s">
        <v>32</v>
      </c>
      <c r="F125" s="47" t="s">
        <v>29</v>
      </c>
      <c r="G125" s="47" t="s">
        <v>69</v>
      </c>
      <c r="H125" s="47">
        <v>1100</v>
      </c>
      <c r="I125" s="47" t="s">
        <v>128</v>
      </c>
      <c r="J125" s="47" t="s">
        <v>120</v>
      </c>
      <c r="K125" s="121" t="s">
        <v>772</v>
      </c>
      <c r="L125" s="33" t="s">
        <v>56</v>
      </c>
      <c r="M125" s="10">
        <v>6.88</v>
      </c>
      <c r="N125" s="27">
        <v>1.6972340425531915</v>
      </c>
      <c r="O125" s="28">
        <v>2.62</v>
      </c>
      <c r="P125" s="27">
        <v>1.0460606060606059</v>
      </c>
      <c r="Q125" s="40">
        <f t="shared" si="0"/>
        <v>-2.7</v>
      </c>
      <c r="R125" s="42">
        <f t="shared" ref="R125" si="113">Q125+R124</f>
        <v>59.70000000000001</v>
      </c>
      <c r="S125" s="10">
        <f t="shared" si="55"/>
        <v>6.88</v>
      </c>
      <c r="T125" s="27">
        <f t="shared" si="56"/>
        <v>1</v>
      </c>
      <c r="U125" s="28">
        <f t="shared" si="57"/>
        <v>2.62</v>
      </c>
      <c r="V125" s="27">
        <f t="shared" si="56"/>
        <v>1</v>
      </c>
      <c r="W125" s="40">
        <f t="shared" si="58"/>
        <v>-2</v>
      </c>
      <c r="X125" s="42">
        <f t="shared" si="59"/>
        <v>20.519999999999978</v>
      </c>
      <c r="Y125" s="117"/>
      <c r="Z125" s="27"/>
      <c r="AA125" s="33"/>
      <c r="AB125" s="27"/>
      <c r="AC125" s="27"/>
      <c r="AD125" s="27"/>
      <c r="AE125" s="118"/>
      <c r="AF125" s="117"/>
      <c r="AG125" s="27"/>
      <c r="AH125" s="33"/>
      <c r="AI125" s="27"/>
      <c r="AJ125" s="27"/>
      <c r="AK125" s="118"/>
      <c r="AL125" s="70"/>
    </row>
    <row r="126" spans="1:38" outlineLevel="1" x14ac:dyDescent="0.2">
      <c r="A126" s="72"/>
      <c r="B126" s="34">
        <f t="shared" si="1"/>
        <v>121</v>
      </c>
      <c r="C126" s="2" t="s">
        <v>654</v>
      </c>
      <c r="D126" s="55">
        <v>44398</v>
      </c>
      <c r="E126" s="2" t="s">
        <v>615</v>
      </c>
      <c r="F126" s="47" t="s">
        <v>25</v>
      </c>
      <c r="G126" s="47" t="s">
        <v>245</v>
      </c>
      <c r="H126" s="47">
        <v>1100</v>
      </c>
      <c r="I126" s="47" t="s">
        <v>131</v>
      </c>
      <c r="J126" s="47" t="s">
        <v>178</v>
      </c>
      <c r="K126" s="121" t="s">
        <v>772</v>
      </c>
      <c r="L126" s="33" t="s">
        <v>9</v>
      </c>
      <c r="M126" s="10">
        <v>2.97</v>
      </c>
      <c r="N126" s="27">
        <v>5.0911627906976742</v>
      </c>
      <c r="O126" s="28">
        <v>1.54</v>
      </c>
      <c r="P126" s="27">
        <v>0</v>
      </c>
      <c r="Q126" s="40">
        <f t="shared" si="0"/>
        <v>10</v>
      </c>
      <c r="R126" s="42">
        <f t="shared" ref="R126" si="114">Q126+R125</f>
        <v>69.700000000000017</v>
      </c>
      <c r="S126" s="10">
        <f t="shared" si="55"/>
        <v>2.97</v>
      </c>
      <c r="T126" s="27">
        <f t="shared" si="56"/>
        <v>1</v>
      </c>
      <c r="U126" s="28">
        <f t="shared" si="57"/>
        <v>1.54</v>
      </c>
      <c r="V126" s="27">
        <f t="shared" si="56"/>
        <v>1</v>
      </c>
      <c r="W126" s="40">
        <f t="shared" si="58"/>
        <v>2.5099999999999998</v>
      </c>
      <c r="X126" s="42">
        <f t="shared" si="59"/>
        <v>23.02999999999998</v>
      </c>
      <c r="Y126" s="117"/>
      <c r="Z126" s="27"/>
      <c r="AA126" s="33"/>
      <c r="AB126" s="27"/>
      <c r="AC126" s="27"/>
      <c r="AD126" s="27"/>
      <c r="AE126" s="118"/>
      <c r="AF126" s="117"/>
      <c r="AG126" s="27"/>
      <c r="AH126" s="33"/>
      <c r="AI126" s="27"/>
      <c r="AJ126" s="27"/>
      <c r="AK126" s="118"/>
      <c r="AL126" s="70"/>
    </row>
    <row r="127" spans="1:38" outlineLevel="1" x14ac:dyDescent="0.2">
      <c r="A127" s="72"/>
      <c r="B127" s="34">
        <f t="shared" si="1"/>
        <v>122</v>
      </c>
      <c r="C127" s="2" t="s">
        <v>655</v>
      </c>
      <c r="D127" s="55">
        <v>44398</v>
      </c>
      <c r="E127" s="2" t="s">
        <v>615</v>
      </c>
      <c r="F127" s="47" t="s">
        <v>36</v>
      </c>
      <c r="G127" s="47" t="s">
        <v>245</v>
      </c>
      <c r="H127" s="47">
        <v>1100</v>
      </c>
      <c r="I127" s="47" t="s">
        <v>131</v>
      </c>
      <c r="J127" s="47" t="s">
        <v>178</v>
      </c>
      <c r="K127" s="121" t="s">
        <v>772</v>
      </c>
      <c r="L127" s="33" t="s">
        <v>9</v>
      </c>
      <c r="M127" s="10">
        <v>4.7</v>
      </c>
      <c r="N127" s="27">
        <v>2.7005797101449271</v>
      </c>
      <c r="O127" s="28">
        <v>2.0499999999999998</v>
      </c>
      <c r="P127" s="27">
        <v>2.5741176470588236</v>
      </c>
      <c r="Q127" s="40">
        <f t="shared" si="0"/>
        <v>12.7</v>
      </c>
      <c r="R127" s="42">
        <f t="shared" ref="R127" si="115">Q127+R126</f>
        <v>82.40000000000002</v>
      </c>
      <c r="S127" s="10">
        <f t="shared" si="55"/>
        <v>4.7</v>
      </c>
      <c r="T127" s="27">
        <f t="shared" si="56"/>
        <v>1</v>
      </c>
      <c r="U127" s="28">
        <f t="shared" si="57"/>
        <v>2.0499999999999998</v>
      </c>
      <c r="V127" s="27">
        <f t="shared" si="56"/>
        <v>1</v>
      </c>
      <c r="W127" s="40">
        <f t="shared" si="58"/>
        <v>4.75</v>
      </c>
      <c r="X127" s="42">
        <f t="shared" si="59"/>
        <v>27.77999999999998</v>
      </c>
      <c r="Y127" s="117"/>
      <c r="Z127" s="27"/>
      <c r="AA127" s="33"/>
      <c r="AB127" s="27"/>
      <c r="AC127" s="27"/>
      <c r="AD127" s="27"/>
      <c r="AE127" s="118"/>
      <c r="AF127" s="117"/>
      <c r="AG127" s="27"/>
      <c r="AH127" s="33"/>
      <c r="AI127" s="27"/>
      <c r="AJ127" s="27"/>
      <c r="AK127" s="118"/>
      <c r="AL127" s="70"/>
    </row>
    <row r="128" spans="1:38" outlineLevel="1" x14ac:dyDescent="0.2">
      <c r="A128" s="72"/>
      <c r="B128" s="34">
        <f t="shared" si="1"/>
        <v>123</v>
      </c>
      <c r="C128" s="2" t="s">
        <v>656</v>
      </c>
      <c r="D128" s="55">
        <v>44398</v>
      </c>
      <c r="E128" s="2" t="s">
        <v>615</v>
      </c>
      <c r="F128" s="47" t="s">
        <v>36</v>
      </c>
      <c r="G128" s="47" t="s">
        <v>245</v>
      </c>
      <c r="H128" s="47">
        <v>1100</v>
      </c>
      <c r="I128" s="47" t="s">
        <v>131</v>
      </c>
      <c r="J128" s="47" t="s">
        <v>178</v>
      </c>
      <c r="K128" s="121" t="s">
        <v>772</v>
      </c>
      <c r="L128" s="33" t="s">
        <v>204</v>
      </c>
      <c r="M128" s="10">
        <v>21.61</v>
      </c>
      <c r="N128" s="27">
        <v>0.48560975609756096</v>
      </c>
      <c r="O128" s="28">
        <v>6.4</v>
      </c>
      <c r="P128" s="27">
        <v>9.0000000000000024E-2</v>
      </c>
      <c r="Q128" s="40">
        <f t="shared" si="0"/>
        <v>-0.6</v>
      </c>
      <c r="R128" s="42">
        <f t="shared" ref="R128" si="116">Q128+R127</f>
        <v>81.800000000000026</v>
      </c>
      <c r="S128" s="10">
        <f t="shared" si="55"/>
        <v>21.61</v>
      </c>
      <c r="T128" s="27">
        <f t="shared" si="56"/>
        <v>1</v>
      </c>
      <c r="U128" s="28">
        <f t="shared" si="57"/>
        <v>6.4</v>
      </c>
      <c r="V128" s="27">
        <f t="shared" si="56"/>
        <v>1</v>
      </c>
      <c r="W128" s="40">
        <f>ROUND(IF(OR($L128="1st",$L128="WON"),($S128*$T128)+($U128*$V128),IF(OR($L128="2nd",$L128="3rd"),IF($U128="NTD",0,($U128*$V128))))-($T128+$V128),2)</f>
        <v>-2</v>
      </c>
      <c r="X128" s="42">
        <f t="shared" si="59"/>
        <v>25.77999999999998</v>
      </c>
      <c r="Y128" s="117"/>
      <c r="Z128" s="27"/>
      <c r="AA128" s="33"/>
      <c r="AB128" s="27"/>
      <c r="AC128" s="27"/>
      <c r="AD128" s="27"/>
      <c r="AE128" s="118"/>
      <c r="AF128" s="117"/>
      <c r="AG128" s="27"/>
      <c r="AH128" s="33"/>
      <c r="AI128" s="27"/>
      <c r="AJ128" s="27"/>
      <c r="AK128" s="118"/>
      <c r="AL128" s="70"/>
    </row>
    <row r="129" spans="1:38" outlineLevel="1" x14ac:dyDescent="0.2">
      <c r="A129" s="72"/>
      <c r="B129" s="34">
        <f t="shared" si="1"/>
        <v>124</v>
      </c>
      <c r="C129" s="2" t="s">
        <v>661</v>
      </c>
      <c r="D129" s="55">
        <v>44399</v>
      </c>
      <c r="E129" s="2" t="s">
        <v>15</v>
      </c>
      <c r="F129" s="47" t="s">
        <v>25</v>
      </c>
      <c r="G129" s="47" t="s">
        <v>245</v>
      </c>
      <c r="H129" s="47">
        <v>1000</v>
      </c>
      <c r="I129" s="47" t="s">
        <v>133</v>
      </c>
      <c r="J129" s="47" t="s">
        <v>120</v>
      </c>
      <c r="K129" s="121" t="s">
        <v>772</v>
      </c>
      <c r="L129" s="33" t="s">
        <v>74</v>
      </c>
      <c r="M129" s="10">
        <v>6.82</v>
      </c>
      <c r="N129" s="27">
        <v>1.7142553191489363</v>
      </c>
      <c r="O129" s="28">
        <v>2.64</v>
      </c>
      <c r="P129" s="27">
        <v>1.0460606060606059</v>
      </c>
      <c r="Q129" s="40">
        <f t="shared" si="0"/>
        <v>-2.8</v>
      </c>
      <c r="R129" s="42">
        <f t="shared" ref="R129" si="117">Q129+R128</f>
        <v>79.000000000000028</v>
      </c>
      <c r="S129" s="10">
        <f t="shared" ref="S129:S134" si="118">M129</f>
        <v>6.82</v>
      </c>
      <c r="T129" s="27">
        <f t="shared" si="56"/>
        <v>1</v>
      </c>
      <c r="U129" s="28">
        <f t="shared" ref="U129:U134" si="119">O129</f>
        <v>2.64</v>
      </c>
      <c r="V129" s="27">
        <f t="shared" si="56"/>
        <v>1</v>
      </c>
      <c r="W129" s="40">
        <f t="shared" ref="W129:W146" si="120">ROUND(IF(OR($L129="1st",$L129="WON"),($S129*$T129)+($U129*$V129),IF(OR($L129="2nd",$L129="3rd"),IF($U129="NTD",0,($U129*$V129))))-($T129+$V129),2)</f>
        <v>-2</v>
      </c>
      <c r="X129" s="42">
        <f t="shared" si="59"/>
        <v>23.77999999999998</v>
      </c>
      <c r="Y129" s="117"/>
      <c r="Z129" s="27"/>
      <c r="AA129" s="33"/>
      <c r="AB129" s="27"/>
      <c r="AC129" s="27"/>
      <c r="AD129" s="27"/>
      <c r="AE129" s="118"/>
      <c r="AF129" s="117"/>
      <c r="AG129" s="27"/>
      <c r="AH129" s="33"/>
      <c r="AI129" s="27"/>
      <c r="AJ129" s="27"/>
      <c r="AK129" s="118"/>
      <c r="AL129" s="70"/>
    </row>
    <row r="130" spans="1:38" outlineLevel="1" x14ac:dyDescent="0.2">
      <c r="A130" s="72"/>
      <c r="B130" s="34">
        <f t="shared" si="1"/>
        <v>125</v>
      </c>
      <c r="C130" s="2" t="s">
        <v>662</v>
      </c>
      <c r="D130" s="55">
        <v>44399</v>
      </c>
      <c r="E130" s="2" t="s">
        <v>15</v>
      </c>
      <c r="F130" s="47" t="s">
        <v>25</v>
      </c>
      <c r="G130" s="47" t="s">
        <v>245</v>
      </c>
      <c r="H130" s="47">
        <v>1000</v>
      </c>
      <c r="I130" s="47" t="s">
        <v>133</v>
      </c>
      <c r="J130" s="47" t="s">
        <v>120</v>
      </c>
      <c r="K130" s="121" t="s">
        <v>772</v>
      </c>
      <c r="L130" s="33" t="s">
        <v>12</v>
      </c>
      <c r="M130" s="10">
        <v>18.71</v>
      </c>
      <c r="N130" s="27">
        <v>0.56568181818181829</v>
      </c>
      <c r="O130" s="28">
        <v>4.5</v>
      </c>
      <c r="P130" s="27">
        <v>0.16000000000000003</v>
      </c>
      <c r="Q130" s="40">
        <f t="shared" si="0"/>
        <v>0</v>
      </c>
      <c r="R130" s="42">
        <f t="shared" ref="R130" si="121">Q130+R129</f>
        <v>79.000000000000028</v>
      </c>
      <c r="S130" s="10">
        <f t="shared" si="118"/>
        <v>18.71</v>
      </c>
      <c r="T130" s="27">
        <f t="shared" si="56"/>
        <v>1</v>
      </c>
      <c r="U130" s="28">
        <f t="shared" si="119"/>
        <v>4.5</v>
      </c>
      <c r="V130" s="27">
        <f t="shared" si="56"/>
        <v>1</v>
      </c>
      <c r="W130" s="40">
        <f t="shared" si="120"/>
        <v>2.5</v>
      </c>
      <c r="X130" s="42">
        <f t="shared" ref="X130" si="122">W130+X129</f>
        <v>26.27999999999998</v>
      </c>
      <c r="Y130" s="117"/>
      <c r="Z130" s="27"/>
      <c r="AA130" s="33"/>
      <c r="AB130" s="27"/>
      <c r="AC130" s="27"/>
      <c r="AD130" s="27"/>
      <c r="AE130" s="118"/>
      <c r="AF130" s="117"/>
      <c r="AG130" s="27"/>
      <c r="AH130" s="33"/>
      <c r="AI130" s="27"/>
      <c r="AJ130" s="27"/>
      <c r="AK130" s="118"/>
      <c r="AL130" s="70"/>
    </row>
    <row r="131" spans="1:38" outlineLevel="1" x14ac:dyDescent="0.2">
      <c r="A131" s="72"/>
      <c r="B131" s="34">
        <f t="shared" si="1"/>
        <v>126</v>
      </c>
      <c r="C131" s="2" t="s">
        <v>611</v>
      </c>
      <c r="D131" s="55">
        <v>44399</v>
      </c>
      <c r="E131" s="2" t="s">
        <v>15</v>
      </c>
      <c r="F131" s="47" t="s">
        <v>41</v>
      </c>
      <c r="G131" s="47" t="s">
        <v>67</v>
      </c>
      <c r="H131" s="47">
        <v>1300</v>
      </c>
      <c r="I131" s="47" t="s">
        <v>133</v>
      </c>
      <c r="J131" s="47" t="s">
        <v>120</v>
      </c>
      <c r="K131" s="121" t="s">
        <v>772</v>
      </c>
      <c r="L131" s="33" t="s">
        <v>227</v>
      </c>
      <c r="M131" s="10">
        <v>20.75</v>
      </c>
      <c r="N131" s="27">
        <v>0.505</v>
      </c>
      <c r="O131" s="28">
        <v>4.8</v>
      </c>
      <c r="P131" s="27">
        <v>0.12666666666666668</v>
      </c>
      <c r="Q131" s="40">
        <f t="shared" si="0"/>
        <v>-0.6</v>
      </c>
      <c r="R131" s="42">
        <f t="shared" ref="R131" si="123">Q131+R130</f>
        <v>78.400000000000034</v>
      </c>
      <c r="S131" s="10">
        <f t="shared" si="118"/>
        <v>20.75</v>
      </c>
      <c r="T131" s="27">
        <f t="shared" si="56"/>
        <v>1</v>
      </c>
      <c r="U131" s="28">
        <f t="shared" si="119"/>
        <v>4.8</v>
      </c>
      <c r="V131" s="27">
        <f t="shared" si="56"/>
        <v>1</v>
      </c>
      <c r="W131" s="40">
        <f t="shared" si="120"/>
        <v>-2</v>
      </c>
      <c r="X131" s="42">
        <f t="shared" ref="X131" si="124">W131+X130</f>
        <v>24.27999999999998</v>
      </c>
      <c r="Y131" s="117"/>
      <c r="Z131" s="27"/>
      <c r="AA131" s="33"/>
      <c r="AB131" s="27"/>
      <c r="AC131" s="27"/>
      <c r="AD131" s="27"/>
      <c r="AE131" s="118"/>
      <c r="AF131" s="117"/>
      <c r="AG131" s="27"/>
      <c r="AH131" s="33"/>
      <c r="AI131" s="27"/>
      <c r="AJ131" s="27"/>
      <c r="AK131" s="118"/>
      <c r="AL131" s="70"/>
    </row>
    <row r="132" spans="1:38" outlineLevel="1" x14ac:dyDescent="0.2">
      <c r="A132" s="72"/>
      <c r="B132" s="34">
        <f t="shared" si="1"/>
        <v>127</v>
      </c>
      <c r="C132" s="2" t="s">
        <v>664</v>
      </c>
      <c r="D132" s="55">
        <v>44399</v>
      </c>
      <c r="E132" s="2" t="s">
        <v>15</v>
      </c>
      <c r="F132" s="47" t="s">
        <v>48</v>
      </c>
      <c r="G132" s="47" t="s">
        <v>69</v>
      </c>
      <c r="H132" s="47">
        <v>1000</v>
      </c>
      <c r="I132" s="47" t="s">
        <v>133</v>
      </c>
      <c r="J132" s="47" t="s">
        <v>120</v>
      </c>
      <c r="K132" s="121" t="s">
        <v>772</v>
      </c>
      <c r="L132" s="33" t="s">
        <v>56</v>
      </c>
      <c r="M132" s="10">
        <v>3.64</v>
      </c>
      <c r="N132" s="27">
        <v>3.8033537331701344</v>
      </c>
      <c r="O132" s="28">
        <v>1.81</v>
      </c>
      <c r="P132" s="27">
        <v>4.695384615384615</v>
      </c>
      <c r="Q132" s="40">
        <f t="shared" si="0"/>
        <v>-8.5</v>
      </c>
      <c r="R132" s="42">
        <f t="shared" ref="R132" si="125">Q132+R131</f>
        <v>69.900000000000034</v>
      </c>
      <c r="S132" s="10">
        <f t="shared" si="118"/>
        <v>3.64</v>
      </c>
      <c r="T132" s="27">
        <f t="shared" si="56"/>
        <v>1</v>
      </c>
      <c r="U132" s="28">
        <f t="shared" si="119"/>
        <v>1.81</v>
      </c>
      <c r="V132" s="27">
        <f t="shared" si="56"/>
        <v>1</v>
      </c>
      <c r="W132" s="40">
        <f t="shared" si="120"/>
        <v>-2</v>
      </c>
      <c r="X132" s="42">
        <f t="shared" ref="X132" si="126">W132+X131</f>
        <v>22.27999999999998</v>
      </c>
      <c r="Y132" s="117"/>
      <c r="Z132" s="27"/>
      <c r="AA132" s="33"/>
      <c r="AB132" s="27"/>
      <c r="AC132" s="27"/>
      <c r="AD132" s="27"/>
      <c r="AE132" s="118"/>
      <c r="AF132" s="117"/>
      <c r="AG132" s="27"/>
      <c r="AH132" s="33"/>
      <c r="AI132" s="27"/>
      <c r="AJ132" s="27"/>
      <c r="AK132" s="118"/>
      <c r="AL132" s="70"/>
    </row>
    <row r="133" spans="1:38" outlineLevel="1" x14ac:dyDescent="0.2">
      <c r="A133" s="72"/>
      <c r="B133" s="34">
        <f t="shared" si="1"/>
        <v>128</v>
      </c>
      <c r="C133" s="2" t="s">
        <v>666</v>
      </c>
      <c r="D133" s="55">
        <v>44399</v>
      </c>
      <c r="E133" s="2" t="s">
        <v>240</v>
      </c>
      <c r="F133" s="47" t="s">
        <v>36</v>
      </c>
      <c r="G133" s="47" t="s">
        <v>67</v>
      </c>
      <c r="H133" s="47">
        <v>1200</v>
      </c>
      <c r="I133" s="47" t="s">
        <v>132</v>
      </c>
      <c r="J133" s="47" t="s">
        <v>178</v>
      </c>
      <c r="K133" s="121" t="s">
        <v>772</v>
      </c>
      <c r="L133" s="33" t="s">
        <v>66</v>
      </c>
      <c r="M133" s="10">
        <v>3.9</v>
      </c>
      <c r="N133" s="27">
        <v>3.4470793036750482</v>
      </c>
      <c r="O133" s="28">
        <v>1.9</v>
      </c>
      <c r="P133" s="27">
        <v>3.8228571428571434</v>
      </c>
      <c r="Q133" s="40">
        <f t="shared" si="0"/>
        <v>-7.3</v>
      </c>
      <c r="R133" s="42">
        <f t="shared" ref="R133" si="127">Q133+R132</f>
        <v>62.600000000000037</v>
      </c>
      <c r="S133" s="10">
        <f t="shared" si="118"/>
        <v>3.9</v>
      </c>
      <c r="T133" s="27">
        <f t="shared" si="56"/>
        <v>1</v>
      </c>
      <c r="U133" s="28">
        <f t="shared" si="119"/>
        <v>1.9</v>
      </c>
      <c r="V133" s="27">
        <f t="shared" si="56"/>
        <v>1</v>
      </c>
      <c r="W133" s="40">
        <f t="shared" si="120"/>
        <v>-2</v>
      </c>
      <c r="X133" s="42">
        <f t="shared" ref="X133" si="128">W133+X132</f>
        <v>20.27999999999998</v>
      </c>
      <c r="Y133" s="117"/>
      <c r="Z133" s="27"/>
      <c r="AA133" s="33"/>
      <c r="AB133" s="27"/>
      <c r="AC133" s="27"/>
      <c r="AD133" s="27"/>
      <c r="AE133" s="118"/>
      <c r="AF133" s="117"/>
      <c r="AG133" s="27"/>
      <c r="AH133" s="33"/>
      <c r="AI133" s="27"/>
      <c r="AJ133" s="27"/>
      <c r="AK133" s="118"/>
      <c r="AL133" s="70"/>
    </row>
    <row r="134" spans="1:38" outlineLevel="1" x14ac:dyDescent="0.2">
      <c r="A134" s="72"/>
      <c r="B134" s="34">
        <f t="shared" si="1"/>
        <v>129</v>
      </c>
      <c r="C134" s="2" t="s">
        <v>665</v>
      </c>
      <c r="D134" s="55">
        <v>44399</v>
      </c>
      <c r="E134" s="2" t="s">
        <v>240</v>
      </c>
      <c r="F134" s="47" t="s">
        <v>34</v>
      </c>
      <c r="G134" s="47" t="s">
        <v>245</v>
      </c>
      <c r="H134" s="47">
        <v>1000</v>
      </c>
      <c r="I134" s="47" t="s">
        <v>132</v>
      </c>
      <c r="J134" s="47" t="s">
        <v>178</v>
      </c>
      <c r="K134" s="121" t="s">
        <v>772</v>
      </c>
      <c r="L134" s="33" t="s">
        <v>12</v>
      </c>
      <c r="M134" s="10">
        <v>17.5</v>
      </c>
      <c r="N134" s="27">
        <v>0.60696969696969705</v>
      </c>
      <c r="O134" s="28">
        <v>4.53</v>
      </c>
      <c r="P134" s="27">
        <v>0.16444444444444448</v>
      </c>
      <c r="Q134" s="40">
        <f t="shared" si="0"/>
        <v>0</v>
      </c>
      <c r="R134" s="42">
        <f t="shared" ref="R134:R135" si="129">Q134+R133</f>
        <v>62.600000000000037</v>
      </c>
      <c r="S134" s="10">
        <f t="shared" si="118"/>
        <v>17.5</v>
      </c>
      <c r="T134" s="27">
        <f t="shared" si="56"/>
        <v>1</v>
      </c>
      <c r="U134" s="28">
        <f t="shared" si="119"/>
        <v>4.53</v>
      </c>
      <c r="V134" s="27">
        <f t="shared" si="56"/>
        <v>1</v>
      </c>
      <c r="W134" s="40">
        <f t="shared" si="120"/>
        <v>2.5299999999999998</v>
      </c>
      <c r="X134" s="42">
        <f t="shared" ref="X134:X135" si="130">W134+X133</f>
        <v>22.809999999999981</v>
      </c>
      <c r="Y134" s="117"/>
      <c r="Z134" s="27"/>
      <c r="AA134" s="33"/>
      <c r="AB134" s="27"/>
      <c r="AC134" s="27"/>
      <c r="AD134" s="27"/>
      <c r="AE134" s="118"/>
      <c r="AF134" s="117"/>
      <c r="AG134" s="27"/>
      <c r="AH134" s="33"/>
      <c r="AI134" s="27"/>
      <c r="AJ134" s="27"/>
      <c r="AK134" s="118"/>
      <c r="AL134" s="70"/>
    </row>
    <row r="135" spans="1:38" outlineLevel="1" x14ac:dyDescent="0.2">
      <c r="A135" s="72"/>
      <c r="B135" s="34">
        <f t="shared" si="1"/>
        <v>130</v>
      </c>
      <c r="C135" s="2" t="s">
        <v>675</v>
      </c>
      <c r="D135" s="55">
        <v>44400</v>
      </c>
      <c r="E135" s="2" t="s">
        <v>457</v>
      </c>
      <c r="F135" s="47" t="s">
        <v>36</v>
      </c>
      <c r="G135" s="47" t="s">
        <v>67</v>
      </c>
      <c r="H135" s="47">
        <v>1200</v>
      </c>
      <c r="I135" s="47" t="s">
        <v>131</v>
      </c>
      <c r="J135" s="47" t="s">
        <v>120</v>
      </c>
      <c r="K135" s="121" t="s">
        <v>772</v>
      </c>
      <c r="L135" s="33" t="s">
        <v>56</v>
      </c>
      <c r="M135" s="10">
        <v>5.12</v>
      </c>
      <c r="N135" s="27">
        <v>2.4387878787878785</v>
      </c>
      <c r="O135" s="28">
        <v>1.83</v>
      </c>
      <c r="P135" s="27">
        <v>2.9907692307692306</v>
      </c>
      <c r="Q135" s="40">
        <f t="shared" si="0"/>
        <v>-5.4</v>
      </c>
      <c r="R135" s="42">
        <f t="shared" si="129"/>
        <v>57.200000000000038</v>
      </c>
      <c r="S135" s="10">
        <f t="shared" ref="S135" si="131">M135</f>
        <v>5.12</v>
      </c>
      <c r="T135" s="27">
        <f t="shared" ref="T135:V198" si="132">IF(S135&gt;0,T$4,0)</f>
        <v>1</v>
      </c>
      <c r="U135" s="28">
        <f t="shared" ref="U135" si="133">O135</f>
        <v>1.83</v>
      </c>
      <c r="V135" s="27">
        <f t="shared" si="132"/>
        <v>1</v>
      </c>
      <c r="W135" s="40">
        <f t="shared" si="120"/>
        <v>-2</v>
      </c>
      <c r="X135" s="42">
        <f t="shared" si="130"/>
        <v>20.809999999999981</v>
      </c>
      <c r="Y135" s="117"/>
      <c r="Z135" s="27"/>
      <c r="AA135" s="33"/>
      <c r="AB135" s="27"/>
      <c r="AC135" s="27"/>
      <c r="AD135" s="27"/>
      <c r="AE135" s="118"/>
      <c r="AF135" s="117"/>
      <c r="AG135" s="27"/>
      <c r="AH135" s="33"/>
      <c r="AI135" s="27"/>
      <c r="AJ135" s="27"/>
      <c r="AK135" s="118"/>
      <c r="AL135" s="70"/>
    </row>
    <row r="136" spans="1:38" outlineLevel="1" x14ac:dyDescent="0.2">
      <c r="A136" s="72"/>
      <c r="B136" s="34">
        <f t="shared" si="1"/>
        <v>131</v>
      </c>
      <c r="C136" s="2" t="s">
        <v>584</v>
      </c>
      <c r="D136" s="55">
        <v>44400</v>
      </c>
      <c r="E136" s="2" t="s">
        <v>457</v>
      </c>
      <c r="F136" s="47" t="s">
        <v>10</v>
      </c>
      <c r="G136" s="47" t="s">
        <v>67</v>
      </c>
      <c r="H136" s="47">
        <v>1300</v>
      </c>
      <c r="I136" s="47" t="s">
        <v>131</v>
      </c>
      <c r="J136" s="47" t="s">
        <v>120</v>
      </c>
      <c r="K136" s="121" t="s">
        <v>772</v>
      </c>
      <c r="L136" s="33" t="s">
        <v>66</v>
      </c>
      <c r="M136" s="10">
        <v>3.62</v>
      </c>
      <c r="N136" s="27">
        <v>3.82</v>
      </c>
      <c r="O136" s="28">
        <v>1.6</v>
      </c>
      <c r="P136" s="27">
        <v>0</v>
      </c>
      <c r="Q136" s="40">
        <f t="shared" si="0"/>
        <v>-3.8</v>
      </c>
      <c r="R136" s="42">
        <f t="shared" ref="R136" si="134">Q136+R135</f>
        <v>53.400000000000041</v>
      </c>
      <c r="S136" s="10">
        <f t="shared" ref="S136" si="135">M136</f>
        <v>3.62</v>
      </c>
      <c r="T136" s="27">
        <f t="shared" si="132"/>
        <v>1</v>
      </c>
      <c r="U136" s="28">
        <f t="shared" ref="U136" si="136">O136</f>
        <v>1.6</v>
      </c>
      <c r="V136" s="27">
        <f t="shared" si="132"/>
        <v>1</v>
      </c>
      <c r="W136" s="40">
        <f t="shared" si="120"/>
        <v>-2</v>
      </c>
      <c r="X136" s="42">
        <f t="shared" ref="X136" si="137">W136+X135</f>
        <v>18.809999999999981</v>
      </c>
      <c r="Y136" s="117"/>
      <c r="Z136" s="27"/>
      <c r="AA136" s="33"/>
      <c r="AB136" s="27"/>
      <c r="AC136" s="27"/>
      <c r="AD136" s="27"/>
      <c r="AE136" s="118"/>
      <c r="AF136" s="117"/>
      <c r="AG136" s="27"/>
      <c r="AH136" s="33"/>
      <c r="AI136" s="27"/>
      <c r="AJ136" s="27"/>
      <c r="AK136" s="118"/>
      <c r="AL136" s="70"/>
    </row>
    <row r="137" spans="1:38" outlineLevel="1" x14ac:dyDescent="0.2">
      <c r="A137" s="72"/>
      <c r="B137" s="34">
        <f t="shared" si="1"/>
        <v>132</v>
      </c>
      <c r="C137" s="2" t="s">
        <v>677</v>
      </c>
      <c r="D137" s="55">
        <v>44401</v>
      </c>
      <c r="E137" s="2" t="s">
        <v>457</v>
      </c>
      <c r="F137" s="47" t="s">
        <v>36</v>
      </c>
      <c r="G137" s="47" t="s">
        <v>67</v>
      </c>
      <c r="H137" s="47">
        <v>1000</v>
      </c>
      <c r="I137" s="47" t="s">
        <v>131</v>
      </c>
      <c r="J137" s="47" t="s">
        <v>120</v>
      </c>
      <c r="K137" s="121" t="s">
        <v>772</v>
      </c>
      <c r="L137" s="33" t="s">
        <v>66</v>
      </c>
      <c r="M137" s="10">
        <v>17.64</v>
      </c>
      <c r="N137" s="27">
        <v>0.59836045056320397</v>
      </c>
      <c r="O137" s="28">
        <v>3.28</v>
      </c>
      <c r="P137" s="27">
        <v>0.26500000000000001</v>
      </c>
      <c r="Q137" s="40">
        <f t="shared" si="0"/>
        <v>-0.9</v>
      </c>
      <c r="R137" s="42">
        <f t="shared" ref="R137" si="138">Q137+R136</f>
        <v>52.500000000000043</v>
      </c>
      <c r="S137" s="10">
        <f t="shared" ref="S137" si="139">M137</f>
        <v>17.64</v>
      </c>
      <c r="T137" s="27">
        <f t="shared" si="132"/>
        <v>1</v>
      </c>
      <c r="U137" s="28">
        <f t="shared" ref="U137" si="140">O137</f>
        <v>3.28</v>
      </c>
      <c r="V137" s="27">
        <f t="shared" si="132"/>
        <v>1</v>
      </c>
      <c r="W137" s="40">
        <f t="shared" si="120"/>
        <v>-2</v>
      </c>
      <c r="X137" s="42">
        <f t="shared" ref="X137" si="141">W137+X136</f>
        <v>16.809999999999981</v>
      </c>
      <c r="Y137" s="117"/>
      <c r="Z137" s="27"/>
      <c r="AA137" s="33"/>
      <c r="AB137" s="27"/>
      <c r="AC137" s="27"/>
      <c r="AD137" s="27"/>
      <c r="AE137" s="118"/>
      <c r="AF137" s="117"/>
      <c r="AG137" s="27"/>
      <c r="AH137" s="33"/>
      <c r="AI137" s="27"/>
      <c r="AJ137" s="27"/>
      <c r="AK137" s="118"/>
      <c r="AL137" s="70"/>
    </row>
    <row r="138" spans="1:38" outlineLevel="1" collapsed="1" x14ac:dyDescent="0.2">
      <c r="A138" s="72"/>
      <c r="B138" s="34">
        <f t="shared" si="1"/>
        <v>133</v>
      </c>
      <c r="C138" s="2" t="s">
        <v>207</v>
      </c>
      <c r="D138" s="55">
        <v>44401</v>
      </c>
      <c r="E138" s="2" t="s">
        <v>49</v>
      </c>
      <c r="F138" s="47" t="s">
        <v>34</v>
      </c>
      <c r="G138" s="47" t="s">
        <v>660</v>
      </c>
      <c r="H138" s="47">
        <v>1100</v>
      </c>
      <c r="I138" s="47" t="s">
        <v>131</v>
      </c>
      <c r="J138" s="47" t="s">
        <v>120</v>
      </c>
      <c r="K138" s="121" t="s">
        <v>772</v>
      </c>
      <c r="L138" s="33" t="s">
        <v>8</v>
      </c>
      <c r="M138" s="10">
        <v>2.25</v>
      </c>
      <c r="N138" s="27">
        <v>7.9600000000000009</v>
      </c>
      <c r="O138" s="28">
        <v>1.21</v>
      </c>
      <c r="P138" s="27">
        <v>0</v>
      </c>
      <c r="Q138" s="40">
        <f t="shared" si="0"/>
        <v>-8</v>
      </c>
      <c r="R138" s="42">
        <f t="shared" ref="R138" si="142">Q138+R137</f>
        <v>44.500000000000043</v>
      </c>
      <c r="S138" s="10">
        <f t="shared" ref="S138" si="143">M138</f>
        <v>2.25</v>
      </c>
      <c r="T138" s="27">
        <f t="shared" si="132"/>
        <v>1</v>
      </c>
      <c r="U138" s="28">
        <f t="shared" ref="U138" si="144">O138</f>
        <v>1.21</v>
      </c>
      <c r="V138" s="27">
        <f t="shared" si="132"/>
        <v>1</v>
      </c>
      <c r="W138" s="40">
        <f t="shared" si="120"/>
        <v>-0.79</v>
      </c>
      <c r="X138" s="42">
        <f t="shared" ref="X138" si="145">W138+X137</f>
        <v>16.019999999999982</v>
      </c>
      <c r="Y138" s="117"/>
      <c r="Z138" s="27"/>
      <c r="AA138" s="33"/>
      <c r="AB138" s="27"/>
      <c r="AC138" s="27"/>
      <c r="AD138" s="27"/>
      <c r="AE138" s="118"/>
      <c r="AF138" s="117"/>
      <c r="AG138" s="27"/>
      <c r="AH138" s="33"/>
      <c r="AI138" s="27"/>
      <c r="AJ138" s="27"/>
      <c r="AK138" s="118"/>
      <c r="AL138" s="70"/>
    </row>
    <row r="139" spans="1:38" outlineLevel="1" x14ac:dyDescent="0.2">
      <c r="A139" s="72"/>
      <c r="B139" s="34">
        <f t="shared" si="1"/>
        <v>134</v>
      </c>
      <c r="C139" s="2" t="s">
        <v>680</v>
      </c>
      <c r="D139" s="55">
        <v>44402</v>
      </c>
      <c r="E139" s="2" t="s">
        <v>26</v>
      </c>
      <c r="F139" s="47" t="s">
        <v>41</v>
      </c>
      <c r="G139" s="47" t="s">
        <v>245</v>
      </c>
      <c r="H139" s="47">
        <v>1206</v>
      </c>
      <c r="I139" s="47" t="s">
        <v>131</v>
      </c>
      <c r="J139" s="47" t="s">
        <v>120</v>
      </c>
      <c r="K139" s="121" t="s">
        <v>772</v>
      </c>
      <c r="L139" s="33" t="s">
        <v>66</v>
      </c>
      <c r="M139" s="10">
        <v>85</v>
      </c>
      <c r="N139" s="27">
        <v>0.11952380952380953</v>
      </c>
      <c r="O139" s="28">
        <v>13.42</v>
      </c>
      <c r="P139" s="27">
        <v>0.01</v>
      </c>
      <c r="Q139" s="40">
        <f t="shared" si="0"/>
        <v>-0.1</v>
      </c>
      <c r="R139" s="42">
        <f t="shared" ref="R139" si="146">Q139+R138</f>
        <v>44.400000000000041</v>
      </c>
      <c r="S139" s="10">
        <f t="shared" ref="S139" si="147">M139</f>
        <v>85</v>
      </c>
      <c r="T139" s="27">
        <f t="shared" si="132"/>
        <v>1</v>
      </c>
      <c r="U139" s="28">
        <f t="shared" ref="U139" si="148">O139</f>
        <v>13.42</v>
      </c>
      <c r="V139" s="27">
        <f t="shared" si="132"/>
        <v>1</v>
      </c>
      <c r="W139" s="40">
        <f t="shared" si="120"/>
        <v>-2</v>
      </c>
      <c r="X139" s="42">
        <f t="shared" ref="X139" si="149">W139+X138</f>
        <v>14.019999999999982</v>
      </c>
      <c r="Y139" s="117"/>
      <c r="Z139" s="27"/>
      <c r="AA139" s="33"/>
      <c r="AB139" s="27"/>
      <c r="AC139" s="27"/>
      <c r="AD139" s="27"/>
      <c r="AE139" s="118"/>
      <c r="AF139" s="117"/>
      <c r="AG139" s="27"/>
      <c r="AH139" s="33"/>
      <c r="AI139" s="27"/>
      <c r="AJ139" s="27"/>
      <c r="AK139" s="118"/>
      <c r="AL139" s="70"/>
    </row>
    <row r="140" spans="1:38" outlineLevel="1" x14ac:dyDescent="0.2">
      <c r="A140" s="72"/>
      <c r="B140" s="34">
        <f t="shared" si="1"/>
        <v>135</v>
      </c>
      <c r="C140" s="2" t="s">
        <v>681</v>
      </c>
      <c r="D140" s="55">
        <v>44402</v>
      </c>
      <c r="E140" s="2" t="s">
        <v>26</v>
      </c>
      <c r="F140" s="47" t="s">
        <v>29</v>
      </c>
      <c r="G140" s="47" t="s">
        <v>69</v>
      </c>
      <c r="H140" s="47">
        <v>1206</v>
      </c>
      <c r="I140" s="47" t="s">
        <v>131</v>
      </c>
      <c r="J140" s="47" t="s">
        <v>120</v>
      </c>
      <c r="K140" s="121" t="s">
        <v>772</v>
      </c>
      <c r="L140" s="33" t="s">
        <v>92</v>
      </c>
      <c r="M140" s="10">
        <v>106.5</v>
      </c>
      <c r="N140" s="27">
        <v>9.4716577540106955E-2</v>
      </c>
      <c r="O140" s="28">
        <v>16.5</v>
      </c>
      <c r="P140" s="27">
        <v>5.0000000000000001E-3</v>
      </c>
      <c r="Q140" s="40">
        <f t="shared" si="0"/>
        <v>-0.1</v>
      </c>
      <c r="R140" s="42">
        <f t="shared" ref="R140:R141" si="150">Q140+R139</f>
        <v>44.30000000000004</v>
      </c>
      <c r="S140" s="10">
        <f t="shared" ref="S140" si="151">M140</f>
        <v>106.5</v>
      </c>
      <c r="T140" s="27">
        <f t="shared" si="132"/>
        <v>1</v>
      </c>
      <c r="U140" s="28">
        <f t="shared" ref="U140" si="152">O140</f>
        <v>16.5</v>
      </c>
      <c r="V140" s="27">
        <f t="shared" si="132"/>
        <v>1</v>
      </c>
      <c r="W140" s="40">
        <f t="shared" si="120"/>
        <v>-2</v>
      </c>
      <c r="X140" s="42">
        <f t="shared" ref="X140:X141" si="153">W140+X139</f>
        <v>12.019999999999982</v>
      </c>
      <c r="Y140" s="117"/>
      <c r="Z140" s="27"/>
      <c r="AA140" s="33"/>
      <c r="AB140" s="27"/>
      <c r="AC140" s="27"/>
      <c r="AD140" s="27"/>
      <c r="AE140" s="118"/>
      <c r="AF140" s="117"/>
      <c r="AG140" s="27"/>
      <c r="AH140" s="33"/>
      <c r="AI140" s="27"/>
      <c r="AJ140" s="27"/>
      <c r="AK140" s="118"/>
      <c r="AL140" s="70"/>
    </row>
    <row r="141" spans="1:38" outlineLevel="1" x14ac:dyDescent="0.2">
      <c r="A141" s="72"/>
      <c r="B141" s="34">
        <f t="shared" si="1"/>
        <v>136</v>
      </c>
      <c r="C141" s="2" t="s">
        <v>571</v>
      </c>
      <c r="D141" s="55">
        <v>44402</v>
      </c>
      <c r="E141" s="2" t="s">
        <v>447</v>
      </c>
      <c r="F141" s="47" t="s">
        <v>36</v>
      </c>
      <c r="G141" s="47" t="s">
        <v>67</v>
      </c>
      <c r="H141" s="47">
        <v>1205</v>
      </c>
      <c r="I141" s="47" t="s">
        <v>131</v>
      </c>
      <c r="J141" s="47" t="s">
        <v>120</v>
      </c>
      <c r="K141" s="121" t="s">
        <v>772</v>
      </c>
      <c r="L141" s="33" t="s">
        <v>12</v>
      </c>
      <c r="M141" s="10">
        <v>4.9000000000000004</v>
      </c>
      <c r="N141" s="27">
        <v>2.5560448807854135</v>
      </c>
      <c r="O141" s="28">
        <v>1.98</v>
      </c>
      <c r="P141" s="27">
        <v>2.6100000000000003</v>
      </c>
      <c r="Q141" s="40">
        <f t="shared" si="0"/>
        <v>0</v>
      </c>
      <c r="R141" s="42">
        <f t="shared" si="150"/>
        <v>44.30000000000004</v>
      </c>
      <c r="S141" s="10">
        <f t="shared" ref="S141:S146" si="154">M141</f>
        <v>4.9000000000000004</v>
      </c>
      <c r="T141" s="27">
        <f t="shared" si="132"/>
        <v>1</v>
      </c>
      <c r="U141" s="28">
        <f t="shared" ref="U141:U146" si="155">O141</f>
        <v>1.98</v>
      </c>
      <c r="V141" s="27">
        <f t="shared" si="132"/>
        <v>1</v>
      </c>
      <c r="W141" s="40">
        <f t="shared" si="120"/>
        <v>-0.02</v>
      </c>
      <c r="X141" s="42">
        <f t="shared" si="153"/>
        <v>11.999999999999982</v>
      </c>
      <c r="Y141" s="117"/>
      <c r="Z141" s="27"/>
      <c r="AA141" s="33"/>
      <c r="AB141" s="27"/>
      <c r="AC141" s="27"/>
      <c r="AD141" s="27"/>
      <c r="AE141" s="118"/>
      <c r="AF141" s="117"/>
      <c r="AG141" s="27"/>
      <c r="AH141" s="33"/>
      <c r="AI141" s="27"/>
      <c r="AJ141" s="27"/>
      <c r="AK141" s="118"/>
      <c r="AL141" s="70"/>
    </row>
    <row r="142" spans="1:38" outlineLevel="1" x14ac:dyDescent="0.2">
      <c r="A142" s="72"/>
      <c r="B142" s="34">
        <f t="shared" si="1"/>
        <v>137</v>
      </c>
      <c r="C142" s="2" t="s">
        <v>682</v>
      </c>
      <c r="D142" s="55">
        <v>44402</v>
      </c>
      <c r="E142" s="2" t="s">
        <v>447</v>
      </c>
      <c r="F142" s="47" t="s">
        <v>36</v>
      </c>
      <c r="G142" s="47" t="s">
        <v>67</v>
      </c>
      <c r="H142" s="47">
        <v>1205</v>
      </c>
      <c r="I142" s="47" t="s">
        <v>131</v>
      </c>
      <c r="J142" s="47" t="s">
        <v>120</v>
      </c>
      <c r="K142" s="121" t="s">
        <v>772</v>
      </c>
      <c r="L142" s="33" t="s">
        <v>9</v>
      </c>
      <c r="M142" s="10">
        <v>18.5</v>
      </c>
      <c r="N142" s="27">
        <v>0.57285714285714295</v>
      </c>
      <c r="O142" s="28">
        <v>4.32</v>
      </c>
      <c r="P142" s="27">
        <v>0.16000000000000003</v>
      </c>
      <c r="Q142" s="40">
        <f t="shared" si="0"/>
        <v>10.6</v>
      </c>
      <c r="R142" s="42">
        <f t="shared" ref="R142" si="156">Q142+R141</f>
        <v>54.900000000000041</v>
      </c>
      <c r="S142" s="10">
        <f t="shared" si="154"/>
        <v>18.5</v>
      </c>
      <c r="T142" s="27">
        <f t="shared" si="132"/>
        <v>1</v>
      </c>
      <c r="U142" s="28">
        <f t="shared" si="155"/>
        <v>4.32</v>
      </c>
      <c r="V142" s="27">
        <f t="shared" si="132"/>
        <v>1</v>
      </c>
      <c r="W142" s="40">
        <f t="shared" si="120"/>
        <v>20.82</v>
      </c>
      <c r="X142" s="42">
        <f t="shared" ref="X142" si="157">W142+X141</f>
        <v>32.819999999999979</v>
      </c>
      <c r="Y142" s="117"/>
      <c r="Z142" s="27"/>
      <c r="AA142" s="33"/>
      <c r="AB142" s="27"/>
      <c r="AC142" s="27"/>
      <c r="AD142" s="27"/>
      <c r="AE142" s="118"/>
      <c r="AF142" s="117"/>
      <c r="AG142" s="27"/>
      <c r="AH142" s="33"/>
      <c r="AI142" s="27"/>
      <c r="AJ142" s="27"/>
      <c r="AK142" s="118"/>
      <c r="AL142" s="70"/>
    </row>
    <row r="143" spans="1:38" outlineLevel="1" x14ac:dyDescent="0.2">
      <c r="A143" s="72"/>
      <c r="B143" s="34">
        <f t="shared" si="1"/>
        <v>138</v>
      </c>
      <c r="C143" s="2" t="s">
        <v>683</v>
      </c>
      <c r="D143" s="55">
        <v>44402</v>
      </c>
      <c r="E143" s="2" t="s">
        <v>447</v>
      </c>
      <c r="F143" s="47" t="s">
        <v>10</v>
      </c>
      <c r="G143" s="47" t="s">
        <v>67</v>
      </c>
      <c r="H143" s="47">
        <v>1205</v>
      </c>
      <c r="I143" s="47" t="s">
        <v>131</v>
      </c>
      <c r="J143" s="47" t="s">
        <v>120</v>
      </c>
      <c r="K143" s="121" t="s">
        <v>772</v>
      </c>
      <c r="L143" s="33" t="s">
        <v>86</v>
      </c>
      <c r="M143" s="10">
        <v>41.28</v>
      </c>
      <c r="N143" s="27">
        <v>0.24754385964912282</v>
      </c>
      <c r="O143" s="28">
        <v>9.15</v>
      </c>
      <c r="P143" s="27">
        <v>0.03</v>
      </c>
      <c r="Q143" s="40">
        <f t="shared" si="0"/>
        <v>-0.3</v>
      </c>
      <c r="R143" s="42">
        <f t="shared" ref="R143" si="158">Q143+R142</f>
        <v>54.600000000000044</v>
      </c>
      <c r="S143" s="10">
        <f t="shared" si="154"/>
        <v>41.28</v>
      </c>
      <c r="T143" s="27">
        <f t="shared" si="132"/>
        <v>1</v>
      </c>
      <c r="U143" s="28">
        <f t="shared" si="155"/>
        <v>9.15</v>
      </c>
      <c r="V143" s="27">
        <f t="shared" si="132"/>
        <v>1</v>
      </c>
      <c r="W143" s="40">
        <f t="shared" si="120"/>
        <v>-2</v>
      </c>
      <c r="X143" s="42">
        <f t="shared" ref="X143" si="159">W143+X142</f>
        <v>30.819999999999979</v>
      </c>
      <c r="Y143" s="117"/>
      <c r="Z143" s="27"/>
      <c r="AA143" s="33"/>
      <c r="AB143" s="27"/>
      <c r="AC143" s="27"/>
      <c r="AD143" s="27"/>
      <c r="AE143" s="118"/>
      <c r="AF143" s="117"/>
      <c r="AG143" s="27"/>
      <c r="AH143" s="33"/>
      <c r="AI143" s="27"/>
      <c r="AJ143" s="27"/>
      <c r="AK143" s="118"/>
      <c r="AL143" s="70"/>
    </row>
    <row r="144" spans="1:38" outlineLevel="1" x14ac:dyDescent="0.2">
      <c r="A144" s="72"/>
      <c r="B144" s="34">
        <f t="shared" si="1"/>
        <v>139</v>
      </c>
      <c r="C144" s="2" t="s">
        <v>684</v>
      </c>
      <c r="D144" s="55">
        <v>44402</v>
      </c>
      <c r="E144" s="2" t="s">
        <v>447</v>
      </c>
      <c r="F144" s="47" t="s">
        <v>29</v>
      </c>
      <c r="G144" s="47" t="s">
        <v>69</v>
      </c>
      <c r="H144" s="47">
        <v>1205</v>
      </c>
      <c r="I144" s="47" t="s">
        <v>131</v>
      </c>
      <c r="J144" s="47" t="s">
        <v>120</v>
      </c>
      <c r="K144" s="121" t="s">
        <v>772</v>
      </c>
      <c r="L144" s="33" t="s">
        <v>110</v>
      </c>
      <c r="M144" s="10">
        <v>20</v>
      </c>
      <c r="N144" s="27">
        <v>0.52578947368421047</v>
      </c>
      <c r="O144" s="28">
        <v>5.4</v>
      </c>
      <c r="P144" s="27">
        <v>0.12666666666666668</v>
      </c>
      <c r="Q144" s="40">
        <f t="shared" si="0"/>
        <v>-0.7</v>
      </c>
      <c r="R144" s="42">
        <f t="shared" ref="R144" si="160">Q144+R143</f>
        <v>53.900000000000041</v>
      </c>
      <c r="S144" s="10">
        <f t="shared" si="154"/>
        <v>20</v>
      </c>
      <c r="T144" s="27">
        <f t="shared" si="132"/>
        <v>1</v>
      </c>
      <c r="U144" s="28">
        <f t="shared" si="155"/>
        <v>5.4</v>
      </c>
      <c r="V144" s="27">
        <f t="shared" si="132"/>
        <v>1</v>
      </c>
      <c r="W144" s="40">
        <f t="shared" si="120"/>
        <v>-2</v>
      </c>
      <c r="X144" s="42">
        <f t="shared" ref="X144" si="161">W144+X143</f>
        <v>28.819999999999979</v>
      </c>
      <c r="Y144" s="117"/>
      <c r="Z144" s="27"/>
      <c r="AA144" s="33"/>
      <c r="AB144" s="27"/>
      <c r="AC144" s="27"/>
      <c r="AD144" s="27"/>
      <c r="AE144" s="118"/>
      <c r="AF144" s="117"/>
      <c r="AG144" s="27"/>
      <c r="AH144" s="33"/>
      <c r="AI144" s="27"/>
      <c r="AJ144" s="27"/>
      <c r="AK144" s="118"/>
      <c r="AL144" s="70"/>
    </row>
    <row r="145" spans="1:38" outlineLevel="1" x14ac:dyDescent="0.2">
      <c r="A145" s="72"/>
      <c r="B145" s="34">
        <f t="shared" si="1"/>
        <v>140</v>
      </c>
      <c r="C145" s="2" t="s">
        <v>586</v>
      </c>
      <c r="D145" s="55">
        <v>44402</v>
      </c>
      <c r="E145" s="2" t="s">
        <v>588</v>
      </c>
      <c r="F145" s="47" t="s">
        <v>36</v>
      </c>
      <c r="G145" s="47" t="s">
        <v>67</v>
      </c>
      <c r="H145" s="47">
        <v>1100</v>
      </c>
      <c r="I145" s="47" t="s">
        <v>131</v>
      </c>
      <c r="J145" s="47" t="s">
        <v>178</v>
      </c>
      <c r="K145" s="121" t="s">
        <v>772</v>
      </c>
      <c r="L145" s="33" t="s">
        <v>9</v>
      </c>
      <c r="M145" s="10">
        <v>2.54</v>
      </c>
      <c r="N145" s="27">
        <v>6.4971428571428573</v>
      </c>
      <c r="O145" s="28">
        <v>1.33</v>
      </c>
      <c r="P145" s="27">
        <v>0</v>
      </c>
      <c r="Q145" s="40">
        <f t="shared" si="0"/>
        <v>10</v>
      </c>
      <c r="R145" s="42">
        <f t="shared" ref="R145" si="162">Q145+R144</f>
        <v>63.900000000000041</v>
      </c>
      <c r="S145" s="10">
        <f t="shared" si="154"/>
        <v>2.54</v>
      </c>
      <c r="T145" s="27">
        <f t="shared" si="132"/>
        <v>1</v>
      </c>
      <c r="U145" s="28">
        <f t="shared" si="155"/>
        <v>1.33</v>
      </c>
      <c r="V145" s="27">
        <f t="shared" si="132"/>
        <v>1</v>
      </c>
      <c r="W145" s="40">
        <f t="shared" si="120"/>
        <v>1.87</v>
      </c>
      <c r="X145" s="42">
        <f t="shared" ref="X145" si="163">W145+X144</f>
        <v>30.68999999999998</v>
      </c>
      <c r="Y145" s="117"/>
      <c r="Z145" s="27"/>
      <c r="AA145" s="33"/>
      <c r="AB145" s="27"/>
      <c r="AC145" s="27"/>
      <c r="AD145" s="27"/>
      <c r="AE145" s="118"/>
      <c r="AF145" s="117"/>
      <c r="AG145" s="27"/>
      <c r="AH145" s="33"/>
      <c r="AI145" s="27"/>
      <c r="AJ145" s="27"/>
      <c r="AK145" s="118"/>
      <c r="AL145" s="70"/>
    </row>
    <row r="146" spans="1:38" outlineLevel="1" x14ac:dyDescent="0.2">
      <c r="A146" s="72"/>
      <c r="B146" s="34">
        <f t="shared" si="1"/>
        <v>141</v>
      </c>
      <c r="C146" s="2" t="s">
        <v>685</v>
      </c>
      <c r="D146" s="55">
        <v>44402</v>
      </c>
      <c r="E146" s="2" t="s">
        <v>588</v>
      </c>
      <c r="F146" s="47" t="s">
        <v>10</v>
      </c>
      <c r="G146" s="47" t="s">
        <v>67</v>
      </c>
      <c r="H146" s="47">
        <v>1000</v>
      </c>
      <c r="I146" s="47" t="s">
        <v>131</v>
      </c>
      <c r="J146" s="47" t="s">
        <v>178</v>
      </c>
      <c r="K146" s="121" t="s">
        <v>772</v>
      </c>
      <c r="L146" s="33" t="s">
        <v>12</v>
      </c>
      <c r="M146" s="10">
        <v>2.33</v>
      </c>
      <c r="N146" s="27">
        <v>7.4912471655328803</v>
      </c>
      <c r="O146" s="28">
        <v>1.36</v>
      </c>
      <c r="P146" s="27">
        <v>0</v>
      </c>
      <c r="Q146" s="40">
        <f t="shared" si="0"/>
        <v>-7.5</v>
      </c>
      <c r="R146" s="42">
        <f t="shared" ref="R146" si="164">Q146+R145</f>
        <v>56.400000000000041</v>
      </c>
      <c r="S146" s="10">
        <f t="shared" si="154"/>
        <v>2.33</v>
      </c>
      <c r="T146" s="27">
        <f t="shared" si="132"/>
        <v>1</v>
      </c>
      <c r="U146" s="28">
        <f t="shared" si="155"/>
        <v>1.36</v>
      </c>
      <c r="V146" s="27">
        <f t="shared" si="132"/>
        <v>1</v>
      </c>
      <c r="W146" s="40">
        <f t="shared" si="120"/>
        <v>-0.64</v>
      </c>
      <c r="X146" s="42">
        <f t="shared" ref="X146" si="165">W146+X145</f>
        <v>30.049999999999979</v>
      </c>
      <c r="Y146" s="117"/>
      <c r="Z146" s="27"/>
      <c r="AA146" s="33"/>
      <c r="AB146" s="27"/>
      <c r="AC146" s="27"/>
      <c r="AD146" s="27"/>
      <c r="AE146" s="118"/>
      <c r="AF146" s="117"/>
      <c r="AG146" s="27"/>
      <c r="AH146" s="33"/>
      <c r="AI146" s="27"/>
      <c r="AJ146" s="27"/>
      <c r="AK146" s="118"/>
      <c r="AL146" s="70"/>
    </row>
    <row r="147" spans="1:38" outlineLevel="1" x14ac:dyDescent="0.2">
      <c r="A147" s="72"/>
      <c r="B147" s="34">
        <f t="shared" si="1"/>
        <v>142</v>
      </c>
      <c r="C147" s="2" t="s">
        <v>688</v>
      </c>
      <c r="D147" s="55">
        <v>44403</v>
      </c>
      <c r="E147" s="2" t="s">
        <v>291</v>
      </c>
      <c r="F147" s="47" t="s">
        <v>13</v>
      </c>
      <c r="G147" s="47" t="s">
        <v>70</v>
      </c>
      <c r="H147" s="47">
        <v>1000</v>
      </c>
      <c r="I147" s="47" t="s">
        <v>133</v>
      </c>
      <c r="J147" s="47" t="s">
        <v>178</v>
      </c>
      <c r="K147" s="121" t="s">
        <v>772</v>
      </c>
      <c r="L147" s="33" t="s">
        <v>204</v>
      </c>
      <c r="M147" s="10">
        <v>4.1900000000000004</v>
      </c>
      <c r="N147" s="27">
        <v>3.1454901960784314</v>
      </c>
      <c r="O147" s="28">
        <v>2.2200000000000002</v>
      </c>
      <c r="P147" s="27">
        <v>2.56</v>
      </c>
      <c r="Q147" s="40">
        <f t="shared" si="0"/>
        <v>-5.7</v>
      </c>
      <c r="R147" s="42">
        <f t="shared" ref="R147" si="166">Q147+R146</f>
        <v>50.700000000000038</v>
      </c>
      <c r="S147" s="10">
        <f t="shared" ref="S147:S149" si="167">M147</f>
        <v>4.1900000000000004</v>
      </c>
      <c r="T147" s="27">
        <f t="shared" si="132"/>
        <v>1</v>
      </c>
      <c r="U147" s="28">
        <f t="shared" ref="U147:U149" si="168">O147</f>
        <v>2.2200000000000002</v>
      </c>
      <c r="V147" s="27">
        <f t="shared" si="132"/>
        <v>1</v>
      </c>
      <c r="W147" s="40">
        <f t="shared" si="58"/>
        <v>-2</v>
      </c>
      <c r="X147" s="42">
        <f t="shared" ref="X147" si="169">W147+X146</f>
        <v>28.049999999999979</v>
      </c>
      <c r="Y147" s="117"/>
      <c r="Z147" s="27"/>
      <c r="AA147" s="33"/>
      <c r="AB147" s="27"/>
      <c r="AC147" s="27"/>
      <c r="AD147" s="27"/>
      <c r="AE147" s="118"/>
      <c r="AF147" s="117"/>
      <c r="AG147" s="27"/>
      <c r="AH147" s="33"/>
      <c r="AI147" s="27"/>
      <c r="AJ147" s="27"/>
      <c r="AK147" s="118"/>
      <c r="AL147" s="70"/>
    </row>
    <row r="148" spans="1:38" outlineLevel="1" x14ac:dyDescent="0.2">
      <c r="A148" s="72"/>
      <c r="B148" s="34">
        <f t="shared" si="1"/>
        <v>143</v>
      </c>
      <c r="C148" s="2" t="s">
        <v>689</v>
      </c>
      <c r="D148" s="55">
        <v>44405</v>
      </c>
      <c r="E148" s="2" t="s">
        <v>615</v>
      </c>
      <c r="F148" s="47" t="s">
        <v>25</v>
      </c>
      <c r="G148" s="47" t="s">
        <v>245</v>
      </c>
      <c r="H148" s="47">
        <v>1100</v>
      </c>
      <c r="I148" s="47" t="s">
        <v>132</v>
      </c>
      <c r="J148" s="47" t="s">
        <v>178</v>
      </c>
      <c r="K148" s="121" t="s">
        <v>772</v>
      </c>
      <c r="L148" s="33" t="s">
        <v>86</v>
      </c>
      <c r="M148" s="10">
        <v>3.35</v>
      </c>
      <c r="N148" s="27">
        <v>4.2728947368421046</v>
      </c>
      <c r="O148" s="28">
        <v>1.75</v>
      </c>
      <c r="P148" s="27">
        <v>0</v>
      </c>
      <c r="Q148" s="40">
        <f t="shared" si="0"/>
        <v>-4.3</v>
      </c>
      <c r="R148" s="42">
        <f t="shared" ref="R148" si="170">Q148+R147</f>
        <v>46.400000000000041</v>
      </c>
      <c r="S148" s="10">
        <f t="shared" si="167"/>
        <v>3.35</v>
      </c>
      <c r="T148" s="27">
        <f t="shared" si="132"/>
        <v>1</v>
      </c>
      <c r="U148" s="28">
        <f t="shared" si="168"/>
        <v>1.75</v>
      </c>
      <c r="V148" s="27">
        <f t="shared" si="132"/>
        <v>1</v>
      </c>
      <c r="W148" s="40">
        <f t="shared" si="58"/>
        <v>-2</v>
      </c>
      <c r="X148" s="42">
        <f t="shared" ref="X148" si="171">W148+X147</f>
        <v>26.049999999999979</v>
      </c>
      <c r="Y148" s="117"/>
      <c r="Z148" s="27"/>
      <c r="AA148" s="33"/>
      <c r="AB148" s="27"/>
      <c r="AC148" s="27"/>
      <c r="AD148" s="27"/>
      <c r="AE148" s="118"/>
      <c r="AF148" s="117"/>
      <c r="AG148" s="27"/>
      <c r="AH148" s="33"/>
      <c r="AI148" s="27"/>
      <c r="AJ148" s="27"/>
      <c r="AK148" s="118"/>
      <c r="AL148" s="70"/>
    </row>
    <row r="149" spans="1:38" outlineLevel="1" x14ac:dyDescent="0.2">
      <c r="A149" s="72"/>
      <c r="B149" s="34">
        <f t="shared" si="1"/>
        <v>144</v>
      </c>
      <c r="C149" s="2" t="s">
        <v>582</v>
      </c>
      <c r="D149" s="55">
        <v>44407</v>
      </c>
      <c r="E149" s="2" t="s">
        <v>47</v>
      </c>
      <c r="F149" s="47" t="s">
        <v>34</v>
      </c>
      <c r="G149" s="47" t="s">
        <v>692</v>
      </c>
      <c r="H149" s="47">
        <v>1000</v>
      </c>
      <c r="I149" s="47" t="s">
        <v>131</v>
      </c>
      <c r="J149" s="47" t="s">
        <v>438</v>
      </c>
      <c r="K149" s="121" t="s">
        <v>772</v>
      </c>
      <c r="L149" s="33" t="s">
        <v>86</v>
      </c>
      <c r="M149" s="10">
        <v>6.8</v>
      </c>
      <c r="N149" s="27">
        <v>1.7235396518375241</v>
      </c>
      <c r="O149" s="28">
        <v>2.6</v>
      </c>
      <c r="P149" s="27">
        <v>1.0646153846153845</v>
      </c>
      <c r="Q149" s="40">
        <f t="shared" si="0"/>
        <v>-2.8</v>
      </c>
      <c r="R149" s="42">
        <f t="shared" ref="R149" si="172">Q149+R148</f>
        <v>43.600000000000044</v>
      </c>
      <c r="S149" s="10">
        <f t="shared" si="167"/>
        <v>6.8</v>
      </c>
      <c r="T149" s="27">
        <f t="shared" si="132"/>
        <v>1</v>
      </c>
      <c r="U149" s="28">
        <f t="shared" si="168"/>
        <v>2.6</v>
      </c>
      <c r="V149" s="27">
        <f t="shared" si="132"/>
        <v>1</v>
      </c>
      <c r="W149" s="40">
        <f t="shared" si="58"/>
        <v>-2</v>
      </c>
      <c r="X149" s="42">
        <f t="shared" ref="X149" si="173">W149+X148</f>
        <v>24.049999999999979</v>
      </c>
      <c r="Y149" s="117"/>
      <c r="Z149" s="27"/>
      <c r="AA149" s="33"/>
      <c r="AB149" s="27"/>
      <c r="AC149" s="27"/>
      <c r="AD149" s="27"/>
      <c r="AE149" s="118"/>
      <c r="AF149" s="117"/>
      <c r="AG149" s="27"/>
      <c r="AH149" s="33"/>
      <c r="AI149" s="27"/>
      <c r="AJ149" s="27"/>
      <c r="AK149" s="118"/>
      <c r="AL149" s="70"/>
    </row>
    <row r="150" spans="1:38" outlineLevel="1" x14ac:dyDescent="0.2">
      <c r="A150" s="72"/>
      <c r="B150" s="34">
        <f t="shared" si="1"/>
        <v>145</v>
      </c>
      <c r="C150" s="2" t="s">
        <v>319</v>
      </c>
      <c r="D150" s="55">
        <v>44408</v>
      </c>
      <c r="E150" s="2" t="s">
        <v>27</v>
      </c>
      <c r="F150" s="47" t="s">
        <v>25</v>
      </c>
      <c r="G150" s="47" t="s">
        <v>245</v>
      </c>
      <c r="H150" s="47">
        <v>1000</v>
      </c>
      <c r="I150" s="47" t="s">
        <v>131</v>
      </c>
      <c r="J150" s="47" t="s">
        <v>120</v>
      </c>
      <c r="K150" s="121" t="s">
        <v>772</v>
      </c>
      <c r="L150" s="33" t="s">
        <v>8</v>
      </c>
      <c r="M150" s="10">
        <v>1.86</v>
      </c>
      <c r="N150" s="27">
        <v>11.625142857142855</v>
      </c>
      <c r="O150" s="28">
        <v>1.25</v>
      </c>
      <c r="P150" s="27">
        <v>0</v>
      </c>
      <c r="Q150" s="40">
        <f t="shared" si="0"/>
        <v>-11.6</v>
      </c>
      <c r="R150" s="42">
        <f t="shared" ref="R150" si="174">Q150+R149</f>
        <v>32.000000000000043</v>
      </c>
      <c r="S150" s="10">
        <f t="shared" ref="S150:S154" si="175">M150</f>
        <v>1.86</v>
      </c>
      <c r="T150" s="27">
        <f t="shared" si="132"/>
        <v>1</v>
      </c>
      <c r="U150" s="28">
        <f t="shared" ref="U150:U154" si="176">O150</f>
        <v>1.25</v>
      </c>
      <c r="V150" s="27">
        <f t="shared" si="132"/>
        <v>1</v>
      </c>
      <c r="W150" s="40">
        <f t="shared" si="58"/>
        <v>-0.75</v>
      </c>
      <c r="X150" s="42">
        <f t="shared" ref="X150" si="177">W150+X149</f>
        <v>23.299999999999979</v>
      </c>
      <c r="Y150" s="117"/>
      <c r="Z150" s="27"/>
      <c r="AA150" s="33"/>
      <c r="AB150" s="27"/>
      <c r="AC150" s="27"/>
      <c r="AD150" s="27"/>
      <c r="AE150" s="118"/>
      <c r="AF150" s="117"/>
      <c r="AG150" s="27"/>
      <c r="AH150" s="33"/>
      <c r="AI150" s="27"/>
      <c r="AJ150" s="27"/>
      <c r="AK150" s="118"/>
      <c r="AL150" s="70"/>
    </row>
    <row r="151" spans="1:38" outlineLevel="1" x14ac:dyDescent="0.2">
      <c r="A151" s="72"/>
      <c r="B151" s="34">
        <f t="shared" si="1"/>
        <v>146</v>
      </c>
      <c r="C151" s="2" t="s">
        <v>694</v>
      </c>
      <c r="D151" s="55">
        <v>44408</v>
      </c>
      <c r="E151" s="2" t="s">
        <v>44</v>
      </c>
      <c r="F151" s="47" t="s">
        <v>36</v>
      </c>
      <c r="G151" s="47" t="s">
        <v>67</v>
      </c>
      <c r="H151" s="47">
        <v>1200</v>
      </c>
      <c r="I151" s="47" t="s">
        <v>128</v>
      </c>
      <c r="J151" s="47" t="s">
        <v>120</v>
      </c>
      <c r="K151" s="121" t="s">
        <v>772</v>
      </c>
      <c r="L151" s="33" t="s">
        <v>65</v>
      </c>
      <c r="M151" s="10">
        <v>10</v>
      </c>
      <c r="N151" s="27">
        <v>1.1099999999999999</v>
      </c>
      <c r="O151" s="28">
        <v>3.18</v>
      </c>
      <c r="P151" s="27">
        <v>0.50666666666666627</v>
      </c>
      <c r="Q151" s="40">
        <f t="shared" si="0"/>
        <v>-1.6</v>
      </c>
      <c r="R151" s="42">
        <f t="shared" ref="R151" si="178">Q151+R150</f>
        <v>30.400000000000041</v>
      </c>
      <c r="S151" s="10">
        <f t="shared" si="175"/>
        <v>10</v>
      </c>
      <c r="T151" s="27">
        <f t="shared" si="132"/>
        <v>1</v>
      </c>
      <c r="U151" s="28">
        <f t="shared" si="176"/>
        <v>3.18</v>
      </c>
      <c r="V151" s="27">
        <f t="shared" si="132"/>
        <v>1</v>
      </c>
      <c r="W151" s="40">
        <f t="shared" si="58"/>
        <v>-2</v>
      </c>
      <c r="X151" s="42">
        <f t="shared" ref="X151" si="179">W151+X150</f>
        <v>21.299999999999979</v>
      </c>
      <c r="Y151" s="117"/>
      <c r="Z151" s="27"/>
      <c r="AA151" s="33"/>
      <c r="AB151" s="27"/>
      <c r="AC151" s="27"/>
      <c r="AD151" s="27"/>
      <c r="AE151" s="118"/>
      <c r="AF151" s="117"/>
      <c r="AG151" s="27"/>
      <c r="AH151" s="33"/>
      <c r="AI151" s="27"/>
      <c r="AJ151" s="27"/>
      <c r="AK151" s="118"/>
      <c r="AL151" s="70"/>
    </row>
    <row r="152" spans="1:38" outlineLevel="1" x14ac:dyDescent="0.2">
      <c r="A152" s="72"/>
      <c r="B152" s="34">
        <f t="shared" si="1"/>
        <v>147</v>
      </c>
      <c r="C152" s="2" t="s">
        <v>695</v>
      </c>
      <c r="D152" s="55">
        <v>44408</v>
      </c>
      <c r="E152" s="2" t="s">
        <v>44</v>
      </c>
      <c r="F152" s="47" t="s">
        <v>10</v>
      </c>
      <c r="G152" s="47" t="s">
        <v>67</v>
      </c>
      <c r="H152" s="47">
        <v>1200</v>
      </c>
      <c r="I152" s="47" t="s">
        <v>128</v>
      </c>
      <c r="J152" s="47" t="s">
        <v>120</v>
      </c>
      <c r="K152" s="121" t="s">
        <v>772</v>
      </c>
      <c r="L152" s="33" t="s">
        <v>110</v>
      </c>
      <c r="M152" s="10">
        <v>8.65</v>
      </c>
      <c r="N152" s="27">
        <v>1.3102836879432624</v>
      </c>
      <c r="O152" s="28">
        <v>2.94</v>
      </c>
      <c r="P152" s="27">
        <v>0.67809523809523808</v>
      </c>
      <c r="Q152" s="40">
        <f t="shared" si="0"/>
        <v>-2</v>
      </c>
      <c r="R152" s="42">
        <f t="shared" ref="R152" si="180">Q152+R151</f>
        <v>28.400000000000041</v>
      </c>
      <c r="S152" s="10">
        <f t="shared" si="175"/>
        <v>8.65</v>
      </c>
      <c r="T152" s="27">
        <f t="shared" si="132"/>
        <v>1</v>
      </c>
      <c r="U152" s="28">
        <f t="shared" si="176"/>
        <v>2.94</v>
      </c>
      <c r="V152" s="27">
        <f t="shared" si="132"/>
        <v>1</v>
      </c>
      <c r="W152" s="40">
        <f t="shared" si="58"/>
        <v>-2</v>
      </c>
      <c r="X152" s="42">
        <f t="shared" ref="X152" si="181">W152+X151</f>
        <v>19.299999999999979</v>
      </c>
      <c r="Y152" s="117"/>
      <c r="Z152" s="27"/>
      <c r="AA152" s="33"/>
      <c r="AB152" s="27"/>
      <c r="AC152" s="27"/>
      <c r="AD152" s="27"/>
      <c r="AE152" s="118"/>
      <c r="AF152" s="117"/>
      <c r="AG152" s="27"/>
      <c r="AH152" s="33"/>
      <c r="AI152" s="27"/>
      <c r="AJ152" s="27"/>
      <c r="AK152" s="118"/>
      <c r="AL152" s="70"/>
    </row>
    <row r="153" spans="1:38" outlineLevel="1" x14ac:dyDescent="0.2">
      <c r="A153" s="72"/>
      <c r="B153" s="34">
        <f t="shared" si="1"/>
        <v>148</v>
      </c>
      <c r="C153" s="2" t="s">
        <v>696</v>
      </c>
      <c r="D153" s="55">
        <v>44408</v>
      </c>
      <c r="E153" s="2" t="s">
        <v>44</v>
      </c>
      <c r="F153" s="47" t="s">
        <v>34</v>
      </c>
      <c r="G153" s="47" t="s">
        <v>67</v>
      </c>
      <c r="H153" s="47">
        <v>1400</v>
      </c>
      <c r="I153" s="47" t="s">
        <v>128</v>
      </c>
      <c r="J153" s="47" t="s">
        <v>120</v>
      </c>
      <c r="K153" s="121" t="s">
        <v>772</v>
      </c>
      <c r="L153" s="33" t="s">
        <v>56</v>
      </c>
      <c r="M153" s="10">
        <v>4.8499999999999996</v>
      </c>
      <c r="N153" s="27">
        <v>2.6076832844574778</v>
      </c>
      <c r="O153" s="28">
        <v>2.08</v>
      </c>
      <c r="P153" s="27">
        <v>2.391111111111111</v>
      </c>
      <c r="Q153" s="40">
        <f t="shared" si="0"/>
        <v>-5</v>
      </c>
      <c r="R153" s="42">
        <f t="shared" ref="R153:R154" si="182">Q153+R152</f>
        <v>23.400000000000041</v>
      </c>
      <c r="S153" s="10">
        <f t="shared" si="175"/>
        <v>4.8499999999999996</v>
      </c>
      <c r="T153" s="27">
        <f t="shared" si="132"/>
        <v>1</v>
      </c>
      <c r="U153" s="28">
        <f t="shared" si="176"/>
        <v>2.08</v>
      </c>
      <c r="V153" s="27">
        <f t="shared" si="132"/>
        <v>1</v>
      </c>
      <c r="W153" s="40">
        <f t="shared" si="58"/>
        <v>-2</v>
      </c>
      <c r="X153" s="42">
        <f t="shared" ref="X153:X154" si="183">W153+X152</f>
        <v>17.299999999999979</v>
      </c>
      <c r="Y153" s="117"/>
      <c r="Z153" s="27"/>
      <c r="AA153" s="33"/>
      <c r="AB153" s="27"/>
      <c r="AC153" s="27"/>
      <c r="AD153" s="27"/>
      <c r="AE153" s="118"/>
      <c r="AF153" s="117"/>
      <c r="AG153" s="27"/>
      <c r="AH153" s="33"/>
      <c r="AI153" s="27"/>
      <c r="AJ153" s="27"/>
      <c r="AK153" s="118"/>
      <c r="AL153" s="70"/>
    </row>
    <row r="154" spans="1:38" outlineLevel="1" x14ac:dyDescent="0.2">
      <c r="A154" s="72"/>
      <c r="B154" s="48">
        <f t="shared" si="1"/>
        <v>149</v>
      </c>
      <c r="C154" s="9" t="s">
        <v>697</v>
      </c>
      <c r="D154" s="39">
        <v>44408</v>
      </c>
      <c r="E154" s="9" t="s">
        <v>47</v>
      </c>
      <c r="F154" s="50" t="s">
        <v>34</v>
      </c>
      <c r="G154" s="50" t="s">
        <v>698</v>
      </c>
      <c r="H154" s="50">
        <v>1100</v>
      </c>
      <c r="I154" s="50" t="s">
        <v>133</v>
      </c>
      <c r="J154" s="50" t="s">
        <v>438</v>
      </c>
      <c r="K154" s="122" t="s">
        <v>772</v>
      </c>
      <c r="L154" s="35" t="s">
        <v>86</v>
      </c>
      <c r="M154" s="36">
        <v>3.95</v>
      </c>
      <c r="N154" s="37">
        <v>3.3944680851063831</v>
      </c>
      <c r="O154" s="38">
        <v>1.86</v>
      </c>
      <c r="P154" s="37">
        <v>3.9657142857142866</v>
      </c>
      <c r="Q154" s="41">
        <f t="shared" si="0"/>
        <v>-7.4</v>
      </c>
      <c r="R154" s="45">
        <f t="shared" si="182"/>
        <v>16.000000000000043</v>
      </c>
      <c r="S154" s="36">
        <f t="shared" si="175"/>
        <v>3.95</v>
      </c>
      <c r="T154" s="37">
        <f t="shared" si="132"/>
        <v>1</v>
      </c>
      <c r="U154" s="38">
        <f t="shared" si="176"/>
        <v>1.86</v>
      </c>
      <c r="V154" s="37">
        <f t="shared" si="132"/>
        <v>1</v>
      </c>
      <c r="W154" s="41">
        <f t="shared" si="58"/>
        <v>-2</v>
      </c>
      <c r="X154" s="45">
        <f t="shared" si="183"/>
        <v>15.299999999999979</v>
      </c>
      <c r="Y154" s="119"/>
      <c r="Z154" s="37"/>
      <c r="AA154" s="35"/>
      <c r="AB154" s="37"/>
      <c r="AC154" s="37"/>
      <c r="AD154" s="37"/>
      <c r="AE154" s="120"/>
      <c r="AF154" s="119"/>
      <c r="AG154" s="37"/>
      <c r="AH154" s="35"/>
      <c r="AI154" s="37"/>
      <c r="AJ154" s="37"/>
      <c r="AK154" s="120"/>
      <c r="AL154" s="70"/>
    </row>
    <row r="155" spans="1:38" outlineLevel="1" collapsed="1" x14ac:dyDescent="0.2">
      <c r="A155" s="72"/>
      <c r="B155" s="34">
        <f t="shared" si="1"/>
        <v>150</v>
      </c>
      <c r="C155" s="2" t="s">
        <v>700</v>
      </c>
      <c r="D155" s="55">
        <v>44409</v>
      </c>
      <c r="E155" s="2" t="s">
        <v>43</v>
      </c>
      <c r="F155" s="47" t="s">
        <v>10</v>
      </c>
      <c r="G155" s="47" t="s">
        <v>147</v>
      </c>
      <c r="H155" s="47">
        <v>1200</v>
      </c>
      <c r="I155" s="47" t="s">
        <v>131</v>
      </c>
      <c r="J155" s="47" t="s">
        <v>120</v>
      </c>
      <c r="K155" s="121" t="s">
        <v>772</v>
      </c>
      <c r="L155" s="33" t="s">
        <v>9</v>
      </c>
      <c r="M155" s="10">
        <v>3.4</v>
      </c>
      <c r="N155" s="27">
        <v>4.1873684210526312</v>
      </c>
      <c r="O155" s="28">
        <v>1.76</v>
      </c>
      <c r="P155" s="27">
        <v>0</v>
      </c>
      <c r="Q155" s="40">
        <f t="shared" si="0"/>
        <v>10</v>
      </c>
      <c r="R155" s="42">
        <f t="shared" ref="R155" si="184">Q155+R154</f>
        <v>26.000000000000043</v>
      </c>
      <c r="S155" s="10">
        <f t="shared" ref="S155" si="185">M155</f>
        <v>3.4</v>
      </c>
      <c r="T155" s="27">
        <f t="shared" si="132"/>
        <v>1</v>
      </c>
      <c r="U155" s="28">
        <f t="shared" ref="U155" si="186">O155</f>
        <v>1.76</v>
      </c>
      <c r="V155" s="27">
        <f t="shared" si="132"/>
        <v>1</v>
      </c>
      <c r="W155" s="40">
        <f t="shared" si="58"/>
        <v>3.16</v>
      </c>
      <c r="X155" s="42">
        <f t="shared" ref="X155" si="187">W155+X154</f>
        <v>18.45999999999998</v>
      </c>
      <c r="Y155" s="117"/>
      <c r="Z155" s="27"/>
      <c r="AA155" s="33"/>
      <c r="AB155" s="27"/>
      <c r="AC155" s="27"/>
      <c r="AD155" s="27"/>
      <c r="AE155" s="118"/>
      <c r="AF155" s="117"/>
      <c r="AG155" s="27"/>
      <c r="AH155" s="33"/>
      <c r="AI155" s="27"/>
      <c r="AJ155" s="27"/>
      <c r="AK155" s="118"/>
      <c r="AL155" s="70"/>
    </row>
    <row r="156" spans="1:38" outlineLevel="1" x14ac:dyDescent="0.2">
      <c r="A156" s="72"/>
      <c r="B156" s="34">
        <f t="shared" si="1"/>
        <v>151</v>
      </c>
      <c r="C156" s="2" t="s">
        <v>701</v>
      </c>
      <c r="D156" s="55">
        <v>44409</v>
      </c>
      <c r="E156" s="2" t="s">
        <v>240</v>
      </c>
      <c r="F156" s="47" t="s">
        <v>10</v>
      </c>
      <c r="G156" s="47" t="s">
        <v>67</v>
      </c>
      <c r="H156" s="47">
        <v>1400</v>
      </c>
      <c r="I156" s="47" t="s">
        <v>132</v>
      </c>
      <c r="J156" s="47" t="s">
        <v>178</v>
      </c>
      <c r="K156" s="121" t="s">
        <v>772</v>
      </c>
      <c r="L156" s="33" t="s">
        <v>8</v>
      </c>
      <c r="M156" s="10">
        <v>8.8000000000000007</v>
      </c>
      <c r="N156" s="27">
        <v>1.2780224403927067</v>
      </c>
      <c r="O156" s="28">
        <v>3.6</v>
      </c>
      <c r="P156" s="27">
        <v>0.5</v>
      </c>
      <c r="Q156" s="40">
        <f t="shared" si="0"/>
        <v>0</v>
      </c>
      <c r="R156" s="42">
        <f t="shared" ref="R156" si="188">Q156+R155</f>
        <v>26.000000000000043</v>
      </c>
      <c r="S156" s="10">
        <f t="shared" ref="S156:S160" si="189">M156</f>
        <v>8.8000000000000007</v>
      </c>
      <c r="T156" s="27">
        <f t="shared" si="132"/>
        <v>1</v>
      </c>
      <c r="U156" s="28">
        <f t="shared" ref="U156:U157" si="190">O156</f>
        <v>3.6</v>
      </c>
      <c r="V156" s="27">
        <f t="shared" si="132"/>
        <v>1</v>
      </c>
      <c r="W156" s="40">
        <f t="shared" si="58"/>
        <v>1.6</v>
      </c>
      <c r="X156" s="42">
        <f t="shared" ref="X156" si="191">W156+X155</f>
        <v>20.059999999999981</v>
      </c>
      <c r="Y156" s="117"/>
      <c r="Z156" s="27"/>
      <c r="AA156" s="33"/>
      <c r="AB156" s="27"/>
      <c r="AC156" s="27"/>
      <c r="AD156" s="27"/>
      <c r="AE156" s="118"/>
      <c r="AF156" s="117"/>
      <c r="AG156" s="27"/>
      <c r="AH156" s="33"/>
      <c r="AI156" s="27"/>
      <c r="AJ156" s="27"/>
      <c r="AK156" s="118"/>
      <c r="AL156" s="70"/>
    </row>
    <row r="157" spans="1:38" outlineLevel="1" x14ac:dyDescent="0.2">
      <c r="A157" s="72"/>
      <c r="B157" s="34">
        <f t="shared" si="1"/>
        <v>152</v>
      </c>
      <c r="C157" s="2" t="s">
        <v>702</v>
      </c>
      <c r="D157" s="55">
        <v>44409</v>
      </c>
      <c r="E157" s="2" t="s">
        <v>240</v>
      </c>
      <c r="F157" s="47" t="s">
        <v>41</v>
      </c>
      <c r="G157" s="47" t="s">
        <v>67</v>
      </c>
      <c r="H157" s="47">
        <v>1200</v>
      </c>
      <c r="I157" s="47" t="s">
        <v>132</v>
      </c>
      <c r="J157" s="47" t="s">
        <v>178</v>
      </c>
      <c r="K157" s="121" t="s">
        <v>772</v>
      </c>
      <c r="L157" s="33" t="s">
        <v>86</v>
      </c>
      <c r="M157" s="10">
        <v>32</v>
      </c>
      <c r="N157" s="27">
        <v>0.32290322580645164</v>
      </c>
      <c r="O157" s="28">
        <v>5.5</v>
      </c>
      <c r="P157" s="27">
        <v>8.0000000000000016E-2</v>
      </c>
      <c r="Q157" s="40">
        <f t="shared" si="0"/>
        <v>-0.4</v>
      </c>
      <c r="R157" s="42">
        <f t="shared" ref="R157" si="192">Q157+R156</f>
        <v>25.600000000000044</v>
      </c>
      <c r="S157" s="10">
        <f t="shared" si="189"/>
        <v>32</v>
      </c>
      <c r="T157" s="27">
        <f t="shared" si="132"/>
        <v>1</v>
      </c>
      <c r="U157" s="28">
        <f t="shared" si="190"/>
        <v>5.5</v>
      </c>
      <c r="V157" s="27">
        <f t="shared" si="132"/>
        <v>1</v>
      </c>
      <c r="W157" s="40">
        <f t="shared" si="58"/>
        <v>-2</v>
      </c>
      <c r="X157" s="42">
        <f t="shared" ref="X157" si="193">W157+X156</f>
        <v>18.059999999999981</v>
      </c>
      <c r="Y157" s="117"/>
      <c r="Z157" s="27"/>
      <c r="AA157" s="33"/>
      <c r="AB157" s="27"/>
      <c r="AC157" s="27"/>
      <c r="AD157" s="27"/>
      <c r="AE157" s="118"/>
      <c r="AF157" s="117"/>
      <c r="AG157" s="27"/>
      <c r="AH157" s="33"/>
      <c r="AI157" s="27"/>
      <c r="AJ157" s="27"/>
      <c r="AK157" s="118"/>
      <c r="AL157" s="70"/>
    </row>
    <row r="158" spans="1:38" outlineLevel="1" x14ac:dyDescent="0.2">
      <c r="A158" s="72"/>
      <c r="B158" s="34">
        <f t="shared" si="1"/>
        <v>153</v>
      </c>
      <c r="C158" s="2" t="s">
        <v>706</v>
      </c>
      <c r="D158" s="55">
        <v>44412</v>
      </c>
      <c r="E158" s="2" t="s">
        <v>615</v>
      </c>
      <c r="F158" s="47" t="s">
        <v>36</v>
      </c>
      <c r="G158" s="47" t="s">
        <v>67</v>
      </c>
      <c r="H158" s="47">
        <v>1100</v>
      </c>
      <c r="I158" s="47" t="s">
        <v>132</v>
      </c>
      <c r="J158" s="47" t="s">
        <v>178</v>
      </c>
      <c r="K158" s="121" t="s">
        <v>772</v>
      </c>
      <c r="L158" s="33" t="s">
        <v>66</v>
      </c>
      <c r="M158" s="10">
        <v>12.02</v>
      </c>
      <c r="N158" s="27">
        <v>0.90999999999999992</v>
      </c>
      <c r="O158" s="28">
        <v>3.5</v>
      </c>
      <c r="P158" s="27">
        <v>0.36000000000000004</v>
      </c>
      <c r="Q158" s="40">
        <f t="shared" si="0"/>
        <v>-1.3</v>
      </c>
      <c r="R158" s="42">
        <f t="shared" ref="R158" si="194">Q158+R157</f>
        <v>24.300000000000043</v>
      </c>
      <c r="S158" s="10">
        <f t="shared" si="189"/>
        <v>12.02</v>
      </c>
      <c r="T158" s="27">
        <f t="shared" si="132"/>
        <v>1</v>
      </c>
      <c r="U158" s="28">
        <f t="shared" ref="U158:U160" si="195">O158</f>
        <v>3.5</v>
      </c>
      <c r="V158" s="27">
        <f t="shared" si="132"/>
        <v>1</v>
      </c>
      <c r="W158" s="40">
        <f t="shared" si="58"/>
        <v>-2</v>
      </c>
      <c r="X158" s="42">
        <f t="shared" ref="X158" si="196">W158+X157</f>
        <v>16.059999999999981</v>
      </c>
      <c r="Y158" s="117"/>
      <c r="Z158" s="27"/>
      <c r="AA158" s="33"/>
      <c r="AB158" s="27"/>
      <c r="AC158" s="27"/>
      <c r="AD158" s="27"/>
      <c r="AE158" s="118"/>
      <c r="AF158" s="117"/>
      <c r="AG158" s="27"/>
      <c r="AH158" s="33"/>
      <c r="AI158" s="27"/>
      <c r="AJ158" s="27"/>
      <c r="AK158" s="118"/>
      <c r="AL158" s="70"/>
    </row>
    <row r="159" spans="1:38" outlineLevel="1" x14ac:dyDescent="0.2">
      <c r="A159" s="72"/>
      <c r="B159" s="34">
        <f t="shared" si="1"/>
        <v>154</v>
      </c>
      <c r="C159" s="2" t="s">
        <v>707</v>
      </c>
      <c r="D159" s="55">
        <v>44412</v>
      </c>
      <c r="E159" s="2" t="s">
        <v>615</v>
      </c>
      <c r="F159" s="47" t="s">
        <v>10</v>
      </c>
      <c r="G159" s="47" t="s">
        <v>67</v>
      </c>
      <c r="H159" s="47">
        <v>1100</v>
      </c>
      <c r="I159" s="47" t="s">
        <v>132</v>
      </c>
      <c r="J159" s="47" t="s">
        <v>178</v>
      </c>
      <c r="K159" s="121" t="s">
        <v>772</v>
      </c>
      <c r="L159" s="33" t="s">
        <v>12</v>
      </c>
      <c r="M159" s="10">
        <v>2.2599999999999998</v>
      </c>
      <c r="N159" s="27">
        <v>7.9600000000000009</v>
      </c>
      <c r="O159" s="28">
        <v>1.28</v>
      </c>
      <c r="P159" s="27">
        <v>0</v>
      </c>
      <c r="Q159" s="40">
        <f t="shared" si="0"/>
        <v>-8</v>
      </c>
      <c r="R159" s="42">
        <f t="shared" ref="R159" si="197">Q159+R158</f>
        <v>16.300000000000043</v>
      </c>
      <c r="S159" s="10">
        <f t="shared" si="189"/>
        <v>2.2599999999999998</v>
      </c>
      <c r="T159" s="27">
        <f t="shared" si="132"/>
        <v>1</v>
      </c>
      <c r="U159" s="28">
        <f t="shared" si="195"/>
        <v>1.28</v>
      </c>
      <c r="V159" s="27">
        <f t="shared" si="132"/>
        <v>1</v>
      </c>
      <c r="W159" s="40">
        <f t="shared" si="58"/>
        <v>-0.72</v>
      </c>
      <c r="X159" s="42">
        <f t="shared" ref="X159" si="198">W159+X158</f>
        <v>15.33999999999998</v>
      </c>
      <c r="Y159" s="117"/>
      <c r="Z159" s="27"/>
      <c r="AA159" s="33"/>
      <c r="AB159" s="27"/>
      <c r="AC159" s="27"/>
      <c r="AD159" s="27"/>
      <c r="AE159" s="118"/>
      <c r="AF159" s="117"/>
      <c r="AG159" s="27"/>
      <c r="AH159" s="33"/>
      <c r="AI159" s="27"/>
      <c r="AJ159" s="27"/>
      <c r="AK159" s="118"/>
      <c r="AL159" s="70"/>
    </row>
    <row r="160" spans="1:38" outlineLevel="1" x14ac:dyDescent="0.2">
      <c r="A160" s="72"/>
      <c r="B160" s="34">
        <f t="shared" si="1"/>
        <v>155</v>
      </c>
      <c r="C160" s="2" t="s">
        <v>709</v>
      </c>
      <c r="D160" s="55">
        <v>44413</v>
      </c>
      <c r="E160" s="2" t="s">
        <v>240</v>
      </c>
      <c r="F160" s="47" t="s">
        <v>34</v>
      </c>
      <c r="G160" s="47" t="s">
        <v>67</v>
      </c>
      <c r="H160" s="47">
        <v>1200</v>
      </c>
      <c r="I160" s="47" t="s">
        <v>132</v>
      </c>
      <c r="J160" s="47" t="s">
        <v>178</v>
      </c>
      <c r="K160" s="121" t="s">
        <v>772</v>
      </c>
      <c r="L160" s="33" t="s">
        <v>8</v>
      </c>
      <c r="M160" s="10">
        <v>5.2</v>
      </c>
      <c r="N160" s="27">
        <v>2.3853092006033183</v>
      </c>
      <c r="O160" s="28">
        <v>1.98</v>
      </c>
      <c r="P160" s="27">
        <v>2.44</v>
      </c>
      <c r="Q160" s="40">
        <f t="shared" si="0"/>
        <v>0</v>
      </c>
      <c r="R160" s="42">
        <f t="shared" ref="R160" si="199">Q160+R159</f>
        <v>16.300000000000043</v>
      </c>
      <c r="S160" s="10">
        <f t="shared" si="189"/>
        <v>5.2</v>
      </c>
      <c r="T160" s="27">
        <f t="shared" si="132"/>
        <v>1</v>
      </c>
      <c r="U160" s="28">
        <f t="shared" si="195"/>
        <v>1.98</v>
      </c>
      <c r="V160" s="27">
        <f t="shared" si="132"/>
        <v>1</v>
      </c>
      <c r="W160" s="40">
        <f t="shared" si="58"/>
        <v>-0.02</v>
      </c>
      <c r="X160" s="42">
        <f t="shared" ref="X160" si="200">W160+X159</f>
        <v>15.319999999999981</v>
      </c>
      <c r="Y160" s="117"/>
      <c r="Z160" s="27"/>
      <c r="AA160" s="33"/>
      <c r="AB160" s="27"/>
      <c r="AC160" s="27"/>
      <c r="AD160" s="27"/>
      <c r="AE160" s="118"/>
      <c r="AF160" s="117"/>
      <c r="AG160" s="27"/>
      <c r="AH160" s="33"/>
      <c r="AI160" s="27"/>
      <c r="AJ160" s="27"/>
      <c r="AK160" s="118"/>
      <c r="AL160" s="70"/>
    </row>
    <row r="161" spans="1:38" outlineLevel="1" x14ac:dyDescent="0.2">
      <c r="A161" s="72"/>
      <c r="B161" s="34">
        <f t="shared" si="1"/>
        <v>156</v>
      </c>
      <c r="C161" s="2" t="s">
        <v>710</v>
      </c>
      <c r="D161" s="55">
        <v>44414</v>
      </c>
      <c r="E161" s="2" t="s">
        <v>32</v>
      </c>
      <c r="F161" s="47" t="s">
        <v>25</v>
      </c>
      <c r="G161" s="47" t="s">
        <v>67</v>
      </c>
      <c r="H161" s="47">
        <v>1000</v>
      </c>
      <c r="I161" s="47" t="s">
        <v>128</v>
      </c>
      <c r="J161" s="47" t="s">
        <v>120</v>
      </c>
      <c r="K161" s="121" t="s">
        <v>772</v>
      </c>
      <c r="L161" s="33" t="s">
        <v>9</v>
      </c>
      <c r="M161" s="10">
        <v>3.65</v>
      </c>
      <c r="N161" s="27">
        <v>3.7819047619047619</v>
      </c>
      <c r="O161" s="28">
        <v>1.62</v>
      </c>
      <c r="P161" s="27">
        <v>0</v>
      </c>
      <c r="Q161" s="40">
        <f t="shared" si="0"/>
        <v>10</v>
      </c>
      <c r="R161" s="42">
        <f t="shared" ref="R161" si="201">Q161+R160</f>
        <v>26.300000000000043</v>
      </c>
      <c r="S161" s="10">
        <f t="shared" ref="S161:S162" si="202">M161</f>
        <v>3.65</v>
      </c>
      <c r="T161" s="27">
        <f t="shared" si="132"/>
        <v>1</v>
      </c>
      <c r="U161" s="28">
        <f t="shared" ref="U161:U162" si="203">O161</f>
        <v>1.62</v>
      </c>
      <c r="V161" s="27">
        <f t="shared" si="132"/>
        <v>1</v>
      </c>
      <c r="W161" s="40">
        <f t="shared" si="58"/>
        <v>3.27</v>
      </c>
      <c r="X161" s="42">
        <f t="shared" ref="X161" si="204">W161+X160</f>
        <v>18.589999999999982</v>
      </c>
      <c r="Y161" s="117"/>
      <c r="Z161" s="27"/>
      <c r="AA161" s="33"/>
      <c r="AB161" s="27"/>
      <c r="AC161" s="27"/>
      <c r="AD161" s="27"/>
      <c r="AE161" s="118"/>
      <c r="AF161" s="117"/>
      <c r="AG161" s="27"/>
      <c r="AH161" s="33"/>
      <c r="AI161" s="27"/>
      <c r="AJ161" s="27"/>
      <c r="AK161" s="118"/>
      <c r="AL161" s="70"/>
    </row>
    <row r="162" spans="1:38" outlineLevel="1" x14ac:dyDescent="0.2">
      <c r="A162" s="72"/>
      <c r="B162" s="34">
        <f t="shared" si="1"/>
        <v>157</v>
      </c>
      <c r="C162" s="2" t="s">
        <v>711</v>
      </c>
      <c r="D162" s="55">
        <v>44414</v>
      </c>
      <c r="E162" s="2" t="s">
        <v>32</v>
      </c>
      <c r="F162" s="47" t="s">
        <v>36</v>
      </c>
      <c r="G162" s="47" t="s">
        <v>67</v>
      </c>
      <c r="H162" s="47">
        <v>1000</v>
      </c>
      <c r="I162" s="47" t="s">
        <v>128</v>
      </c>
      <c r="J162" s="47" t="s">
        <v>120</v>
      </c>
      <c r="K162" s="121" t="s">
        <v>772</v>
      </c>
      <c r="L162" s="33" t="s">
        <v>12</v>
      </c>
      <c r="M162" s="10">
        <v>6.97</v>
      </c>
      <c r="N162" s="27">
        <v>1.6766666666666667</v>
      </c>
      <c r="O162" s="28">
        <v>2.04</v>
      </c>
      <c r="P162" s="27">
        <v>1.6400000000000001</v>
      </c>
      <c r="Q162" s="40">
        <f t="shared" si="0"/>
        <v>0</v>
      </c>
      <c r="R162" s="42">
        <f t="shared" ref="R162" si="205">Q162+R161</f>
        <v>26.300000000000043</v>
      </c>
      <c r="S162" s="10">
        <f t="shared" si="202"/>
        <v>6.97</v>
      </c>
      <c r="T162" s="27">
        <f t="shared" si="132"/>
        <v>1</v>
      </c>
      <c r="U162" s="28">
        <f t="shared" si="203"/>
        <v>2.04</v>
      </c>
      <c r="V162" s="27">
        <f t="shared" si="132"/>
        <v>1</v>
      </c>
      <c r="W162" s="40">
        <f t="shared" si="58"/>
        <v>0.04</v>
      </c>
      <c r="X162" s="42">
        <f t="shared" ref="X162" si="206">W162+X161</f>
        <v>18.629999999999981</v>
      </c>
      <c r="Y162" s="117"/>
      <c r="Z162" s="27"/>
      <c r="AA162" s="33"/>
      <c r="AB162" s="27"/>
      <c r="AC162" s="27"/>
      <c r="AD162" s="27"/>
      <c r="AE162" s="118"/>
      <c r="AF162" s="117"/>
      <c r="AG162" s="27"/>
      <c r="AH162" s="33"/>
      <c r="AI162" s="27"/>
      <c r="AJ162" s="27"/>
      <c r="AK162" s="118"/>
      <c r="AL162" s="70"/>
    </row>
    <row r="163" spans="1:38" outlineLevel="1" x14ac:dyDescent="0.2">
      <c r="A163" s="72"/>
      <c r="B163" s="34">
        <f t="shared" si="1"/>
        <v>158</v>
      </c>
      <c r="C163" s="2" t="s">
        <v>336</v>
      </c>
      <c r="D163" s="55">
        <v>44414</v>
      </c>
      <c r="E163" s="2" t="s">
        <v>32</v>
      </c>
      <c r="F163" s="47" t="s">
        <v>10</v>
      </c>
      <c r="G163" s="47" t="s">
        <v>67</v>
      </c>
      <c r="H163" s="47">
        <v>1200</v>
      </c>
      <c r="I163" s="47" t="s">
        <v>128</v>
      </c>
      <c r="J163" s="47" t="s">
        <v>120</v>
      </c>
      <c r="K163" s="121" t="s">
        <v>772</v>
      </c>
      <c r="L163" s="33" t="s">
        <v>9</v>
      </c>
      <c r="M163" s="10">
        <v>7.8</v>
      </c>
      <c r="N163" s="27">
        <v>1.4658350803633822</v>
      </c>
      <c r="O163" s="28">
        <v>2.5299999999999998</v>
      </c>
      <c r="P163" s="27">
        <v>0.95333333333333325</v>
      </c>
      <c r="Q163" s="40">
        <f t="shared" si="0"/>
        <v>11.4</v>
      </c>
      <c r="R163" s="42">
        <f t="shared" ref="R163" si="207">Q163+R162</f>
        <v>37.700000000000045</v>
      </c>
      <c r="S163" s="10">
        <f t="shared" ref="S163:S165" si="208">M163</f>
        <v>7.8</v>
      </c>
      <c r="T163" s="27">
        <f t="shared" si="132"/>
        <v>1</v>
      </c>
      <c r="U163" s="28">
        <f t="shared" ref="U163:U165" si="209">O163</f>
        <v>2.5299999999999998</v>
      </c>
      <c r="V163" s="27">
        <f t="shared" si="132"/>
        <v>1</v>
      </c>
      <c r="W163" s="40">
        <f t="shared" si="58"/>
        <v>8.33</v>
      </c>
      <c r="X163" s="42">
        <f t="shared" ref="X163" si="210">W163+X162</f>
        <v>26.95999999999998</v>
      </c>
      <c r="Y163" s="117"/>
      <c r="Z163" s="27"/>
      <c r="AA163" s="33"/>
      <c r="AB163" s="27"/>
      <c r="AC163" s="27"/>
      <c r="AD163" s="27"/>
      <c r="AE163" s="118"/>
      <c r="AF163" s="117"/>
      <c r="AG163" s="27"/>
      <c r="AH163" s="33"/>
      <c r="AI163" s="27"/>
      <c r="AJ163" s="27"/>
      <c r="AK163" s="118"/>
      <c r="AL163" s="70"/>
    </row>
    <row r="164" spans="1:38" outlineLevel="1" x14ac:dyDescent="0.2">
      <c r="A164" s="72"/>
      <c r="B164" s="34">
        <f t="shared" si="1"/>
        <v>159</v>
      </c>
      <c r="C164" s="2" t="s">
        <v>715</v>
      </c>
      <c r="D164" s="55">
        <v>44414</v>
      </c>
      <c r="E164" s="2" t="s">
        <v>713</v>
      </c>
      <c r="F164" s="47" t="s">
        <v>34</v>
      </c>
      <c r="G164" s="47" t="s">
        <v>67</v>
      </c>
      <c r="H164" s="47">
        <v>1000</v>
      </c>
      <c r="I164" s="47" t="s">
        <v>131</v>
      </c>
      <c r="J164" s="47" t="s">
        <v>178</v>
      </c>
      <c r="K164" s="121" t="s">
        <v>772</v>
      </c>
      <c r="L164" s="33" t="s">
        <v>56</v>
      </c>
      <c r="M164" s="10">
        <v>8.67</v>
      </c>
      <c r="N164" s="27">
        <v>1.3102836879432624</v>
      </c>
      <c r="O164" s="28">
        <v>2.36</v>
      </c>
      <c r="P164" s="27">
        <v>0.95272727272727276</v>
      </c>
      <c r="Q164" s="40">
        <f t="shared" si="0"/>
        <v>-2.2999999999999998</v>
      </c>
      <c r="R164" s="42">
        <f t="shared" ref="R164" si="211">Q164+R163</f>
        <v>35.400000000000048</v>
      </c>
      <c r="S164" s="10">
        <f t="shared" si="208"/>
        <v>8.67</v>
      </c>
      <c r="T164" s="27">
        <f t="shared" si="132"/>
        <v>1</v>
      </c>
      <c r="U164" s="28">
        <f t="shared" si="209"/>
        <v>2.36</v>
      </c>
      <c r="V164" s="27">
        <f t="shared" si="132"/>
        <v>1</v>
      </c>
      <c r="W164" s="40">
        <f t="shared" si="58"/>
        <v>-2</v>
      </c>
      <c r="X164" s="42">
        <f t="shared" ref="X164" si="212">W164+X163</f>
        <v>24.95999999999998</v>
      </c>
      <c r="Y164" s="117"/>
      <c r="Z164" s="27"/>
      <c r="AA164" s="33"/>
      <c r="AB164" s="27"/>
      <c r="AC164" s="27"/>
      <c r="AD164" s="27"/>
      <c r="AE164" s="118"/>
      <c r="AF164" s="117"/>
      <c r="AG164" s="27"/>
      <c r="AH164" s="33"/>
      <c r="AI164" s="27"/>
      <c r="AJ164" s="27"/>
      <c r="AK164" s="118"/>
      <c r="AL164" s="70"/>
    </row>
    <row r="165" spans="1:38" outlineLevel="1" x14ac:dyDescent="0.2">
      <c r="A165" s="72"/>
      <c r="B165" s="34">
        <f t="shared" si="1"/>
        <v>160</v>
      </c>
      <c r="C165" s="2" t="s">
        <v>714</v>
      </c>
      <c r="D165" s="55">
        <v>44414</v>
      </c>
      <c r="E165" s="2" t="s">
        <v>713</v>
      </c>
      <c r="F165" s="47" t="s">
        <v>34</v>
      </c>
      <c r="G165" s="47" t="s">
        <v>67</v>
      </c>
      <c r="H165" s="47">
        <v>1000</v>
      </c>
      <c r="I165" s="47" t="s">
        <v>131</v>
      </c>
      <c r="J165" s="47" t="s">
        <v>178</v>
      </c>
      <c r="K165" s="121" t="s">
        <v>772</v>
      </c>
      <c r="L165" s="33" t="s">
        <v>86</v>
      </c>
      <c r="M165" s="10">
        <v>5.8</v>
      </c>
      <c r="N165" s="27">
        <v>2.0936842105263156</v>
      </c>
      <c r="O165" s="28">
        <v>1.71</v>
      </c>
      <c r="P165" s="27">
        <v>0</v>
      </c>
      <c r="Q165" s="40">
        <f t="shared" si="0"/>
        <v>-2.1</v>
      </c>
      <c r="R165" s="42">
        <f t="shared" ref="R165" si="213">Q165+R164</f>
        <v>33.300000000000047</v>
      </c>
      <c r="S165" s="10">
        <f t="shared" si="208"/>
        <v>5.8</v>
      </c>
      <c r="T165" s="27">
        <f t="shared" si="132"/>
        <v>1</v>
      </c>
      <c r="U165" s="28">
        <f t="shared" si="209"/>
        <v>1.71</v>
      </c>
      <c r="V165" s="27">
        <f t="shared" si="132"/>
        <v>1</v>
      </c>
      <c r="W165" s="40">
        <f t="shared" si="58"/>
        <v>-2</v>
      </c>
      <c r="X165" s="42">
        <f t="shared" ref="X165" si="214">W165+X164</f>
        <v>22.95999999999998</v>
      </c>
      <c r="Y165" s="117"/>
      <c r="Z165" s="27"/>
      <c r="AA165" s="33"/>
      <c r="AB165" s="27"/>
      <c r="AC165" s="27"/>
      <c r="AD165" s="27"/>
      <c r="AE165" s="118"/>
      <c r="AF165" s="117"/>
      <c r="AG165" s="27"/>
      <c r="AH165" s="33"/>
      <c r="AI165" s="27"/>
      <c r="AJ165" s="27"/>
      <c r="AK165" s="118"/>
      <c r="AL165" s="70"/>
    </row>
    <row r="166" spans="1:38" outlineLevel="1" x14ac:dyDescent="0.2">
      <c r="A166" s="72"/>
      <c r="B166" s="34">
        <f t="shared" si="1"/>
        <v>161</v>
      </c>
      <c r="C166" s="2" t="s">
        <v>722</v>
      </c>
      <c r="D166" s="55">
        <v>44415</v>
      </c>
      <c r="E166" s="2" t="s">
        <v>615</v>
      </c>
      <c r="F166" s="47" t="s">
        <v>48</v>
      </c>
      <c r="G166" s="47" t="s">
        <v>177</v>
      </c>
      <c r="H166" s="47">
        <v>1100</v>
      </c>
      <c r="I166" s="47" t="s">
        <v>132</v>
      </c>
      <c r="J166" s="47" t="s">
        <v>178</v>
      </c>
      <c r="K166" s="121" t="s">
        <v>772</v>
      </c>
      <c r="L166" s="33" t="s">
        <v>66</v>
      </c>
      <c r="M166" s="10">
        <v>12.21</v>
      </c>
      <c r="N166" s="27">
        <v>0.88777777777777778</v>
      </c>
      <c r="O166" s="28">
        <v>3.4</v>
      </c>
      <c r="P166" s="27">
        <v>0.37047619047619046</v>
      </c>
      <c r="Q166" s="40">
        <f t="shared" si="0"/>
        <v>-1.3</v>
      </c>
      <c r="R166" s="42">
        <f t="shared" ref="R166" si="215">Q166+R165</f>
        <v>32.00000000000005</v>
      </c>
      <c r="S166" s="10">
        <f t="shared" ref="S166:S169" si="216">M166</f>
        <v>12.21</v>
      </c>
      <c r="T166" s="27">
        <f t="shared" si="132"/>
        <v>1</v>
      </c>
      <c r="U166" s="28">
        <f t="shared" ref="U166:U169" si="217">O166</f>
        <v>3.4</v>
      </c>
      <c r="V166" s="27">
        <f t="shared" si="132"/>
        <v>1</v>
      </c>
      <c r="W166" s="40">
        <f t="shared" si="58"/>
        <v>-2</v>
      </c>
      <c r="X166" s="42">
        <f t="shared" ref="X166" si="218">W166+X165</f>
        <v>20.95999999999998</v>
      </c>
      <c r="Y166" s="117"/>
      <c r="Z166" s="27"/>
      <c r="AA166" s="33"/>
      <c r="AB166" s="27"/>
      <c r="AC166" s="27"/>
      <c r="AD166" s="27"/>
      <c r="AE166" s="118"/>
      <c r="AF166" s="117"/>
      <c r="AG166" s="27"/>
      <c r="AH166" s="33"/>
      <c r="AI166" s="27"/>
      <c r="AJ166" s="27"/>
      <c r="AK166" s="118"/>
      <c r="AL166" s="70"/>
    </row>
    <row r="167" spans="1:38" outlineLevel="1" x14ac:dyDescent="0.2">
      <c r="A167" s="72"/>
      <c r="B167" s="34">
        <f t="shared" si="1"/>
        <v>162</v>
      </c>
      <c r="C167" s="2" t="s">
        <v>721</v>
      </c>
      <c r="D167" s="55">
        <v>44415</v>
      </c>
      <c r="E167" s="2" t="s">
        <v>615</v>
      </c>
      <c r="F167" s="47" t="s">
        <v>48</v>
      </c>
      <c r="G167" s="47" t="s">
        <v>177</v>
      </c>
      <c r="H167" s="47">
        <v>1100</v>
      </c>
      <c r="I167" s="47" t="s">
        <v>132</v>
      </c>
      <c r="J167" s="47" t="s">
        <v>178</v>
      </c>
      <c r="K167" s="121" t="s">
        <v>772</v>
      </c>
      <c r="L167" s="33" t="s">
        <v>56</v>
      </c>
      <c r="M167" s="10">
        <v>7.17</v>
      </c>
      <c r="N167" s="27">
        <v>1.6242857142857143</v>
      </c>
      <c r="O167" s="28">
        <v>2.86</v>
      </c>
      <c r="P167" s="27">
        <v>0.89714285714285724</v>
      </c>
      <c r="Q167" s="40">
        <f t="shared" si="0"/>
        <v>-2.5</v>
      </c>
      <c r="R167" s="42">
        <f t="shared" ref="R167" si="219">Q167+R166</f>
        <v>29.50000000000005</v>
      </c>
      <c r="S167" s="10">
        <f t="shared" si="216"/>
        <v>7.17</v>
      </c>
      <c r="T167" s="27">
        <f t="shared" si="132"/>
        <v>1</v>
      </c>
      <c r="U167" s="28">
        <f t="shared" si="217"/>
        <v>2.86</v>
      </c>
      <c r="V167" s="27">
        <f t="shared" si="132"/>
        <v>1</v>
      </c>
      <c r="W167" s="40">
        <f t="shared" si="58"/>
        <v>-2</v>
      </c>
      <c r="X167" s="42">
        <f t="shared" ref="X167" si="220">W167+X166</f>
        <v>18.95999999999998</v>
      </c>
      <c r="Y167" s="117"/>
      <c r="Z167" s="27"/>
      <c r="AA167" s="33"/>
      <c r="AB167" s="27"/>
      <c r="AC167" s="27"/>
      <c r="AD167" s="27"/>
      <c r="AE167" s="118"/>
      <c r="AF167" s="117"/>
      <c r="AG167" s="27"/>
      <c r="AH167" s="33"/>
      <c r="AI167" s="27"/>
      <c r="AJ167" s="27"/>
      <c r="AK167" s="118"/>
      <c r="AL167" s="70"/>
    </row>
    <row r="168" spans="1:38" outlineLevel="1" x14ac:dyDescent="0.2">
      <c r="A168" s="72"/>
      <c r="B168" s="34">
        <f t="shared" si="1"/>
        <v>163</v>
      </c>
      <c r="C168" s="2" t="s">
        <v>720</v>
      </c>
      <c r="D168" s="55">
        <v>44415</v>
      </c>
      <c r="E168" s="2" t="s">
        <v>615</v>
      </c>
      <c r="F168" s="47" t="s">
        <v>48</v>
      </c>
      <c r="G168" s="47" t="s">
        <v>177</v>
      </c>
      <c r="H168" s="47">
        <v>1100</v>
      </c>
      <c r="I168" s="47" t="s">
        <v>132</v>
      </c>
      <c r="J168" s="47" t="s">
        <v>178</v>
      </c>
      <c r="K168" s="121" t="s">
        <v>772</v>
      </c>
      <c r="L168" s="33" t="s">
        <v>62</v>
      </c>
      <c r="M168" s="10">
        <v>176.21</v>
      </c>
      <c r="N168" s="27">
        <v>5.7285513361462731E-2</v>
      </c>
      <c r="O168" s="28">
        <v>27</v>
      </c>
      <c r="P168" s="27">
        <v>3.333333333333334E-3</v>
      </c>
      <c r="Q168" s="40">
        <f t="shared" si="0"/>
        <v>-0.1</v>
      </c>
      <c r="R168" s="42">
        <f t="shared" ref="R168" si="221">Q168+R167</f>
        <v>29.400000000000048</v>
      </c>
      <c r="S168" s="10">
        <f t="shared" si="216"/>
        <v>176.21</v>
      </c>
      <c r="T168" s="27">
        <f t="shared" si="132"/>
        <v>1</v>
      </c>
      <c r="U168" s="28">
        <f t="shared" si="217"/>
        <v>27</v>
      </c>
      <c r="V168" s="27">
        <f t="shared" si="132"/>
        <v>1</v>
      </c>
      <c r="W168" s="40">
        <f t="shared" si="58"/>
        <v>-2</v>
      </c>
      <c r="X168" s="42">
        <f t="shared" ref="X168" si="222">W168+X167</f>
        <v>16.95999999999998</v>
      </c>
      <c r="Y168" s="117"/>
      <c r="Z168" s="27"/>
      <c r="AA168" s="33"/>
      <c r="AB168" s="27"/>
      <c r="AC168" s="27"/>
      <c r="AD168" s="27"/>
      <c r="AE168" s="118"/>
      <c r="AF168" s="117"/>
      <c r="AG168" s="27"/>
      <c r="AH168" s="33"/>
      <c r="AI168" s="27"/>
      <c r="AJ168" s="27"/>
      <c r="AK168" s="118"/>
      <c r="AL168" s="70"/>
    </row>
    <row r="169" spans="1:38" outlineLevel="1" x14ac:dyDescent="0.2">
      <c r="A169" s="72"/>
      <c r="B169" s="34">
        <f t="shared" si="1"/>
        <v>164</v>
      </c>
      <c r="C169" s="2" t="s">
        <v>723</v>
      </c>
      <c r="D169" s="55">
        <v>44415</v>
      </c>
      <c r="E169" s="2" t="s">
        <v>719</v>
      </c>
      <c r="F169" s="47" t="s">
        <v>34</v>
      </c>
      <c r="G169" s="47" t="s">
        <v>67</v>
      </c>
      <c r="H169" s="47">
        <v>900</v>
      </c>
      <c r="I169" s="47" t="s">
        <v>132</v>
      </c>
      <c r="J169" s="47" t="s">
        <v>178</v>
      </c>
      <c r="K169" s="121" t="s">
        <v>772</v>
      </c>
      <c r="L169" s="33" t="s">
        <v>110</v>
      </c>
      <c r="M169" s="10">
        <v>6.62</v>
      </c>
      <c r="N169" s="27">
        <v>1.7766666666666671</v>
      </c>
      <c r="O169" s="28">
        <v>2.04</v>
      </c>
      <c r="P169" s="27">
        <v>1.7399999999999998</v>
      </c>
      <c r="Q169" s="40">
        <f t="shared" si="0"/>
        <v>-3.5</v>
      </c>
      <c r="R169" s="42">
        <f t="shared" ref="R169" si="223">Q169+R168</f>
        <v>25.900000000000048</v>
      </c>
      <c r="S169" s="10">
        <f t="shared" si="216"/>
        <v>6.62</v>
      </c>
      <c r="T169" s="27">
        <f t="shared" si="132"/>
        <v>1</v>
      </c>
      <c r="U169" s="28">
        <f t="shared" si="217"/>
        <v>2.04</v>
      </c>
      <c r="V169" s="27">
        <f t="shared" si="132"/>
        <v>1</v>
      </c>
      <c r="W169" s="40">
        <f t="shared" si="58"/>
        <v>-2</v>
      </c>
      <c r="X169" s="42">
        <f t="shared" ref="X169" si="224">W169+X168</f>
        <v>14.95999999999998</v>
      </c>
      <c r="Y169" s="117"/>
      <c r="Z169" s="27"/>
      <c r="AA169" s="33"/>
      <c r="AB169" s="27"/>
      <c r="AC169" s="27"/>
      <c r="AD169" s="27"/>
      <c r="AE169" s="118"/>
      <c r="AF169" s="117"/>
      <c r="AG169" s="27"/>
      <c r="AH169" s="33"/>
      <c r="AI169" s="27"/>
      <c r="AJ169" s="27"/>
      <c r="AK169" s="118"/>
      <c r="AL169" s="70"/>
    </row>
    <row r="170" spans="1:38" outlineLevel="1" x14ac:dyDescent="0.2">
      <c r="A170" s="72"/>
      <c r="B170" s="34">
        <f t="shared" si="1"/>
        <v>165</v>
      </c>
      <c r="C170" s="2" t="s">
        <v>579</v>
      </c>
      <c r="D170" s="55">
        <v>44416</v>
      </c>
      <c r="E170" s="2" t="s">
        <v>40</v>
      </c>
      <c r="F170" s="47" t="s">
        <v>25</v>
      </c>
      <c r="G170" s="47" t="s">
        <v>67</v>
      </c>
      <c r="H170" s="47">
        <v>2400</v>
      </c>
      <c r="I170" s="47" t="s">
        <v>131</v>
      </c>
      <c r="J170" s="47" t="s">
        <v>120</v>
      </c>
      <c r="K170" s="121" t="s">
        <v>772</v>
      </c>
      <c r="L170" s="33" t="s">
        <v>8</v>
      </c>
      <c r="M170" s="10">
        <v>2.2999999999999998</v>
      </c>
      <c r="N170" s="27">
        <v>7.72</v>
      </c>
      <c r="O170" s="28">
        <v>1.26</v>
      </c>
      <c r="P170" s="27">
        <v>0</v>
      </c>
      <c r="Q170" s="40">
        <f t="shared" si="0"/>
        <v>-7.7</v>
      </c>
      <c r="R170" s="42">
        <f t="shared" ref="R170" si="225">Q170+R169</f>
        <v>18.200000000000049</v>
      </c>
      <c r="S170" s="10">
        <f t="shared" ref="S170:S172" si="226">M170</f>
        <v>2.2999999999999998</v>
      </c>
      <c r="T170" s="27">
        <f t="shared" si="132"/>
        <v>1</v>
      </c>
      <c r="U170" s="28">
        <f t="shared" ref="U170:U172" si="227">O170</f>
        <v>1.26</v>
      </c>
      <c r="V170" s="27">
        <f t="shared" si="132"/>
        <v>1</v>
      </c>
      <c r="W170" s="40">
        <f t="shared" si="58"/>
        <v>-0.74</v>
      </c>
      <c r="X170" s="42">
        <f t="shared" ref="X170" si="228">W170+X169</f>
        <v>14.219999999999979</v>
      </c>
      <c r="Y170" s="117"/>
      <c r="Z170" s="27"/>
      <c r="AA170" s="33"/>
      <c r="AB170" s="27"/>
      <c r="AC170" s="27"/>
      <c r="AD170" s="27"/>
      <c r="AE170" s="118"/>
      <c r="AF170" s="117"/>
      <c r="AG170" s="27"/>
      <c r="AH170" s="33"/>
      <c r="AI170" s="27"/>
      <c r="AJ170" s="27"/>
      <c r="AK170" s="118"/>
      <c r="AL170" s="70"/>
    </row>
    <row r="171" spans="1:38" outlineLevel="1" x14ac:dyDescent="0.2">
      <c r="A171" s="72"/>
      <c r="B171" s="34">
        <f t="shared" si="1"/>
        <v>166</v>
      </c>
      <c r="C171" s="2" t="s">
        <v>726</v>
      </c>
      <c r="D171" s="55">
        <v>44416</v>
      </c>
      <c r="E171" s="2" t="s">
        <v>40</v>
      </c>
      <c r="F171" s="47" t="s">
        <v>36</v>
      </c>
      <c r="G171" s="47" t="s">
        <v>67</v>
      </c>
      <c r="H171" s="47">
        <v>1100</v>
      </c>
      <c r="I171" s="47" t="s">
        <v>131</v>
      </c>
      <c r="J171" s="47" t="s">
        <v>120</v>
      </c>
      <c r="K171" s="121" t="s">
        <v>772</v>
      </c>
      <c r="L171" s="33" t="s">
        <v>62</v>
      </c>
      <c r="M171" s="10">
        <v>67.430000000000007</v>
      </c>
      <c r="N171" s="27">
        <v>0.15090909090909094</v>
      </c>
      <c r="O171" s="28">
        <v>12</v>
      </c>
      <c r="P171" s="27">
        <v>0.01</v>
      </c>
      <c r="Q171" s="40">
        <f t="shared" si="0"/>
        <v>-0.2</v>
      </c>
      <c r="R171" s="42">
        <f t="shared" ref="R171" si="229">Q171+R170</f>
        <v>18.00000000000005</v>
      </c>
      <c r="S171" s="10">
        <f t="shared" si="226"/>
        <v>67.430000000000007</v>
      </c>
      <c r="T171" s="27">
        <f t="shared" si="132"/>
        <v>1</v>
      </c>
      <c r="U171" s="28">
        <f t="shared" si="227"/>
        <v>12</v>
      </c>
      <c r="V171" s="27">
        <f t="shared" si="132"/>
        <v>1</v>
      </c>
      <c r="W171" s="40">
        <f t="shared" si="58"/>
        <v>-2</v>
      </c>
      <c r="X171" s="42">
        <f t="shared" ref="X171" si="230">W171+X170</f>
        <v>12.219999999999979</v>
      </c>
      <c r="Y171" s="117"/>
      <c r="Z171" s="27"/>
      <c r="AA171" s="33"/>
      <c r="AB171" s="27"/>
      <c r="AC171" s="27"/>
      <c r="AD171" s="27"/>
      <c r="AE171" s="118"/>
      <c r="AF171" s="117"/>
      <c r="AG171" s="27"/>
      <c r="AH171" s="33"/>
      <c r="AI171" s="27"/>
      <c r="AJ171" s="27"/>
      <c r="AK171" s="118"/>
      <c r="AL171" s="70"/>
    </row>
    <row r="172" spans="1:38" outlineLevel="1" x14ac:dyDescent="0.2">
      <c r="A172" s="72"/>
      <c r="B172" s="34">
        <f t="shared" si="1"/>
        <v>167</v>
      </c>
      <c r="C172" s="2" t="s">
        <v>725</v>
      </c>
      <c r="D172" s="55">
        <v>44416</v>
      </c>
      <c r="E172" s="2" t="s">
        <v>40</v>
      </c>
      <c r="F172" s="47" t="s">
        <v>10</v>
      </c>
      <c r="G172" s="47" t="s">
        <v>67</v>
      </c>
      <c r="H172" s="47">
        <v>1400</v>
      </c>
      <c r="I172" s="47" t="s">
        <v>131</v>
      </c>
      <c r="J172" s="47" t="s">
        <v>120</v>
      </c>
      <c r="K172" s="121" t="s">
        <v>772</v>
      </c>
      <c r="L172" s="33" t="s">
        <v>56</v>
      </c>
      <c r="M172" s="10">
        <v>5.7</v>
      </c>
      <c r="N172" s="27">
        <v>2.1364473684210523</v>
      </c>
      <c r="O172" s="28">
        <v>2.0299999999999998</v>
      </c>
      <c r="P172" s="27">
        <v>2.0423529411764707</v>
      </c>
      <c r="Q172" s="40">
        <f t="shared" si="0"/>
        <v>-4.2</v>
      </c>
      <c r="R172" s="42">
        <f t="shared" ref="R172" si="231">Q172+R171</f>
        <v>13.80000000000005</v>
      </c>
      <c r="S172" s="10">
        <f t="shared" si="226"/>
        <v>5.7</v>
      </c>
      <c r="T172" s="27">
        <f t="shared" si="132"/>
        <v>1</v>
      </c>
      <c r="U172" s="28">
        <f t="shared" si="227"/>
        <v>2.0299999999999998</v>
      </c>
      <c r="V172" s="27">
        <f t="shared" si="132"/>
        <v>1</v>
      </c>
      <c r="W172" s="40">
        <f t="shared" si="58"/>
        <v>-2</v>
      </c>
      <c r="X172" s="42">
        <f t="shared" ref="X172" si="232">W172+X171</f>
        <v>10.219999999999979</v>
      </c>
      <c r="Y172" s="117"/>
      <c r="Z172" s="27"/>
      <c r="AA172" s="33"/>
      <c r="AB172" s="27"/>
      <c r="AC172" s="27"/>
      <c r="AD172" s="27"/>
      <c r="AE172" s="118"/>
      <c r="AF172" s="117"/>
      <c r="AG172" s="27"/>
      <c r="AH172" s="33"/>
      <c r="AI172" s="27"/>
      <c r="AJ172" s="27"/>
      <c r="AK172" s="118"/>
      <c r="AL172" s="70"/>
    </row>
    <row r="173" spans="1:38" outlineLevel="1" x14ac:dyDescent="0.2">
      <c r="A173" s="72"/>
      <c r="B173" s="34">
        <f t="shared" si="1"/>
        <v>168</v>
      </c>
      <c r="C173" s="2" t="s">
        <v>727</v>
      </c>
      <c r="D173" s="55">
        <v>44417</v>
      </c>
      <c r="E173" s="2" t="s">
        <v>457</v>
      </c>
      <c r="F173" s="47" t="s">
        <v>10</v>
      </c>
      <c r="G173" s="47" t="s">
        <v>67</v>
      </c>
      <c r="H173" s="47">
        <v>1400</v>
      </c>
      <c r="I173" s="47" t="s">
        <v>131</v>
      </c>
      <c r="J173" s="47" t="s">
        <v>120</v>
      </c>
      <c r="K173" s="121" t="s">
        <v>772</v>
      </c>
      <c r="L173" s="33" t="s">
        <v>74</v>
      </c>
      <c r="M173" s="10">
        <v>26.56</v>
      </c>
      <c r="N173" s="27">
        <v>0.39235294117647057</v>
      </c>
      <c r="O173" s="28">
        <v>3.35</v>
      </c>
      <c r="P173" s="27">
        <v>0.15999999999999992</v>
      </c>
      <c r="Q173" s="40">
        <f t="shared" si="0"/>
        <v>-0.6</v>
      </c>
      <c r="R173" s="42">
        <f t="shared" ref="R173" si="233">Q173+R172</f>
        <v>13.200000000000051</v>
      </c>
      <c r="S173" s="10">
        <f t="shared" ref="S173:S176" si="234">M173</f>
        <v>26.56</v>
      </c>
      <c r="T173" s="27">
        <f t="shared" si="132"/>
        <v>1</v>
      </c>
      <c r="U173" s="28">
        <f t="shared" ref="U173:U176" si="235">O173</f>
        <v>3.35</v>
      </c>
      <c r="V173" s="27">
        <f t="shared" si="132"/>
        <v>1</v>
      </c>
      <c r="W173" s="40">
        <f t="shared" si="58"/>
        <v>-2</v>
      </c>
      <c r="X173" s="42">
        <f t="shared" ref="X173" si="236">W173+X172</f>
        <v>8.2199999999999793</v>
      </c>
      <c r="Y173" s="117"/>
      <c r="Z173" s="27"/>
      <c r="AA173" s="33"/>
      <c r="AB173" s="27"/>
      <c r="AC173" s="27"/>
      <c r="AD173" s="27"/>
      <c r="AE173" s="118"/>
      <c r="AF173" s="117"/>
      <c r="AG173" s="27"/>
      <c r="AH173" s="33"/>
      <c r="AI173" s="27"/>
      <c r="AJ173" s="27"/>
      <c r="AK173" s="118"/>
      <c r="AL173" s="70"/>
    </row>
    <row r="174" spans="1:38" outlineLevel="1" x14ac:dyDescent="0.2">
      <c r="A174" s="72"/>
      <c r="B174" s="34">
        <f t="shared" si="1"/>
        <v>169</v>
      </c>
      <c r="C174" s="2" t="s">
        <v>728</v>
      </c>
      <c r="D174" s="55">
        <v>44417</v>
      </c>
      <c r="E174" s="2" t="s">
        <v>457</v>
      </c>
      <c r="F174" s="47" t="s">
        <v>46</v>
      </c>
      <c r="G174" s="47" t="s">
        <v>70</v>
      </c>
      <c r="H174" s="47">
        <v>1000</v>
      </c>
      <c r="I174" s="47" t="s">
        <v>131</v>
      </c>
      <c r="J174" s="47" t="s">
        <v>120</v>
      </c>
      <c r="K174" s="121" t="s">
        <v>772</v>
      </c>
      <c r="L174" s="33" t="s">
        <v>86</v>
      </c>
      <c r="M174" s="10">
        <v>19.14</v>
      </c>
      <c r="N174" s="27">
        <v>0.54901234567901247</v>
      </c>
      <c r="O174" s="28">
        <v>4.3499999999999996</v>
      </c>
      <c r="P174" s="27">
        <v>0.16800000000000004</v>
      </c>
      <c r="Q174" s="40">
        <f t="shared" si="0"/>
        <v>-0.7</v>
      </c>
      <c r="R174" s="42">
        <f t="shared" ref="R174" si="237">Q174+R173</f>
        <v>12.500000000000052</v>
      </c>
      <c r="S174" s="10">
        <f t="shared" si="234"/>
        <v>19.14</v>
      </c>
      <c r="T174" s="27">
        <f t="shared" si="132"/>
        <v>1</v>
      </c>
      <c r="U174" s="28">
        <f t="shared" si="235"/>
        <v>4.3499999999999996</v>
      </c>
      <c r="V174" s="27">
        <f t="shared" si="132"/>
        <v>1</v>
      </c>
      <c r="W174" s="40">
        <f t="shared" si="58"/>
        <v>-2</v>
      </c>
      <c r="X174" s="42">
        <f t="shared" ref="X174" si="238">W174+X173</f>
        <v>6.2199999999999793</v>
      </c>
      <c r="Y174" s="117"/>
      <c r="Z174" s="27"/>
      <c r="AA174" s="33"/>
      <c r="AB174" s="27"/>
      <c r="AC174" s="27"/>
      <c r="AD174" s="27"/>
      <c r="AE174" s="118"/>
      <c r="AF174" s="117"/>
      <c r="AG174" s="27"/>
      <c r="AH174" s="33"/>
      <c r="AI174" s="27"/>
      <c r="AJ174" s="27"/>
      <c r="AK174" s="118"/>
      <c r="AL174" s="70"/>
    </row>
    <row r="175" spans="1:38" outlineLevel="1" x14ac:dyDescent="0.2">
      <c r="A175" s="72"/>
      <c r="B175" s="34">
        <f t="shared" si="1"/>
        <v>170</v>
      </c>
      <c r="C175" s="2" t="s">
        <v>729</v>
      </c>
      <c r="D175" s="55">
        <v>44417</v>
      </c>
      <c r="E175" s="2" t="s">
        <v>646</v>
      </c>
      <c r="F175" s="47" t="s">
        <v>10</v>
      </c>
      <c r="G175" s="47" t="s">
        <v>67</v>
      </c>
      <c r="H175" s="47">
        <v>1000</v>
      </c>
      <c r="I175" s="47" t="s">
        <v>133</v>
      </c>
      <c r="J175" s="47" t="s">
        <v>178</v>
      </c>
      <c r="K175" s="121" t="s">
        <v>772</v>
      </c>
      <c r="L175" s="33" t="s">
        <v>12</v>
      </c>
      <c r="M175" s="10">
        <v>3.35</v>
      </c>
      <c r="N175" s="27">
        <v>4.2728947368421046</v>
      </c>
      <c r="O175" s="28">
        <v>1.83</v>
      </c>
      <c r="P175" s="27">
        <v>5.1784615384615371</v>
      </c>
      <c r="Q175" s="40">
        <f t="shared" si="0"/>
        <v>0</v>
      </c>
      <c r="R175" s="42">
        <f t="shared" ref="R175" si="239">Q175+R174</f>
        <v>12.500000000000052</v>
      </c>
      <c r="S175" s="10">
        <f t="shared" si="234"/>
        <v>3.35</v>
      </c>
      <c r="T175" s="27">
        <f t="shared" si="132"/>
        <v>1</v>
      </c>
      <c r="U175" s="28">
        <f t="shared" si="235"/>
        <v>1.83</v>
      </c>
      <c r="V175" s="27">
        <f t="shared" si="132"/>
        <v>1</v>
      </c>
      <c r="W175" s="40">
        <f t="shared" si="58"/>
        <v>-0.17</v>
      </c>
      <c r="X175" s="42">
        <f t="shared" ref="X175" si="240">W175+X174</f>
        <v>6.0499999999999794</v>
      </c>
      <c r="Y175" s="117"/>
      <c r="Z175" s="27"/>
      <c r="AA175" s="33"/>
      <c r="AB175" s="27"/>
      <c r="AC175" s="27"/>
      <c r="AD175" s="27"/>
      <c r="AE175" s="118"/>
      <c r="AF175" s="117"/>
      <c r="AG175" s="27"/>
      <c r="AH175" s="33"/>
      <c r="AI175" s="27"/>
      <c r="AJ175" s="27"/>
      <c r="AK175" s="118"/>
      <c r="AL175" s="70"/>
    </row>
    <row r="176" spans="1:38" outlineLevel="1" x14ac:dyDescent="0.2">
      <c r="A176" s="72"/>
      <c r="B176" s="34">
        <f t="shared" si="1"/>
        <v>171</v>
      </c>
      <c r="C176" s="2" t="s">
        <v>730</v>
      </c>
      <c r="D176" s="55">
        <v>44417</v>
      </c>
      <c r="E176" s="2" t="s">
        <v>646</v>
      </c>
      <c r="F176" s="47" t="s">
        <v>41</v>
      </c>
      <c r="G176" s="47" t="s">
        <v>67</v>
      </c>
      <c r="H176" s="47">
        <v>1300</v>
      </c>
      <c r="I176" s="47" t="s">
        <v>133</v>
      </c>
      <c r="J176" s="47" t="s">
        <v>178</v>
      </c>
      <c r="K176" s="121" t="s">
        <v>772</v>
      </c>
      <c r="L176" s="33" t="s">
        <v>12</v>
      </c>
      <c r="M176" s="10">
        <v>2.95</v>
      </c>
      <c r="N176" s="27">
        <v>5.112089761570827</v>
      </c>
      <c r="O176" s="28">
        <v>1.53</v>
      </c>
      <c r="P176" s="27">
        <v>0</v>
      </c>
      <c r="Q176" s="40">
        <f t="shared" si="0"/>
        <v>-5.0999999999999996</v>
      </c>
      <c r="R176" s="42">
        <f t="shared" ref="R176" si="241">Q176+R175</f>
        <v>7.4000000000000519</v>
      </c>
      <c r="S176" s="10">
        <f t="shared" si="234"/>
        <v>2.95</v>
      </c>
      <c r="T176" s="27">
        <f t="shared" si="132"/>
        <v>1</v>
      </c>
      <c r="U176" s="28">
        <f t="shared" si="235"/>
        <v>1.53</v>
      </c>
      <c r="V176" s="27">
        <f t="shared" si="132"/>
        <v>1</v>
      </c>
      <c r="W176" s="40">
        <f t="shared" si="58"/>
        <v>-0.47</v>
      </c>
      <c r="X176" s="42">
        <f t="shared" ref="X176" si="242">W176+X175</f>
        <v>5.5799999999999796</v>
      </c>
      <c r="Y176" s="117"/>
      <c r="Z176" s="27"/>
      <c r="AA176" s="33"/>
      <c r="AB176" s="27"/>
      <c r="AC176" s="27"/>
      <c r="AD176" s="27"/>
      <c r="AE176" s="118"/>
      <c r="AF176" s="117"/>
      <c r="AG176" s="27"/>
      <c r="AH176" s="33"/>
      <c r="AI176" s="27"/>
      <c r="AJ176" s="27"/>
      <c r="AK176" s="118"/>
      <c r="AL176" s="70"/>
    </row>
    <row r="177" spans="1:38" outlineLevel="1" collapsed="1" x14ac:dyDescent="0.2">
      <c r="A177" s="72"/>
      <c r="B177" s="34">
        <f t="shared" si="1"/>
        <v>172</v>
      </c>
      <c r="C177" s="2" t="s">
        <v>732</v>
      </c>
      <c r="D177" s="55">
        <v>44418</v>
      </c>
      <c r="E177" s="2" t="s">
        <v>32</v>
      </c>
      <c r="F177" s="47" t="s">
        <v>34</v>
      </c>
      <c r="G177" s="47" t="s">
        <v>67</v>
      </c>
      <c r="H177" s="47">
        <v>1100</v>
      </c>
      <c r="I177" s="47" t="s">
        <v>128</v>
      </c>
      <c r="J177" s="47" t="s">
        <v>120</v>
      </c>
      <c r="K177" s="121" t="s">
        <v>772</v>
      </c>
      <c r="L177" s="33" t="s">
        <v>8</v>
      </c>
      <c r="M177" s="10">
        <v>18.600000000000001</v>
      </c>
      <c r="N177" s="27">
        <v>0.56568181818181829</v>
      </c>
      <c r="O177" s="28">
        <v>4.3</v>
      </c>
      <c r="P177" s="27">
        <v>0.16000000000000003</v>
      </c>
      <c r="Q177" s="40">
        <f t="shared" si="0"/>
        <v>0</v>
      </c>
      <c r="R177" s="42">
        <f t="shared" ref="R177" si="243">Q177+R176</f>
        <v>7.4000000000000519</v>
      </c>
      <c r="S177" s="10">
        <f t="shared" ref="S177" si="244">M177</f>
        <v>18.600000000000001</v>
      </c>
      <c r="T177" s="27">
        <f t="shared" si="132"/>
        <v>1</v>
      </c>
      <c r="U177" s="28">
        <f t="shared" ref="U177" si="245">O177</f>
        <v>4.3</v>
      </c>
      <c r="V177" s="27">
        <f t="shared" si="132"/>
        <v>1</v>
      </c>
      <c r="W177" s="40">
        <f t="shared" si="58"/>
        <v>2.2999999999999998</v>
      </c>
      <c r="X177" s="42">
        <f t="shared" ref="X177" si="246">W177+X176</f>
        <v>7.8799999999999795</v>
      </c>
      <c r="Y177" s="117"/>
      <c r="Z177" s="27"/>
      <c r="AA177" s="33"/>
      <c r="AB177" s="27"/>
      <c r="AC177" s="27"/>
      <c r="AD177" s="27"/>
      <c r="AE177" s="118"/>
      <c r="AF177" s="117"/>
      <c r="AG177" s="27"/>
      <c r="AH177" s="33"/>
      <c r="AI177" s="27"/>
      <c r="AJ177" s="27"/>
      <c r="AK177" s="118"/>
      <c r="AL177" s="70"/>
    </row>
    <row r="178" spans="1:38" outlineLevel="1" x14ac:dyDescent="0.2">
      <c r="A178" s="72"/>
      <c r="B178" s="34">
        <f t="shared" si="1"/>
        <v>173</v>
      </c>
      <c r="C178" s="2" t="s">
        <v>733</v>
      </c>
      <c r="D178" s="55">
        <v>44418</v>
      </c>
      <c r="E178" s="2" t="s">
        <v>602</v>
      </c>
      <c r="F178" s="47" t="s">
        <v>13</v>
      </c>
      <c r="G178" s="47" t="s">
        <v>67</v>
      </c>
      <c r="H178" s="47">
        <v>1100</v>
      </c>
      <c r="I178" s="47" t="s">
        <v>132</v>
      </c>
      <c r="J178" s="47" t="s">
        <v>178</v>
      </c>
      <c r="K178" s="121" t="s">
        <v>772</v>
      </c>
      <c r="L178" s="33" t="s">
        <v>56</v>
      </c>
      <c r="M178" s="10">
        <v>13.46</v>
      </c>
      <c r="N178" s="27">
        <v>0.80042386185243319</v>
      </c>
      <c r="O178" s="28">
        <v>3.25</v>
      </c>
      <c r="P178" s="27">
        <v>0.36666666666666636</v>
      </c>
      <c r="Q178" s="40">
        <f t="shared" si="0"/>
        <v>-1.2</v>
      </c>
      <c r="R178" s="42">
        <f t="shared" ref="R178" si="247">Q178+R177</f>
        <v>6.2000000000000517</v>
      </c>
      <c r="S178" s="10">
        <f t="shared" ref="S178" si="248">M178</f>
        <v>13.46</v>
      </c>
      <c r="T178" s="27">
        <f t="shared" si="132"/>
        <v>1</v>
      </c>
      <c r="U178" s="28">
        <f t="shared" ref="U178" si="249">O178</f>
        <v>3.25</v>
      </c>
      <c r="V178" s="27">
        <f t="shared" si="132"/>
        <v>1</v>
      </c>
      <c r="W178" s="40">
        <f t="shared" si="58"/>
        <v>-2</v>
      </c>
      <c r="X178" s="42">
        <f t="shared" ref="X178" si="250">W178+X177</f>
        <v>5.8799999999999795</v>
      </c>
      <c r="Y178" s="117"/>
      <c r="Z178" s="27"/>
      <c r="AA178" s="33"/>
      <c r="AB178" s="27"/>
      <c r="AC178" s="27"/>
      <c r="AD178" s="27"/>
      <c r="AE178" s="118"/>
      <c r="AF178" s="117"/>
      <c r="AG178" s="27"/>
      <c r="AH178" s="33"/>
      <c r="AI178" s="27"/>
      <c r="AJ178" s="27"/>
      <c r="AK178" s="118"/>
      <c r="AL178" s="70"/>
    </row>
    <row r="179" spans="1:38" outlineLevel="1" x14ac:dyDescent="0.2">
      <c r="A179" s="72"/>
      <c r="B179" s="34">
        <f t="shared" si="1"/>
        <v>174</v>
      </c>
      <c r="C179" s="2" t="s">
        <v>679</v>
      </c>
      <c r="D179" s="55">
        <v>44420</v>
      </c>
      <c r="E179" s="2" t="s">
        <v>26</v>
      </c>
      <c r="F179" s="47" t="s">
        <v>36</v>
      </c>
      <c r="G179" s="47" t="s">
        <v>67</v>
      </c>
      <c r="H179" s="47">
        <v>1113</v>
      </c>
      <c r="I179" s="47" t="s">
        <v>132</v>
      </c>
      <c r="J179" s="47" t="s">
        <v>120</v>
      </c>
      <c r="K179" s="121" t="s">
        <v>772</v>
      </c>
      <c r="L179" s="33" t="s">
        <v>74</v>
      </c>
      <c r="M179" s="10">
        <v>2.93</v>
      </c>
      <c r="N179" s="27">
        <v>5.1625806451612899</v>
      </c>
      <c r="O179" s="28">
        <v>1.29</v>
      </c>
      <c r="P179" s="27">
        <v>0</v>
      </c>
      <c r="Q179" s="40">
        <f t="shared" si="0"/>
        <v>-5.2</v>
      </c>
      <c r="R179" s="42">
        <f t="shared" ref="R179" si="251">Q179+R178</f>
        <v>1.0000000000000515</v>
      </c>
      <c r="S179" s="10">
        <f t="shared" ref="S179:S180" si="252">M179</f>
        <v>2.93</v>
      </c>
      <c r="T179" s="27">
        <f t="shared" si="132"/>
        <v>1</v>
      </c>
      <c r="U179" s="28">
        <f t="shared" ref="U179:U180" si="253">O179</f>
        <v>1.29</v>
      </c>
      <c r="V179" s="27">
        <f t="shared" si="132"/>
        <v>1</v>
      </c>
      <c r="W179" s="40">
        <f t="shared" si="58"/>
        <v>-2</v>
      </c>
      <c r="X179" s="42">
        <f t="shared" ref="X179" si="254">W179+X178</f>
        <v>3.8799999999999795</v>
      </c>
      <c r="Y179" s="117"/>
      <c r="Z179" s="27"/>
      <c r="AA179" s="33"/>
      <c r="AB179" s="27"/>
      <c r="AC179" s="27"/>
      <c r="AD179" s="27"/>
      <c r="AE179" s="118"/>
      <c r="AF179" s="117"/>
      <c r="AG179" s="27"/>
      <c r="AH179" s="33"/>
      <c r="AI179" s="27"/>
      <c r="AJ179" s="27"/>
      <c r="AK179" s="118"/>
      <c r="AL179" s="70"/>
    </row>
    <row r="180" spans="1:38" outlineLevel="1" x14ac:dyDescent="0.2">
      <c r="A180" s="72"/>
      <c r="B180" s="34">
        <f t="shared" si="1"/>
        <v>175</v>
      </c>
      <c r="C180" s="2" t="s">
        <v>738</v>
      </c>
      <c r="D180" s="55">
        <v>44420</v>
      </c>
      <c r="E180" s="2" t="s">
        <v>509</v>
      </c>
      <c r="F180" s="47" t="s">
        <v>46</v>
      </c>
      <c r="G180" s="47" t="s">
        <v>67</v>
      </c>
      <c r="H180" s="47">
        <v>1200</v>
      </c>
      <c r="I180" s="47" t="s">
        <v>132</v>
      </c>
      <c r="J180" s="47" t="s">
        <v>178</v>
      </c>
      <c r="K180" s="121" t="s">
        <v>772</v>
      </c>
      <c r="L180" s="33" t="s">
        <v>9</v>
      </c>
      <c r="M180" s="10">
        <v>3.75</v>
      </c>
      <c r="N180" s="27">
        <v>3.6381818181818177</v>
      </c>
      <c r="O180" s="28">
        <v>1.76</v>
      </c>
      <c r="P180" s="27">
        <v>0</v>
      </c>
      <c r="Q180" s="40">
        <f t="shared" si="0"/>
        <v>10</v>
      </c>
      <c r="R180" s="42">
        <f t="shared" ref="R180:R182" si="255">Q180+R179</f>
        <v>11.000000000000052</v>
      </c>
      <c r="S180" s="10">
        <f t="shared" si="252"/>
        <v>3.75</v>
      </c>
      <c r="T180" s="27">
        <f t="shared" si="132"/>
        <v>1</v>
      </c>
      <c r="U180" s="28">
        <f t="shared" si="253"/>
        <v>1.76</v>
      </c>
      <c r="V180" s="27">
        <f t="shared" si="132"/>
        <v>1</v>
      </c>
      <c r="W180" s="40">
        <f t="shared" si="58"/>
        <v>3.51</v>
      </c>
      <c r="X180" s="42">
        <f t="shared" ref="X180:X182" si="256">W180+X179</f>
        <v>7.3899999999999793</v>
      </c>
      <c r="Y180" s="117"/>
      <c r="Z180" s="27"/>
      <c r="AA180" s="33"/>
      <c r="AB180" s="27"/>
      <c r="AC180" s="27"/>
      <c r="AD180" s="27"/>
      <c r="AE180" s="118"/>
      <c r="AF180" s="117"/>
      <c r="AG180" s="27"/>
      <c r="AH180" s="33"/>
      <c r="AI180" s="27"/>
      <c r="AJ180" s="27"/>
      <c r="AK180" s="118"/>
      <c r="AL180" s="70"/>
    </row>
    <row r="181" spans="1:38" outlineLevel="1" x14ac:dyDescent="0.2">
      <c r="A181" s="72"/>
      <c r="B181" s="34">
        <f t="shared" si="1"/>
        <v>176</v>
      </c>
      <c r="C181" s="2" t="s">
        <v>743</v>
      </c>
      <c r="D181" s="55">
        <v>44422</v>
      </c>
      <c r="E181" s="2" t="s">
        <v>240</v>
      </c>
      <c r="F181" s="47" t="s">
        <v>36</v>
      </c>
      <c r="G181" s="47" t="s">
        <v>744</v>
      </c>
      <c r="H181" s="47">
        <v>1200</v>
      </c>
      <c r="I181" s="47" t="s">
        <v>132</v>
      </c>
      <c r="J181" s="47" t="s">
        <v>178</v>
      </c>
      <c r="K181" s="121" t="s">
        <v>772</v>
      </c>
      <c r="L181" s="33" t="s">
        <v>9</v>
      </c>
      <c r="M181" s="10">
        <v>3.37</v>
      </c>
      <c r="N181" s="27">
        <v>4.2294736842105261</v>
      </c>
      <c r="O181" s="28">
        <v>2.02</v>
      </c>
      <c r="P181" s="27">
        <v>0</v>
      </c>
      <c r="Q181" s="40">
        <f t="shared" si="0"/>
        <v>10</v>
      </c>
      <c r="R181" s="42">
        <f t="shared" si="255"/>
        <v>21.00000000000005</v>
      </c>
      <c r="S181" s="10">
        <f t="shared" ref="S181" si="257">M181</f>
        <v>3.37</v>
      </c>
      <c r="T181" s="27">
        <f t="shared" si="132"/>
        <v>1</v>
      </c>
      <c r="U181" s="28">
        <f t="shared" ref="U181" si="258">O181</f>
        <v>2.02</v>
      </c>
      <c r="V181" s="27">
        <f t="shared" si="132"/>
        <v>1</v>
      </c>
      <c r="W181" s="40">
        <f t="shared" si="58"/>
        <v>3.39</v>
      </c>
      <c r="X181" s="42">
        <f t="shared" si="256"/>
        <v>10.77999999999998</v>
      </c>
      <c r="Y181" s="117"/>
      <c r="Z181" s="27"/>
      <c r="AA181" s="33"/>
      <c r="AB181" s="27"/>
      <c r="AC181" s="27"/>
      <c r="AD181" s="27"/>
      <c r="AE181" s="118"/>
      <c r="AF181" s="117"/>
      <c r="AG181" s="27"/>
      <c r="AH181" s="33"/>
      <c r="AI181" s="27"/>
      <c r="AJ181" s="27"/>
      <c r="AK181" s="118"/>
      <c r="AL181" s="70"/>
    </row>
    <row r="182" spans="1:38" outlineLevel="1" x14ac:dyDescent="0.2">
      <c r="A182" s="72"/>
      <c r="B182" s="34">
        <f t="shared" si="1"/>
        <v>177</v>
      </c>
      <c r="C182" s="2" t="s">
        <v>663</v>
      </c>
      <c r="D182" s="55">
        <v>44423</v>
      </c>
      <c r="E182" s="2" t="s">
        <v>15</v>
      </c>
      <c r="F182" s="47" t="s">
        <v>36</v>
      </c>
      <c r="G182" s="47" t="s">
        <v>67</v>
      </c>
      <c r="H182" s="47">
        <v>1000</v>
      </c>
      <c r="I182" s="47" t="s">
        <v>131</v>
      </c>
      <c r="J182" s="47" t="s">
        <v>120</v>
      </c>
      <c r="K182" s="121" t="s">
        <v>772</v>
      </c>
      <c r="L182" s="33" t="s">
        <v>56</v>
      </c>
      <c r="M182" s="10">
        <v>5.59</v>
      </c>
      <c r="N182" s="27">
        <v>2.1767567567567565</v>
      </c>
      <c r="O182" s="28">
        <v>2.2200000000000002</v>
      </c>
      <c r="P182" s="27">
        <v>1.7844444444444445</v>
      </c>
      <c r="Q182" s="40">
        <f t="shared" si="0"/>
        <v>-4</v>
      </c>
      <c r="R182" s="42">
        <f t="shared" si="255"/>
        <v>17.00000000000005</v>
      </c>
      <c r="S182" s="10">
        <f t="shared" ref="S182" si="259">M182</f>
        <v>5.59</v>
      </c>
      <c r="T182" s="27">
        <f t="shared" si="132"/>
        <v>1</v>
      </c>
      <c r="U182" s="28">
        <f t="shared" ref="U182" si="260">O182</f>
        <v>2.2200000000000002</v>
      </c>
      <c r="V182" s="27">
        <f t="shared" si="132"/>
        <v>1</v>
      </c>
      <c r="W182" s="40">
        <f t="shared" si="58"/>
        <v>-2</v>
      </c>
      <c r="X182" s="42">
        <f t="shared" si="256"/>
        <v>8.7799999999999798</v>
      </c>
      <c r="Y182" s="117"/>
      <c r="Z182" s="27"/>
      <c r="AA182" s="33"/>
      <c r="AB182" s="27"/>
      <c r="AC182" s="27"/>
      <c r="AD182" s="27"/>
      <c r="AE182" s="118"/>
      <c r="AF182" s="117"/>
      <c r="AG182" s="27"/>
      <c r="AH182" s="33"/>
      <c r="AI182" s="27"/>
      <c r="AJ182" s="27"/>
      <c r="AK182" s="118"/>
      <c r="AL182" s="70"/>
    </row>
    <row r="183" spans="1:38" outlineLevel="1" x14ac:dyDescent="0.2">
      <c r="A183" s="72"/>
      <c r="B183" s="34">
        <f t="shared" si="1"/>
        <v>178</v>
      </c>
      <c r="C183" s="2" t="s">
        <v>717</v>
      </c>
      <c r="D183" s="55">
        <v>44424</v>
      </c>
      <c r="E183" s="2" t="s">
        <v>32</v>
      </c>
      <c r="F183" s="47" t="s">
        <v>34</v>
      </c>
      <c r="G183" s="47" t="s">
        <v>67</v>
      </c>
      <c r="H183" s="47">
        <v>1000</v>
      </c>
      <c r="I183" s="47" t="s">
        <v>128</v>
      </c>
      <c r="J183" s="47" t="s">
        <v>120</v>
      </c>
      <c r="K183" s="121" t="s">
        <v>772</v>
      </c>
      <c r="L183" s="33" t="s">
        <v>62</v>
      </c>
      <c r="M183" s="10">
        <v>10.78</v>
      </c>
      <c r="N183" s="27">
        <v>1.0180128205128205</v>
      </c>
      <c r="O183" s="28">
        <v>2.61</v>
      </c>
      <c r="P183" s="27">
        <v>0.62000000000000011</v>
      </c>
      <c r="Q183" s="40">
        <f t="shared" si="0"/>
        <v>-1.6</v>
      </c>
      <c r="R183" s="42">
        <f t="shared" ref="R183" si="261">Q183+R182</f>
        <v>15.40000000000005</v>
      </c>
      <c r="S183" s="10">
        <f t="shared" ref="S183:S185" si="262">M183</f>
        <v>10.78</v>
      </c>
      <c r="T183" s="27">
        <f t="shared" si="132"/>
        <v>1</v>
      </c>
      <c r="U183" s="28">
        <f t="shared" ref="U183:U185" si="263">O183</f>
        <v>2.61</v>
      </c>
      <c r="V183" s="27">
        <f t="shared" si="132"/>
        <v>1</v>
      </c>
      <c r="W183" s="40">
        <f t="shared" si="58"/>
        <v>-2</v>
      </c>
      <c r="X183" s="42">
        <f t="shared" ref="X183" si="264">W183+X182</f>
        <v>6.7799999999999798</v>
      </c>
      <c r="Y183" s="117"/>
      <c r="Z183" s="27"/>
      <c r="AA183" s="33"/>
      <c r="AB183" s="27"/>
      <c r="AC183" s="27"/>
      <c r="AD183" s="27"/>
      <c r="AE183" s="118"/>
      <c r="AF183" s="117"/>
      <c r="AG183" s="27"/>
      <c r="AH183" s="33"/>
      <c r="AI183" s="27"/>
      <c r="AJ183" s="27"/>
      <c r="AK183" s="118"/>
      <c r="AL183" s="70"/>
    </row>
    <row r="184" spans="1:38" outlineLevel="1" x14ac:dyDescent="0.2">
      <c r="A184" s="72"/>
      <c r="B184" s="34">
        <f t="shared" si="1"/>
        <v>179</v>
      </c>
      <c r="C184" s="2" t="s">
        <v>745</v>
      </c>
      <c r="D184" s="55">
        <v>44424</v>
      </c>
      <c r="E184" s="2" t="s">
        <v>32</v>
      </c>
      <c r="F184" s="47" t="s">
        <v>34</v>
      </c>
      <c r="G184" s="47" t="s">
        <v>67</v>
      </c>
      <c r="H184" s="47">
        <v>1000</v>
      </c>
      <c r="I184" s="47" t="s">
        <v>128</v>
      </c>
      <c r="J184" s="47" t="s">
        <v>120</v>
      </c>
      <c r="K184" s="121" t="s">
        <v>772</v>
      </c>
      <c r="L184" s="33" t="s">
        <v>9</v>
      </c>
      <c r="M184" s="10">
        <v>3.2</v>
      </c>
      <c r="N184" s="27">
        <v>4.5326007326007325</v>
      </c>
      <c r="O184" s="28">
        <v>1.69</v>
      </c>
      <c r="P184" s="27">
        <v>0</v>
      </c>
      <c r="Q184" s="40">
        <f t="shared" si="0"/>
        <v>10</v>
      </c>
      <c r="R184" s="42">
        <f t="shared" ref="R184" si="265">Q184+R183</f>
        <v>25.400000000000048</v>
      </c>
      <c r="S184" s="10">
        <f t="shared" si="262"/>
        <v>3.2</v>
      </c>
      <c r="T184" s="27">
        <f t="shared" si="132"/>
        <v>1</v>
      </c>
      <c r="U184" s="28">
        <f t="shared" si="263"/>
        <v>1.69</v>
      </c>
      <c r="V184" s="27">
        <f t="shared" si="132"/>
        <v>1</v>
      </c>
      <c r="W184" s="40">
        <f t="shared" si="58"/>
        <v>2.89</v>
      </c>
      <c r="X184" s="42">
        <f t="shared" ref="X184" si="266">W184+X183</f>
        <v>9.6699999999999804</v>
      </c>
      <c r="Y184" s="117"/>
      <c r="Z184" s="27"/>
      <c r="AA184" s="33"/>
      <c r="AB184" s="27"/>
      <c r="AC184" s="27"/>
      <c r="AD184" s="27"/>
      <c r="AE184" s="118"/>
      <c r="AF184" s="117"/>
      <c r="AG184" s="27"/>
      <c r="AH184" s="33"/>
      <c r="AI184" s="27"/>
      <c r="AJ184" s="27"/>
      <c r="AK184" s="118"/>
      <c r="AL184" s="70"/>
    </row>
    <row r="185" spans="1:38" outlineLevel="1" x14ac:dyDescent="0.2">
      <c r="A185" s="72"/>
      <c r="B185" s="34">
        <f t="shared" si="1"/>
        <v>180</v>
      </c>
      <c r="C185" s="2" t="s">
        <v>747</v>
      </c>
      <c r="D185" s="55">
        <v>44424</v>
      </c>
      <c r="E185" s="2" t="s">
        <v>32</v>
      </c>
      <c r="F185" s="47" t="s">
        <v>13</v>
      </c>
      <c r="G185" s="47" t="s">
        <v>70</v>
      </c>
      <c r="H185" s="47">
        <v>1100</v>
      </c>
      <c r="I185" s="47" t="s">
        <v>128</v>
      </c>
      <c r="J185" s="47" t="s">
        <v>120</v>
      </c>
      <c r="K185" s="121" t="s">
        <v>772</v>
      </c>
      <c r="L185" s="33" t="s">
        <v>8</v>
      </c>
      <c r="M185" s="10">
        <v>3.13</v>
      </c>
      <c r="N185" s="27">
        <v>4.6764418938307033</v>
      </c>
      <c r="O185" s="28">
        <v>1.46</v>
      </c>
      <c r="P185" s="27">
        <v>0</v>
      </c>
      <c r="Q185" s="40">
        <f t="shared" si="0"/>
        <v>-4.7</v>
      </c>
      <c r="R185" s="42">
        <f t="shared" ref="R185" si="267">Q185+R184</f>
        <v>20.700000000000049</v>
      </c>
      <c r="S185" s="10">
        <f t="shared" si="262"/>
        <v>3.13</v>
      </c>
      <c r="T185" s="27">
        <f t="shared" si="132"/>
        <v>1</v>
      </c>
      <c r="U185" s="28">
        <f t="shared" si="263"/>
        <v>1.46</v>
      </c>
      <c r="V185" s="27">
        <f t="shared" si="132"/>
        <v>1</v>
      </c>
      <c r="W185" s="40">
        <f t="shared" si="58"/>
        <v>-0.54</v>
      </c>
      <c r="X185" s="42">
        <f t="shared" ref="X185" si="268">W185+X184</f>
        <v>9.1299999999999812</v>
      </c>
      <c r="Y185" s="117"/>
      <c r="Z185" s="27"/>
      <c r="AA185" s="33"/>
      <c r="AB185" s="27"/>
      <c r="AC185" s="27"/>
      <c r="AD185" s="27"/>
      <c r="AE185" s="118"/>
      <c r="AF185" s="117"/>
      <c r="AG185" s="27"/>
      <c r="AH185" s="33"/>
      <c r="AI185" s="27"/>
      <c r="AJ185" s="27"/>
      <c r="AK185" s="118"/>
      <c r="AL185" s="70"/>
    </row>
    <row r="186" spans="1:38" outlineLevel="1" x14ac:dyDescent="0.2">
      <c r="A186" s="72"/>
      <c r="B186" s="34">
        <f t="shared" si="1"/>
        <v>181</v>
      </c>
      <c r="C186" s="2" t="s">
        <v>751</v>
      </c>
      <c r="D186" s="55">
        <v>44425</v>
      </c>
      <c r="E186" s="2" t="s">
        <v>44</v>
      </c>
      <c r="F186" s="47" t="s">
        <v>41</v>
      </c>
      <c r="G186" s="47" t="s">
        <v>70</v>
      </c>
      <c r="H186" s="47">
        <v>1000</v>
      </c>
      <c r="I186" s="47" t="s">
        <v>128</v>
      </c>
      <c r="J186" s="47" t="s">
        <v>120</v>
      </c>
      <c r="K186" s="121" t="s">
        <v>772</v>
      </c>
      <c r="L186" s="33" t="s">
        <v>74</v>
      </c>
      <c r="M186" s="10">
        <v>8.17</v>
      </c>
      <c r="N186" s="27">
        <v>1.3999425287356322</v>
      </c>
      <c r="O186" s="28">
        <v>2.66</v>
      </c>
      <c r="P186" s="27">
        <v>0.84833333333333316</v>
      </c>
      <c r="Q186" s="40">
        <f t="shared" si="0"/>
        <v>-2.2000000000000002</v>
      </c>
      <c r="R186" s="42">
        <f t="shared" ref="R186" si="269">Q186+R185</f>
        <v>18.50000000000005</v>
      </c>
      <c r="S186" s="10">
        <f t="shared" ref="S186:S187" si="270">M186</f>
        <v>8.17</v>
      </c>
      <c r="T186" s="27">
        <f t="shared" si="132"/>
        <v>1</v>
      </c>
      <c r="U186" s="28">
        <f t="shared" ref="U186:U187" si="271">O186</f>
        <v>2.66</v>
      </c>
      <c r="V186" s="27">
        <f t="shared" si="132"/>
        <v>1</v>
      </c>
      <c r="W186" s="40">
        <f t="shared" si="58"/>
        <v>-2</v>
      </c>
      <c r="X186" s="42">
        <f t="shared" ref="X186" si="272">W186+X185</f>
        <v>7.1299999999999812</v>
      </c>
      <c r="Y186" s="117"/>
      <c r="Z186" s="27"/>
      <c r="AA186" s="33"/>
      <c r="AB186" s="27"/>
      <c r="AC186" s="27"/>
      <c r="AD186" s="27"/>
      <c r="AE186" s="118"/>
      <c r="AF186" s="117"/>
      <c r="AG186" s="27"/>
      <c r="AH186" s="33"/>
      <c r="AI186" s="27"/>
      <c r="AJ186" s="27"/>
      <c r="AK186" s="118"/>
      <c r="AL186" s="70"/>
    </row>
    <row r="187" spans="1:38" outlineLevel="1" x14ac:dyDescent="0.2">
      <c r="A187" s="72"/>
      <c r="B187" s="34">
        <f t="shared" si="1"/>
        <v>182</v>
      </c>
      <c r="C187" s="2" t="s">
        <v>753</v>
      </c>
      <c r="D187" s="55">
        <v>44425</v>
      </c>
      <c r="E187" s="2" t="s">
        <v>752</v>
      </c>
      <c r="F187" s="47" t="s">
        <v>13</v>
      </c>
      <c r="G187" s="47" t="s">
        <v>70</v>
      </c>
      <c r="H187" s="47">
        <v>1007</v>
      </c>
      <c r="I187" s="47" t="s">
        <v>132</v>
      </c>
      <c r="J187" s="47" t="s">
        <v>178</v>
      </c>
      <c r="K187" s="121" t="s">
        <v>772</v>
      </c>
      <c r="L187" s="33" t="s">
        <v>66</v>
      </c>
      <c r="M187" s="10">
        <v>2.86</v>
      </c>
      <c r="N187" s="27">
        <v>5.4011594202898543</v>
      </c>
      <c r="O187" s="28">
        <v>1.53</v>
      </c>
      <c r="P187" s="27">
        <v>0</v>
      </c>
      <c r="Q187" s="40">
        <f t="shared" si="0"/>
        <v>-5.4</v>
      </c>
      <c r="R187" s="42">
        <f t="shared" ref="R187" si="273">Q187+R186</f>
        <v>13.100000000000049</v>
      </c>
      <c r="S187" s="10">
        <f t="shared" si="270"/>
        <v>2.86</v>
      </c>
      <c r="T187" s="27">
        <f t="shared" si="132"/>
        <v>1</v>
      </c>
      <c r="U187" s="28">
        <f t="shared" si="271"/>
        <v>1.53</v>
      </c>
      <c r="V187" s="27">
        <f t="shared" si="132"/>
        <v>1</v>
      </c>
      <c r="W187" s="40">
        <f t="shared" si="58"/>
        <v>-2</v>
      </c>
      <c r="X187" s="42">
        <f t="shared" ref="X187" si="274">W187+X186</f>
        <v>5.1299999999999812</v>
      </c>
      <c r="Y187" s="117"/>
      <c r="Z187" s="27"/>
      <c r="AA187" s="33"/>
      <c r="AB187" s="27"/>
      <c r="AC187" s="27"/>
      <c r="AD187" s="27"/>
      <c r="AE187" s="118"/>
      <c r="AF187" s="117"/>
      <c r="AG187" s="27"/>
      <c r="AH187" s="33"/>
      <c r="AI187" s="27"/>
      <c r="AJ187" s="27"/>
      <c r="AK187" s="118"/>
      <c r="AL187" s="70"/>
    </row>
    <row r="188" spans="1:38" outlineLevel="1" x14ac:dyDescent="0.2">
      <c r="A188" s="72"/>
      <c r="B188" s="34">
        <f t="shared" si="1"/>
        <v>183</v>
      </c>
      <c r="C188" s="2" t="s">
        <v>754</v>
      </c>
      <c r="D188" s="55">
        <v>44426</v>
      </c>
      <c r="E188" s="2" t="s">
        <v>43</v>
      </c>
      <c r="F188" s="47" t="s">
        <v>10</v>
      </c>
      <c r="G188" s="47" t="s">
        <v>147</v>
      </c>
      <c r="H188" s="47">
        <v>1300</v>
      </c>
      <c r="I188" s="47" t="s">
        <v>131</v>
      </c>
      <c r="J188" s="47" t="s">
        <v>120</v>
      </c>
      <c r="K188" s="121" t="s">
        <v>772</v>
      </c>
      <c r="L188" s="33" t="s">
        <v>62</v>
      </c>
      <c r="M188" s="10">
        <v>4.24</v>
      </c>
      <c r="N188" s="27">
        <v>3.0815384615384609</v>
      </c>
      <c r="O188" s="28">
        <v>1.86</v>
      </c>
      <c r="P188" s="27">
        <v>3.5257142857142858</v>
      </c>
      <c r="Q188" s="40">
        <f t="shared" si="0"/>
        <v>-6.6</v>
      </c>
      <c r="R188" s="42">
        <f t="shared" ref="R188" si="275">Q188+R187</f>
        <v>6.5000000000000497</v>
      </c>
      <c r="S188" s="10">
        <f t="shared" ref="S188:S195" si="276">M188</f>
        <v>4.24</v>
      </c>
      <c r="T188" s="27">
        <f t="shared" si="132"/>
        <v>1</v>
      </c>
      <c r="U188" s="28">
        <f t="shared" ref="U188:U195" si="277">O188</f>
        <v>1.86</v>
      </c>
      <c r="V188" s="27">
        <f t="shared" si="132"/>
        <v>1</v>
      </c>
      <c r="W188" s="40">
        <f t="shared" si="58"/>
        <v>-2</v>
      </c>
      <c r="X188" s="42">
        <f t="shared" ref="X188" si="278">W188+X187</f>
        <v>3.1299999999999812</v>
      </c>
      <c r="Y188" s="117"/>
      <c r="Z188" s="27"/>
      <c r="AA188" s="33"/>
      <c r="AB188" s="27"/>
      <c r="AC188" s="27"/>
      <c r="AD188" s="27"/>
      <c r="AE188" s="118"/>
      <c r="AF188" s="117"/>
      <c r="AG188" s="27"/>
      <c r="AH188" s="33"/>
      <c r="AI188" s="27"/>
      <c r="AJ188" s="27"/>
      <c r="AK188" s="118"/>
      <c r="AL188" s="70"/>
    </row>
    <row r="189" spans="1:38" outlineLevel="1" x14ac:dyDescent="0.2">
      <c r="A189" s="72"/>
      <c r="B189" s="34">
        <f t="shared" si="1"/>
        <v>184</v>
      </c>
      <c r="C189" s="2" t="s">
        <v>755</v>
      </c>
      <c r="D189" s="55">
        <v>44426</v>
      </c>
      <c r="E189" s="2" t="s">
        <v>43</v>
      </c>
      <c r="F189" s="47" t="s">
        <v>10</v>
      </c>
      <c r="G189" s="47" t="s">
        <v>147</v>
      </c>
      <c r="H189" s="47">
        <v>1300</v>
      </c>
      <c r="I189" s="47" t="s">
        <v>131</v>
      </c>
      <c r="J189" s="47" t="s">
        <v>120</v>
      </c>
      <c r="K189" s="121" t="s">
        <v>772</v>
      </c>
      <c r="L189" s="33" t="s">
        <v>110</v>
      </c>
      <c r="M189" s="10">
        <v>10.01</v>
      </c>
      <c r="N189" s="27">
        <v>1.1099999999999999</v>
      </c>
      <c r="O189" s="28">
        <v>2.87</v>
      </c>
      <c r="P189" s="27">
        <v>0.61142857142857088</v>
      </c>
      <c r="Q189" s="40">
        <f t="shared" si="0"/>
        <v>-1.7</v>
      </c>
      <c r="R189" s="42">
        <f t="shared" ref="R189" si="279">Q189+R188</f>
        <v>4.8000000000000496</v>
      </c>
      <c r="S189" s="10">
        <f t="shared" si="276"/>
        <v>10.01</v>
      </c>
      <c r="T189" s="27">
        <f t="shared" si="132"/>
        <v>1</v>
      </c>
      <c r="U189" s="28">
        <f t="shared" si="277"/>
        <v>2.87</v>
      </c>
      <c r="V189" s="27">
        <f t="shared" si="132"/>
        <v>1</v>
      </c>
      <c r="W189" s="40">
        <f t="shared" si="58"/>
        <v>-2</v>
      </c>
      <c r="X189" s="42">
        <f t="shared" ref="X189" si="280">W189+X188</f>
        <v>1.1299999999999812</v>
      </c>
      <c r="Y189" s="117"/>
      <c r="Z189" s="27"/>
      <c r="AA189" s="33"/>
      <c r="AB189" s="27"/>
      <c r="AC189" s="27"/>
      <c r="AD189" s="27"/>
      <c r="AE189" s="118"/>
      <c r="AF189" s="117"/>
      <c r="AG189" s="27"/>
      <c r="AH189" s="33"/>
      <c r="AI189" s="27"/>
      <c r="AJ189" s="27"/>
      <c r="AK189" s="118"/>
      <c r="AL189" s="70"/>
    </row>
    <row r="190" spans="1:38" outlineLevel="1" x14ac:dyDescent="0.2">
      <c r="A190" s="72"/>
      <c r="B190" s="34">
        <f t="shared" si="1"/>
        <v>185</v>
      </c>
      <c r="C190" s="2" t="s">
        <v>756</v>
      </c>
      <c r="D190" s="55">
        <v>44426</v>
      </c>
      <c r="E190" s="2" t="s">
        <v>43</v>
      </c>
      <c r="F190" s="47" t="s">
        <v>48</v>
      </c>
      <c r="G190" s="47" t="s">
        <v>72</v>
      </c>
      <c r="H190" s="47">
        <v>1300</v>
      </c>
      <c r="I190" s="47" t="s">
        <v>131</v>
      </c>
      <c r="J190" s="47" t="s">
        <v>120</v>
      </c>
      <c r="K190" s="121" t="s">
        <v>772</v>
      </c>
      <c r="L190" s="33" t="s">
        <v>74</v>
      </c>
      <c r="M190" s="10">
        <v>46.07</v>
      </c>
      <c r="N190" s="27">
        <v>0.22111111111111109</v>
      </c>
      <c r="O190" s="28">
        <v>9.35</v>
      </c>
      <c r="P190" s="27">
        <v>0.03</v>
      </c>
      <c r="Q190" s="40">
        <f t="shared" si="0"/>
        <v>-0.3</v>
      </c>
      <c r="R190" s="42">
        <f t="shared" ref="R190" si="281">Q190+R189</f>
        <v>4.5000000000000497</v>
      </c>
      <c r="S190" s="10">
        <f t="shared" si="276"/>
        <v>46.07</v>
      </c>
      <c r="T190" s="27">
        <f t="shared" si="132"/>
        <v>1</v>
      </c>
      <c r="U190" s="28">
        <f t="shared" si="277"/>
        <v>9.35</v>
      </c>
      <c r="V190" s="27">
        <f t="shared" si="132"/>
        <v>1</v>
      </c>
      <c r="W190" s="40">
        <f t="shared" si="58"/>
        <v>-2</v>
      </c>
      <c r="X190" s="42">
        <f t="shared" ref="X190" si="282">W190+X189</f>
        <v>-0.87000000000001876</v>
      </c>
      <c r="Y190" s="117"/>
      <c r="Z190" s="27"/>
      <c r="AA190" s="33"/>
      <c r="AB190" s="27"/>
      <c r="AC190" s="27"/>
      <c r="AD190" s="27"/>
      <c r="AE190" s="118"/>
      <c r="AF190" s="117"/>
      <c r="AG190" s="27"/>
      <c r="AH190" s="33"/>
      <c r="AI190" s="27"/>
      <c r="AJ190" s="27"/>
      <c r="AK190" s="118"/>
      <c r="AL190" s="70"/>
    </row>
    <row r="191" spans="1:38" outlineLevel="1" x14ac:dyDescent="0.2">
      <c r="A191" s="72"/>
      <c r="B191" s="34">
        <f t="shared" si="1"/>
        <v>186</v>
      </c>
      <c r="C191" s="2" t="s">
        <v>720</v>
      </c>
      <c r="D191" s="55">
        <v>44426</v>
      </c>
      <c r="E191" s="2" t="s">
        <v>615</v>
      </c>
      <c r="F191" s="47" t="s">
        <v>25</v>
      </c>
      <c r="G191" s="47" t="s">
        <v>67</v>
      </c>
      <c r="H191" s="47">
        <v>1250</v>
      </c>
      <c r="I191" s="47" t="s">
        <v>132</v>
      </c>
      <c r="J191" s="47" t="s">
        <v>178</v>
      </c>
      <c r="K191" s="121" t="s">
        <v>772</v>
      </c>
      <c r="L191" s="33" t="s">
        <v>9</v>
      </c>
      <c r="M191" s="10">
        <v>13.81</v>
      </c>
      <c r="N191" s="27">
        <v>0.7805882352941178</v>
      </c>
      <c r="O191" s="28">
        <v>3.5</v>
      </c>
      <c r="P191" s="27">
        <v>0.30933333333333313</v>
      </c>
      <c r="Q191" s="40">
        <f t="shared" si="0"/>
        <v>10.8</v>
      </c>
      <c r="R191" s="42">
        <f t="shared" ref="R191" si="283">Q191+R190</f>
        <v>15.30000000000005</v>
      </c>
      <c r="S191" s="10">
        <f t="shared" si="276"/>
        <v>13.81</v>
      </c>
      <c r="T191" s="27">
        <f t="shared" si="132"/>
        <v>1</v>
      </c>
      <c r="U191" s="28">
        <f t="shared" si="277"/>
        <v>3.5</v>
      </c>
      <c r="V191" s="27">
        <f t="shared" si="132"/>
        <v>1</v>
      </c>
      <c r="W191" s="40">
        <f t="shared" si="58"/>
        <v>15.31</v>
      </c>
      <c r="X191" s="42">
        <f t="shared" ref="X191" si="284">W191+X190</f>
        <v>14.439999999999982</v>
      </c>
      <c r="Y191" s="117"/>
      <c r="Z191" s="27"/>
      <c r="AA191" s="33"/>
      <c r="AB191" s="27"/>
      <c r="AC191" s="27"/>
      <c r="AD191" s="27"/>
      <c r="AE191" s="118"/>
      <c r="AF191" s="117"/>
      <c r="AG191" s="27"/>
      <c r="AH191" s="33"/>
      <c r="AI191" s="27"/>
      <c r="AJ191" s="27"/>
      <c r="AK191" s="118"/>
      <c r="AL191" s="70"/>
    </row>
    <row r="192" spans="1:38" outlineLevel="1" x14ac:dyDescent="0.2">
      <c r="A192" s="72"/>
      <c r="B192" s="34">
        <f t="shared" si="1"/>
        <v>187</v>
      </c>
      <c r="C192" s="2" t="s">
        <v>757</v>
      </c>
      <c r="D192" s="55">
        <v>44426</v>
      </c>
      <c r="E192" s="2" t="s">
        <v>615</v>
      </c>
      <c r="F192" s="47" t="s">
        <v>25</v>
      </c>
      <c r="G192" s="47" t="s">
        <v>67</v>
      </c>
      <c r="H192" s="47">
        <v>1250</v>
      </c>
      <c r="I192" s="47" t="s">
        <v>132</v>
      </c>
      <c r="J192" s="47" t="s">
        <v>178</v>
      </c>
      <c r="K192" s="121" t="s">
        <v>772</v>
      </c>
      <c r="L192" s="33" t="s">
        <v>86</v>
      </c>
      <c r="M192" s="10">
        <v>40.229999999999997</v>
      </c>
      <c r="N192" s="27">
        <v>0.25615384615384618</v>
      </c>
      <c r="O192" s="28">
        <v>7.47</v>
      </c>
      <c r="P192" s="27">
        <v>4.0000000000000008E-2</v>
      </c>
      <c r="Q192" s="40">
        <f t="shared" si="0"/>
        <v>-0.3</v>
      </c>
      <c r="R192" s="42">
        <f t="shared" ref="R192" si="285">Q192+R191</f>
        <v>15.00000000000005</v>
      </c>
      <c r="S192" s="10">
        <f t="shared" si="276"/>
        <v>40.229999999999997</v>
      </c>
      <c r="T192" s="27">
        <f t="shared" si="132"/>
        <v>1</v>
      </c>
      <c r="U192" s="28">
        <f t="shared" si="277"/>
        <v>7.47</v>
      </c>
      <c r="V192" s="27">
        <f t="shared" si="132"/>
        <v>1</v>
      </c>
      <c r="W192" s="40">
        <f t="shared" si="58"/>
        <v>-2</v>
      </c>
      <c r="X192" s="42">
        <f t="shared" ref="X192" si="286">W192+X191</f>
        <v>12.439999999999982</v>
      </c>
      <c r="Y192" s="117"/>
      <c r="Z192" s="27"/>
      <c r="AA192" s="33"/>
      <c r="AB192" s="27"/>
      <c r="AC192" s="27"/>
      <c r="AD192" s="27"/>
      <c r="AE192" s="118"/>
      <c r="AF192" s="117"/>
      <c r="AG192" s="27"/>
      <c r="AH192" s="33"/>
      <c r="AI192" s="27"/>
      <c r="AJ192" s="27"/>
      <c r="AK192" s="118"/>
      <c r="AL192" s="70"/>
    </row>
    <row r="193" spans="1:38" outlineLevel="1" x14ac:dyDescent="0.2">
      <c r="A193" s="72"/>
      <c r="B193" s="34">
        <f t="shared" si="1"/>
        <v>188</v>
      </c>
      <c r="C193" s="2" t="s">
        <v>758</v>
      </c>
      <c r="D193" s="55">
        <v>44426</v>
      </c>
      <c r="E193" s="2" t="s">
        <v>615</v>
      </c>
      <c r="F193" s="47" t="s">
        <v>36</v>
      </c>
      <c r="G193" s="47" t="s">
        <v>67</v>
      </c>
      <c r="H193" s="47">
        <v>1250</v>
      </c>
      <c r="I193" s="47" t="s">
        <v>132</v>
      </c>
      <c r="J193" s="47" t="s">
        <v>178</v>
      </c>
      <c r="K193" s="121" t="s">
        <v>772</v>
      </c>
      <c r="L193" s="33" t="s">
        <v>12</v>
      </c>
      <c r="M193" s="10">
        <v>7.35</v>
      </c>
      <c r="N193" s="27">
        <v>1.5727450980392157</v>
      </c>
      <c r="O193" s="28">
        <v>2.72</v>
      </c>
      <c r="P193" s="27">
        <v>0.90571428571428569</v>
      </c>
      <c r="Q193" s="40">
        <f t="shared" si="0"/>
        <v>0</v>
      </c>
      <c r="R193" s="42">
        <f t="shared" ref="R193" si="287">Q193+R192</f>
        <v>15.00000000000005</v>
      </c>
      <c r="S193" s="10">
        <f t="shared" si="276"/>
        <v>7.35</v>
      </c>
      <c r="T193" s="27">
        <f t="shared" si="132"/>
        <v>1</v>
      </c>
      <c r="U193" s="28">
        <f t="shared" si="277"/>
        <v>2.72</v>
      </c>
      <c r="V193" s="27">
        <f t="shared" si="132"/>
        <v>1</v>
      </c>
      <c r="W193" s="40">
        <f t="shared" si="58"/>
        <v>0.72</v>
      </c>
      <c r="X193" s="42">
        <f t="shared" ref="X193" si="288">W193+X192</f>
        <v>13.159999999999982</v>
      </c>
      <c r="Y193" s="117"/>
      <c r="Z193" s="27"/>
      <c r="AA193" s="33"/>
      <c r="AB193" s="27"/>
      <c r="AC193" s="27"/>
      <c r="AD193" s="27"/>
      <c r="AE193" s="118"/>
      <c r="AF193" s="117"/>
      <c r="AG193" s="27"/>
      <c r="AH193" s="33"/>
      <c r="AI193" s="27"/>
      <c r="AJ193" s="27"/>
      <c r="AK193" s="118"/>
      <c r="AL193" s="70"/>
    </row>
    <row r="194" spans="1:38" outlineLevel="1" x14ac:dyDescent="0.2">
      <c r="A194" s="72"/>
      <c r="B194" s="34">
        <f t="shared" si="1"/>
        <v>189</v>
      </c>
      <c r="C194" s="2" t="s">
        <v>759</v>
      </c>
      <c r="D194" s="55">
        <v>44426</v>
      </c>
      <c r="E194" s="2" t="s">
        <v>615</v>
      </c>
      <c r="F194" s="47" t="s">
        <v>36</v>
      </c>
      <c r="G194" s="47" t="s">
        <v>67</v>
      </c>
      <c r="H194" s="47">
        <v>1250</v>
      </c>
      <c r="I194" s="47" t="s">
        <v>132</v>
      </c>
      <c r="J194" s="47" t="s">
        <v>178</v>
      </c>
      <c r="K194" s="121" t="s">
        <v>772</v>
      </c>
      <c r="L194" s="33" t="s">
        <v>74</v>
      </c>
      <c r="M194" s="10">
        <v>4.8499999999999996</v>
      </c>
      <c r="N194" s="27">
        <v>2.6076832844574778</v>
      </c>
      <c r="O194" s="28">
        <v>2</v>
      </c>
      <c r="P194" s="27">
        <v>2.58</v>
      </c>
      <c r="Q194" s="40">
        <f t="shared" si="0"/>
        <v>-5.2</v>
      </c>
      <c r="R194" s="42">
        <f t="shared" ref="R194" si="289">Q194+R193</f>
        <v>9.8000000000000504</v>
      </c>
      <c r="S194" s="10">
        <f t="shared" si="276"/>
        <v>4.8499999999999996</v>
      </c>
      <c r="T194" s="27">
        <f t="shared" si="132"/>
        <v>1</v>
      </c>
      <c r="U194" s="28">
        <f t="shared" si="277"/>
        <v>2</v>
      </c>
      <c r="V194" s="27">
        <f t="shared" si="132"/>
        <v>1</v>
      </c>
      <c r="W194" s="40">
        <f t="shared" si="58"/>
        <v>-2</v>
      </c>
      <c r="X194" s="42">
        <f t="shared" ref="X194" si="290">W194+X193</f>
        <v>11.159999999999982</v>
      </c>
      <c r="Y194" s="117"/>
      <c r="Z194" s="27"/>
      <c r="AA194" s="33"/>
      <c r="AB194" s="27"/>
      <c r="AC194" s="27"/>
      <c r="AD194" s="27"/>
      <c r="AE194" s="118"/>
      <c r="AF194" s="117"/>
      <c r="AG194" s="27"/>
      <c r="AH194" s="33"/>
      <c r="AI194" s="27"/>
      <c r="AJ194" s="27"/>
      <c r="AK194" s="118"/>
      <c r="AL194" s="70"/>
    </row>
    <row r="195" spans="1:38" outlineLevel="1" x14ac:dyDescent="0.2">
      <c r="A195" s="72"/>
      <c r="B195" s="34">
        <f t="shared" si="1"/>
        <v>190</v>
      </c>
      <c r="C195" s="2" t="s">
        <v>760</v>
      </c>
      <c r="D195" s="55">
        <v>44426</v>
      </c>
      <c r="E195" s="2" t="s">
        <v>615</v>
      </c>
      <c r="F195" s="47" t="s">
        <v>36</v>
      </c>
      <c r="G195" s="47" t="s">
        <v>67</v>
      </c>
      <c r="H195" s="47">
        <v>1250</v>
      </c>
      <c r="I195" s="47" t="s">
        <v>132</v>
      </c>
      <c r="J195" s="47" t="s">
        <v>178</v>
      </c>
      <c r="K195" s="121" t="s">
        <v>772</v>
      </c>
      <c r="L195" s="33" t="s">
        <v>8</v>
      </c>
      <c r="M195" s="10">
        <v>7.82</v>
      </c>
      <c r="N195" s="27">
        <v>1.4658350803633822</v>
      </c>
      <c r="O195" s="28">
        <v>2.94</v>
      </c>
      <c r="P195" s="27">
        <v>0.76</v>
      </c>
      <c r="Q195" s="40">
        <f t="shared" si="0"/>
        <v>0</v>
      </c>
      <c r="R195" s="42">
        <f t="shared" ref="R195" si="291">Q195+R194</f>
        <v>9.8000000000000504</v>
      </c>
      <c r="S195" s="10">
        <f t="shared" si="276"/>
        <v>7.82</v>
      </c>
      <c r="T195" s="27">
        <f t="shared" si="132"/>
        <v>1</v>
      </c>
      <c r="U195" s="28">
        <f t="shared" si="277"/>
        <v>2.94</v>
      </c>
      <c r="V195" s="27">
        <f t="shared" si="132"/>
        <v>1</v>
      </c>
      <c r="W195" s="40">
        <f t="shared" si="58"/>
        <v>0.94</v>
      </c>
      <c r="X195" s="42">
        <f t="shared" ref="X195" si="292">W195+X194</f>
        <v>12.099999999999982</v>
      </c>
      <c r="Y195" s="117"/>
      <c r="Z195" s="27"/>
      <c r="AA195" s="33"/>
      <c r="AB195" s="27"/>
      <c r="AC195" s="27"/>
      <c r="AD195" s="27"/>
      <c r="AE195" s="118"/>
      <c r="AF195" s="117"/>
      <c r="AG195" s="27"/>
      <c r="AH195" s="33"/>
      <c r="AI195" s="27"/>
      <c r="AJ195" s="27"/>
      <c r="AK195" s="118"/>
      <c r="AL195" s="70"/>
    </row>
    <row r="196" spans="1:38" outlineLevel="1" x14ac:dyDescent="0.2">
      <c r="A196" s="72"/>
      <c r="B196" s="34">
        <f t="shared" si="1"/>
        <v>191</v>
      </c>
      <c r="C196" s="2" t="s">
        <v>761</v>
      </c>
      <c r="D196" s="55">
        <v>44427</v>
      </c>
      <c r="E196" s="2" t="s">
        <v>42</v>
      </c>
      <c r="F196" s="47" t="s">
        <v>36</v>
      </c>
      <c r="G196" s="47" t="s">
        <v>67</v>
      </c>
      <c r="H196" s="47">
        <v>1200</v>
      </c>
      <c r="I196" s="47" t="s">
        <v>133</v>
      </c>
      <c r="J196" s="47" t="s">
        <v>120</v>
      </c>
      <c r="K196" s="121" t="s">
        <v>772</v>
      </c>
      <c r="L196" s="33" t="s">
        <v>66</v>
      </c>
      <c r="M196" s="10">
        <v>13.21</v>
      </c>
      <c r="N196" s="27">
        <v>0.81612244897959185</v>
      </c>
      <c r="O196" s="28">
        <v>3.4</v>
      </c>
      <c r="P196" s="27">
        <v>0.31999999999999973</v>
      </c>
      <c r="Q196" s="40">
        <f t="shared" si="0"/>
        <v>-1.1000000000000001</v>
      </c>
      <c r="R196" s="42">
        <f t="shared" ref="R196" si="293">Q196+R195</f>
        <v>8.7000000000000508</v>
      </c>
      <c r="S196" s="10">
        <f t="shared" ref="S196:S199" si="294">M196</f>
        <v>13.21</v>
      </c>
      <c r="T196" s="27">
        <f t="shared" si="132"/>
        <v>1</v>
      </c>
      <c r="U196" s="28">
        <f t="shared" ref="U196:U199" si="295">O196</f>
        <v>3.4</v>
      </c>
      <c r="V196" s="27">
        <f t="shared" si="132"/>
        <v>1</v>
      </c>
      <c r="W196" s="40">
        <f t="shared" si="58"/>
        <v>-2</v>
      </c>
      <c r="X196" s="42">
        <f t="shared" ref="X196" si="296">W196+X195</f>
        <v>10.099999999999982</v>
      </c>
      <c r="Y196" s="117"/>
      <c r="Z196" s="27"/>
      <c r="AA196" s="33"/>
      <c r="AB196" s="27"/>
      <c r="AC196" s="27"/>
      <c r="AD196" s="27"/>
      <c r="AE196" s="118"/>
      <c r="AF196" s="117"/>
      <c r="AG196" s="27"/>
      <c r="AH196" s="33"/>
      <c r="AI196" s="27"/>
      <c r="AJ196" s="27"/>
      <c r="AK196" s="118"/>
      <c r="AL196" s="70"/>
    </row>
    <row r="197" spans="1:38" outlineLevel="1" x14ac:dyDescent="0.2">
      <c r="A197" s="72"/>
      <c r="B197" s="34">
        <f t="shared" si="1"/>
        <v>192</v>
      </c>
      <c r="C197" s="2" t="s">
        <v>718</v>
      </c>
      <c r="D197" s="55">
        <v>44427</v>
      </c>
      <c r="E197" s="2" t="s">
        <v>42</v>
      </c>
      <c r="F197" s="47" t="s">
        <v>36</v>
      </c>
      <c r="G197" s="47" t="s">
        <v>67</v>
      </c>
      <c r="H197" s="47">
        <v>1200</v>
      </c>
      <c r="I197" s="47" t="s">
        <v>133</v>
      </c>
      <c r="J197" s="47" t="s">
        <v>120</v>
      </c>
      <c r="K197" s="121" t="s">
        <v>772</v>
      </c>
      <c r="L197" s="33" t="s">
        <v>8</v>
      </c>
      <c r="M197" s="10">
        <v>5.78</v>
      </c>
      <c r="N197" s="27">
        <v>2.0936842105263156</v>
      </c>
      <c r="O197" s="28">
        <v>2.2000000000000002</v>
      </c>
      <c r="P197" s="27">
        <v>1.72</v>
      </c>
      <c r="Q197" s="40">
        <f t="shared" si="0"/>
        <v>0</v>
      </c>
      <c r="R197" s="42">
        <f t="shared" ref="R197" si="297">Q197+R196</f>
        <v>8.7000000000000508</v>
      </c>
      <c r="S197" s="10">
        <f t="shared" si="294"/>
        <v>5.78</v>
      </c>
      <c r="T197" s="27">
        <f t="shared" si="132"/>
        <v>1</v>
      </c>
      <c r="U197" s="28">
        <f t="shared" si="295"/>
        <v>2.2000000000000002</v>
      </c>
      <c r="V197" s="27">
        <f t="shared" si="132"/>
        <v>1</v>
      </c>
      <c r="W197" s="40">
        <f t="shared" si="58"/>
        <v>0.2</v>
      </c>
      <c r="X197" s="42">
        <f t="shared" ref="X197" si="298">W197+X196</f>
        <v>10.299999999999981</v>
      </c>
      <c r="Y197" s="117"/>
      <c r="Z197" s="27"/>
      <c r="AA197" s="33"/>
      <c r="AB197" s="27"/>
      <c r="AC197" s="27"/>
      <c r="AD197" s="27"/>
      <c r="AE197" s="118"/>
      <c r="AF197" s="117"/>
      <c r="AG197" s="27"/>
      <c r="AH197" s="33"/>
      <c r="AI197" s="27"/>
      <c r="AJ197" s="27"/>
      <c r="AK197" s="118"/>
      <c r="AL197" s="70"/>
    </row>
    <row r="198" spans="1:38" outlineLevel="1" x14ac:dyDescent="0.2">
      <c r="A198" s="72"/>
      <c r="B198" s="34">
        <f t="shared" si="1"/>
        <v>193</v>
      </c>
      <c r="C198" s="2" t="s">
        <v>716</v>
      </c>
      <c r="D198" s="55">
        <v>44427</v>
      </c>
      <c r="E198" s="2" t="s">
        <v>42</v>
      </c>
      <c r="F198" s="47" t="s">
        <v>36</v>
      </c>
      <c r="G198" s="47" t="s">
        <v>67</v>
      </c>
      <c r="H198" s="47">
        <v>1200</v>
      </c>
      <c r="I198" s="47" t="s">
        <v>133</v>
      </c>
      <c r="J198" s="47" t="s">
        <v>120</v>
      </c>
      <c r="K198" s="121" t="s">
        <v>772</v>
      </c>
      <c r="L198" s="33" t="s">
        <v>62</v>
      </c>
      <c r="M198" s="10">
        <v>13</v>
      </c>
      <c r="N198" s="27">
        <v>0.83499999999999996</v>
      </c>
      <c r="O198" s="28">
        <v>3.85</v>
      </c>
      <c r="P198" s="27">
        <v>0.28499999999999975</v>
      </c>
      <c r="Q198" s="40">
        <f t="shared" si="0"/>
        <v>-1.1000000000000001</v>
      </c>
      <c r="R198" s="42">
        <f t="shared" ref="R198" si="299">Q198+R197</f>
        <v>7.6000000000000512</v>
      </c>
      <c r="S198" s="10">
        <f t="shared" si="294"/>
        <v>13</v>
      </c>
      <c r="T198" s="27">
        <f t="shared" si="132"/>
        <v>1</v>
      </c>
      <c r="U198" s="28">
        <f t="shared" si="295"/>
        <v>3.85</v>
      </c>
      <c r="V198" s="27">
        <f t="shared" si="132"/>
        <v>1</v>
      </c>
      <c r="W198" s="40">
        <f t="shared" si="58"/>
        <v>-2</v>
      </c>
      <c r="X198" s="42">
        <f t="shared" ref="X198" si="300">W198+X197</f>
        <v>8.2999999999999812</v>
      </c>
      <c r="Y198" s="117"/>
      <c r="Z198" s="27"/>
      <c r="AA198" s="33"/>
      <c r="AB198" s="27"/>
      <c r="AC198" s="27"/>
      <c r="AD198" s="27"/>
      <c r="AE198" s="118"/>
      <c r="AF198" s="117"/>
      <c r="AG198" s="27"/>
      <c r="AH198" s="33"/>
      <c r="AI198" s="27"/>
      <c r="AJ198" s="27"/>
      <c r="AK198" s="118"/>
      <c r="AL198" s="70"/>
    </row>
    <row r="199" spans="1:38" outlineLevel="1" x14ac:dyDescent="0.2">
      <c r="A199" s="72"/>
      <c r="B199" s="34">
        <f t="shared" si="1"/>
        <v>194</v>
      </c>
      <c r="C199" s="2" t="s">
        <v>762</v>
      </c>
      <c r="D199" s="55">
        <v>44427</v>
      </c>
      <c r="E199" s="2" t="s">
        <v>602</v>
      </c>
      <c r="F199" s="47" t="s">
        <v>34</v>
      </c>
      <c r="G199" s="47" t="s">
        <v>67</v>
      </c>
      <c r="H199" s="47">
        <v>1000</v>
      </c>
      <c r="I199" s="47" t="s">
        <v>132</v>
      </c>
      <c r="J199" s="47" t="s">
        <v>178</v>
      </c>
      <c r="K199" s="121" t="s">
        <v>772</v>
      </c>
      <c r="L199" s="33" t="s">
        <v>8</v>
      </c>
      <c r="M199" s="10">
        <v>2.73</v>
      </c>
      <c r="N199" s="27">
        <v>5.7542857142857136</v>
      </c>
      <c r="O199" s="28">
        <v>1.41</v>
      </c>
      <c r="P199" s="27">
        <v>0</v>
      </c>
      <c r="Q199" s="40">
        <f t="shared" si="0"/>
        <v>-5.8</v>
      </c>
      <c r="R199" s="42">
        <f t="shared" ref="R199" si="301">Q199+R198</f>
        <v>1.8000000000000513</v>
      </c>
      <c r="S199" s="10">
        <f t="shared" si="294"/>
        <v>2.73</v>
      </c>
      <c r="T199" s="27">
        <f t="shared" ref="T199:V208" si="302">IF(S199&gt;0,T$4,0)</f>
        <v>1</v>
      </c>
      <c r="U199" s="28">
        <f t="shared" si="295"/>
        <v>1.41</v>
      </c>
      <c r="V199" s="27">
        <f t="shared" si="302"/>
        <v>1</v>
      </c>
      <c r="W199" s="40">
        <f t="shared" si="58"/>
        <v>-0.59</v>
      </c>
      <c r="X199" s="42">
        <f t="shared" ref="X199" si="303">W199+X198</f>
        <v>7.7099999999999813</v>
      </c>
      <c r="Y199" s="117"/>
      <c r="Z199" s="27"/>
      <c r="AA199" s="33"/>
      <c r="AB199" s="27"/>
      <c r="AC199" s="27"/>
      <c r="AD199" s="27"/>
      <c r="AE199" s="118"/>
      <c r="AF199" s="117"/>
      <c r="AG199" s="27"/>
      <c r="AH199" s="33"/>
      <c r="AI199" s="27"/>
      <c r="AJ199" s="27"/>
      <c r="AK199" s="118"/>
      <c r="AL199" s="70"/>
    </row>
    <row r="200" spans="1:38" outlineLevel="1" x14ac:dyDescent="0.2">
      <c r="A200" s="72"/>
      <c r="B200" s="34">
        <f t="shared" si="1"/>
        <v>195</v>
      </c>
      <c r="C200" s="2" t="s">
        <v>763</v>
      </c>
      <c r="D200" s="55">
        <v>44428</v>
      </c>
      <c r="E200" s="2" t="s">
        <v>40</v>
      </c>
      <c r="F200" s="47" t="s">
        <v>36</v>
      </c>
      <c r="G200" s="47" t="s">
        <v>69</v>
      </c>
      <c r="H200" s="47">
        <v>1000</v>
      </c>
      <c r="I200" s="47" t="s">
        <v>131</v>
      </c>
      <c r="J200" s="47" t="s">
        <v>120</v>
      </c>
      <c r="K200" s="121" t="s">
        <v>772</v>
      </c>
      <c r="L200" s="33" t="s">
        <v>56</v>
      </c>
      <c r="M200" s="10">
        <v>3.4</v>
      </c>
      <c r="N200" s="27">
        <v>4.1873684210526312</v>
      </c>
      <c r="O200" s="28">
        <v>1.6</v>
      </c>
      <c r="P200" s="27">
        <v>0</v>
      </c>
      <c r="Q200" s="40">
        <f t="shared" si="0"/>
        <v>-4.2</v>
      </c>
      <c r="R200" s="42">
        <f t="shared" ref="R200" si="304">Q200+R199</f>
        <v>-2.3999999999999488</v>
      </c>
      <c r="S200" s="10">
        <f t="shared" ref="S200" si="305">M200</f>
        <v>3.4</v>
      </c>
      <c r="T200" s="27">
        <f t="shared" si="302"/>
        <v>1</v>
      </c>
      <c r="U200" s="28">
        <f t="shared" ref="U200" si="306">O200</f>
        <v>1.6</v>
      </c>
      <c r="V200" s="27">
        <f t="shared" si="302"/>
        <v>1</v>
      </c>
      <c r="W200" s="40">
        <f t="shared" si="58"/>
        <v>-2</v>
      </c>
      <c r="X200" s="42">
        <f t="shared" ref="X200" si="307">W200+X199</f>
        <v>5.7099999999999813</v>
      </c>
      <c r="Y200" s="117"/>
      <c r="Z200" s="27"/>
      <c r="AA200" s="33"/>
      <c r="AB200" s="27"/>
      <c r="AC200" s="27"/>
      <c r="AD200" s="27"/>
      <c r="AE200" s="118"/>
      <c r="AF200" s="117"/>
      <c r="AG200" s="27"/>
      <c r="AH200" s="33"/>
      <c r="AI200" s="27"/>
      <c r="AJ200" s="27"/>
      <c r="AK200" s="118"/>
      <c r="AL200" s="70"/>
    </row>
    <row r="201" spans="1:38" outlineLevel="1" x14ac:dyDescent="0.2">
      <c r="A201" s="72"/>
      <c r="B201" s="34">
        <f t="shared" si="1"/>
        <v>196</v>
      </c>
      <c r="C201" s="2" t="s">
        <v>704</v>
      </c>
      <c r="D201" s="55">
        <v>44429</v>
      </c>
      <c r="E201" s="2" t="s">
        <v>37</v>
      </c>
      <c r="F201" s="47" t="s">
        <v>10</v>
      </c>
      <c r="G201" s="47" t="s">
        <v>67</v>
      </c>
      <c r="H201" s="47">
        <v>1100</v>
      </c>
      <c r="I201" s="47" t="s">
        <v>131</v>
      </c>
      <c r="J201" s="47" t="s">
        <v>120</v>
      </c>
      <c r="K201" s="121" t="s">
        <v>772</v>
      </c>
      <c r="L201" s="33" t="s">
        <v>12</v>
      </c>
      <c r="M201" s="10">
        <v>5.6</v>
      </c>
      <c r="N201" s="27">
        <v>2.1761728395061728</v>
      </c>
      <c r="O201" s="28">
        <v>1.97</v>
      </c>
      <c r="P201" s="27">
        <v>2.2789610389610395</v>
      </c>
      <c r="Q201" s="40">
        <f t="shared" si="0"/>
        <v>0</v>
      </c>
      <c r="R201" s="42">
        <f t="shared" ref="R201" si="308">Q201+R200</f>
        <v>-2.3999999999999488</v>
      </c>
      <c r="S201" s="10">
        <f t="shared" ref="S201:S203" si="309">M201</f>
        <v>5.6</v>
      </c>
      <c r="T201" s="27">
        <f t="shared" si="302"/>
        <v>1</v>
      </c>
      <c r="U201" s="28">
        <f t="shared" ref="U201:U203" si="310">O201</f>
        <v>1.97</v>
      </c>
      <c r="V201" s="27">
        <f t="shared" si="302"/>
        <v>1</v>
      </c>
      <c r="W201" s="40">
        <f t="shared" si="58"/>
        <v>-0.03</v>
      </c>
      <c r="X201" s="42">
        <f t="shared" ref="X201" si="311">W201+X200</f>
        <v>5.6799999999999811</v>
      </c>
      <c r="Y201" s="117"/>
      <c r="Z201" s="27"/>
      <c r="AA201" s="33"/>
      <c r="AB201" s="27"/>
      <c r="AC201" s="27"/>
      <c r="AD201" s="27"/>
      <c r="AE201" s="118"/>
      <c r="AF201" s="117"/>
      <c r="AG201" s="27"/>
      <c r="AH201" s="33"/>
      <c r="AI201" s="27"/>
      <c r="AJ201" s="27"/>
      <c r="AK201" s="118"/>
      <c r="AL201" s="70"/>
    </row>
    <row r="202" spans="1:38" outlineLevel="1" x14ac:dyDescent="0.2">
      <c r="A202" s="72"/>
      <c r="B202" s="34">
        <f t="shared" si="1"/>
        <v>197</v>
      </c>
      <c r="C202" s="2" t="s">
        <v>765</v>
      </c>
      <c r="D202" s="55">
        <v>44429</v>
      </c>
      <c r="E202" s="2" t="s">
        <v>719</v>
      </c>
      <c r="F202" s="47" t="s">
        <v>10</v>
      </c>
      <c r="G202" s="47" t="s">
        <v>67</v>
      </c>
      <c r="H202" s="47">
        <v>1400</v>
      </c>
      <c r="I202" s="47" t="s">
        <v>132</v>
      </c>
      <c r="J202" s="47" t="s">
        <v>178</v>
      </c>
      <c r="K202" s="121" t="s">
        <v>772</v>
      </c>
      <c r="L202" s="33" t="s">
        <v>12</v>
      </c>
      <c r="M202" s="10">
        <v>3.7</v>
      </c>
      <c r="N202" s="27">
        <v>3.7130481283422463</v>
      </c>
      <c r="O202" s="28">
        <v>1.68</v>
      </c>
      <c r="P202" s="27">
        <v>0</v>
      </c>
      <c r="Q202" s="40">
        <f t="shared" si="0"/>
        <v>-3.7</v>
      </c>
      <c r="R202" s="42">
        <f t="shared" ref="R202" si="312">Q202+R201</f>
        <v>-6.099999999999949</v>
      </c>
      <c r="S202" s="10">
        <f t="shared" si="309"/>
        <v>3.7</v>
      </c>
      <c r="T202" s="27">
        <f t="shared" si="302"/>
        <v>1</v>
      </c>
      <c r="U202" s="28">
        <f t="shared" si="310"/>
        <v>1.68</v>
      </c>
      <c r="V202" s="27">
        <f t="shared" si="302"/>
        <v>1</v>
      </c>
      <c r="W202" s="40">
        <f t="shared" si="58"/>
        <v>-0.32</v>
      </c>
      <c r="X202" s="42">
        <f t="shared" ref="X202" si="313">W202+X201</f>
        <v>5.3599999999999808</v>
      </c>
      <c r="Y202" s="117"/>
      <c r="Z202" s="27"/>
      <c r="AA202" s="33"/>
      <c r="AB202" s="27"/>
      <c r="AC202" s="27"/>
      <c r="AD202" s="27"/>
      <c r="AE202" s="118"/>
      <c r="AF202" s="117"/>
      <c r="AG202" s="27"/>
      <c r="AH202" s="33"/>
      <c r="AI202" s="27"/>
      <c r="AJ202" s="27"/>
      <c r="AK202" s="118"/>
      <c r="AL202" s="70"/>
    </row>
    <row r="203" spans="1:38" outlineLevel="1" x14ac:dyDescent="0.2">
      <c r="A203" s="72"/>
      <c r="B203" s="34">
        <f t="shared" si="1"/>
        <v>198</v>
      </c>
      <c r="C203" s="2" t="s">
        <v>764</v>
      </c>
      <c r="D203" s="55">
        <v>44429</v>
      </c>
      <c r="E203" s="2" t="s">
        <v>719</v>
      </c>
      <c r="F203" s="47" t="s">
        <v>46</v>
      </c>
      <c r="G203" s="47" t="s">
        <v>67</v>
      </c>
      <c r="H203" s="47">
        <v>1250</v>
      </c>
      <c r="I203" s="47" t="s">
        <v>132</v>
      </c>
      <c r="J203" s="47" t="s">
        <v>178</v>
      </c>
      <c r="K203" s="121" t="s">
        <v>772</v>
      </c>
      <c r="L203" s="33" t="s">
        <v>66</v>
      </c>
      <c r="M203" s="10">
        <v>21</v>
      </c>
      <c r="N203" s="27">
        <v>0.5</v>
      </c>
      <c r="O203" s="28">
        <v>4.16</v>
      </c>
      <c r="P203" s="27">
        <v>0.15333333333333338</v>
      </c>
      <c r="Q203" s="40">
        <f t="shared" si="0"/>
        <v>-0.7</v>
      </c>
      <c r="R203" s="42">
        <f t="shared" ref="R203" si="314">Q203+R202</f>
        <v>-6.7999999999999492</v>
      </c>
      <c r="S203" s="10">
        <f t="shared" si="309"/>
        <v>21</v>
      </c>
      <c r="T203" s="27">
        <f t="shared" si="302"/>
        <v>1</v>
      </c>
      <c r="U203" s="28">
        <f t="shared" si="310"/>
        <v>4.16</v>
      </c>
      <c r="V203" s="27">
        <f t="shared" si="302"/>
        <v>1</v>
      </c>
      <c r="W203" s="40">
        <f t="shared" si="58"/>
        <v>-2</v>
      </c>
      <c r="X203" s="42">
        <f t="shared" ref="X203" si="315">W203+X202</f>
        <v>3.3599999999999808</v>
      </c>
      <c r="Y203" s="117"/>
      <c r="Z203" s="27"/>
      <c r="AA203" s="33"/>
      <c r="AB203" s="27"/>
      <c r="AC203" s="27"/>
      <c r="AD203" s="27"/>
      <c r="AE203" s="118"/>
      <c r="AF203" s="117"/>
      <c r="AG203" s="27"/>
      <c r="AH203" s="33"/>
      <c r="AI203" s="27"/>
      <c r="AJ203" s="27"/>
      <c r="AK203" s="118"/>
      <c r="AL203" s="70"/>
    </row>
    <row r="204" spans="1:38" outlineLevel="1" x14ac:dyDescent="0.2">
      <c r="A204" s="72"/>
      <c r="B204" s="34">
        <f t="shared" si="1"/>
        <v>199</v>
      </c>
      <c r="C204" s="2" t="s">
        <v>768</v>
      </c>
      <c r="D204" s="55">
        <v>44430</v>
      </c>
      <c r="E204" s="2" t="s">
        <v>26</v>
      </c>
      <c r="F204" s="47" t="s">
        <v>41</v>
      </c>
      <c r="G204" s="47" t="s">
        <v>67</v>
      </c>
      <c r="H204" s="47">
        <v>1113</v>
      </c>
      <c r="I204" s="47" t="s">
        <v>132</v>
      </c>
      <c r="J204" s="47" t="s">
        <v>120</v>
      </c>
      <c r="K204" s="121" t="s">
        <v>772</v>
      </c>
      <c r="L204" s="33" t="s">
        <v>56</v>
      </c>
      <c r="M204" s="10">
        <v>24</v>
      </c>
      <c r="N204" s="27">
        <v>0.43608695652173912</v>
      </c>
      <c r="O204" s="28">
        <v>3.56</v>
      </c>
      <c r="P204" s="27">
        <v>0.15999999999999995</v>
      </c>
      <c r="Q204" s="40">
        <f t="shared" si="0"/>
        <v>-0.6</v>
      </c>
      <c r="R204" s="42">
        <f t="shared" ref="R204" si="316">Q204+R203</f>
        <v>-7.3999999999999488</v>
      </c>
      <c r="S204" s="10">
        <f t="shared" ref="S204:S208" si="317">M204</f>
        <v>24</v>
      </c>
      <c r="T204" s="27">
        <f t="shared" si="302"/>
        <v>1</v>
      </c>
      <c r="U204" s="28">
        <f t="shared" ref="U204:U208" si="318">O204</f>
        <v>3.56</v>
      </c>
      <c r="V204" s="27">
        <f t="shared" si="302"/>
        <v>1</v>
      </c>
      <c r="W204" s="40">
        <f t="shared" si="58"/>
        <v>-2</v>
      </c>
      <c r="X204" s="42">
        <f t="shared" ref="X204" si="319">W204+X203</f>
        <v>1.3599999999999808</v>
      </c>
      <c r="Y204" s="117"/>
      <c r="Z204" s="27"/>
      <c r="AA204" s="33"/>
      <c r="AB204" s="27"/>
      <c r="AC204" s="27"/>
      <c r="AD204" s="27"/>
      <c r="AE204" s="118"/>
      <c r="AF204" s="117"/>
      <c r="AG204" s="27"/>
      <c r="AH204" s="33"/>
      <c r="AI204" s="27"/>
      <c r="AJ204" s="27"/>
      <c r="AK204" s="118"/>
      <c r="AL204" s="70"/>
    </row>
    <row r="205" spans="1:38" outlineLevel="1" collapsed="1" x14ac:dyDescent="0.2">
      <c r="A205" s="72"/>
      <c r="B205" s="34">
        <f t="shared" si="1"/>
        <v>200</v>
      </c>
      <c r="C205" s="2" t="s">
        <v>769</v>
      </c>
      <c r="D205" s="55">
        <v>44430</v>
      </c>
      <c r="E205" s="2" t="s">
        <v>26</v>
      </c>
      <c r="F205" s="47" t="s">
        <v>41</v>
      </c>
      <c r="G205" s="47" t="s">
        <v>67</v>
      </c>
      <c r="H205" s="47">
        <v>1113</v>
      </c>
      <c r="I205" s="47" t="s">
        <v>132</v>
      </c>
      <c r="J205" s="47" t="s">
        <v>120</v>
      </c>
      <c r="K205" s="121" t="s">
        <v>772</v>
      </c>
      <c r="L205" s="33" t="s">
        <v>12</v>
      </c>
      <c r="M205" s="10">
        <v>6.6</v>
      </c>
      <c r="N205" s="27">
        <v>1.7861904761904766</v>
      </c>
      <c r="O205" s="28">
        <v>1.81</v>
      </c>
      <c r="P205" s="27">
        <v>2.2244444444444444</v>
      </c>
      <c r="Q205" s="40">
        <f t="shared" si="0"/>
        <v>0</v>
      </c>
      <c r="R205" s="42">
        <f t="shared" ref="R205" si="320">Q205+R204</f>
        <v>-7.3999999999999488</v>
      </c>
      <c r="S205" s="10">
        <f t="shared" si="317"/>
        <v>6.6</v>
      </c>
      <c r="T205" s="27">
        <f t="shared" si="302"/>
        <v>1</v>
      </c>
      <c r="U205" s="28">
        <f t="shared" si="318"/>
        <v>1.81</v>
      </c>
      <c r="V205" s="27">
        <f t="shared" si="302"/>
        <v>1</v>
      </c>
      <c r="W205" s="40">
        <f t="shared" si="58"/>
        <v>-0.19</v>
      </c>
      <c r="X205" s="42">
        <f t="shared" ref="X205" si="321">W205+X204</f>
        <v>1.1699999999999808</v>
      </c>
      <c r="Y205" s="117"/>
      <c r="Z205" s="27"/>
      <c r="AA205" s="33"/>
      <c r="AB205" s="27"/>
      <c r="AC205" s="27"/>
      <c r="AD205" s="27"/>
      <c r="AE205" s="118"/>
      <c r="AF205" s="117"/>
      <c r="AG205" s="27"/>
      <c r="AH205" s="33"/>
      <c r="AI205" s="27"/>
      <c r="AJ205" s="27"/>
      <c r="AK205" s="118"/>
      <c r="AL205" s="70"/>
    </row>
    <row r="206" spans="1:38" outlineLevel="1" x14ac:dyDescent="0.2">
      <c r="A206" s="72"/>
      <c r="B206" s="34">
        <f t="shared" si="1"/>
        <v>201</v>
      </c>
      <c r="C206" s="2" t="s">
        <v>435</v>
      </c>
      <c r="D206" s="55">
        <v>44430</v>
      </c>
      <c r="E206" s="2" t="s">
        <v>26</v>
      </c>
      <c r="F206" s="47" t="s">
        <v>48</v>
      </c>
      <c r="G206" s="47" t="s">
        <v>69</v>
      </c>
      <c r="H206" s="47">
        <v>1013</v>
      </c>
      <c r="I206" s="47" t="s">
        <v>132</v>
      </c>
      <c r="J206" s="47" t="s">
        <v>120</v>
      </c>
      <c r="K206" s="121" t="s">
        <v>772</v>
      </c>
      <c r="L206" s="33" t="s">
        <v>9</v>
      </c>
      <c r="M206" s="10">
        <v>1.88</v>
      </c>
      <c r="N206" s="27">
        <v>11.394285714285715</v>
      </c>
      <c r="O206" s="28">
        <v>1.17</v>
      </c>
      <c r="P206" s="27">
        <v>0</v>
      </c>
      <c r="Q206" s="40">
        <f t="shared" si="0"/>
        <v>10</v>
      </c>
      <c r="R206" s="42">
        <f t="shared" ref="R206" si="322">Q206+R205</f>
        <v>2.6000000000000512</v>
      </c>
      <c r="S206" s="10">
        <f t="shared" si="317"/>
        <v>1.88</v>
      </c>
      <c r="T206" s="27">
        <f t="shared" si="302"/>
        <v>1</v>
      </c>
      <c r="U206" s="28">
        <f t="shared" si="318"/>
        <v>1.17</v>
      </c>
      <c r="V206" s="27">
        <f t="shared" si="302"/>
        <v>1</v>
      </c>
      <c r="W206" s="40">
        <f t="shared" si="58"/>
        <v>1.05</v>
      </c>
      <c r="X206" s="42">
        <f t="shared" ref="X206" si="323">W206+X205</f>
        <v>2.2199999999999811</v>
      </c>
      <c r="Y206" s="117"/>
      <c r="Z206" s="27"/>
      <c r="AA206" s="33"/>
      <c r="AB206" s="27"/>
      <c r="AC206" s="27"/>
      <c r="AD206" s="27"/>
      <c r="AE206" s="118"/>
      <c r="AF206" s="117"/>
      <c r="AG206" s="27"/>
      <c r="AH206" s="33"/>
      <c r="AI206" s="27"/>
      <c r="AJ206" s="27"/>
      <c r="AK206" s="118"/>
      <c r="AL206" s="70"/>
    </row>
    <row r="207" spans="1:38" outlineLevel="1" x14ac:dyDescent="0.2">
      <c r="A207" s="72"/>
      <c r="B207" s="34">
        <f t="shared" si="1"/>
        <v>202</v>
      </c>
      <c r="C207" s="2" t="s">
        <v>766</v>
      </c>
      <c r="D207" s="55">
        <v>44430</v>
      </c>
      <c r="E207" s="2" t="s">
        <v>767</v>
      </c>
      <c r="F207" s="47" t="s">
        <v>46</v>
      </c>
      <c r="G207" s="47" t="s">
        <v>67</v>
      </c>
      <c r="H207" s="47">
        <v>1100</v>
      </c>
      <c r="I207" s="47" t="s">
        <v>132</v>
      </c>
      <c r="J207" s="47" t="s">
        <v>178</v>
      </c>
      <c r="K207" s="121" t="s">
        <v>772</v>
      </c>
      <c r="L207" s="33" t="s">
        <v>9</v>
      </c>
      <c r="M207" s="10">
        <v>2.46</v>
      </c>
      <c r="N207" s="27">
        <v>6.857021276595745</v>
      </c>
      <c r="O207" s="28">
        <v>1.56</v>
      </c>
      <c r="P207" s="27">
        <v>0</v>
      </c>
      <c r="Q207" s="40">
        <f t="shared" si="0"/>
        <v>10</v>
      </c>
      <c r="R207" s="42">
        <f t="shared" ref="R207" si="324">Q207+R206</f>
        <v>12.600000000000051</v>
      </c>
      <c r="S207" s="10">
        <f t="shared" si="317"/>
        <v>2.46</v>
      </c>
      <c r="T207" s="27">
        <f t="shared" si="302"/>
        <v>1</v>
      </c>
      <c r="U207" s="28">
        <f t="shared" si="318"/>
        <v>1.56</v>
      </c>
      <c r="V207" s="27">
        <f t="shared" si="302"/>
        <v>1</v>
      </c>
      <c r="W207" s="40">
        <f t="shared" si="58"/>
        <v>2.02</v>
      </c>
      <c r="X207" s="42">
        <f t="shared" ref="X207" si="325">W207+X206</f>
        <v>4.2399999999999807</v>
      </c>
      <c r="Y207" s="117"/>
      <c r="Z207" s="27"/>
      <c r="AA207" s="33"/>
      <c r="AB207" s="27"/>
      <c r="AC207" s="27"/>
      <c r="AD207" s="27"/>
      <c r="AE207" s="118"/>
      <c r="AF207" s="117"/>
      <c r="AG207" s="27"/>
      <c r="AH207" s="33"/>
      <c r="AI207" s="27"/>
      <c r="AJ207" s="27"/>
      <c r="AK207" s="118"/>
      <c r="AL207" s="70"/>
    </row>
    <row r="208" spans="1:38" outlineLevel="1" x14ac:dyDescent="0.2">
      <c r="A208" s="72"/>
      <c r="B208" s="34">
        <f t="shared" si="1"/>
        <v>203</v>
      </c>
      <c r="C208" s="2" t="s">
        <v>774</v>
      </c>
      <c r="D208" s="55">
        <v>44432</v>
      </c>
      <c r="E208" s="2" t="s">
        <v>32</v>
      </c>
      <c r="F208" s="47" t="s">
        <v>10</v>
      </c>
      <c r="G208" s="47" t="s">
        <v>67</v>
      </c>
      <c r="H208" s="47">
        <v>1200</v>
      </c>
      <c r="I208" s="47" t="s">
        <v>128</v>
      </c>
      <c r="J208" s="47" t="s">
        <v>120</v>
      </c>
      <c r="K208" s="121" t="s">
        <v>772</v>
      </c>
      <c r="L208" s="33" t="s">
        <v>74</v>
      </c>
      <c r="M208" s="10">
        <v>3.2</v>
      </c>
      <c r="N208" s="27">
        <v>4.5326007326007325</v>
      </c>
      <c r="O208" s="28">
        <v>1.33</v>
      </c>
      <c r="P208" s="27">
        <v>0</v>
      </c>
      <c r="Q208" s="40">
        <f t="shared" si="0"/>
        <v>-4.5</v>
      </c>
      <c r="R208" s="42">
        <f t="shared" ref="R208" si="326">Q208+R207</f>
        <v>8.1000000000000512</v>
      </c>
      <c r="S208" s="10">
        <f t="shared" si="317"/>
        <v>3.2</v>
      </c>
      <c r="T208" s="27">
        <f t="shared" si="302"/>
        <v>1</v>
      </c>
      <c r="U208" s="28">
        <f t="shared" si="318"/>
        <v>1.33</v>
      </c>
      <c r="V208" s="27">
        <f t="shared" si="302"/>
        <v>1</v>
      </c>
      <c r="W208" s="40">
        <f t="shared" si="58"/>
        <v>-2</v>
      </c>
      <c r="X208" s="42">
        <f t="shared" ref="X208" si="327">W208+X207</f>
        <v>2.2399999999999807</v>
      </c>
      <c r="Y208" s="117"/>
      <c r="Z208" s="27"/>
      <c r="AA208" s="33"/>
      <c r="AB208" s="27"/>
      <c r="AC208" s="27"/>
      <c r="AD208" s="27"/>
      <c r="AE208" s="118"/>
      <c r="AF208" s="117"/>
      <c r="AG208" s="27"/>
      <c r="AH208" s="33"/>
      <c r="AI208" s="27"/>
      <c r="AJ208" s="27"/>
      <c r="AK208" s="118"/>
      <c r="AL208" s="70"/>
    </row>
    <row r="209" spans="1:38" outlineLevel="1" x14ac:dyDescent="0.2">
      <c r="A209" s="72"/>
      <c r="B209" s="34">
        <f t="shared" si="1"/>
        <v>204</v>
      </c>
      <c r="C209" s="2" t="s">
        <v>776</v>
      </c>
      <c r="D209" s="55">
        <v>44432</v>
      </c>
      <c r="E209" s="2" t="s">
        <v>32</v>
      </c>
      <c r="F209" s="47" t="s">
        <v>34</v>
      </c>
      <c r="G209" s="47" t="s">
        <v>67</v>
      </c>
      <c r="H209" s="47">
        <v>1000</v>
      </c>
      <c r="I209" s="47" t="s">
        <v>128</v>
      </c>
      <c r="J209" s="47" t="s">
        <v>120</v>
      </c>
      <c r="K209" s="121" t="s">
        <v>772</v>
      </c>
      <c r="L209" s="33" t="s">
        <v>66</v>
      </c>
      <c r="M209" s="10">
        <v>2.2400000000000002</v>
      </c>
      <c r="N209" s="27">
        <v>8.0621339950372217</v>
      </c>
      <c r="O209" s="28">
        <v>1.39</v>
      </c>
      <c r="P209" s="27">
        <v>0</v>
      </c>
      <c r="Q209" s="40">
        <f t="shared" si="0"/>
        <v>-8.1</v>
      </c>
      <c r="R209" s="42">
        <f t="shared" ref="R209" si="328">Q209+R208</f>
        <v>5.1514348342607263E-14</v>
      </c>
      <c r="S209" s="10">
        <f t="shared" ref="S209" si="329">M209</f>
        <v>2.2400000000000002</v>
      </c>
      <c r="T209" s="27">
        <f t="shared" ref="T209" si="330">IF(S209&gt;0,T$4,0)</f>
        <v>1</v>
      </c>
      <c r="U209" s="28">
        <f t="shared" ref="U209" si="331">O209</f>
        <v>1.39</v>
      </c>
      <c r="V209" s="27">
        <f t="shared" ref="V209" si="332">IF(U209&gt;0,V$4,0)</f>
        <v>1</v>
      </c>
      <c r="W209" s="40">
        <f t="shared" si="58"/>
        <v>-2</v>
      </c>
      <c r="X209" s="42">
        <f t="shared" ref="X209" si="333">W209+X208</f>
        <v>0.23999999999998067</v>
      </c>
      <c r="Y209" s="117"/>
      <c r="Z209" s="27"/>
      <c r="AA209" s="33"/>
      <c r="AB209" s="27"/>
      <c r="AC209" s="27"/>
      <c r="AD209" s="27"/>
      <c r="AE209" s="118"/>
      <c r="AF209" s="117"/>
      <c r="AG209" s="27"/>
      <c r="AH209" s="33"/>
      <c r="AI209" s="27"/>
      <c r="AJ209" s="27"/>
      <c r="AK209" s="118"/>
      <c r="AL209" s="70"/>
    </row>
    <row r="210" spans="1:38" outlineLevel="1" x14ac:dyDescent="0.2">
      <c r="A210" s="72"/>
      <c r="B210" s="34">
        <f t="shared" si="1"/>
        <v>205</v>
      </c>
      <c r="C210" s="2" t="s">
        <v>325</v>
      </c>
      <c r="D210" s="55">
        <v>44433</v>
      </c>
      <c r="E210" s="2" t="s">
        <v>43</v>
      </c>
      <c r="F210" s="47" t="s">
        <v>13</v>
      </c>
      <c r="G210" s="47" t="s">
        <v>71</v>
      </c>
      <c r="H210" s="47">
        <v>1200</v>
      </c>
      <c r="I210" s="47" t="s">
        <v>131</v>
      </c>
      <c r="J210" s="47" t="s">
        <v>120</v>
      </c>
      <c r="K210" s="121" t="s">
        <v>772</v>
      </c>
      <c r="L210" s="33" t="s">
        <v>9</v>
      </c>
      <c r="M210" s="10">
        <v>12.18</v>
      </c>
      <c r="N210" s="27">
        <v>0.89223140495867759</v>
      </c>
      <c r="O210" s="28">
        <v>3.53</v>
      </c>
      <c r="P210" s="27">
        <v>0.34000000000000008</v>
      </c>
      <c r="Q210" s="40">
        <f t="shared" si="0"/>
        <v>10.8</v>
      </c>
      <c r="R210" s="42">
        <f t="shared" ref="R210" si="334">Q210+R209</f>
        <v>10.800000000000052</v>
      </c>
      <c r="S210" s="10">
        <f t="shared" ref="S210" si="335">M210</f>
        <v>12.18</v>
      </c>
      <c r="T210" s="27">
        <f t="shared" ref="T210" si="336">IF(S210&gt;0,T$4,0)</f>
        <v>1</v>
      </c>
      <c r="U210" s="28">
        <f t="shared" ref="U210" si="337">O210</f>
        <v>3.53</v>
      </c>
      <c r="V210" s="27">
        <f t="shared" ref="V210" si="338">IF(U210&gt;0,V$4,0)</f>
        <v>1</v>
      </c>
      <c r="W210" s="40">
        <f t="shared" si="58"/>
        <v>13.71</v>
      </c>
      <c r="X210" s="42">
        <f t="shared" ref="X210" si="339">W210+X209</f>
        <v>13.949999999999982</v>
      </c>
      <c r="Y210" s="117"/>
      <c r="Z210" s="27"/>
      <c r="AA210" s="33"/>
      <c r="AB210" s="27"/>
      <c r="AC210" s="27"/>
      <c r="AD210" s="27"/>
      <c r="AE210" s="118"/>
      <c r="AF210" s="117"/>
      <c r="AG210" s="27"/>
      <c r="AH210" s="33"/>
      <c r="AI210" s="27"/>
      <c r="AJ210" s="27"/>
      <c r="AK210" s="118"/>
      <c r="AL210" s="70"/>
    </row>
    <row r="211" spans="1:38" outlineLevel="1" x14ac:dyDescent="0.2">
      <c r="A211" s="72"/>
      <c r="B211" s="34">
        <f t="shared" si="1"/>
        <v>206</v>
      </c>
      <c r="C211" s="2" t="s">
        <v>780</v>
      </c>
      <c r="D211" s="55">
        <v>44434</v>
      </c>
      <c r="E211" s="2" t="s">
        <v>28</v>
      </c>
      <c r="F211" s="47" t="s">
        <v>34</v>
      </c>
      <c r="G211" s="47" t="s">
        <v>67</v>
      </c>
      <c r="H211" s="47">
        <v>1100</v>
      </c>
      <c r="I211" s="47" t="s">
        <v>131</v>
      </c>
      <c r="J211" s="47" t="s">
        <v>120</v>
      </c>
      <c r="K211" s="121" t="s">
        <v>772</v>
      </c>
      <c r="L211" s="33" t="s">
        <v>56</v>
      </c>
      <c r="M211" s="10">
        <v>3.51</v>
      </c>
      <c r="N211" s="27">
        <v>3.9800000000000004</v>
      </c>
      <c r="O211" s="28">
        <v>1.55</v>
      </c>
      <c r="P211" s="27">
        <v>0</v>
      </c>
      <c r="Q211" s="40">
        <f t="shared" si="0"/>
        <v>-4</v>
      </c>
      <c r="R211" s="42">
        <f t="shared" ref="R211" si="340">Q211+R210</f>
        <v>6.8000000000000522</v>
      </c>
      <c r="S211" s="10">
        <f t="shared" ref="S211" si="341">M211</f>
        <v>3.51</v>
      </c>
      <c r="T211" s="27">
        <f t="shared" ref="T211" si="342">IF(S211&gt;0,T$4,0)</f>
        <v>1</v>
      </c>
      <c r="U211" s="28">
        <f t="shared" ref="U211" si="343">O211</f>
        <v>1.55</v>
      </c>
      <c r="V211" s="27">
        <f t="shared" ref="V211" si="344">IF(U211&gt;0,V$4,0)</f>
        <v>1</v>
      </c>
      <c r="W211" s="40">
        <f t="shared" si="58"/>
        <v>-2</v>
      </c>
      <c r="X211" s="42">
        <f t="shared" ref="X211" si="345">W211+X210</f>
        <v>11.949999999999982</v>
      </c>
      <c r="Y211" s="117"/>
      <c r="Z211" s="27"/>
      <c r="AA211" s="33"/>
      <c r="AB211" s="27"/>
      <c r="AC211" s="27"/>
      <c r="AD211" s="27"/>
      <c r="AE211" s="118"/>
      <c r="AF211" s="117"/>
      <c r="AG211" s="27"/>
      <c r="AH211" s="33"/>
      <c r="AI211" s="27"/>
      <c r="AJ211" s="27"/>
      <c r="AK211" s="118"/>
      <c r="AL211" s="70"/>
    </row>
    <row r="212" spans="1:38" outlineLevel="1" x14ac:dyDescent="0.2">
      <c r="A212" s="72"/>
      <c r="B212" s="34">
        <f t="shared" si="1"/>
        <v>207</v>
      </c>
      <c r="C212" s="2" t="s">
        <v>711</v>
      </c>
      <c r="D212" s="55">
        <v>44435</v>
      </c>
      <c r="E212" s="2" t="s">
        <v>44</v>
      </c>
      <c r="F212" s="47" t="s">
        <v>36</v>
      </c>
      <c r="G212" s="47" t="s">
        <v>67</v>
      </c>
      <c r="H212" s="47">
        <v>1000</v>
      </c>
      <c r="I212" s="47" t="s">
        <v>128</v>
      </c>
      <c r="J212" s="47" t="s">
        <v>120</v>
      </c>
      <c r="K212" s="121" t="s">
        <v>772</v>
      </c>
      <c r="L212" s="33" t="s">
        <v>9</v>
      </c>
      <c r="M212" s="10">
        <v>1.87</v>
      </c>
      <c r="N212" s="27">
        <v>11.496352201257862</v>
      </c>
      <c r="O212" s="28">
        <v>1.1499999999999999</v>
      </c>
      <c r="P212" s="27">
        <v>0</v>
      </c>
      <c r="Q212" s="40">
        <f t="shared" si="0"/>
        <v>10</v>
      </c>
      <c r="R212" s="42">
        <f t="shared" ref="R212" si="346">Q212+R211</f>
        <v>16.800000000000054</v>
      </c>
      <c r="S212" s="10">
        <f t="shared" ref="S212" si="347">M212</f>
        <v>1.87</v>
      </c>
      <c r="T212" s="27">
        <f t="shared" ref="T212" si="348">IF(S212&gt;0,T$4,0)</f>
        <v>1</v>
      </c>
      <c r="U212" s="28">
        <f t="shared" ref="U212" si="349">O212</f>
        <v>1.1499999999999999</v>
      </c>
      <c r="V212" s="27">
        <f t="shared" ref="V212" si="350">IF(U212&gt;0,V$4,0)</f>
        <v>1</v>
      </c>
      <c r="W212" s="40">
        <f t="shared" si="58"/>
        <v>1.02</v>
      </c>
      <c r="X212" s="42">
        <f t="shared" ref="X212" si="351">W212+X211</f>
        <v>12.969999999999981</v>
      </c>
      <c r="Y212" s="117"/>
      <c r="Z212" s="27"/>
      <c r="AA212" s="33"/>
      <c r="AB212" s="27"/>
      <c r="AC212" s="27"/>
      <c r="AD212" s="27"/>
      <c r="AE212" s="118"/>
      <c r="AF212" s="117"/>
      <c r="AG212" s="27"/>
      <c r="AH212" s="33"/>
      <c r="AI212" s="27"/>
      <c r="AJ212" s="27"/>
      <c r="AK212" s="118"/>
      <c r="AL212" s="70"/>
    </row>
    <row r="213" spans="1:38" outlineLevel="1" x14ac:dyDescent="0.2">
      <c r="A213" s="72"/>
      <c r="B213" s="34">
        <f t="shared" si="1"/>
        <v>208</v>
      </c>
      <c r="C213" s="2" t="s">
        <v>782</v>
      </c>
      <c r="D213" s="55">
        <v>44435</v>
      </c>
      <c r="E213" s="2" t="s">
        <v>44</v>
      </c>
      <c r="F213" s="47" t="s">
        <v>10</v>
      </c>
      <c r="G213" s="47" t="s">
        <v>67</v>
      </c>
      <c r="H213" s="47">
        <v>1200</v>
      </c>
      <c r="I213" s="47" t="s">
        <v>128</v>
      </c>
      <c r="J213" s="47" t="s">
        <v>120</v>
      </c>
      <c r="K213" s="121" t="s">
        <v>772</v>
      </c>
      <c r="L213" s="33" t="s">
        <v>12</v>
      </c>
      <c r="M213" s="10">
        <v>2.64</v>
      </c>
      <c r="N213" s="27">
        <v>6.1039070442992003</v>
      </c>
      <c r="O213" s="28">
        <v>1.28</v>
      </c>
      <c r="P213" s="27">
        <v>0</v>
      </c>
      <c r="Q213" s="40">
        <f t="shared" si="0"/>
        <v>-6.1</v>
      </c>
      <c r="R213" s="42">
        <f t="shared" ref="R213" si="352">Q213+R212</f>
        <v>10.700000000000054</v>
      </c>
      <c r="S213" s="10">
        <f t="shared" ref="S213" si="353">M213</f>
        <v>2.64</v>
      </c>
      <c r="T213" s="27">
        <f t="shared" ref="T213" si="354">IF(S213&gt;0,T$4,0)</f>
        <v>1</v>
      </c>
      <c r="U213" s="28">
        <f t="shared" ref="U213" si="355">O213</f>
        <v>1.28</v>
      </c>
      <c r="V213" s="27">
        <f t="shared" ref="V213" si="356">IF(U213&gt;0,V$4,0)</f>
        <v>1</v>
      </c>
      <c r="W213" s="40">
        <f t="shared" si="58"/>
        <v>-0.72</v>
      </c>
      <c r="X213" s="42">
        <f t="shared" ref="X213" si="357">W213+X212</f>
        <v>12.24999999999998</v>
      </c>
      <c r="Y213" s="117"/>
      <c r="Z213" s="27"/>
      <c r="AA213" s="33"/>
      <c r="AB213" s="27"/>
      <c r="AC213" s="27"/>
      <c r="AD213" s="27"/>
      <c r="AE213" s="118"/>
      <c r="AF213" s="117"/>
      <c r="AG213" s="27"/>
      <c r="AH213" s="33"/>
      <c r="AI213" s="27"/>
      <c r="AJ213" s="27"/>
      <c r="AK213" s="118"/>
      <c r="AL213" s="70"/>
    </row>
    <row r="214" spans="1:38" outlineLevel="1" x14ac:dyDescent="0.2">
      <c r="A214" s="72"/>
      <c r="B214" s="34">
        <f t="shared" si="1"/>
        <v>209</v>
      </c>
      <c r="C214" s="2" t="s">
        <v>784</v>
      </c>
      <c r="D214" s="55">
        <v>44435</v>
      </c>
      <c r="E214" s="2" t="s">
        <v>44</v>
      </c>
      <c r="F214" s="47" t="s">
        <v>34</v>
      </c>
      <c r="G214" s="47" t="s">
        <v>67</v>
      </c>
      <c r="H214" s="47">
        <v>1200</v>
      </c>
      <c r="I214" s="47" t="s">
        <v>128</v>
      </c>
      <c r="J214" s="47" t="s">
        <v>120</v>
      </c>
      <c r="K214" s="121" t="s">
        <v>772</v>
      </c>
      <c r="L214" s="33" t="s">
        <v>9</v>
      </c>
      <c r="M214" s="10">
        <v>30.65</v>
      </c>
      <c r="N214" s="27">
        <v>0.33711864406779668</v>
      </c>
      <c r="O214" s="28">
        <v>7.8</v>
      </c>
      <c r="P214" s="27">
        <v>4.6666666666666676E-2</v>
      </c>
      <c r="Q214" s="40">
        <f t="shared" si="0"/>
        <v>10.3</v>
      </c>
      <c r="R214" s="42">
        <f t="shared" ref="R214" si="358">Q214+R213</f>
        <v>21.000000000000057</v>
      </c>
      <c r="S214" s="10">
        <f t="shared" ref="S214" si="359">M214</f>
        <v>30.65</v>
      </c>
      <c r="T214" s="27">
        <f t="shared" ref="T214" si="360">IF(S214&gt;0,T$4,0)</f>
        <v>1</v>
      </c>
      <c r="U214" s="28">
        <f t="shared" ref="U214" si="361">O214</f>
        <v>7.8</v>
      </c>
      <c r="V214" s="27">
        <f t="shared" ref="V214" si="362">IF(U214&gt;0,V$4,0)</f>
        <v>1</v>
      </c>
      <c r="W214" s="40">
        <f t="shared" si="58"/>
        <v>36.450000000000003</v>
      </c>
      <c r="X214" s="42">
        <f t="shared" ref="X214" si="363">W214+X213</f>
        <v>48.699999999999982</v>
      </c>
      <c r="Y214" s="117"/>
      <c r="Z214" s="27"/>
      <c r="AA214" s="33"/>
      <c r="AB214" s="27"/>
      <c r="AC214" s="27"/>
      <c r="AD214" s="27"/>
      <c r="AE214" s="118"/>
      <c r="AF214" s="117"/>
      <c r="AG214" s="27"/>
      <c r="AH214" s="33"/>
      <c r="AI214" s="27"/>
      <c r="AJ214" s="27"/>
      <c r="AK214" s="118"/>
      <c r="AL214" s="70"/>
    </row>
    <row r="215" spans="1:38" outlineLevel="1" x14ac:dyDescent="0.2">
      <c r="A215" s="72"/>
      <c r="B215" s="34">
        <f t="shared" si="1"/>
        <v>210</v>
      </c>
      <c r="C215" s="2" t="s">
        <v>732</v>
      </c>
      <c r="D215" s="55">
        <v>44435</v>
      </c>
      <c r="E215" s="2" t="s">
        <v>44</v>
      </c>
      <c r="F215" s="47" t="s">
        <v>34</v>
      </c>
      <c r="G215" s="47" t="s">
        <v>67</v>
      </c>
      <c r="H215" s="47">
        <v>1200</v>
      </c>
      <c r="I215" s="47" t="s">
        <v>128</v>
      </c>
      <c r="J215" s="47" t="s">
        <v>120</v>
      </c>
      <c r="K215" s="121" t="s">
        <v>772</v>
      </c>
      <c r="L215" s="33" t="s">
        <v>8</v>
      </c>
      <c r="M215" s="10">
        <v>6.74</v>
      </c>
      <c r="N215" s="27">
        <v>1.7360869565217396</v>
      </c>
      <c r="O215" s="28">
        <v>2.23</v>
      </c>
      <c r="P215" s="27">
        <v>1.4244444444444444</v>
      </c>
      <c r="Q215" s="40">
        <f t="shared" si="0"/>
        <v>0</v>
      </c>
      <c r="R215" s="42">
        <f t="shared" ref="R215" si="364">Q215+R214</f>
        <v>21.000000000000057</v>
      </c>
      <c r="S215" s="10">
        <f t="shared" ref="S215" si="365">M215</f>
        <v>6.74</v>
      </c>
      <c r="T215" s="27">
        <f t="shared" ref="T215" si="366">IF(S215&gt;0,T$4,0)</f>
        <v>1</v>
      </c>
      <c r="U215" s="28">
        <f t="shared" ref="U215" si="367">O215</f>
        <v>2.23</v>
      </c>
      <c r="V215" s="27">
        <f t="shared" ref="V215" si="368">IF(U215&gt;0,V$4,0)</f>
        <v>1</v>
      </c>
      <c r="W215" s="40">
        <f t="shared" si="58"/>
        <v>0.23</v>
      </c>
      <c r="X215" s="42">
        <f t="shared" ref="X215" si="369">W215+X214</f>
        <v>48.929999999999978</v>
      </c>
      <c r="Y215" s="117"/>
      <c r="Z215" s="27"/>
      <c r="AA215" s="33"/>
      <c r="AB215" s="27"/>
      <c r="AC215" s="27"/>
      <c r="AD215" s="27"/>
      <c r="AE215" s="118"/>
      <c r="AF215" s="117"/>
      <c r="AG215" s="27"/>
      <c r="AH215" s="33"/>
      <c r="AI215" s="27"/>
      <c r="AJ215" s="27"/>
      <c r="AK215" s="118"/>
      <c r="AL215" s="70"/>
    </row>
    <row r="216" spans="1:38" outlineLevel="1" x14ac:dyDescent="0.2">
      <c r="A216" s="72"/>
      <c r="B216" s="34">
        <f t="shared" si="1"/>
        <v>211</v>
      </c>
      <c r="C216" s="2" t="s">
        <v>783</v>
      </c>
      <c r="D216" s="55">
        <v>44435</v>
      </c>
      <c r="E216" s="2" t="s">
        <v>44</v>
      </c>
      <c r="F216" s="47" t="s">
        <v>48</v>
      </c>
      <c r="G216" s="47" t="s">
        <v>147</v>
      </c>
      <c r="H216" s="47">
        <v>1400</v>
      </c>
      <c r="I216" s="47" t="s">
        <v>128</v>
      </c>
      <c r="J216" s="47" t="s">
        <v>120</v>
      </c>
      <c r="K216" s="121" t="s">
        <v>772</v>
      </c>
      <c r="L216" s="33" t="s">
        <v>9</v>
      </c>
      <c r="M216" s="10">
        <v>3.1</v>
      </c>
      <c r="N216" s="27">
        <v>4.7706184012066366</v>
      </c>
      <c r="O216" s="28">
        <v>1.59</v>
      </c>
      <c r="P216" s="27">
        <v>0</v>
      </c>
      <c r="Q216" s="40">
        <f t="shared" si="0"/>
        <v>10</v>
      </c>
      <c r="R216" s="42">
        <f t="shared" ref="R216" si="370">Q216+R215</f>
        <v>31.000000000000057</v>
      </c>
      <c r="S216" s="10">
        <f t="shared" ref="S216" si="371">M216</f>
        <v>3.1</v>
      </c>
      <c r="T216" s="27">
        <f t="shared" ref="T216" si="372">IF(S216&gt;0,T$4,0)</f>
        <v>1</v>
      </c>
      <c r="U216" s="28">
        <f t="shared" ref="U216" si="373">O216</f>
        <v>1.59</v>
      </c>
      <c r="V216" s="27">
        <f t="shared" ref="V216" si="374">IF(U216&gt;0,V$4,0)</f>
        <v>1</v>
      </c>
      <c r="W216" s="40">
        <f t="shared" si="58"/>
        <v>2.69</v>
      </c>
      <c r="X216" s="42">
        <f t="shared" ref="X216" si="375">W216+X215</f>
        <v>51.619999999999976</v>
      </c>
      <c r="Y216" s="117"/>
      <c r="Z216" s="27"/>
      <c r="AA216" s="33"/>
      <c r="AB216" s="27"/>
      <c r="AC216" s="27"/>
      <c r="AD216" s="27"/>
      <c r="AE216" s="118"/>
      <c r="AF216" s="117"/>
      <c r="AG216" s="27"/>
      <c r="AH216" s="33"/>
      <c r="AI216" s="27"/>
      <c r="AJ216" s="27"/>
      <c r="AK216" s="118"/>
      <c r="AL216" s="70"/>
    </row>
    <row r="217" spans="1:38" outlineLevel="1" collapsed="1" x14ac:dyDescent="0.2">
      <c r="A217" s="72"/>
      <c r="B217" s="34">
        <f t="shared" si="1"/>
        <v>212</v>
      </c>
      <c r="C217" s="2" t="s">
        <v>787</v>
      </c>
      <c r="D217" s="55">
        <v>44436</v>
      </c>
      <c r="E217" s="2" t="s">
        <v>447</v>
      </c>
      <c r="F217" s="47" t="s">
        <v>10</v>
      </c>
      <c r="G217" s="47" t="s">
        <v>67</v>
      </c>
      <c r="H217" s="47">
        <v>1000</v>
      </c>
      <c r="I217" s="47" t="s">
        <v>132</v>
      </c>
      <c r="J217" s="47" t="s">
        <v>120</v>
      </c>
      <c r="K217" s="121" t="s">
        <v>772</v>
      </c>
      <c r="L217" s="33" t="s">
        <v>12</v>
      </c>
      <c r="M217" s="10">
        <v>10.93</v>
      </c>
      <c r="N217" s="27">
        <v>1.0103571428571427</v>
      </c>
      <c r="O217" s="28">
        <v>2.2799999999999998</v>
      </c>
      <c r="P217" s="27">
        <v>0.80000000000000016</v>
      </c>
      <c r="Q217" s="40">
        <f t="shared" si="0"/>
        <v>0</v>
      </c>
      <c r="R217" s="42">
        <f t="shared" ref="R217" si="376">Q217+R216</f>
        <v>31.000000000000057</v>
      </c>
      <c r="S217" s="10">
        <f t="shared" ref="S217" si="377">M217</f>
        <v>10.93</v>
      </c>
      <c r="T217" s="27">
        <f t="shared" ref="T217" si="378">IF(S217&gt;0,T$4,0)</f>
        <v>1</v>
      </c>
      <c r="U217" s="28">
        <f t="shared" ref="U217" si="379">O217</f>
        <v>2.2799999999999998</v>
      </c>
      <c r="V217" s="27">
        <f t="shared" ref="V217" si="380">IF(U217&gt;0,V$4,0)</f>
        <v>1</v>
      </c>
      <c r="W217" s="40">
        <f t="shared" si="58"/>
        <v>0.28000000000000003</v>
      </c>
      <c r="X217" s="42">
        <f t="shared" ref="X217" si="381">W217+X216</f>
        <v>51.899999999999977</v>
      </c>
      <c r="Y217" s="117"/>
      <c r="Z217" s="27"/>
      <c r="AA217" s="33"/>
      <c r="AB217" s="27"/>
      <c r="AC217" s="27"/>
      <c r="AD217" s="27"/>
      <c r="AE217" s="118"/>
      <c r="AF217" s="117"/>
      <c r="AG217" s="27"/>
      <c r="AH217" s="33"/>
      <c r="AI217" s="27"/>
      <c r="AJ217" s="27"/>
      <c r="AK217" s="118"/>
      <c r="AL217" s="70"/>
    </row>
    <row r="218" spans="1:38" outlineLevel="1" x14ac:dyDescent="0.2">
      <c r="A218" s="72"/>
      <c r="B218" s="34">
        <f t="shared" si="1"/>
        <v>213</v>
      </c>
      <c r="C218" s="2" t="s">
        <v>786</v>
      </c>
      <c r="D218" s="55">
        <v>44436</v>
      </c>
      <c r="E218" s="2" t="s">
        <v>49</v>
      </c>
      <c r="F218" s="47" t="s">
        <v>34</v>
      </c>
      <c r="G218" s="47" t="s">
        <v>191</v>
      </c>
      <c r="H218" s="47">
        <v>1200</v>
      </c>
      <c r="I218" s="47" t="s">
        <v>132</v>
      </c>
      <c r="J218" s="47" t="s">
        <v>120</v>
      </c>
      <c r="K218" s="121" t="s">
        <v>772</v>
      </c>
      <c r="L218" s="33" t="s">
        <v>12</v>
      </c>
      <c r="M218" s="10">
        <v>3.21</v>
      </c>
      <c r="N218" s="27">
        <v>4.5301234567901236</v>
      </c>
      <c r="O218" s="28">
        <v>1.53</v>
      </c>
      <c r="P218" s="27">
        <v>0</v>
      </c>
      <c r="Q218" s="40">
        <f t="shared" si="0"/>
        <v>-4.5</v>
      </c>
      <c r="R218" s="42">
        <f t="shared" ref="R218:R220" si="382">Q218+R217</f>
        <v>26.500000000000057</v>
      </c>
      <c r="S218" s="10">
        <f t="shared" ref="S218:S220" si="383">M218</f>
        <v>3.21</v>
      </c>
      <c r="T218" s="27">
        <f t="shared" ref="T218:T220" si="384">IF(S218&gt;0,T$4,0)</f>
        <v>1</v>
      </c>
      <c r="U218" s="28">
        <f t="shared" ref="U218:U220" si="385">O218</f>
        <v>1.53</v>
      </c>
      <c r="V218" s="27">
        <f t="shared" ref="V218:V220" si="386">IF(U218&gt;0,V$4,0)</f>
        <v>1</v>
      </c>
      <c r="W218" s="40">
        <f t="shared" si="58"/>
        <v>-0.47</v>
      </c>
      <c r="X218" s="42">
        <f t="shared" ref="X218:X220" si="387">W218+X217</f>
        <v>51.429999999999978</v>
      </c>
      <c r="Y218" s="117"/>
      <c r="Z218" s="27"/>
      <c r="AA218" s="33"/>
      <c r="AB218" s="27"/>
      <c r="AC218" s="27"/>
      <c r="AD218" s="27"/>
      <c r="AE218" s="118"/>
      <c r="AF218" s="117"/>
      <c r="AG218" s="27"/>
      <c r="AH218" s="33"/>
      <c r="AI218" s="27"/>
      <c r="AJ218" s="27"/>
      <c r="AK218" s="118"/>
      <c r="AL218" s="70"/>
    </row>
    <row r="219" spans="1:38" outlineLevel="1" x14ac:dyDescent="0.2">
      <c r="A219" s="72"/>
      <c r="B219" s="34">
        <f t="shared" si="1"/>
        <v>214</v>
      </c>
      <c r="C219" s="2" t="s">
        <v>678</v>
      </c>
      <c r="D219" s="55">
        <v>44437</v>
      </c>
      <c r="E219" s="2" t="s">
        <v>14</v>
      </c>
      <c r="F219" s="47" t="s">
        <v>10</v>
      </c>
      <c r="G219" s="47" t="s">
        <v>67</v>
      </c>
      <c r="H219" s="47">
        <v>1214</v>
      </c>
      <c r="I219" s="47" t="s">
        <v>133</v>
      </c>
      <c r="J219" s="47" t="s">
        <v>120</v>
      </c>
      <c r="K219" s="121" t="s">
        <v>772</v>
      </c>
      <c r="L219" s="33" t="s">
        <v>9</v>
      </c>
      <c r="M219" s="10">
        <v>1.78</v>
      </c>
      <c r="N219" s="27">
        <v>12.848000000000003</v>
      </c>
      <c r="O219" s="28">
        <v>1.1200000000000001</v>
      </c>
      <c r="P219" s="27">
        <v>0</v>
      </c>
      <c r="Q219" s="40">
        <f t="shared" si="0"/>
        <v>10</v>
      </c>
      <c r="R219" s="42">
        <f t="shared" si="382"/>
        <v>36.500000000000057</v>
      </c>
      <c r="S219" s="10">
        <f t="shared" si="383"/>
        <v>1.78</v>
      </c>
      <c r="T219" s="27">
        <f t="shared" si="384"/>
        <v>1</v>
      </c>
      <c r="U219" s="28">
        <f t="shared" si="385"/>
        <v>1.1200000000000001</v>
      </c>
      <c r="V219" s="27">
        <f t="shared" si="386"/>
        <v>1</v>
      </c>
      <c r="W219" s="40">
        <f t="shared" si="58"/>
        <v>0.9</v>
      </c>
      <c r="X219" s="42">
        <f t="shared" si="387"/>
        <v>52.329999999999977</v>
      </c>
      <c r="Y219" s="117"/>
      <c r="Z219" s="27"/>
      <c r="AA219" s="33"/>
      <c r="AB219" s="27"/>
      <c r="AC219" s="27"/>
      <c r="AD219" s="27"/>
      <c r="AE219" s="118"/>
      <c r="AF219" s="117"/>
      <c r="AG219" s="27"/>
      <c r="AH219" s="33"/>
      <c r="AI219" s="27"/>
      <c r="AJ219" s="27"/>
      <c r="AK219" s="118"/>
      <c r="AL219" s="70"/>
    </row>
    <row r="220" spans="1:38" outlineLevel="1" x14ac:dyDescent="0.2">
      <c r="A220" s="72"/>
      <c r="B220" s="34">
        <f t="shared" si="1"/>
        <v>215</v>
      </c>
      <c r="C220" s="2" t="s">
        <v>456</v>
      </c>
      <c r="D220" s="55">
        <v>44438</v>
      </c>
      <c r="E220" s="2" t="s">
        <v>11</v>
      </c>
      <c r="F220" s="47" t="s">
        <v>25</v>
      </c>
      <c r="G220" s="47" t="s">
        <v>67</v>
      </c>
      <c r="H220" s="47">
        <v>1106</v>
      </c>
      <c r="I220" s="47" t="s">
        <v>131</v>
      </c>
      <c r="J220" s="47" t="s">
        <v>120</v>
      </c>
      <c r="K220" s="121" t="s">
        <v>772</v>
      </c>
      <c r="L220" s="33" t="s">
        <v>12</v>
      </c>
      <c r="M220" s="10">
        <v>2.4</v>
      </c>
      <c r="N220" s="27">
        <v>7.1447619047619062</v>
      </c>
      <c r="O220" s="28">
        <v>1.22</v>
      </c>
      <c r="P220" s="27">
        <v>0</v>
      </c>
      <c r="Q220" s="40">
        <f t="shared" si="0"/>
        <v>-7.1</v>
      </c>
      <c r="R220" s="42">
        <f t="shared" si="382"/>
        <v>29.400000000000055</v>
      </c>
      <c r="S220" s="10">
        <f t="shared" si="383"/>
        <v>2.4</v>
      </c>
      <c r="T220" s="27">
        <f t="shared" si="384"/>
        <v>1</v>
      </c>
      <c r="U220" s="28">
        <f t="shared" si="385"/>
        <v>1.22</v>
      </c>
      <c r="V220" s="27">
        <f t="shared" si="386"/>
        <v>1</v>
      </c>
      <c r="W220" s="40">
        <f t="shared" si="58"/>
        <v>-0.78</v>
      </c>
      <c r="X220" s="42">
        <f t="shared" si="387"/>
        <v>51.549999999999976</v>
      </c>
      <c r="Y220" s="117"/>
      <c r="Z220" s="27"/>
      <c r="AA220" s="33"/>
      <c r="AB220" s="27"/>
      <c r="AC220" s="27"/>
      <c r="AD220" s="27"/>
      <c r="AE220" s="118"/>
      <c r="AF220" s="117"/>
      <c r="AG220" s="27"/>
      <c r="AH220" s="33"/>
      <c r="AI220" s="27"/>
      <c r="AJ220" s="27"/>
      <c r="AK220" s="118"/>
      <c r="AL220" s="70"/>
    </row>
    <row r="221" spans="1:38" outlineLevel="1" x14ac:dyDescent="0.2">
      <c r="A221" s="72"/>
      <c r="B221" s="34">
        <f t="shared" si="1"/>
        <v>216</v>
      </c>
      <c r="C221" s="2" t="s">
        <v>740</v>
      </c>
      <c r="D221" s="55">
        <v>44439</v>
      </c>
      <c r="E221" s="2" t="s">
        <v>32</v>
      </c>
      <c r="F221" s="47" t="s">
        <v>10</v>
      </c>
      <c r="G221" s="47" t="s">
        <v>67</v>
      </c>
      <c r="H221" s="47">
        <v>1200</v>
      </c>
      <c r="I221" s="47" t="s">
        <v>128</v>
      </c>
      <c r="J221" s="47" t="s">
        <v>120</v>
      </c>
      <c r="K221" s="121" t="s">
        <v>772</v>
      </c>
      <c r="L221" s="33" t="s">
        <v>9</v>
      </c>
      <c r="M221" s="10">
        <v>2.17</v>
      </c>
      <c r="N221" s="27">
        <v>8.5365250965250965</v>
      </c>
      <c r="O221" s="28">
        <v>1.2</v>
      </c>
      <c r="P221" s="27">
        <v>0</v>
      </c>
      <c r="Q221" s="40">
        <f t="shared" si="0"/>
        <v>10</v>
      </c>
      <c r="R221" s="42">
        <f t="shared" ref="R221" si="388">Q221+R220</f>
        <v>39.400000000000055</v>
      </c>
      <c r="S221" s="10">
        <f t="shared" ref="S221" si="389">M221</f>
        <v>2.17</v>
      </c>
      <c r="T221" s="27">
        <f t="shared" ref="T221" si="390">IF(S221&gt;0,T$4,0)</f>
        <v>1</v>
      </c>
      <c r="U221" s="28">
        <f t="shared" ref="U221" si="391">O221</f>
        <v>1.2</v>
      </c>
      <c r="V221" s="27">
        <f t="shared" ref="V221" si="392">IF(U221&gt;0,V$4,0)</f>
        <v>1</v>
      </c>
      <c r="W221" s="40">
        <f t="shared" si="58"/>
        <v>1.37</v>
      </c>
      <c r="X221" s="42">
        <f t="shared" ref="X221" si="393">W221+X220</f>
        <v>52.919999999999973</v>
      </c>
      <c r="Y221" s="117"/>
      <c r="Z221" s="27"/>
      <c r="AA221" s="33"/>
      <c r="AB221" s="27"/>
      <c r="AC221" s="27"/>
      <c r="AD221" s="27"/>
      <c r="AE221" s="118"/>
      <c r="AF221" s="117"/>
      <c r="AG221" s="27"/>
      <c r="AH221" s="33"/>
      <c r="AI221" s="27"/>
      <c r="AJ221" s="27"/>
      <c r="AK221" s="118"/>
      <c r="AL221" s="70"/>
    </row>
    <row r="222" spans="1:38" outlineLevel="1" x14ac:dyDescent="0.2">
      <c r="A222" s="72"/>
      <c r="B222" s="48">
        <f t="shared" si="1"/>
        <v>217</v>
      </c>
      <c r="C222" s="9" t="s">
        <v>791</v>
      </c>
      <c r="D222" s="39">
        <v>44439</v>
      </c>
      <c r="E222" s="9" t="s">
        <v>32</v>
      </c>
      <c r="F222" s="50" t="s">
        <v>34</v>
      </c>
      <c r="G222" s="50" t="s">
        <v>67</v>
      </c>
      <c r="H222" s="50">
        <v>1000</v>
      </c>
      <c r="I222" s="50" t="s">
        <v>128</v>
      </c>
      <c r="J222" s="50" t="s">
        <v>120</v>
      </c>
      <c r="K222" s="122" t="s">
        <v>772</v>
      </c>
      <c r="L222" s="35" t="s">
        <v>66</v>
      </c>
      <c r="M222" s="36">
        <v>75.48</v>
      </c>
      <c r="N222" s="37">
        <v>0.13400000000000001</v>
      </c>
      <c r="O222" s="38">
        <v>17.5</v>
      </c>
      <c r="P222" s="37">
        <v>0.01</v>
      </c>
      <c r="Q222" s="41">
        <f t="shared" si="0"/>
        <v>-0.1</v>
      </c>
      <c r="R222" s="45">
        <f t="shared" ref="R222" si="394">Q222+R221</f>
        <v>39.300000000000054</v>
      </c>
      <c r="S222" s="36">
        <f t="shared" ref="S222" si="395">M222</f>
        <v>75.48</v>
      </c>
      <c r="T222" s="37">
        <f t="shared" ref="T222" si="396">IF(S222&gt;0,T$4,0)</f>
        <v>1</v>
      </c>
      <c r="U222" s="38">
        <f t="shared" ref="U222" si="397">O222</f>
        <v>17.5</v>
      </c>
      <c r="V222" s="37">
        <f t="shared" ref="V222" si="398">IF(U222&gt;0,V$4,0)</f>
        <v>1</v>
      </c>
      <c r="W222" s="41">
        <f t="shared" si="58"/>
        <v>-2</v>
      </c>
      <c r="X222" s="45">
        <f t="shared" ref="X222" si="399">W222+X221</f>
        <v>50.919999999999973</v>
      </c>
      <c r="Y222" s="119"/>
      <c r="Z222" s="37"/>
      <c r="AA222" s="35"/>
      <c r="AB222" s="37"/>
      <c r="AC222" s="37"/>
      <c r="AD222" s="37"/>
      <c r="AE222" s="120"/>
      <c r="AF222" s="119"/>
      <c r="AG222" s="37"/>
      <c r="AH222" s="35"/>
      <c r="AI222" s="37"/>
      <c r="AJ222" s="37"/>
      <c r="AK222" s="120"/>
      <c r="AL222" s="70"/>
    </row>
    <row r="223" spans="1:38" outlineLevel="1" collapsed="1" x14ac:dyDescent="0.2">
      <c r="A223" s="72"/>
      <c r="B223" s="34">
        <f t="shared" si="1"/>
        <v>218</v>
      </c>
      <c r="C223" s="2" t="s">
        <v>792</v>
      </c>
      <c r="D223" s="55">
        <v>44440</v>
      </c>
      <c r="E223" s="2" t="s">
        <v>43</v>
      </c>
      <c r="F223" s="47" t="s">
        <v>25</v>
      </c>
      <c r="G223" s="47" t="s">
        <v>67</v>
      </c>
      <c r="H223" s="47">
        <v>1200</v>
      </c>
      <c r="I223" s="47" t="s">
        <v>132</v>
      </c>
      <c r="J223" s="47" t="s">
        <v>120</v>
      </c>
      <c r="K223" s="121" t="s">
        <v>772</v>
      </c>
      <c r="L223" s="33" t="s">
        <v>110</v>
      </c>
      <c r="M223" s="10">
        <v>4.4000000000000004</v>
      </c>
      <c r="N223" s="27">
        <v>2.9316701607267643</v>
      </c>
      <c r="O223" s="28">
        <v>1.93</v>
      </c>
      <c r="P223" s="27">
        <v>3.1466666666666669</v>
      </c>
      <c r="Q223" s="40">
        <f t="shared" si="0"/>
        <v>-6.1</v>
      </c>
      <c r="R223" s="42">
        <f t="shared" ref="R223" si="400">Q223+R222</f>
        <v>33.200000000000053</v>
      </c>
      <c r="S223" s="10">
        <f t="shared" ref="S223" si="401">M223</f>
        <v>4.4000000000000004</v>
      </c>
      <c r="T223" s="27">
        <f t="shared" ref="T223" si="402">IF(S223&gt;0,T$4,0)</f>
        <v>1</v>
      </c>
      <c r="U223" s="28">
        <f t="shared" ref="U223" si="403">O223</f>
        <v>1.93</v>
      </c>
      <c r="V223" s="27">
        <f t="shared" ref="V223" si="404">IF(U223&gt;0,V$4,0)</f>
        <v>1</v>
      </c>
      <c r="W223" s="40">
        <f t="shared" si="58"/>
        <v>-2</v>
      </c>
      <c r="X223" s="42">
        <f t="shared" ref="X223" si="405">W223+X222</f>
        <v>48.919999999999973</v>
      </c>
      <c r="Y223" s="117"/>
      <c r="Z223" s="27"/>
      <c r="AA223" s="33"/>
      <c r="AB223" s="27"/>
      <c r="AC223" s="27"/>
      <c r="AD223" s="27"/>
      <c r="AE223" s="118"/>
      <c r="AF223" s="117"/>
      <c r="AG223" s="27"/>
      <c r="AH223" s="33"/>
      <c r="AI223" s="27"/>
      <c r="AJ223" s="27"/>
      <c r="AK223" s="118"/>
      <c r="AL223" s="70"/>
    </row>
    <row r="224" spans="1:38" outlineLevel="1" x14ac:dyDescent="0.2">
      <c r="A224" s="72"/>
      <c r="B224" s="34">
        <f t="shared" si="1"/>
        <v>219</v>
      </c>
      <c r="C224" s="2" t="s">
        <v>793</v>
      </c>
      <c r="D224" s="55">
        <v>44440</v>
      </c>
      <c r="E224" s="2" t="s">
        <v>43</v>
      </c>
      <c r="F224" s="47" t="s">
        <v>25</v>
      </c>
      <c r="G224" s="47" t="s">
        <v>67</v>
      </c>
      <c r="H224" s="47">
        <v>1200</v>
      </c>
      <c r="I224" s="47" t="s">
        <v>132</v>
      </c>
      <c r="J224" s="47" t="s">
        <v>120</v>
      </c>
      <c r="K224" s="121" t="s">
        <v>772</v>
      </c>
      <c r="L224" s="33" t="s">
        <v>9</v>
      </c>
      <c r="M224" s="10">
        <v>9.4</v>
      </c>
      <c r="N224" s="27">
        <v>1.1926546003016592</v>
      </c>
      <c r="O224" s="28">
        <v>2.85</v>
      </c>
      <c r="P224" s="27">
        <v>0.66857142857142859</v>
      </c>
      <c r="Q224" s="40">
        <f t="shared" si="0"/>
        <v>11.3</v>
      </c>
      <c r="R224" s="42">
        <f t="shared" ref="R224" si="406">Q224+R223</f>
        <v>44.500000000000057</v>
      </c>
      <c r="S224" s="10">
        <f t="shared" ref="S224" si="407">M224</f>
        <v>9.4</v>
      </c>
      <c r="T224" s="27">
        <f t="shared" ref="T224" si="408">IF(S224&gt;0,T$4,0)</f>
        <v>1</v>
      </c>
      <c r="U224" s="28">
        <f t="shared" ref="U224" si="409">O224</f>
        <v>2.85</v>
      </c>
      <c r="V224" s="27">
        <f t="shared" ref="V224" si="410">IF(U224&gt;0,V$4,0)</f>
        <v>1</v>
      </c>
      <c r="W224" s="40">
        <f t="shared" si="58"/>
        <v>10.25</v>
      </c>
      <c r="X224" s="42">
        <f t="shared" ref="X224" si="411">W224+X223</f>
        <v>59.169999999999973</v>
      </c>
      <c r="Y224" s="117"/>
      <c r="Z224" s="27"/>
      <c r="AA224" s="33"/>
      <c r="AB224" s="27"/>
      <c r="AC224" s="27"/>
      <c r="AD224" s="27"/>
      <c r="AE224" s="118"/>
      <c r="AF224" s="117"/>
      <c r="AG224" s="27"/>
      <c r="AH224" s="33"/>
      <c r="AI224" s="27"/>
      <c r="AJ224" s="27"/>
      <c r="AK224" s="118"/>
      <c r="AL224" s="70"/>
    </row>
    <row r="225" spans="1:38" outlineLevel="1" x14ac:dyDescent="0.2">
      <c r="A225" s="72"/>
      <c r="B225" s="34">
        <f t="shared" si="1"/>
        <v>220</v>
      </c>
      <c r="C225" s="2" t="s">
        <v>736</v>
      </c>
      <c r="D225" s="55">
        <v>44440</v>
      </c>
      <c r="E225" s="2" t="s">
        <v>43</v>
      </c>
      <c r="F225" s="47" t="s">
        <v>25</v>
      </c>
      <c r="G225" s="47" t="s">
        <v>67</v>
      </c>
      <c r="H225" s="47">
        <v>1200</v>
      </c>
      <c r="I225" s="47" t="s">
        <v>132</v>
      </c>
      <c r="J225" s="47" t="s">
        <v>120</v>
      </c>
      <c r="K225" s="121" t="s">
        <v>772</v>
      </c>
      <c r="L225" s="33" t="s">
        <v>56</v>
      </c>
      <c r="M225" s="10">
        <v>4.88</v>
      </c>
      <c r="N225" s="27">
        <v>2.5812903225806449</v>
      </c>
      <c r="O225" s="28">
        <v>1.9</v>
      </c>
      <c r="P225" s="27">
        <v>2.8400000000000003</v>
      </c>
      <c r="Q225" s="40">
        <f t="shared" si="0"/>
        <v>-5.4</v>
      </c>
      <c r="R225" s="42">
        <f t="shared" ref="R225" si="412">Q225+R224</f>
        <v>39.100000000000058</v>
      </c>
      <c r="S225" s="10">
        <f t="shared" ref="S225" si="413">M225</f>
        <v>4.88</v>
      </c>
      <c r="T225" s="27">
        <f t="shared" ref="T225" si="414">IF(S225&gt;0,T$4,0)</f>
        <v>1</v>
      </c>
      <c r="U225" s="28">
        <f t="shared" ref="U225" si="415">O225</f>
        <v>1.9</v>
      </c>
      <c r="V225" s="27">
        <f t="shared" ref="V225" si="416">IF(U225&gt;0,V$4,0)</f>
        <v>1</v>
      </c>
      <c r="W225" s="40">
        <f t="shared" si="58"/>
        <v>-2</v>
      </c>
      <c r="X225" s="42">
        <f t="shared" ref="X225" si="417">W225+X224</f>
        <v>57.169999999999973</v>
      </c>
      <c r="Y225" s="117"/>
      <c r="Z225" s="27"/>
      <c r="AA225" s="33"/>
      <c r="AB225" s="27"/>
      <c r="AC225" s="27"/>
      <c r="AD225" s="27"/>
      <c r="AE225" s="118"/>
      <c r="AF225" s="117"/>
      <c r="AG225" s="27"/>
      <c r="AH225" s="33"/>
      <c r="AI225" s="27"/>
      <c r="AJ225" s="27"/>
      <c r="AK225" s="118"/>
      <c r="AL225" s="70"/>
    </row>
    <row r="226" spans="1:38" outlineLevel="1" x14ac:dyDescent="0.2">
      <c r="A226" s="72"/>
      <c r="B226" s="34">
        <f t="shared" si="1"/>
        <v>221</v>
      </c>
      <c r="C226" s="2" t="s">
        <v>795</v>
      </c>
      <c r="D226" s="55">
        <v>44440</v>
      </c>
      <c r="E226" s="2" t="s">
        <v>43</v>
      </c>
      <c r="F226" s="47" t="s">
        <v>36</v>
      </c>
      <c r="G226" s="47" t="s">
        <v>67</v>
      </c>
      <c r="H226" s="47">
        <v>1400</v>
      </c>
      <c r="I226" s="47" t="s">
        <v>132</v>
      </c>
      <c r="J226" s="47" t="s">
        <v>120</v>
      </c>
      <c r="K226" s="121" t="s">
        <v>772</v>
      </c>
      <c r="L226" s="33" t="s">
        <v>65</v>
      </c>
      <c r="M226" s="10">
        <v>16.5</v>
      </c>
      <c r="N226" s="27">
        <v>0.64548387096774196</v>
      </c>
      <c r="O226" s="28">
        <v>3.8</v>
      </c>
      <c r="P226" s="27">
        <v>0.24000000000000005</v>
      </c>
      <c r="Q226" s="40">
        <f t="shared" si="0"/>
        <v>-0.9</v>
      </c>
      <c r="R226" s="42">
        <f t="shared" ref="R226" si="418">Q226+R225</f>
        <v>38.20000000000006</v>
      </c>
      <c r="S226" s="10">
        <f t="shared" ref="S226" si="419">M226</f>
        <v>16.5</v>
      </c>
      <c r="T226" s="27">
        <f t="shared" ref="T226" si="420">IF(S226&gt;0,T$4,0)</f>
        <v>1</v>
      </c>
      <c r="U226" s="28">
        <f t="shared" ref="U226" si="421">O226</f>
        <v>3.8</v>
      </c>
      <c r="V226" s="27">
        <f t="shared" ref="V226" si="422">IF(U226&gt;0,V$4,0)</f>
        <v>1</v>
      </c>
      <c r="W226" s="40">
        <f t="shared" si="58"/>
        <v>-2</v>
      </c>
      <c r="X226" s="42">
        <f t="shared" ref="X226" si="423">W226+X225</f>
        <v>55.169999999999973</v>
      </c>
      <c r="Y226" s="117"/>
      <c r="Z226" s="27"/>
      <c r="AA226" s="33"/>
      <c r="AB226" s="27"/>
      <c r="AC226" s="27"/>
      <c r="AD226" s="27"/>
      <c r="AE226" s="118"/>
      <c r="AF226" s="117"/>
      <c r="AG226" s="27"/>
      <c r="AH226" s="33"/>
      <c r="AI226" s="27"/>
      <c r="AJ226" s="27"/>
      <c r="AK226" s="118"/>
      <c r="AL226" s="70"/>
    </row>
    <row r="227" spans="1:38" outlineLevel="1" x14ac:dyDescent="0.2">
      <c r="A227" s="72"/>
      <c r="B227" s="34">
        <f t="shared" si="1"/>
        <v>222</v>
      </c>
      <c r="C227" s="2" t="s">
        <v>797</v>
      </c>
      <c r="D227" s="55">
        <v>44441</v>
      </c>
      <c r="E227" s="2" t="s">
        <v>15</v>
      </c>
      <c r="F227" s="47" t="s">
        <v>10</v>
      </c>
      <c r="G227" s="47" t="s">
        <v>67</v>
      </c>
      <c r="H227" s="47">
        <v>1000</v>
      </c>
      <c r="I227" s="47" t="s">
        <v>132</v>
      </c>
      <c r="J227" s="47" t="s">
        <v>120</v>
      </c>
      <c r="K227" s="121" t="s">
        <v>772</v>
      </c>
      <c r="L227" s="33" t="s">
        <v>66</v>
      </c>
      <c r="M227" s="10">
        <v>51.2</v>
      </c>
      <c r="N227" s="27">
        <v>0.2</v>
      </c>
      <c r="O227" s="28">
        <v>8.4</v>
      </c>
      <c r="P227" s="27">
        <v>0.03</v>
      </c>
      <c r="Q227" s="40">
        <f t="shared" si="0"/>
        <v>-0.2</v>
      </c>
      <c r="R227" s="42">
        <f t="shared" ref="R227" si="424">Q227+R226</f>
        <v>38.000000000000057</v>
      </c>
      <c r="S227" s="10">
        <f t="shared" ref="S227" si="425">M227</f>
        <v>51.2</v>
      </c>
      <c r="T227" s="27">
        <f t="shared" ref="T227" si="426">IF(S227&gt;0,T$4,0)</f>
        <v>1</v>
      </c>
      <c r="U227" s="28">
        <f t="shared" ref="U227" si="427">O227</f>
        <v>8.4</v>
      </c>
      <c r="V227" s="27">
        <f t="shared" ref="V227" si="428">IF(U227&gt;0,V$4,0)</f>
        <v>1</v>
      </c>
      <c r="W227" s="40">
        <f t="shared" si="58"/>
        <v>-2</v>
      </c>
      <c r="X227" s="42">
        <f t="shared" ref="X227" si="429">W227+X226</f>
        <v>53.169999999999973</v>
      </c>
      <c r="Y227" s="117"/>
      <c r="Z227" s="27"/>
      <c r="AA227" s="33"/>
      <c r="AB227" s="27"/>
      <c r="AC227" s="27"/>
      <c r="AD227" s="27"/>
      <c r="AE227" s="118"/>
      <c r="AF227" s="117"/>
      <c r="AG227" s="27"/>
      <c r="AH227" s="33"/>
      <c r="AI227" s="27"/>
      <c r="AJ227" s="27"/>
      <c r="AK227" s="118"/>
      <c r="AL227" s="70"/>
    </row>
    <row r="228" spans="1:38" outlineLevel="1" x14ac:dyDescent="0.2">
      <c r="A228" s="72"/>
      <c r="B228" s="34">
        <f t="shared" si="1"/>
        <v>223</v>
      </c>
      <c r="C228" s="2" t="s">
        <v>799</v>
      </c>
      <c r="D228" s="55">
        <v>44442</v>
      </c>
      <c r="E228" s="2" t="s">
        <v>95</v>
      </c>
      <c r="F228" s="47" t="s">
        <v>46</v>
      </c>
      <c r="G228" s="47" t="s">
        <v>70</v>
      </c>
      <c r="H228" s="47">
        <v>900</v>
      </c>
      <c r="I228" s="47" t="s">
        <v>131</v>
      </c>
      <c r="J228" s="47" t="s">
        <v>178</v>
      </c>
      <c r="K228" s="121" t="s">
        <v>772</v>
      </c>
      <c r="L228" s="33" t="s">
        <v>65</v>
      </c>
      <c r="M228" s="10">
        <v>11.73</v>
      </c>
      <c r="N228" s="27">
        <v>0.93325581395348833</v>
      </c>
      <c r="O228" s="28">
        <v>3.55</v>
      </c>
      <c r="P228" s="27">
        <v>0.36000000000000004</v>
      </c>
      <c r="Q228" s="40">
        <f t="shared" si="0"/>
        <v>-1.3</v>
      </c>
      <c r="R228" s="42">
        <f t="shared" ref="R228" si="430">Q228+R227</f>
        <v>36.70000000000006</v>
      </c>
      <c r="S228" s="10">
        <f t="shared" ref="S228" si="431">M228</f>
        <v>11.73</v>
      </c>
      <c r="T228" s="27">
        <f t="shared" ref="T228" si="432">IF(S228&gt;0,T$4,0)</f>
        <v>1</v>
      </c>
      <c r="U228" s="28">
        <f t="shared" ref="U228" si="433">O228</f>
        <v>3.55</v>
      </c>
      <c r="V228" s="27">
        <f t="shared" ref="V228" si="434">IF(U228&gt;0,V$4,0)</f>
        <v>1</v>
      </c>
      <c r="W228" s="40">
        <f t="shared" si="58"/>
        <v>-2</v>
      </c>
      <c r="X228" s="42">
        <f t="shared" ref="X228" si="435">W228+X227</f>
        <v>51.169999999999973</v>
      </c>
      <c r="Y228" s="117"/>
      <c r="Z228" s="27"/>
      <c r="AA228" s="33"/>
      <c r="AB228" s="27"/>
      <c r="AC228" s="27"/>
      <c r="AD228" s="27"/>
      <c r="AE228" s="118"/>
      <c r="AF228" s="117"/>
      <c r="AG228" s="27"/>
      <c r="AH228" s="33"/>
      <c r="AI228" s="27"/>
      <c r="AJ228" s="27"/>
      <c r="AK228" s="118"/>
      <c r="AL228" s="70"/>
    </row>
    <row r="229" spans="1:38" outlineLevel="1" x14ac:dyDescent="0.2">
      <c r="A229" s="72"/>
      <c r="B229" s="34">
        <f t="shared" si="1"/>
        <v>224</v>
      </c>
      <c r="C229" s="2" t="s">
        <v>802</v>
      </c>
      <c r="D229" s="55">
        <v>44443</v>
      </c>
      <c r="E229" s="2" t="s">
        <v>47</v>
      </c>
      <c r="F229" s="47" t="s">
        <v>36</v>
      </c>
      <c r="G229" s="47" t="s">
        <v>67</v>
      </c>
      <c r="H229" s="47">
        <v>1000</v>
      </c>
      <c r="I229" s="47" t="s">
        <v>132</v>
      </c>
      <c r="J229" s="47" t="s">
        <v>438</v>
      </c>
      <c r="K229" s="121" t="s">
        <v>772</v>
      </c>
      <c r="L229" s="33" t="s">
        <v>56</v>
      </c>
      <c r="M229" s="10">
        <v>4.2</v>
      </c>
      <c r="N229" s="27">
        <v>3.1123076923076924</v>
      </c>
      <c r="O229" s="28">
        <v>1.96</v>
      </c>
      <c r="P229" s="27">
        <v>3.2383333333333333</v>
      </c>
      <c r="Q229" s="40">
        <f t="shared" si="0"/>
        <v>-6.4</v>
      </c>
      <c r="R229" s="42">
        <f t="shared" ref="R229" si="436">Q229+R228</f>
        <v>30.300000000000061</v>
      </c>
      <c r="S229" s="10">
        <f t="shared" ref="S229" si="437">M229</f>
        <v>4.2</v>
      </c>
      <c r="T229" s="27">
        <f t="shared" ref="T229" si="438">IF(S229&gt;0,T$4,0)</f>
        <v>1</v>
      </c>
      <c r="U229" s="28">
        <f t="shared" ref="U229" si="439">O229</f>
        <v>1.96</v>
      </c>
      <c r="V229" s="27">
        <f t="shared" ref="V229" si="440">IF(U229&gt;0,V$4,0)</f>
        <v>1</v>
      </c>
      <c r="W229" s="40">
        <f t="shared" si="58"/>
        <v>-2</v>
      </c>
      <c r="X229" s="42">
        <f t="shared" ref="X229" si="441">W229+X228</f>
        <v>49.169999999999973</v>
      </c>
      <c r="Y229" s="117"/>
      <c r="Z229" s="27"/>
      <c r="AA229" s="33"/>
      <c r="AB229" s="27"/>
      <c r="AC229" s="27"/>
      <c r="AD229" s="27"/>
      <c r="AE229" s="118"/>
      <c r="AF229" s="117"/>
      <c r="AG229" s="27"/>
      <c r="AH229" s="33"/>
      <c r="AI229" s="27"/>
      <c r="AJ229" s="27"/>
      <c r="AK229" s="118"/>
      <c r="AL229" s="70"/>
    </row>
    <row r="230" spans="1:38" outlineLevel="1" x14ac:dyDescent="0.2">
      <c r="A230" s="72"/>
      <c r="B230" s="34">
        <f t="shared" si="1"/>
        <v>225</v>
      </c>
      <c r="C230" s="2" t="s">
        <v>755</v>
      </c>
      <c r="D230" s="55">
        <v>44443</v>
      </c>
      <c r="E230" s="2" t="s">
        <v>457</v>
      </c>
      <c r="F230" s="47" t="s">
        <v>34</v>
      </c>
      <c r="G230" s="47" t="s">
        <v>70</v>
      </c>
      <c r="H230" s="47">
        <v>1400</v>
      </c>
      <c r="I230" s="47" t="s">
        <v>131</v>
      </c>
      <c r="J230" s="47" t="s">
        <v>120</v>
      </c>
      <c r="K230" s="121" t="s">
        <v>772</v>
      </c>
      <c r="L230" s="33" t="s">
        <v>9</v>
      </c>
      <c r="M230" s="10">
        <v>3.26</v>
      </c>
      <c r="N230" s="27">
        <v>4.4399999999999995</v>
      </c>
      <c r="O230" s="28">
        <v>1.48</v>
      </c>
      <c r="P230" s="27">
        <v>0</v>
      </c>
      <c r="Q230" s="40">
        <f t="shared" si="0"/>
        <v>10</v>
      </c>
      <c r="R230" s="42">
        <f t="shared" ref="R230" si="442">Q230+R229</f>
        <v>40.300000000000061</v>
      </c>
      <c r="S230" s="10">
        <f t="shared" ref="S230" si="443">M230</f>
        <v>3.26</v>
      </c>
      <c r="T230" s="27">
        <f t="shared" ref="T230" si="444">IF(S230&gt;0,T$4,0)</f>
        <v>1</v>
      </c>
      <c r="U230" s="28">
        <f t="shared" ref="U230" si="445">O230</f>
        <v>1.48</v>
      </c>
      <c r="V230" s="27">
        <f t="shared" ref="V230" si="446">IF(U230&gt;0,V$4,0)</f>
        <v>1</v>
      </c>
      <c r="W230" s="40">
        <f t="shared" si="58"/>
        <v>2.74</v>
      </c>
      <c r="X230" s="42">
        <f t="shared" ref="X230" si="447">W230+X229</f>
        <v>51.909999999999975</v>
      </c>
      <c r="Y230" s="117"/>
      <c r="Z230" s="27"/>
      <c r="AA230" s="33"/>
      <c r="AB230" s="27"/>
      <c r="AC230" s="27"/>
      <c r="AD230" s="27"/>
      <c r="AE230" s="118"/>
      <c r="AF230" s="117"/>
      <c r="AG230" s="27"/>
      <c r="AH230" s="33"/>
      <c r="AI230" s="27"/>
      <c r="AJ230" s="27"/>
      <c r="AK230" s="118"/>
      <c r="AL230" s="70"/>
    </row>
    <row r="231" spans="1:38" outlineLevel="1" x14ac:dyDescent="0.2">
      <c r="A231" s="72"/>
      <c r="B231" s="34">
        <f t="shared" si="1"/>
        <v>226</v>
      </c>
      <c r="C231" s="2" t="s">
        <v>803</v>
      </c>
      <c r="D231" s="55">
        <v>44444</v>
      </c>
      <c r="E231" s="2" t="s">
        <v>649</v>
      </c>
      <c r="F231" s="47" t="s">
        <v>25</v>
      </c>
      <c r="G231" s="47" t="s">
        <v>67</v>
      </c>
      <c r="H231" s="47">
        <v>1100</v>
      </c>
      <c r="I231" s="47" t="s">
        <v>131</v>
      </c>
      <c r="J231" s="47" t="s">
        <v>120</v>
      </c>
      <c r="K231" s="121" t="s">
        <v>772</v>
      </c>
      <c r="L231" s="33" t="s">
        <v>56</v>
      </c>
      <c r="M231" s="10">
        <v>9.4</v>
      </c>
      <c r="N231" s="27">
        <v>1.1926546003016592</v>
      </c>
      <c r="O231" s="28">
        <v>3</v>
      </c>
      <c r="P231" s="27">
        <v>0.59</v>
      </c>
      <c r="Q231" s="40">
        <f t="shared" si="0"/>
        <v>-1.8</v>
      </c>
      <c r="R231" s="42">
        <f t="shared" ref="R231" si="448">Q231+R230</f>
        <v>38.500000000000064</v>
      </c>
      <c r="S231" s="10">
        <f t="shared" ref="S231" si="449">M231</f>
        <v>9.4</v>
      </c>
      <c r="T231" s="27">
        <f t="shared" ref="T231" si="450">IF(S231&gt;0,T$4,0)</f>
        <v>1</v>
      </c>
      <c r="U231" s="28">
        <f t="shared" ref="U231" si="451">O231</f>
        <v>3</v>
      </c>
      <c r="V231" s="27">
        <f t="shared" ref="V231" si="452">IF(U231&gt;0,V$4,0)</f>
        <v>1</v>
      </c>
      <c r="W231" s="40">
        <f t="shared" si="58"/>
        <v>-2</v>
      </c>
      <c r="X231" s="42">
        <f t="shared" ref="X231" si="453">W231+X230</f>
        <v>49.909999999999975</v>
      </c>
      <c r="Y231" s="117"/>
      <c r="Z231" s="27"/>
      <c r="AA231" s="33"/>
      <c r="AB231" s="27"/>
      <c r="AC231" s="27"/>
      <c r="AD231" s="27"/>
      <c r="AE231" s="118"/>
      <c r="AF231" s="117"/>
      <c r="AG231" s="27"/>
      <c r="AH231" s="33"/>
      <c r="AI231" s="27"/>
      <c r="AJ231" s="27"/>
      <c r="AK231" s="118"/>
      <c r="AL231" s="70"/>
    </row>
    <row r="232" spans="1:38" outlineLevel="1" x14ac:dyDescent="0.2">
      <c r="A232" s="72"/>
      <c r="B232" s="34">
        <f t="shared" si="1"/>
        <v>227</v>
      </c>
      <c r="C232" s="2" t="s">
        <v>804</v>
      </c>
      <c r="D232" s="55">
        <v>44444</v>
      </c>
      <c r="E232" s="2" t="s">
        <v>649</v>
      </c>
      <c r="F232" s="47" t="s">
        <v>25</v>
      </c>
      <c r="G232" s="47" t="s">
        <v>67</v>
      </c>
      <c r="H232" s="47">
        <v>1100</v>
      </c>
      <c r="I232" s="47" t="s">
        <v>131</v>
      </c>
      <c r="J232" s="47" t="s">
        <v>120</v>
      </c>
      <c r="K232" s="121" t="s">
        <v>772</v>
      </c>
      <c r="L232" s="33" t="s">
        <v>12</v>
      </c>
      <c r="M232" s="10">
        <v>11.01</v>
      </c>
      <c r="N232" s="27">
        <v>1</v>
      </c>
      <c r="O232" s="28">
        <v>3.25</v>
      </c>
      <c r="P232" s="27">
        <v>0.44500000000000006</v>
      </c>
      <c r="Q232" s="40">
        <f t="shared" si="0"/>
        <v>0</v>
      </c>
      <c r="R232" s="42">
        <f t="shared" ref="R232" si="454">Q232+R231</f>
        <v>38.500000000000064</v>
      </c>
      <c r="S232" s="10">
        <f t="shared" ref="S232" si="455">M232</f>
        <v>11.01</v>
      </c>
      <c r="T232" s="27">
        <f t="shared" ref="T232" si="456">IF(S232&gt;0,T$4,0)</f>
        <v>1</v>
      </c>
      <c r="U232" s="28">
        <f t="shared" ref="U232" si="457">O232</f>
        <v>3.25</v>
      </c>
      <c r="V232" s="27">
        <f t="shared" ref="V232" si="458">IF(U232&gt;0,V$4,0)</f>
        <v>1</v>
      </c>
      <c r="W232" s="40">
        <f t="shared" si="58"/>
        <v>1.25</v>
      </c>
      <c r="X232" s="42">
        <f t="shared" ref="X232" si="459">W232+X231</f>
        <v>51.159999999999975</v>
      </c>
      <c r="Y232" s="117"/>
      <c r="Z232" s="27"/>
      <c r="AA232" s="33"/>
      <c r="AB232" s="27"/>
      <c r="AC232" s="27"/>
      <c r="AD232" s="27"/>
      <c r="AE232" s="118"/>
      <c r="AF232" s="117"/>
      <c r="AG232" s="27"/>
      <c r="AH232" s="33"/>
      <c r="AI232" s="27"/>
      <c r="AJ232" s="27"/>
      <c r="AK232" s="118"/>
      <c r="AL232" s="70"/>
    </row>
    <row r="233" spans="1:38" outlineLevel="1" x14ac:dyDescent="0.2">
      <c r="A233" s="72"/>
      <c r="B233" s="34">
        <f t="shared" si="1"/>
        <v>228</v>
      </c>
      <c r="C233" s="2" t="s">
        <v>761</v>
      </c>
      <c r="D233" s="55">
        <v>44444</v>
      </c>
      <c r="E233" s="2" t="s">
        <v>51</v>
      </c>
      <c r="F233" s="47" t="s">
        <v>25</v>
      </c>
      <c r="G233" s="47" t="s">
        <v>67</v>
      </c>
      <c r="H233" s="47">
        <v>1412</v>
      </c>
      <c r="I233" s="47" t="s">
        <v>131</v>
      </c>
      <c r="J233" s="47" t="s">
        <v>120</v>
      </c>
      <c r="K233" s="121" t="s">
        <v>772</v>
      </c>
      <c r="L233" s="33" t="s">
        <v>9</v>
      </c>
      <c r="M233" s="10">
        <v>5.7</v>
      </c>
      <c r="N233" s="27">
        <v>2.1364473684210523</v>
      </c>
      <c r="O233" s="28">
        <v>2.2400000000000002</v>
      </c>
      <c r="P233" s="27">
        <v>1.7244444444444447</v>
      </c>
      <c r="Q233" s="40">
        <f t="shared" si="0"/>
        <v>12.2</v>
      </c>
      <c r="R233" s="42">
        <f t="shared" ref="R233" si="460">Q233+R232</f>
        <v>50.70000000000006</v>
      </c>
      <c r="S233" s="10">
        <f t="shared" ref="S233" si="461">M233</f>
        <v>5.7</v>
      </c>
      <c r="T233" s="27">
        <f t="shared" ref="T233" si="462">IF(S233&gt;0,T$4,0)</f>
        <v>1</v>
      </c>
      <c r="U233" s="28">
        <f t="shared" ref="U233" si="463">O233</f>
        <v>2.2400000000000002</v>
      </c>
      <c r="V233" s="27">
        <f t="shared" ref="V233" si="464">IF(U233&gt;0,V$4,0)</f>
        <v>1</v>
      </c>
      <c r="W233" s="40">
        <f t="shared" si="58"/>
        <v>5.94</v>
      </c>
      <c r="X233" s="42">
        <f t="shared" ref="X233" si="465">W233+X232</f>
        <v>57.099999999999973</v>
      </c>
      <c r="Y233" s="117"/>
      <c r="Z233" s="27"/>
      <c r="AA233" s="33"/>
      <c r="AB233" s="27"/>
      <c r="AC233" s="27"/>
      <c r="AD233" s="27"/>
      <c r="AE233" s="118"/>
      <c r="AF233" s="117"/>
      <c r="AG233" s="27"/>
      <c r="AH233" s="33"/>
      <c r="AI233" s="27"/>
      <c r="AJ233" s="27"/>
      <c r="AK233" s="118"/>
      <c r="AL233" s="70"/>
    </row>
    <row r="234" spans="1:38" outlineLevel="1" x14ac:dyDescent="0.2">
      <c r="A234" s="72"/>
      <c r="B234" s="34">
        <f t="shared" si="1"/>
        <v>229</v>
      </c>
      <c r="C234" s="2" t="s">
        <v>805</v>
      </c>
      <c r="D234" s="55">
        <v>44444</v>
      </c>
      <c r="E234" s="2" t="s">
        <v>51</v>
      </c>
      <c r="F234" s="47" t="s">
        <v>10</v>
      </c>
      <c r="G234" s="47" t="s">
        <v>67</v>
      </c>
      <c r="H234" s="47">
        <v>1112</v>
      </c>
      <c r="I234" s="47" t="s">
        <v>131</v>
      </c>
      <c r="J234" s="47" t="s">
        <v>120</v>
      </c>
      <c r="K234" s="121" t="s">
        <v>772</v>
      </c>
      <c r="L234" s="33" t="s">
        <v>8</v>
      </c>
      <c r="M234" s="10">
        <v>8.09</v>
      </c>
      <c r="N234" s="27">
        <v>1.4102801120448181</v>
      </c>
      <c r="O234" s="28">
        <v>2</v>
      </c>
      <c r="P234" s="27">
        <v>1.38</v>
      </c>
      <c r="Q234" s="40">
        <f t="shared" si="0"/>
        <v>0</v>
      </c>
      <c r="R234" s="42">
        <f t="shared" ref="R234" si="466">Q234+R233</f>
        <v>50.70000000000006</v>
      </c>
      <c r="S234" s="10">
        <f t="shared" ref="S234" si="467">M234</f>
        <v>8.09</v>
      </c>
      <c r="T234" s="27">
        <f t="shared" ref="T234" si="468">IF(S234&gt;0,T$4,0)</f>
        <v>1</v>
      </c>
      <c r="U234" s="28">
        <f t="shared" ref="U234" si="469">O234</f>
        <v>2</v>
      </c>
      <c r="V234" s="27">
        <f t="shared" ref="V234" si="470">IF(U234&gt;0,V$4,0)</f>
        <v>1</v>
      </c>
      <c r="W234" s="40">
        <f t="shared" si="58"/>
        <v>0</v>
      </c>
      <c r="X234" s="42">
        <f t="shared" ref="X234" si="471">W234+X233</f>
        <v>57.099999999999973</v>
      </c>
      <c r="Y234" s="117"/>
      <c r="Z234" s="27"/>
      <c r="AA234" s="33"/>
      <c r="AB234" s="27"/>
      <c r="AC234" s="27"/>
      <c r="AD234" s="27"/>
      <c r="AE234" s="118"/>
      <c r="AF234" s="117"/>
      <c r="AG234" s="27"/>
      <c r="AH234" s="33"/>
      <c r="AI234" s="27"/>
      <c r="AJ234" s="27"/>
      <c r="AK234" s="118"/>
      <c r="AL234" s="70"/>
    </row>
    <row r="235" spans="1:38" outlineLevel="1" x14ac:dyDescent="0.2">
      <c r="A235" s="72"/>
      <c r="B235" s="34">
        <f t="shared" si="1"/>
        <v>230</v>
      </c>
      <c r="C235" s="2" t="s">
        <v>769</v>
      </c>
      <c r="D235" s="55">
        <v>44444</v>
      </c>
      <c r="E235" s="2" t="s">
        <v>51</v>
      </c>
      <c r="F235" s="47" t="s">
        <v>10</v>
      </c>
      <c r="G235" s="47" t="s">
        <v>67</v>
      </c>
      <c r="H235" s="47">
        <v>1112</v>
      </c>
      <c r="I235" s="47" t="s">
        <v>131</v>
      </c>
      <c r="J235" s="47" t="s">
        <v>120</v>
      </c>
      <c r="K235" s="121" t="s">
        <v>772</v>
      </c>
      <c r="L235" s="33" t="s">
        <v>9</v>
      </c>
      <c r="M235" s="10">
        <v>2.2400000000000002</v>
      </c>
      <c r="N235" s="27">
        <v>8.0621339950372217</v>
      </c>
      <c r="O235" s="28">
        <v>1.27</v>
      </c>
      <c r="P235" s="27">
        <v>0</v>
      </c>
      <c r="Q235" s="40">
        <f t="shared" si="0"/>
        <v>10</v>
      </c>
      <c r="R235" s="42">
        <f t="shared" ref="R235" si="472">Q235+R234</f>
        <v>60.70000000000006</v>
      </c>
      <c r="S235" s="10">
        <f t="shared" ref="S235" si="473">M235</f>
        <v>2.2400000000000002</v>
      </c>
      <c r="T235" s="27">
        <f t="shared" ref="T235" si="474">IF(S235&gt;0,T$4,0)</f>
        <v>1</v>
      </c>
      <c r="U235" s="28">
        <f t="shared" ref="U235" si="475">O235</f>
        <v>1.27</v>
      </c>
      <c r="V235" s="27">
        <f t="shared" ref="V235" si="476">IF(U235&gt;0,V$4,0)</f>
        <v>1</v>
      </c>
      <c r="W235" s="40">
        <f t="shared" si="58"/>
        <v>1.51</v>
      </c>
      <c r="X235" s="42">
        <f t="shared" ref="X235" si="477">W235+X234</f>
        <v>58.609999999999971</v>
      </c>
      <c r="Y235" s="117"/>
      <c r="Z235" s="27"/>
      <c r="AA235" s="33"/>
      <c r="AB235" s="27"/>
      <c r="AC235" s="27"/>
      <c r="AD235" s="27"/>
      <c r="AE235" s="118"/>
      <c r="AF235" s="117"/>
      <c r="AG235" s="27"/>
      <c r="AH235" s="33"/>
      <c r="AI235" s="27"/>
      <c r="AJ235" s="27"/>
      <c r="AK235" s="118"/>
      <c r="AL235" s="70"/>
    </row>
    <row r="236" spans="1:38" outlineLevel="1" x14ac:dyDescent="0.2">
      <c r="A236" s="72"/>
      <c r="B236" s="34">
        <f t="shared" si="1"/>
        <v>231</v>
      </c>
      <c r="C236" s="2" t="s">
        <v>806</v>
      </c>
      <c r="D236" s="55">
        <v>44444</v>
      </c>
      <c r="E236" s="2" t="s">
        <v>51</v>
      </c>
      <c r="F236" s="47" t="s">
        <v>34</v>
      </c>
      <c r="G236" s="47" t="s">
        <v>67</v>
      </c>
      <c r="H236" s="47">
        <v>1212</v>
      </c>
      <c r="I236" s="47" t="s">
        <v>131</v>
      </c>
      <c r="J236" s="47" t="s">
        <v>120</v>
      </c>
      <c r="K236" s="121" t="s">
        <v>772</v>
      </c>
      <c r="L236" s="33" t="s">
        <v>56</v>
      </c>
      <c r="M236" s="10">
        <v>4.9800000000000004</v>
      </c>
      <c r="N236" s="27">
        <v>2.5205952380952374</v>
      </c>
      <c r="O236" s="28">
        <v>1.92</v>
      </c>
      <c r="P236" s="27">
        <v>2.6933333333333334</v>
      </c>
      <c r="Q236" s="40">
        <f t="shared" si="0"/>
        <v>-5.2</v>
      </c>
      <c r="R236" s="42">
        <f t="shared" ref="R236" si="478">Q236+R235</f>
        <v>55.500000000000057</v>
      </c>
      <c r="S236" s="10">
        <f t="shared" ref="S236" si="479">M236</f>
        <v>4.9800000000000004</v>
      </c>
      <c r="T236" s="27">
        <f t="shared" ref="T236" si="480">IF(S236&gt;0,T$4,0)</f>
        <v>1</v>
      </c>
      <c r="U236" s="28">
        <f t="shared" ref="U236" si="481">O236</f>
        <v>1.92</v>
      </c>
      <c r="V236" s="27">
        <f t="shared" ref="V236" si="482">IF(U236&gt;0,V$4,0)</f>
        <v>1</v>
      </c>
      <c r="W236" s="40">
        <f t="shared" si="58"/>
        <v>-2</v>
      </c>
      <c r="X236" s="42">
        <f t="shared" ref="X236" si="483">W236+X235</f>
        <v>56.609999999999971</v>
      </c>
      <c r="Y236" s="117"/>
      <c r="Z236" s="27"/>
      <c r="AA236" s="33"/>
      <c r="AB236" s="27"/>
      <c r="AC236" s="27"/>
      <c r="AD236" s="27"/>
      <c r="AE236" s="118"/>
      <c r="AF236" s="117"/>
      <c r="AG236" s="27"/>
      <c r="AH236" s="33"/>
      <c r="AI236" s="27"/>
      <c r="AJ236" s="27"/>
      <c r="AK236" s="118"/>
      <c r="AL236" s="70"/>
    </row>
    <row r="237" spans="1:38" outlineLevel="1" x14ac:dyDescent="0.2">
      <c r="A237" s="72"/>
      <c r="B237" s="34">
        <f t="shared" si="1"/>
        <v>232</v>
      </c>
      <c r="C237" s="2" t="s">
        <v>623</v>
      </c>
      <c r="D237" s="55">
        <v>44444</v>
      </c>
      <c r="E237" s="2" t="s">
        <v>51</v>
      </c>
      <c r="F237" s="47" t="s">
        <v>13</v>
      </c>
      <c r="G237" s="47" t="s">
        <v>72</v>
      </c>
      <c r="H237" s="47">
        <v>1212</v>
      </c>
      <c r="I237" s="47" t="s">
        <v>131</v>
      </c>
      <c r="J237" s="47" t="s">
        <v>120</v>
      </c>
      <c r="K237" s="121" t="s">
        <v>772</v>
      </c>
      <c r="L237" s="33" t="s">
        <v>66</v>
      </c>
      <c r="M237" s="10">
        <v>14.17</v>
      </c>
      <c r="N237" s="27">
        <v>0.75981132075471691</v>
      </c>
      <c r="O237" s="28">
        <v>3.27</v>
      </c>
      <c r="P237" s="27">
        <v>0.32499999999999968</v>
      </c>
      <c r="Q237" s="40">
        <f t="shared" si="0"/>
        <v>-1.1000000000000001</v>
      </c>
      <c r="R237" s="42">
        <f t="shared" ref="R237" si="484">Q237+R236</f>
        <v>54.400000000000055</v>
      </c>
      <c r="S237" s="10">
        <f t="shared" ref="S237" si="485">M237</f>
        <v>14.17</v>
      </c>
      <c r="T237" s="27">
        <f t="shared" ref="T237" si="486">IF(S237&gt;0,T$4,0)</f>
        <v>1</v>
      </c>
      <c r="U237" s="28">
        <f t="shared" ref="U237" si="487">O237</f>
        <v>3.27</v>
      </c>
      <c r="V237" s="27">
        <f t="shared" ref="V237" si="488">IF(U237&gt;0,V$4,0)</f>
        <v>1</v>
      </c>
      <c r="W237" s="40">
        <f t="shared" si="58"/>
        <v>-2</v>
      </c>
      <c r="X237" s="42">
        <f t="shared" ref="X237" si="489">W237+X236</f>
        <v>54.609999999999971</v>
      </c>
      <c r="Y237" s="117"/>
      <c r="Z237" s="27"/>
      <c r="AA237" s="33"/>
      <c r="AB237" s="27"/>
      <c r="AC237" s="27"/>
      <c r="AD237" s="27"/>
      <c r="AE237" s="118"/>
      <c r="AF237" s="117"/>
      <c r="AG237" s="27"/>
      <c r="AH237" s="33"/>
      <c r="AI237" s="27"/>
      <c r="AJ237" s="27"/>
      <c r="AK237" s="118"/>
      <c r="AL237" s="70"/>
    </row>
    <row r="238" spans="1:38" outlineLevel="1" x14ac:dyDescent="0.2">
      <c r="A238" s="72"/>
      <c r="B238" s="34">
        <f t="shared" si="1"/>
        <v>233</v>
      </c>
      <c r="C238" s="2" t="s">
        <v>807</v>
      </c>
      <c r="D238" s="55">
        <v>44444</v>
      </c>
      <c r="E238" s="2" t="s">
        <v>485</v>
      </c>
      <c r="F238" s="47" t="s">
        <v>46</v>
      </c>
      <c r="G238" s="47" t="s">
        <v>298</v>
      </c>
      <c r="H238" s="47">
        <v>1000</v>
      </c>
      <c r="I238" s="47" t="s">
        <v>132</v>
      </c>
      <c r="J238" s="47" t="s">
        <v>260</v>
      </c>
      <c r="K238" s="121" t="s">
        <v>772</v>
      </c>
      <c r="L238" s="33" t="s">
        <v>9</v>
      </c>
      <c r="M238" s="10">
        <v>1.3</v>
      </c>
      <c r="N238" s="27">
        <v>33.498947368421049</v>
      </c>
      <c r="O238" s="28">
        <v>1.05</v>
      </c>
      <c r="P238" s="27">
        <v>0</v>
      </c>
      <c r="Q238" s="40">
        <f t="shared" si="0"/>
        <v>10</v>
      </c>
      <c r="R238" s="42">
        <f t="shared" ref="R238" si="490">Q238+R237</f>
        <v>64.400000000000063</v>
      </c>
      <c r="S238" s="10">
        <f t="shared" ref="S238" si="491">M238</f>
        <v>1.3</v>
      </c>
      <c r="T238" s="27">
        <f t="shared" ref="T238" si="492">IF(S238&gt;0,T$4,0)</f>
        <v>1</v>
      </c>
      <c r="U238" s="28">
        <f t="shared" ref="U238" si="493">O238</f>
        <v>1.05</v>
      </c>
      <c r="V238" s="27">
        <f t="shared" ref="V238" si="494">IF(U238&gt;0,V$4,0)</f>
        <v>1</v>
      </c>
      <c r="W238" s="40">
        <f t="shared" si="58"/>
        <v>0.35</v>
      </c>
      <c r="X238" s="42">
        <f t="shared" ref="X238" si="495">W238+X237</f>
        <v>54.959999999999972</v>
      </c>
      <c r="Y238" s="117"/>
      <c r="Z238" s="27"/>
      <c r="AA238" s="33"/>
      <c r="AB238" s="27"/>
      <c r="AC238" s="27"/>
      <c r="AD238" s="27"/>
      <c r="AE238" s="118"/>
      <c r="AF238" s="117"/>
      <c r="AG238" s="27"/>
      <c r="AH238" s="33"/>
      <c r="AI238" s="27"/>
      <c r="AJ238" s="27"/>
      <c r="AK238" s="118"/>
      <c r="AL238" s="70"/>
    </row>
    <row r="239" spans="1:38" outlineLevel="1" x14ac:dyDescent="0.2">
      <c r="A239" s="72"/>
      <c r="B239" s="34">
        <f t="shared" si="1"/>
        <v>234</v>
      </c>
      <c r="C239" s="2" t="s">
        <v>276</v>
      </c>
      <c r="D239" s="55">
        <v>44446</v>
      </c>
      <c r="E239" s="2" t="s">
        <v>44</v>
      </c>
      <c r="F239" s="47" t="s">
        <v>34</v>
      </c>
      <c r="G239" s="47" t="s">
        <v>67</v>
      </c>
      <c r="H239" s="47">
        <v>1000</v>
      </c>
      <c r="I239" s="47" t="s">
        <v>128</v>
      </c>
      <c r="J239" s="47" t="s">
        <v>120</v>
      </c>
      <c r="K239" s="121" t="s">
        <v>772</v>
      </c>
      <c r="L239" s="33" t="s">
        <v>8</v>
      </c>
      <c r="M239" s="10">
        <v>12.41</v>
      </c>
      <c r="N239" s="27">
        <v>0.87521739130434784</v>
      </c>
      <c r="O239" s="28">
        <v>3.74</v>
      </c>
      <c r="P239" s="27">
        <v>0.33000000000000007</v>
      </c>
      <c r="Q239" s="40">
        <f t="shared" si="0"/>
        <v>0</v>
      </c>
      <c r="R239" s="42">
        <f t="shared" ref="R239" si="496">Q239+R238</f>
        <v>64.400000000000063</v>
      </c>
      <c r="S239" s="10">
        <f t="shared" ref="S239" si="497">M239</f>
        <v>12.41</v>
      </c>
      <c r="T239" s="27">
        <f t="shared" ref="T239" si="498">IF(S239&gt;0,T$4,0)</f>
        <v>1</v>
      </c>
      <c r="U239" s="28">
        <f t="shared" ref="U239" si="499">O239</f>
        <v>3.74</v>
      </c>
      <c r="V239" s="27">
        <f t="shared" ref="V239" si="500">IF(U239&gt;0,V$4,0)</f>
        <v>1</v>
      </c>
      <c r="W239" s="40">
        <f t="shared" si="58"/>
        <v>1.74</v>
      </c>
      <c r="X239" s="42">
        <f t="shared" ref="X239" si="501">W239+X238</f>
        <v>56.699999999999974</v>
      </c>
      <c r="Y239" s="117"/>
      <c r="Z239" s="27"/>
      <c r="AA239" s="33"/>
      <c r="AB239" s="27"/>
      <c r="AC239" s="27"/>
      <c r="AD239" s="27"/>
      <c r="AE239" s="118"/>
      <c r="AF239" s="117"/>
      <c r="AG239" s="27"/>
      <c r="AH239" s="33"/>
      <c r="AI239" s="27"/>
      <c r="AJ239" s="27"/>
      <c r="AK239" s="118"/>
      <c r="AL239" s="70"/>
    </row>
    <row r="240" spans="1:38" outlineLevel="1" x14ac:dyDescent="0.2">
      <c r="A240" s="72"/>
      <c r="B240" s="34">
        <f t="shared" si="1"/>
        <v>235</v>
      </c>
      <c r="C240" s="2" t="s">
        <v>808</v>
      </c>
      <c r="D240" s="55">
        <v>44446</v>
      </c>
      <c r="E240" s="2" t="s">
        <v>44</v>
      </c>
      <c r="F240" s="47" t="s">
        <v>13</v>
      </c>
      <c r="G240" s="47" t="s">
        <v>70</v>
      </c>
      <c r="H240" s="47">
        <v>1200</v>
      </c>
      <c r="I240" s="47" t="s">
        <v>128</v>
      </c>
      <c r="J240" s="47" t="s">
        <v>120</v>
      </c>
      <c r="K240" s="121" t="s">
        <v>772</v>
      </c>
      <c r="L240" s="33" t="s">
        <v>56</v>
      </c>
      <c r="M240" s="10">
        <v>4.78</v>
      </c>
      <c r="N240" s="27">
        <v>2.6334767025089598</v>
      </c>
      <c r="O240" s="28">
        <v>2.0499999999999998</v>
      </c>
      <c r="P240" s="27">
        <v>2.48</v>
      </c>
      <c r="Q240" s="40">
        <f t="shared" si="0"/>
        <v>-5.0999999999999996</v>
      </c>
      <c r="R240" s="42">
        <f t="shared" ref="R240" si="502">Q240+R239</f>
        <v>59.300000000000061</v>
      </c>
      <c r="S240" s="10">
        <f t="shared" ref="S240" si="503">M240</f>
        <v>4.78</v>
      </c>
      <c r="T240" s="27">
        <f t="shared" ref="T240" si="504">IF(S240&gt;0,T$4,0)</f>
        <v>1</v>
      </c>
      <c r="U240" s="28">
        <f t="shared" ref="U240" si="505">O240</f>
        <v>2.0499999999999998</v>
      </c>
      <c r="V240" s="27">
        <f t="shared" ref="V240" si="506">IF(U240&gt;0,V$4,0)</f>
        <v>1</v>
      </c>
      <c r="W240" s="40">
        <f t="shared" si="58"/>
        <v>-2</v>
      </c>
      <c r="X240" s="42">
        <f t="shared" ref="X240" si="507">W240+X239</f>
        <v>54.699999999999974</v>
      </c>
      <c r="Y240" s="117"/>
      <c r="Z240" s="27"/>
      <c r="AA240" s="33"/>
      <c r="AB240" s="27"/>
      <c r="AC240" s="27"/>
      <c r="AD240" s="27"/>
      <c r="AE240" s="118"/>
      <c r="AF240" s="117"/>
      <c r="AG240" s="27"/>
      <c r="AH240" s="33"/>
      <c r="AI240" s="27"/>
      <c r="AJ240" s="27"/>
      <c r="AK240" s="118"/>
      <c r="AL240" s="70"/>
    </row>
    <row r="241" spans="1:38" outlineLevel="1" x14ac:dyDescent="0.2">
      <c r="A241" s="72"/>
      <c r="B241" s="34">
        <f t="shared" si="1"/>
        <v>236</v>
      </c>
      <c r="C241" s="2" t="s">
        <v>809</v>
      </c>
      <c r="D241" s="55">
        <v>44447</v>
      </c>
      <c r="E241" s="2" t="s">
        <v>43</v>
      </c>
      <c r="F241" s="47" t="s">
        <v>41</v>
      </c>
      <c r="G241" s="47" t="s">
        <v>71</v>
      </c>
      <c r="H241" s="47">
        <v>1000</v>
      </c>
      <c r="I241" s="47" t="s">
        <v>132</v>
      </c>
      <c r="J241" s="47" t="s">
        <v>120</v>
      </c>
      <c r="K241" s="121" t="s">
        <v>772</v>
      </c>
      <c r="L241" s="33" t="s">
        <v>62</v>
      </c>
      <c r="M241" s="10">
        <v>13.09</v>
      </c>
      <c r="N241" s="27">
        <v>0.82428571428571429</v>
      </c>
      <c r="O241" s="28">
        <v>4.46</v>
      </c>
      <c r="P241" s="27">
        <v>0.23599999999999982</v>
      </c>
      <c r="Q241" s="40">
        <f t="shared" si="0"/>
        <v>-1.1000000000000001</v>
      </c>
      <c r="R241" s="42">
        <f t="shared" ref="R241" si="508">Q241+R240</f>
        <v>58.20000000000006</v>
      </c>
      <c r="S241" s="10">
        <f t="shared" ref="S241" si="509">M241</f>
        <v>13.09</v>
      </c>
      <c r="T241" s="27">
        <f t="shared" ref="T241" si="510">IF(S241&gt;0,T$4,0)</f>
        <v>1</v>
      </c>
      <c r="U241" s="28">
        <f t="shared" ref="U241" si="511">O241</f>
        <v>4.46</v>
      </c>
      <c r="V241" s="27">
        <f t="shared" ref="V241" si="512">IF(U241&gt;0,V$4,0)</f>
        <v>1</v>
      </c>
      <c r="W241" s="40">
        <f t="shared" si="58"/>
        <v>-2</v>
      </c>
      <c r="X241" s="42">
        <f t="shared" ref="X241" si="513">W241+X240</f>
        <v>52.699999999999974</v>
      </c>
      <c r="Y241" s="117"/>
      <c r="Z241" s="27"/>
      <c r="AA241" s="33"/>
      <c r="AB241" s="27"/>
      <c r="AC241" s="27"/>
      <c r="AD241" s="27"/>
      <c r="AE241" s="118"/>
      <c r="AF241" s="117"/>
      <c r="AG241" s="27"/>
      <c r="AH241" s="33"/>
      <c r="AI241" s="27"/>
      <c r="AJ241" s="27"/>
      <c r="AK241" s="118"/>
      <c r="AL241" s="70"/>
    </row>
    <row r="242" spans="1:38" outlineLevel="1" x14ac:dyDescent="0.2">
      <c r="A242" s="72"/>
      <c r="B242" s="34">
        <f t="shared" si="1"/>
        <v>237</v>
      </c>
      <c r="C242" s="2" t="s">
        <v>810</v>
      </c>
      <c r="D242" s="55">
        <v>44448</v>
      </c>
      <c r="E242" s="2" t="s">
        <v>39</v>
      </c>
      <c r="F242" s="47" t="s">
        <v>34</v>
      </c>
      <c r="G242" s="47" t="s">
        <v>70</v>
      </c>
      <c r="H242" s="47">
        <v>1000</v>
      </c>
      <c r="I242" s="47" t="s">
        <v>132</v>
      </c>
      <c r="J242" s="47" t="s">
        <v>120</v>
      </c>
      <c r="K242" s="121" t="s">
        <v>772</v>
      </c>
      <c r="L242" s="33" t="s">
        <v>56</v>
      </c>
      <c r="M242" s="10">
        <v>2.5299999999999998</v>
      </c>
      <c r="N242" s="27">
        <v>6.5624489795918368</v>
      </c>
      <c r="O242" s="28">
        <v>1.26</v>
      </c>
      <c r="P242" s="27">
        <v>0</v>
      </c>
      <c r="Q242" s="40">
        <f t="shared" si="0"/>
        <v>-6.6</v>
      </c>
      <c r="R242" s="42">
        <f t="shared" ref="R242" si="514">Q242+R241</f>
        <v>51.600000000000058</v>
      </c>
      <c r="S242" s="10">
        <f t="shared" ref="S242" si="515">M242</f>
        <v>2.5299999999999998</v>
      </c>
      <c r="T242" s="27">
        <f t="shared" ref="T242" si="516">IF(S242&gt;0,T$4,0)</f>
        <v>1</v>
      </c>
      <c r="U242" s="28">
        <f t="shared" ref="U242" si="517">O242</f>
        <v>1.26</v>
      </c>
      <c r="V242" s="27">
        <f t="shared" ref="V242" si="518">IF(U242&gt;0,V$4,0)</f>
        <v>1</v>
      </c>
      <c r="W242" s="40">
        <f t="shared" si="58"/>
        <v>-2</v>
      </c>
      <c r="X242" s="42">
        <f t="shared" ref="X242" si="519">W242+X241</f>
        <v>50.699999999999974</v>
      </c>
      <c r="Y242" s="117"/>
      <c r="Z242" s="27"/>
      <c r="AA242" s="33"/>
      <c r="AB242" s="27"/>
      <c r="AC242" s="27"/>
      <c r="AD242" s="27"/>
      <c r="AE242" s="118"/>
      <c r="AF242" s="117"/>
      <c r="AG242" s="27"/>
      <c r="AH242" s="33"/>
      <c r="AI242" s="27"/>
      <c r="AJ242" s="27"/>
      <c r="AK242" s="118"/>
      <c r="AL242" s="70"/>
    </row>
    <row r="243" spans="1:38" outlineLevel="1" x14ac:dyDescent="0.2">
      <c r="A243" s="72"/>
      <c r="B243" s="34">
        <f t="shared" si="1"/>
        <v>238</v>
      </c>
      <c r="C243" s="2" t="s">
        <v>811</v>
      </c>
      <c r="D243" s="55">
        <v>44448</v>
      </c>
      <c r="E243" s="2" t="s">
        <v>39</v>
      </c>
      <c r="F243" s="47" t="s">
        <v>29</v>
      </c>
      <c r="G243" s="47" t="s">
        <v>69</v>
      </c>
      <c r="H243" s="47">
        <v>1200</v>
      </c>
      <c r="I243" s="47" t="s">
        <v>132</v>
      </c>
      <c r="J243" s="47" t="s">
        <v>120</v>
      </c>
      <c r="K243" s="121" t="s">
        <v>772</v>
      </c>
      <c r="L243" s="33" t="s">
        <v>56</v>
      </c>
      <c r="M243" s="10">
        <v>11.03</v>
      </c>
      <c r="N243" s="27">
        <v>1</v>
      </c>
      <c r="O243" s="28">
        <v>2.98</v>
      </c>
      <c r="P243" s="27">
        <v>0.502857142857143</v>
      </c>
      <c r="Q243" s="40">
        <f t="shared" si="0"/>
        <v>-1.5</v>
      </c>
      <c r="R243" s="42">
        <f t="shared" ref="R243" si="520">Q243+R242</f>
        <v>50.100000000000058</v>
      </c>
      <c r="S243" s="10">
        <f t="shared" ref="S243" si="521">M243</f>
        <v>11.03</v>
      </c>
      <c r="T243" s="27">
        <f t="shared" ref="T243" si="522">IF(S243&gt;0,T$4,0)</f>
        <v>1</v>
      </c>
      <c r="U243" s="28">
        <f t="shared" ref="U243" si="523">O243</f>
        <v>2.98</v>
      </c>
      <c r="V243" s="27">
        <f t="shared" ref="V243" si="524">IF(U243&gt;0,V$4,0)</f>
        <v>1</v>
      </c>
      <c r="W243" s="40">
        <f t="shared" si="58"/>
        <v>-2</v>
      </c>
      <c r="X243" s="42">
        <f t="shared" ref="X243" si="525">W243+X242</f>
        <v>48.699999999999974</v>
      </c>
      <c r="Y243" s="117"/>
      <c r="Z243" s="27"/>
      <c r="AA243" s="33"/>
      <c r="AB243" s="27"/>
      <c r="AC243" s="27"/>
      <c r="AD243" s="27"/>
      <c r="AE243" s="118"/>
      <c r="AF243" s="117"/>
      <c r="AG243" s="27"/>
      <c r="AH243" s="33"/>
      <c r="AI243" s="27"/>
      <c r="AJ243" s="27"/>
      <c r="AK243" s="118"/>
      <c r="AL243" s="70"/>
    </row>
    <row r="244" spans="1:38" outlineLevel="1" x14ac:dyDescent="0.2">
      <c r="A244" s="72"/>
      <c r="B244" s="34">
        <f t="shared" si="1"/>
        <v>239</v>
      </c>
      <c r="C244" s="2" t="s">
        <v>258</v>
      </c>
      <c r="D244" s="55">
        <v>44449</v>
      </c>
      <c r="E244" s="2" t="s">
        <v>33</v>
      </c>
      <c r="F244" s="47" t="s">
        <v>25</v>
      </c>
      <c r="G244" s="47" t="s">
        <v>67</v>
      </c>
      <c r="H244" s="47">
        <v>975</v>
      </c>
      <c r="I244" s="47" t="s">
        <v>132</v>
      </c>
      <c r="J244" s="47" t="s">
        <v>120</v>
      </c>
      <c r="K244" s="121" t="s">
        <v>772</v>
      </c>
      <c r="L244" s="33" t="s">
        <v>204</v>
      </c>
      <c r="M244" s="10">
        <v>39.549999999999997</v>
      </c>
      <c r="N244" s="27">
        <v>0.26004460303300625</v>
      </c>
      <c r="O244" s="28">
        <v>5.32</v>
      </c>
      <c r="P244" s="27">
        <v>5.000000000000001E-2</v>
      </c>
      <c r="Q244" s="40">
        <f t="shared" si="0"/>
        <v>-0.3</v>
      </c>
      <c r="R244" s="42">
        <f t="shared" ref="R244" si="526">Q244+R243</f>
        <v>49.800000000000061</v>
      </c>
      <c r="S244" s="10">
        <f t="shared" ref="S244" si="527">M244</f>
        <v>39.549999999999997</v>
      </c>
      <c r="T244" s="27">
        <f t="shared" ref="T244" si="528">IF(S244&gt;0,T$4,0)</f>
        <v>1</v>
      </c>
      <c r="U244" s="28">
        <f t="shared" ref="U244" si="529">O244</f>
        <v>5.32</v>
      </c>
      <c r="V244" s="27">
        <f t="shared" ref="V244" si="530">IF(U244&gt;0,V$4,0)</f>
        <v>1</v>
      </c>
      <c r="W244" s="40">
        <f t="shared" si="58"/>
        <v>-2</v>
      </c>
      <c r="X244" s="42">
        <f t="shared" ref="X244" si="531">W244+X243</f>
        <v>46.699999999999974</v>
      </c>
      <c r="Y244" s="117"/>
      <c r="Z244" s="27"/>
      <c r="AA244" s="33"/>
      <c r="AB244" s="27"/>
      <c r="AC244" s="27"/>
      <c r="AD244" s="27"/>
      <c r="AE244" s="118"/>
      <c r="AF244" s="117"/>
      <c r="AG244" s="27"/>
      <c r="AH244" s="33"/>
      <c r="AI244" s="27"/>
      <c r="AJ244" s="27"/>
      <c r="AK244" s="118"/>
      <c r="AL244" s="70"/>
    </row>
    <row r="245" spans="1:38" outlineLevel="1" x14ac:dyDescent="0.2">
      <c r="A245" s="72"/>
      <c r="B245" s="34">
        <f t="shared" si="1"/>
        <v>240</v>
      </c>
      <c r="C245" s="2" t="s">
        <v>813</v>
      </c>
      <c r="D245" s="55">
        <v>44449</v>
      </c>
      <c r="E245" s="2" t="s">
        <v>33</v>
      </c>
      <c r="F245" s="47" t="s">
        <v>25</v>
      </c>
      <c r="G245" s="47" t="s">
        <v>67</v>
      </c>
      <c r="H245" s="47">
        <v>975</v>
      </c>
      <c r="I245" s="47" t="s">
        <v>132</v>
      </c>
      <c r="J245" s="47" t="s">
        <v>120</v>
      </c>
      <c r="K245" s="121" t="s">
        <v>772</v>
      </c>
      <c r="L245" s="33" t="s">
        <v>9</v>
      </c>
      <c r="M245" s="10">
        <v>1.51</v>
      </c>
      <c r="N245" s="27">
        <v>19.704124168514415</v>
      </c>
      <c r="O245" s="28">
        <v>1.0900000000000001</v>
      </c>
      <c r="P245" s="27">
        <v>0</v>
      </c>
      <c r="Q245" s="40">
        <f t="shared" si="0"/>
        <v>10</v>
      </c>
      <c r="R245" s="42">
        <f t="shared" ref="R245" si="532">Q245+R244</f>
        <v>59.800000000000061</v>
      </c>
      <c r="S245" s="10">
        <f t="shared" ref="S245" si="533">M245</f>
        <v>1.51</v>
      </c>
      <c r="T245" s="27">
        <f t="shared" ref="T245" si="534">IF(S245&gt;0,T$4,0)</f>
        <v>1</v>
      </c>
      <c r="U245" s="28">
        <f t="shared" ref="U245" si="535">O245</f>
        <v>1.0900000000000001</v>
      </c>
      <c r="V245" s="27">
        <f t="shared" ref="V245" si="536">IF(U245&gt;0,V$4,0)</f>
        <v>1</v>
      </c>
      <c r="W245" s="40">
        <f t="shared" si="58"/>
        <v>0.6</v>
      </c>
      <c r="X245" s="42">
        <f t="shared" ref="X245" si="537">W245+X244</f>
        <v>47.299999999999976</v>
      </c>
      <c r="Y245" s="117"/>
      <c r="Z245" s="27"/>
      <c r="AA245" s="33"/>
      <c r="AB245" s="27"/>
      <c r="AC245" s="27"/>
      <c r="AD245" s="27"/>
      <c r="AE245" s="118"/>
      <c r="AF245" s="117"/>
      <c r="AG245" s="27"/>
      <c r="AH245" s="33"/>
      <c r="AI245" s="27"/>
      <c r="AJ245" s="27"/>
      <c r="AK245" s="118"/>
      <c r="AL245" s="70"/>
    </row>
    <row r="246" spans="1:38" outlineLevel="1" x14ac:dyDescent="0.2">
      <c r="A246" s="72"/>
      <c r="B246" s="34">
        <f t="shared" si="1"/>
        <v>241</v>
      </c>
      <c r="C246" s="2" t="s">
        <v>814</v>
      </c>
      <c r="D246" s="55">
        <v>44449</v>
      </c>
      <c r="E246" s="2" t="s">
        <v>33</v>
      </c>
      <c r="F246" s="47" t="s">
        <v>13</v>
      </c>
      <c r="G246" s="47" t="s">
        <v>69</v>
      </c>
      <c r="H246" s="47">
        <v>975</v>
      </c>
      <c r="I246" s="47" t="s">
        <v>132</v>
      </c>
      <c r="J246" s="47" t="s">
        <v>120</v>
      </c>
      <c r="K246" s="121" t="s">
        <v>772</v>
      </c>
      <c r="L246" s="33" t="s">
        <v>65</v>
      </c>
      <c r="M246" s="10">
        <v>15.31</v>
      </c>
      <c r="N246" s="27">
        <v>0.69620689655172419</v>
      </c>
      <c r="O246" s="28">
        <v>3.9</v>
      </c>
      <c r="P246" s="27">
        <v>0.23</v>
      </c>
      <c r="Q246" s="40">
        <f t="shared" si="0"/>
        <v>-0.9</v>
      </c>
      <c r="R246" s="42">
        <f t="shared" ref="R246" si="538">Q246+R245</f>
        <v>58.900000000000063</v>
      </c>
      <c r="S246" s="10">
        <f t="shared" ref="S246" si="539">M246</f>
        <v>15.31</v>
      </c>
      <c r="T246" s="27">
        <f t="shared" ref="T246" si="540">IF(S246&gt;0,T$4,0)</f>
        <v>1</v>
      </c>
      <c r="U246" s="28">
        <f t="shared" ref="U246" si="541">O246</f>
        <v>3.9</v>
      </c>
      <c r="V246" s="27">
        <f t="shared" ref="V246" si="542">IF(U246&gt;0,V$4,0)</f>
        <v>1</v>
      </c>
      <c r="W246" s="40">
        <f t="shared" si="58"/>
        <v>-2</v>
      </c>
      <c r="X246" s="42">
        <f t="shared" ref="X246" si="543">W246+X245</f>
        <v>45.299999999999976</v>
      </c>
      <c r="Y246" s="117"/>
      <c r="Z246" s="27"/>
      <c r="AA246" s="33"/>
      <c r="AB246" s="27"/>
      <c r="AC246" s="27"/>
      <c r="AD246" s="27"/>
      <c r="AE246" s="118"/>
      <c r="AF246" s="117"/>
      <c r="AG246" s="27"/>
      <c r="AH246" s="33"/>
      <c r="AI246" s="27"/>
      <c r="AJ246" s="27"/>
      <c r="AK246" s="118"/>
      <c r="AL246" s="70"/>
    </row>
    <row r="247" spans="1:38" outlineLevel="1" x14ac:dyDescent="0.2">
      <c r="A247" s="72"/>
      <c r="B247" s="34">
        <f t="shared" si="1"/>
        <v>242</v>
      </c>
      <c r="C247" s="2" t="s">
        <v>159</v>
      </c>
      <c r="D247" s="55">
        <v>44449</v>
      </c>
      <c r="E247" s="2" t="s">
        <v>33</v>
      </c>
      <c r="F247" s="47" t="s">
        <v>48</v>
      </c>
      <c r="G247" s="47" t="s">
        <v>72</v>
      </c>
      <c r="H247" s="47">
        <v>1200</v>
      </c>
      <c r="I247" s="47" t="s">
        <v>132</v>
      </c>
      <c r="J247" s="47" t="s">
        <v>120</v>
      </c>
      <c r="K247" s="121" t="s">
        <v>772</v>
      </c>
      <c r="L247" s="33" t="s">
        <v>9</v>
      </c>
      <c r="M247" s="10">
        <v>1.85</v>
      </c>
      <c r="N247" s="27">
        <v>11.726680642907057</v>
      </c>
      <c r="O247" s="28">
        <v>1.18</v>
      </c>
      <c r="P247" s="27">
        <v>0</v>
      </c>
      <c r="Q247" s="40">
        <f t="shared" si="0"/>
        <v>10</v>
      </c>
      <c r="R247" s="42">
        <f t="shared" ref="R247" si="544">Q247+R246</f>
        <v>68.900000000000063</v>
      </c>
      <c r="S247" s="10">
        <f t="shared" ref="S247" si="545">M247</f>
        <v>1.85</v>
      </c>
      <c r="T247" s="27">
        <f t="shared" ref="T247" si="546">IF(S247&gt;0,T$4,0)</f>
        <v>1</v>
      </c>
      <c r="U247" s="28">
        <f t="shared" ref="U247" si="547">O247</f>
        <v>1.18</v>
      </c>
      <c r="V247" s="27">
        <f t="shared" ref="V247" si="548">IF(U247&gt;0,V$4,0)</f>
        <v>1</v>
      </c>
      <c r="W247" s="40">
        <f t="shared" si="58"/>
        <v>1.03</v>
      </c>
      <c r="X247" s="42">
        <f t="shared" ref="X247" si="549">W247+X246</f>
        <v>46.329999999999977</v>
      </c>
      <c r="Y247" s="117"/>
      <c r="Z247" s="27"/>
      <c r="AA247" s="33"/>
      <c r="AB247" s="27"/>
      <c r="AC247" s="27"/>
      <c r="AD247" s="27"/>
      <c r="AE247" s="118"/>
      <c r="AF247" s="117"/>
      <c r="AG247" s="27"/>
      <c r="AH247" s="33"/>
      <c r="AI247" s="27"/>
      <c r="AJ247" s="27"/>
      <c r="AK247" s="118"/>
      <c r="AL247" s="70"/>
    </row>
    <row r="248" spans="1:38" outlineLevel="1" x14ac:dyDescent="0.2">
      <c r="A248" s="72"/>
      <c r="B248" s="34">
        <f t="shared" si="1"/>
        <v>243</v>
      </c>
      <c r="C248" s="2" t="s">
        <v>816</v>
      </c>
      <c r="D248" s="55">
        <v>44450</v>
      </c>
      <c r="E248" s="2" t="s">
        <v>31</v>
      </c>
      <c r="F248" s="47" t="s">
        <v>10</v>
      </c>
      <c r="G248" s="47" t="s">
        <v>177</v>
      </c>
      <c r="H248" s="47">
        <v>1100</v>
      </c>
      <c r="I248" s="47" t="s">
        <v>132</v>
      </c>
      <c r="J248" s="47" t="s">
        <v>120</v>
      </c>
      <c r="K248" s="121" t="s">
        <v>772</v>
      </c>
      <c r="L248" s="33" t="s">
        <v>74</v>
      </c>
      <c r="M248" s="10">
        <v>3.15</v>
      </c>
      <c r="N248" s="27">
        <v>4.6294117647058801</v>
      </c>
      <c r="O248" s="28">
        <v>1.23</v>
      </c>
      <c r="P248" s="27">
        <v>0</v>
      </c>
      <c r="Q248" s="40">
        <f t="shared" si="0"/>
        <v>-4.5999999999999996</v>
      </c>
      <c r="R248" s="42">
        <f t="shared" ref="R248" si="550">Q248+R247</f>
        <v>64.300000000000068</v>
      </c>
      <c r="S248" s="10">
        <f t="shared" ref="S248" si="551">M248</f>
        <v>3.15</v>
      </c>
      <c r="T248" s="27">
        <f t="shared" ref="T248" si="552">IF(S248&gt;0,T$4,0)</f>
        <v>1</v>
      </c>
      <c r="U248" s="28">
        <f t="shared" ref="U248" si="553">O248</f>
        <v>1.23</v>
      </c>
      <c r="V248" s="27">
        <f t="shared" ref="V248" si="554">IF(U248&gt;0,V$4,0)</f>
        <v>1</v>
      </c>
      <c r="W248" s="40">
        <f t="shared" si="58"/>
        <v>-2</v>
      </c>
      <c r="X248" s="42">
        <f t="shared" ref="X248" si="555">W248+X247</f>
        <v>44.329999999999977</v>
      </c>
      <c r="Y248" s="117"/>
      <c r="Z248" s="27"/>
      <c r="AA248" s="33"/>
      <c r="AB248" s="27"/>
      <c r="AC248" s="27"/>
      <c r="AD248" s="27"/>
      <c r="AE248" s="118"/>
      <c r="AF248" s="117"/>
      <c r="AG248" s="27"/>
      <c r="AH248" s="33"/>
      <c r="AI248" s="27"/>
      <c r="AJ248" s="27"/>
      <c r="AK248" s="118"/>
      <c r="AL248" s="70"/>
    </row>
    <row r="249" spans="1:38" outlineLevel="1" x14ac:dyDescent="0.2">
      <c r="A249" s="72"/>
      <c r="B249" s="34">
        <f t="shared" si="1"/>
        <v>244</v>
      </c>
      <c r="C249" s="2" t="s">
        <v>817</v>
      </c>
      <c r="D249" s="55">
        <v>44450</v>
      </c>
      <c r="E249" s="2" t="s">
        <v>31</v>
      </c>
      <c r="F249" s="47" t="s">
        <v>10</v>
      </c>
      <c r="G249" s="47" t="s">
        <v>177</v>
      </c>
      <c r="H249" s="47">
        <v>1100</v>
      </c>
      <c r="I249" s="47" t="s">
        <v>132</v>
      </c>
      <c r="J249" s="47" t="s">
        <v>120</v>
      </c>
      <c r="K249" s="121" t="s">
        <v>772</v>
      </c>
      <c r="L249" s="33" t="s">
        <v>62</v>
      </c>
      <c r="M249" s="10">
        <v>32.369999999999997</v>
      </c>
      <c r="N249" s="27">
        <v>0.31967741935483873</v>
      </c>
      <c r="O249" s="28">
        <v>4.63</v>
      </c>
      <c r="P249" s="27">
        <v>0.10000000000000002</v>
      </c>
      <c r="Q249" s="40">
        <f t="shared" si="0"/>
        <v>-0.4</v>
      </c>
      <c r="R249" s="42">
        <f t="shared" ref="R249" si="556">Q249+R248</f>
        <v>63.90000000000007</v>
      </c>
      <c r="S249" s="10">
        <f t="shared" ref="S249" si="557">M249</f>
        <v>32.369999999999997</v>
      </c>
      <c r="T249" s="27">
        <f t="shared" ref="T249" si="558">IF(S249&gt;0,T$4,0)</f>
        <v>1</v>
      </c>
      <c r="U249" s="28">
        <f t="shared" ref="U249" si="559">O249</f>
        <v>4.63</v>
      </c>
      <c r="V249" s="27">
        <f t="shared" ref="V249" si="560">IF(U249&gt;0,V$4,0)</f>
        <v>1</v>
      </c>
      <c r="W249" s="40">
        <f t="shared" si="58"/>
        <v>-2</v>
      </c>
      <c r="X249" s="42">
        <f t="shared" ref="X249" si="561">W249+X248</f>
        <v>42.329999999999977</v>
      </c>
      <c r="Y249" s="117"/>
      <c r="Z249" s="27"/>
      <c r="AA249" s="33"/>
      <c r="AB249" s="27"/>
      <c r="AC249" s="27"/>
      <c r="AD249" s="27"/>
      <c r="AE249" s="118"/>
      <c r="AF249" s="117"/>
      <c r="AG249" s="27"/>
      <c r="AH249" s="33"/>
      <c r="AI249" s="27"/>
      <c r="AJ249" s="27"/>
      <c r="AK249" s="118"/>
      <c r="AL249" s="70"/>
    </row>
    <row r="250" spans="1:38" outlineLevel="1" x14ac:dyDescent="0.2">
      <c r="A250" s="72"/>
      <c r="B250" s="34">
        <f t="shared" si="1"/>
        <v>245</v>
      </c>
      <c r="C250" s="2" t="s">
        <v>818</v>
      </c>
      <c r="D250" s="55">
        <v>44450</v>
      </c>
      <c r="E250" s="2" t="s">
        <v>31</v>
      </c>
      <c r="F250" s="47" t="s">
        <v>46</v>
      </c>
      <c r="G250" s="47" t="s">
        <v>812</v>
      </c>
      <c r="H250" s="47">
        <v>1400</v>
      </c>
      <c r="I250" s="47" t="s">
        <v>132</v>
      </c>
      <c r="J250" s="47" t="s">
        <v>120</v>
      </c>
      <c r="K250" s="121" t="s">
        <v>772</v>
      </c>
      <c r="L250" s="33" t="s">
        <v>86</v>
      </c>
      <c r="M250" s="10">
        <v>18.28</v>
      </c>
      <c r="N250" s="27">
        <v>0.57869841269841282</v>
      </c>
      <c r="O250" s="28">
        <v>4.5</v>
      </c>
      <c r="P250" s="27">
        <v>0.16000000000000003</v>
      </c>
      <c r="Q250" s="40">
        <f t="shared" si="0"/>
        <v>-0.7</v>
      </c>
      <c r="R250" s="42">
        <f t="shared" ref="R250" si="562">Q250+R249</f>
        <v>63.200000000000067</v>
      </c>
      <c r="S250" s="10">
        <f t="shared" ref="S250" si="563">M250</f>
        <v>18.28</v>
      </c>
      <c r="T250" s="27">
        <f t="shared" ref="T250" si="564">IF(S250&gt;0,T$4,0)</f>
        <v>1</v>
      </c>
      <c r="U250" s="28">
        <f t="shared" ref="U250" si="565">O250</f>
        <v>4.5</v>
      </c>
      <c r="V250" s="27">
        <f t="shared" ref="V250" si="566">IF(U250&gt;0,V$4,0)</f>
        <v>1</v>
      </c>
      <c r="W250" s="40">
        <f t="shared" si="58"/>
        <v>-2</v>
      </c>
      <c r="X250" s="42">
        <f t="shared" ref="X250" si="567">W250+X249</f>
        <v>40.329999999999977</v>
      </c>
      <c r="Y250" s="117"/>
      <c r="Z250" s="27"/>
      <c r="AA250" s="33"/>
      <c r="AB250" s="27"/>
      <c r="AC250" s="27"/>
      <c r="AD250" s="27"/>
      <c r="AE250" s="118"/>
      <c r="AF250" s="117"/>
      <c r="AG250" s="27"/>
      <c r="AH250" s="33"/>
      <c r="AI250" s="27"/>
      <c r="AJ250" s="27"/>
      <c r="AK250" s="118"/>
      <c r="AL250" s="70"/>
    </row>
    <row r="251" spans="1:38" outlineLevel="1" x14ac:dyDescent="0.2">
      <c r="A251" s="72"/>
      <c r="B251" s="34">
        <f t="shared" si="1"/>
        <v>246</v>
      </c>
      <c r="C251" s="2" t="s">
        <v>226</v>
      </c>
      <c r="D251" s="55">
        <v>44450</v>
      </c>
      <c r="E251" s="2" t="s">
        <v>28</v>
      </c>
      <c r="F251" s="47" t="s">
        <v>10</v>
      </c>
      <c r="G251" s="47" t="s">
        <v>67</v>
      </c>
      <c r="H251" s="47">
        <v>1000</v>
      </c>
      <c r="I251" s="47" t="s">
        <v>132</v>
      </c>
      <c r="J251" s="47" t="s">
        <v>120</v>
      </c>
      <c r="K251" s="121" t="s">
        <v>772</v>
      </c>
      <c r="L251" s="33" t="s">
        <v>56</v>
      </c>
      <c r="M251" s="10">
        <v>9.4</v>
      </c>
      <c r="N251" s="27">
        <v>1.1926546003016592</v>
      </c>
      <c r="O251" s="28">
        <v>1.94</v>
      </c>
      <c r="P251" s="27">
        <v>1.2457142857142858</v>
      </c>
      <c r="Q251" s="40">
        <f t="shared" si="0"/>
        <v>-2.4</v>
      </c>
      <c r="R251" s="42">
        <f t="shared" ref="R251" si="568">Q251+R250</f>
        <v>60.800000000000068</v>
      </c>
      <c r="S251" s="10">
        <f t="shared" ref="S251" si="569">M251</f>
        <v>9.4</v>
      </c>
      <c r="T251" s="27">
        <f t="shared" ref="T251" si="570">IF(S251&gt;0,T$4,0)</f>
        <v>1</v>
      </c>
      <c r="U251" s="28">
        <f t="shared" ref="U251" si="571">O251</f>
        <v>1.94</v>
      </c>
      <c r="V251" s="27">
        <f t="shared" ref="V251" si="572">IF(U251&gt;0,V$4,0)</f>
        <v>1</v>
      </c>
      <c r="W251" s="40">
        <f t="shared" si="58"/>
        <v>-2</v>
      </c>
      <c r="X251" s="42">
        <f t="shared" ref="X251" si="573">W251+X250</f>
        <v>38.329999999999977</v>
      </c>
      <c r="Y251" s="117"/>
      <c r="Z251" s="27"/>
      <c r="AA251" s="33"/>
      <c r="AB251" s="27"/>
      <c r="AC251" s="27"/>
      <c r="AD251" s="27"/>
      <c r="AE251" s="118"/>
      <c r="AF251" s="117"/>
      <c r="AG251" s="27"/>
      <c r="AH251" s="33"/>
      <c r="AI251" s="27"/>
      <c r="AJ251" s="27"/>
      <c r="AK251" s="118"/>
      <c r="AL251" s="70"/>
    </row>
    <row r="252" spans="1:38" outlineLevel="1" x14ac:dyDescent="0.2">
      <c r="A252" s="72"/>
      <c r="B252" s="34">
        <f t="shared" si="1"/>
        <v>247</v>
      </c>
      <c r="C252" s="2" t="s">
        <v>819</v>
      </c>
      <c r="D252" s="55">
        <v>44450</v>
      </c>
      <c r="E252" s="2" t="s">
        <v>28</v>
      </c>
      <c r="F252" s="47" t="s">
        <v>41</v>
      </c>
      <c r="G252" s="47" t="s">
        <v>67</v>
      </c>
      <c r="H252" s="47">
        <v>1200</v>
      </c>
      <c r="I252" s="47" t="s">
        <v>132</v>
      </c>
      <c r="J252" s="47" t="s">
        <v>120</v>
      </c>
      <c r="K252" s="121" t="s">
        <v>772</v>
      </c>
      <c r="L252" s="33" t="s">
        <v>9</v>
      </c>
      <c r="M252" s="10">
        <v>113.3</v>
      </c>
      <c r="N252" s="27">
        <v>8.9130869130869136E-2</v>
      </c>
      <c r="O252" s="28">
        <v>16.05</v>
      </c>
      <c r="P252" s="27">
        <v>5.0000000000000001E-3</v>
      </c>
      <c r="Q252" s="40">
        <f t="shared" si="0"/>
        <v>10.1</v>
      </c>
      <c r="R252" s="42">
        <f t="shared" ref="R252:R253" si="574">Q252+R251</f>
        <v>70.900000000000063</v>
      </c>
      <c r="S252" s="10">
        <f t="shared" ref="S252:S253" si="575">M252</f>
        <v>113.3</v>
      </c>
      <c r="T252" s="27">
        <f t="shared" ref="T252:T253" si="576">IF(S252&gt;0,T$4,0)</f>
        <v>1</v>
      </c>
      <c r="U252" s="28">
        <f t="shared" ref="U252:U253" si="577">O252</f>
        <v>16.05</v>
      </c>
      <c r="V252" s="27">
        <f t="shared" ref="V252:V253" si="578">IF(U252&gt;0,V$4,0)</f>
        <v>1</v>
      </c>
      <c r="W252" s="40">
        <f t="shared" si="58"/>
        <v>127.35</v>
      </c>
      <c r="X252" s="42">
        <f t="shared" ref="X252:X253" si="579">W252+X251</f>
        <v>165.67999999999998</v>
      </c>
      <c r="Y252" s="117"/>
      <c r="Z252" s="27"/>
      <c r="AA252" s="33"/>
      <c r="AB252" s="27"/>
      <c r="AC252" s="27"/>
      <c r="AD252" s="27"/>
      <c r="AE252" s="118"/>
      <c r="AF252" s="117"/>
      <c r="AG252" s="27"/>
      <c r="AH252" s="33"/>
      <c r="AI252" s="27"/>
      <c r="AJ252" s="27"/>
      <c r="AK252" s="118"/>
      <c r="AL252" s="70"/>
    </row>
    <row r="253" spans="1:38" outlineLevel="1" x14ac:dyDescent="0.2">
      <c r="A253" s="72"/>
      <c r="B253" s="34">
        <f t="shared" si="1"/>
        <v>248</v>
      </c>
      <c r="C253" s="2" t="s">
        <v>820</v>
      </c>
      <c r="D253" s="55">
        <v>44451</v>
      </c>
      <c r="E253" s="2" t="s">
        <v>53</v>
      </c>
      <c r="F253" s="47" t="s">
        <v>25</v>
      </c>
      <c r="G253" s="47" t="s">
        <v>67</v>
      </c>
      <c r="H253" s="47">
        <v>1200</v>
      </c>
      <c r="I253" s="47" t="s">
        <v>131</v>
      </c>
      <c r="J253" s="47" t="s">
        <v>120</v>
      </c>
      <c r="K253" s="121" t="s">
        <v>772</v>
      </c>
      <c r="L253" s="33" t="s">
        <v>9</v>
      </c>
      <c r="M253" s="10">
        <v>2.48</v>
      </c>
      <c r="N253" s="27">
        <v>6.7889361702127662</v>
      </c>
      <c r="O253" s="28">
        <v>1.32</v>
      </c>
      <c r="P253" s="27">
        <v>0</v>
      </c>
      <c r="Q253" s="40">
        <f t="shared" si="0"/>
        <v>10</v>
      </c>
      <c r="R253" s="42">
        <f t="shared" si="574"/>
        <v>80.900000000000063</v>
      </c>
      <c r="S253" s="10">
        <f t="shared" si="575"/>
        <v>2.48</v>
      </c>
      <c r="T253" s="27">
        <f t="shared" si="576"/>
        <v>1</v>
      </c>
      <c r="U253" s="28">
        <f t="shared" si="577"/>
        <v>1.32</v>
      </c>
      <c r="V253" s="27">
        <f t="shared" si="578"/>
        <v>1</v>
      </c>
      <c r="W253" s="40">
        <f t="shared" si="58"/>
        <v>1.8</v>
      </c>
      <c r="X253" s="42">
        <f t="shared" si="579"/>
        <v>167.48</v>
      </c>
      <c r="Y253" s="117"/>
      <c r="Z253" s="27"/>
      <c r="AA253" s="33"/>
      <c r="AB253" s="27"/>
      <c r="AC253" s="27"/>
      <c r="AD253" s="27"/>
      <c r="AE253" s="118"/>
      <c r="AF253" s="117"/>
      <c r="AG253" s="27"/>
      <c r="AH253" s="33"/>
      <c r="AI253" s="27"/>
      <c r="AJ253" s="27"/>
      <c r="AK253" s="118"/>
      <c r="AL253" s="70"/>
    </row>
    <row r="254" spans="1:38" outlineLevel="1" x14ac:dyDescent="0.2">
      <c r="A254" s="72"/>
      <c r="B254" s="34">
        <f t="shared" si="1"/>
        <v>249</v>
      </c>
      <c r="C254" s="2" t="s">
        <v>821</v>
      </c>
      <c r="D254" s="55">
        <v>44451</v>
      </c>
      <c r="E254" s="2" t="s">
        <v>53</v>
      </c>
      <c r="F254" s="47" t="s">
        <v>29</v>
      </c>
      <c r="G254" s="47" t="s">
        <v>70</v>
      </c>
      <c r="H254" s="47">
        <v>1350</v>
      </c>
      <c r="I254" s="47" t="s">
        <v>131</v>
      </c>
      <c r="J254" s="47" t="s">
        <v>120</v>
      </c>
      <c r="K254" s="121" t="s">
        <v>772</v>
      </c>
      <c r="L254" s="33" t="s">
        <v>9</v>
      </c>
      <c r="M254" s="10">
        <v>3.52</v>
      </c>
      <c r="N254" s="27">
        <v>3.9800000000000004</v>
      </c>
      <c r="O254" s="28">
        <v>1.9</v>
      </c>
      <c r="P254" s="27">
        <v>4.448205128205128</v>
      </c>
      <c r="Q254" s="40">
        <f t="shared" si="0"/>
        <v>14</v>
      </c>
      <c r="R254" s="42">
        <f t="shared" ref="R254" si="580">Q254+R253</f>
        <v>94.900000000000063</v>
      </c>
      <c r="S254" s="10">
        <f t="shared" ref="S254" si="581">M254</f>
        <v>3.52</v>
      </c>
      <c r="T254" s="27">
        <f t="shared" ref="T254" si="582">IF(S254&gt;0,T$4,0)</f>
        <v>1</v>
      </c>
      <c r="U254" s="28">
        <f t="shared" ref="U254" si="583">O254</f>
        <v>1.9</v>
      </c>
      <c r="V254" s="27">
        <f t="shared" ref="V254" si="584">IF(U254&gt;0,V$4,0)</f>
        <v>1</v>
      </c>
      <c r="W254" s="40">
        <f t="shared" si="58"/>
        <v>3.42</v>
      </c>
      <c r="X254" s="42">
        <f t="shared" ref="X254" si="585">W254+X253</f>
        <v>170.89999999999998</v>
      </c>
      <c r="Y254" s="117"/>
      <c r="Z254" s="27"/>
      <c r="AA254" s="33"/>
      <c r="AB254" s="27"/>
      <c r="AC254" s="27"/>
      <c r="AD254" s="27"/>
      <c r="AE254" s="118"/>
      <c r="AF254" s="117"/>
      <c r="AG254" s="27"/>
      <c r="AH254" s="33"/>
      <c r="AI254" s="27"/>
      <c r="AJ254" s="27"/>
      <c r="AK254" s="118"/>
      <c r="AL254" s="70"/>
    </row>
    <row r="255" spans="1:38" outlineLevel="1" x14ac:dyDescent="0.2">
      <c r="A255" s="72"/>
      <c r="B255" s="34">
        <f t="shared" si="1"/>
        <v>250</v>
      </c>
      <c r="C255" s="2" t="s">
        <v>782</v>
      </c>
      <c r="D255" s="55">
        <v>44451</v>
      </c>
      <c r="E255" s="2" t="s">
        <v>15</v>
      </c>
      <c r="F255" s="47" t="s">
        <v>36</v>
      </c>
      <c r="G255" s="47" t="s">
        <v>67</v>
      </c>
      <c r="H255" s="47">
        <v>1400</v>
      </c>
      <c r="I255" s="47" t="s">
        <v>132</v>
      </c>
      <c r="J255" s="47" t="s">
        <v>120</v>
      </c>
      <c r="K255" s="121" t="s">
        <v>772</v>
      </c>
      <c r="L255" s="33" t="s">
        <v>9</v>
      </c>
      <c r="M255" s="10">
        <v>2.37</v>
      </c>
      <c r="N255" s="27">
        <v>7.2763636363636355</v>
      </c>
      <c r="O255" s="28">
        <v>1.28</v>
      </c>
      <c r="P255" s="27">
        <v>0</v>
      </c>
      <c r="Q255" s="40">
        <f t="shared" si="0"/>
        <v>10</v>
      </c>
      <c r="R255" s="42">
        <f t="shared" ref="R255" si="586">Q255+R254</f>
        <v>104.90000000000006</v>
      </c>
      <c r="S255" s="10">
        <f t="shared" ref="S255" si="587">M255</f>
        <v>2.37</v>
      </c>
      <c r="T255" s="27">
        <f t="shared" ref="T255" si="588">IF(S255&gt;0,T$4,0)</f>
        <v>1</v>
      </c>
      <c r="U255" s="28">
        <f t="shared" ref="U255" si="589">O255</f>
        <v>1.28</v>
      </c>
      <c r="V255" s="27">
        <f t="shared" ref="V255" si="590">IF(U255&gt;0,V$4,0)</f>
        <v>1</v>
      </c>
      <c r="W255" s="40">
        <f t="shared" si="58"/>
        <v>1.65</v>
      </c>
      <c r="X255" s="42">
        <f t="shared" ref="X255" si="591">W255+X254</f>
        <v>172.54999999999998</v>
      </c>
      <c r="Y255" s="117"/>
      <c r="Z255" s="27"/>
      <c r="AA255" s="33"/>
      <c r="AB255" s="27"/>
      <c r="AC255" s="27"/>
      <c r="AD255" s="27"/>
      <c r="AE255" s="118"/>
      <c r="AF255" s="117"/>
      <c r="AG255" s="27"/>
      <c r="AH255" s="33"/>
      <c r="AI255" s="27"/>
      <c r="AJ255" s="27"/>
      <c r="AK255" s="118"/>
      <c r="AL255" s="70"/>
    </row>
    <row r="256" spans="1:38" outlineLevel="1" x14ac:dyDescent="0.2">
      <c r="A256" s="72"/>
      <c r="B256" s="34">
        <f t="shared" si="1"/>
        <v>251</v>
      </c>
      <c r="C256" s="2" t="s">
        <v>823</v>
      </c>
      <c r="D256" s="55">
        <v>44451</v>
      </c>
      <c r="E256" s="2" t="s">
        <v>15</v>
      </c>
      <c r="F256" s="47" t="s">
        <v>41</v>
      </c>
      <c r="G256" s="47" t="s">
        <v>67</v>
      </c>
      <c r="H256" s="47">
        <v>1200</v>
      </c>
      <c r="I256" s="47" t="s">
        <v>132</v>
      </c>
      <c r="J256" s="47" t="s">
        <v>120</v>
      </c>
      <c r="K256" s="121" t="s">
        <v>772</v>
      </c>
      <c r="L256" s="33" t="s">
        <v>12</v>
      </c>
      <c r="M256" s="10">
        <v>2.76</v>
      </c>
      <c r="N256" s="27">
        <v>5.6971428571428575</v>
      </c>
      <c r="O256" s="28">
        <v>1.29</v>
      </c>
      <c r="P256" s="27">
        <v>0</v>
      </c>
      <c r="Q256" s="40">
        <f t="shared" si="0"/>
        <v>-5.7</v>
      </c>
      <c r="R256" s="42">
        <f t="shared" ref="R256:R257" si="592">Q256+R255</f>
        <v>99.20000000000006</v>
      </c>
      <c r="S256" s="10">
        <f t="shared" ref="S256:S257" si="593">M256</f>
        <v>2.76</v>
      </c>
      <c r="T256" s="27">
        <f t="shared" ref="T256:T257" si="594">IF(S256&gt;0,T$4,0)</f>
        <v>1</v>
      </c>
      <c r="U256" s="28">
        <f t="shared" ref="U256:U257" si="595">O256</f>
        <v>1.29</v>
      </c>
      <c r="V256" s="27">
        <f t="shared" ref="V256:V257" si="596">IF(U256&gt;0,V$4,0)</f>
        <v>1</v>
      </c>
      <c r="W256" s="40">
        <f t="shared" si="58"/>
        <v>-0.71</v>
      </c>
      <c r="X256" s="42">
        <f t="shared" ref="X256:X257" si="597">W256+X255</f>
        <v>171.83999999999997</v>
      </c>
      <c r="Y256" s="117"/>
      <c r="Z256" s="27"/>
      <c r="AA256" s="33"/>
      <c r="AB256" s="27"/>
      <c r="AC256" s="27"/>
      <c r="AD256" s="27"/>
      <c r="AE256" s="118"/>
      <c r="AF256" s="117"/>
      <c r="AG256" s="27"/>
      <c r="AH256" s="33"/>
      <c r="AI256" s="27"/>
      <c r="AJ256" s="27"/>
      <c r="AK256" s="118"/>
      <c r="AL256" s="70"/>
    </row>
    <row r="257" spans="1:38" outlineLevel="1" x14ac:dyDescent="0.2">
      <c r="A257" s="72"/>
      <c r="B257" s="34">
        <f t="shared" si="1"/>
        <v>252</v>
      </c>
      <c r="C257" s="2" t="s">
        <v>824</v>
      </c>
      <c r="D257" s="55">
        <v>44452</v>
      </c>
      <c r="E257" s="2" t="s">
        <v>14</v>
      </c>
      <c r="F257" s="47" t="s">
        <v>25</v>
      </c>
      <c r="G257" s="47" t="s">
        <v>67</v>
      </c>
      <c r="H257" s="47">
        <v>1200</v>
      </c>
      <c r="I257" s="47" t="s">
        <v>131</v>
      </c>
      <c r="J257" s="47" t="s">
        <v>120</v>
      </c>
      <c r="K257" s="121" t="s">
        <v>772</v>
      </c>
      <c r="L257" s="33" t="s">
        <v>66</v>
      </c>
      <c r="M257" s="10">
        <v>1.89</v>
      </c>
      <c r="N257" s="27">
        <v>11.199540229885057</v>
      </c>
      <c r="O257" s="28">
        <v>1.1599999999999999</v>
      </c>
      <c r="P257" s="27">
        <v>0</v>
      </c>
      <c r="Q257" s="40">
        <f t="shared" si="0"/>
        <v>-11.2</v>
      </c>
      <c r="R257" s="42">
        <f t="shared" si="592"/>
        <v>88.000000000000057</v>
      </c>
      <c r="S257" s="10">
        <f t="shared" si="593"/>
        <v>1.89</v>
      </c>
      <c r="T257" s="27">
        <f t="shared" si="594"/>
        <v>1</v>
      </c>
      <c r="U257" s="28">
        <f t="shared" si="595"/>
        <v>1.1599999999999999</v>
      </c>
      <c r="V257" s="27">
        <f t="shared" si="596"/>
        <v>1</v>
      </c>
      <c r="W257" s="40">
        <f t="shared" si="58"/>
        <v>-2</v>
      </c>
      <c r="X257" s="42">
        <f t="shared" si="597"/>
        <v>169.83999999999997</v>
      </c>
      <c r="Y257" s="117"/>
      <c r="Z257" s="27"/>
      <c r="AA257" s="33"/>
      <c r="AB257" s="27"/>
      <c r="AC257" s="27"/>
      <c r="AD257" s="27"/>
      <c r="AE257" s="118"/>
      <c r="AF257" s="117"/>
      <c r="AG257" s="27"/>
      <c r="AH257" s="33"/>
      <c r="AI257" s="27"/>
      <c r="AJ257" s="27"/>
      <c r="AK257" s="118"/>
      <c r="AL257" s="70"/>
    </row>
    <row r="258" spans="1:38" outlineLevel="1" x14ac:dyDescent="0.2">
      <c r="A258" s="72"/>
      <c r="B258" s="34">
        <f t="shared" si="1"/>
        <v>253</v>
      </c>
      <c r="C258" s="2" t="s">
        <v>825</v>
      </c>
      <c r="D258" s="55">
        <v>44452</v>
      </c>
      <c r="E258" s="2" t="s">
        <v>14</v>
      </c>
      <c r="F258" s="47" t="s">
        <v>36</v>
      </c>
      <c r="G258" s="47" t="s">
        <v>67</v>
      </c>
      <c r="H258" s="47">
        <v>1200</v>
      </c>
      <c r="I258" s="47" t="s">
        <v>131</v>
      </c>
      <c r="J258" s="47" t="s">
        <v>120</v>
      </c>
      <c r="K258" s="121" t="s">
        <v>772</v>
      </c>
      <c r="L258" s="33" t="s">
        <v>8</v>
      </c>
      <c r="M258" s="10">
        <v>8.09</v>
      </c>
      <c r="N258" s="27">
        <v>1.4102801120448181</v>
      </c>
      <c r="O258" s="28">
        <v>2.4</v>
      </c>
      <c r="P258" s="27">
        <v>1.0254545454545454</v>
      </c>
      <c r="Q258" s="40">
        <f t="shared" si="0"/>
        <v>0</v>
      </c>
      <c r="R258" s="42">
        <f t="shared" ref="R258" si="598">Q258+R257</f>
        <v>88.000000000000057</v>
      </c>
      <c r="S258" s="10">
        <f t="shared" ref="S258" si="599">M258</f>
        <v>8.09</v>
      </c>
      <c r="T258" s="27">
        <f t="shared" ref="T258" si="600">IF(S258&gt;0,T$4,0)</f>
        <v>1</v>
      </c>
      <c r="U258" s="28">
        <f t="shared" ref="U258" si="601">O258</f>
        <v>2.4</v>
      </c>
      <c r="V258" s="27">
        <f t="shared" ref="V258" si="602">IF(U258&gt;0,V$4,0)</f>
        <v>1</v>
      </c>
      <c r="W258" s="40">
        <f t="shared" si="58"/>
        <v>0.4</v>
      </c>
      <c r="X258" s="42">
        <f t="shared" ref="X258" si="603">W258+X257</f>
        <v>170.23999999999998</v>
      </c>
      <c r="Y258" s="117"/>
      <c r="Z258" s="27"/>
      <c r="AA258" s="33"/>
      <c r="AB258" s="27"/>
      <c r="AC258" s="27"/>
      <c r="AD258" s="27"/>
      <c r="AE258" s="118"/>
      <c r="AF258" s="117"/>
      <c r="AG258" s="27"/>
      <c r="AH258" s="33"/>
      <c r="AI258" s="27"/>
      <c r="AJ258" s="27"/>
      <c r="AK258" s="118"/>
      <c r="AL258" s="70"/>
    </row>
    <row r="259" spans="1:38" outlineLevel="1" x14ac:dyDescent="0.2">
      <c r="A259" s="72"/>
      <c r="B259" s="34">
        <f t="shared" si="1"/>
        <v>254</v>
      </c>
      <c r="C259" s="2" t="s">
        <v>419</v>
      </c>
      <c r="D259" s="55">
        <v>44452</v>
      </c>
      <c r="E259" s="2" t="s">
        <v>14</v>
      </c>
      <c r="F259" s="47" t="s">
        <v>36</v>
      </c>
      <c r="G259" s="47" t="s">
        <v>67</v>
      </c>
      <c r="H259" s="47">
        <v>1200</v>
      </c>
      <c r="I259" s="47" t="s">
        <v>131</v>
      </c>
      <c r="J259" s="47" t="s">
        <v>120</v>
      </c>
      <c r="K259" s="121" t="s">
        <v>772</v>
      </c>
      <c r="L259" s="33" t="s">
        <v>56</v>
      </c>
      <c r="M259" s="10">
        <v>25</v>
      </c>
      <c r="N259" s="27">
        <v>0.41833333333333333</v>
      </c>
      <c r="O259" s="28">
        <v>7.4</v>
      </c>
      <c r="P259" s="27">
        <v>6.4999999999999974E-2</v>
      </c>
      <c r="Q259" s="40">
        <f t="shared" si="0"/>
        <v>-0.5</v>
      </c>
      <c r="R259" s="42">
        <f t="shared" ref="R259" si="604">Q259+R258</f>
        <v>87.500000000000057</v>
      </c>
      <c r="S259" s="10">
        <f t="shared" ref="S259" si="605">M259</f>
        <v>25</v>
      </c>
      <c r="T259" s="27">
        <f t="shared" ref="T259" si="606">IF(S259&gt;0,T$4,0)</f>
        <v>1</v>
      </c>
      <c r="U259" s="28">
        <f t="shared" ref="U259" si="607">O259</f>
        <v>7.4</v>
      </c>
      <c r="V259" s="27">
        <f t="shared" ref="V259" si="608">IF(U259&gt;0,V$4,0)</f>
        <v>1</v>
      </c>
      <c r="W259" s="40">
        <f t="shared" si="58"/>
        <v>-2</v>
      </c>
      <c r="X259" s="42">
        <f t="shared" ref="X259" si="609">W259+X258</f>
        <v>168.23999999999998</v>
      </c>
      <c r="Y259" s="117"/>
      <c r="Z259" s="27"/>
      <c r="AA259" s="33"/>
      <c r="AB259" s="27"/>
      <c r="AC259" s="27"/>
      <c r="AD259" s="27"/>
      <c r="AE259" s="118"/>
      <c r="AF259" s="117"/>
      <c r="AG259" s="27"/>
      <c r="AH259" s="33"/>
      <c r="AI259" s="27"/>
      <c r="AJ259" s="27"/>
      <c r="AK259" s="118"/>
      <c r="AL259" s="70"/>
    </row>
    <row r="260" spans="1:38" outlineLevel="1" x14ac:dyDescent="0.2">
      <c r="A260" s="72"/>
      <c r="B260" s="34">
        <f t="shared" si="1"/>
        <v>255</v>
      </c>
      <c r="C260" s="2" t="s">
        <v>827</v>
      </c>
      <c r="D260" s="55">
        <v>44453</v>
      </c>
      <c r="E260" s="2" t="s">
        <v>37</v>
      </c>
      <c r="F260" s="47" t="s">
        <v>36</v>
      </c>
      <c r="G260" s="47" t="s">
        <v>67</v>
      </c>
      <c r="H260" s="47">
        <v>1100</v>
      </c>
      <c r="I260" s="47" t="s">
        <v>132</v>
      </c>
      <c r="J260" s="47" t="s">
        <v>120</v>
      </c>
      <c r="K260" s="121" t="s">
        <v>772</v>
      </c>
      <c r="L260" s="33" t="s">
        <v>177</v>
      </c>
      <c r="M260" s="10">
        <v>7.85</v>
      </c>
      <c r="N260" s="27">
        <v>1.4531428571428568</v>
      </c>
      <c r="O260" s="28">
        <v>3.2</v>
      </c>
      <c r="P260" s="27">
        <v>0.66555555555555557</v>
      </c>
      <c r="Q260" s="40">
        <f t="shared" si="0"/>
        <v>-2.1</v>
      </c>
      <c r="R260" s="42">
        <f t="shared" ref="R260" si="610">Q260+R259</f>
        <v>85.400000000000063</v>
      </c>
      <c r="S260" s="10">
        <f t="shared" ref="S260" si="611">M260</f>
        <v>7.85</v>
      </c>
      <c r="T260" s="27">
        <f t="shared" ref="T260" si="612">IF(S260&gt;0,T$4,0)</f>
        <v>1</v>
      </c>
      <c r="U260" s="28">
        <f t="shared" ref="U260" si="613">O260</f>
        <v>3.2</v>
      </c>
      <c r="V260" s="27">
        <f t="shared" ref="V260" si="614">IF(U260&gt;0,V$4,0)</f>
        <v>1</v>
      </c>
      <c r="W260" s="40">
        <f t="shared" si="58"/>
        <v>-2</v>
      </c>
      <c r="X260" s="42">
        <f t="shared" ref="X260" si="615">W260+X259</f>
        <v>166.23999999999998</v>
      </c>
      <c r="Y260" s="117"/>
      <c r="Z260" s="27"/>
      <c r="AA260" s="33"/>
      <c r="AB260" s="27"/>
      <c r="AC260" s="27"/>
      <c r="AD260" s="27"/>
      <c r="AE260" s="118"/>
      <c r="AF260" s="117"/>
      <c r="AG260" s="27"/>
      <c r="AH260" s="33"/>
      <c r="AI260" s="27"/>
      <c r="AJ260" s="27"/>
      <c r="AK260" s="118"/>
      <c r="AL260" s="70"/>
    </row>
    <row r="261" spans="1:38" outlineLevel="1" x14ac:dyDescent="0.2">
      <c r="A261" s="72"/>
      <c r="B261" s="34">
        <f t="shared" si="1"/>
        <v>256</v>
      </c>
      <c r="C261" s="2" t="s">
        <v>828</v>
      </c>
      <c r="D261" s="55">
        <v>44454</v>
      </c>
      <c r="E261" s="2" t="s">
        <v>40</v>
      </c>
      <c r="F261" s="47" t="s">
        <v>48</v>
      </c>
      <c r="G261" s="47" t="s">
        <v>71</v>
      </c>
      <c r="H261" s="47">
        <v>1100</v>
      </c>
      <c r="I261" s="47" t="s">
        <v>132</v>
      </c>
      <c r="J261" s="47" t="s">
        <v>120</v>
      </c>
      <c r="K261" s="121" t="s">
        <v>772</v>
      </c>
      <c r="L261" s="33" t="s">
        <v>110</v>
      </c>
      <c r="M261" s="10">
        <v>22.42</v>
      </c>
      <c r="N261" s="27">
        <v>0.46727891156462592</v>
      </c>
      <c r="O261" s="28">
        <v>6.2</v>
      </c>
      <c r="P261" s="27">
        <v>9.0000000000000024E-2</v>
      </c>
      <c r="Q261" s="40">
        <f t="shared" ref="Q261:Q503" si="616">ROUND(IF(OR($L261="1st",$L261="WON"),($M261*$N261)+($O261*$P261),IF(OR($L261="2nd",$L261="3rd"),IF($O261="NTD",0,($O261*$P261))))-($N261+$P261),1)</f>
        <v>-0.6</v>
      </c>
      <c r="R261" s="42">
        <f t="shared" ref="R261" si="617">Q261+R260</f>
        <v>84.800000000000068</v>
      </c>
      <c r="S261" s="10">
        <f t="shared" ref="S261" si="618">M261</f>
        <v>22.42</v>
      </c>
      <c r="T261" s="27">
        <f t="shared" ref="T261" si="619">IF(S261&gt;0,T$4,0)</f>
        <v>1</v>
      </c>
      <c r="U261" s="28">
        <f t="shared" ref="U261" si="620">O261</f>
        <v>6.2</v>
      </c>
      <c r="V261" s="27">
        <f t="shared" ref="V261" si="621">IF(U261&gt;0,V$4,0)</f>
        <v>1</v>
      </c>
      <c r="W261" s="40">
        <f t="shared" si="58"/>
        <v>-2</v>
      </c>
      <c r="X261" s="42">
        <f t="shared" ref="X261" si="622">W261+X260</f>
        <v>164.23999999999998</v>
      </c>
      <c r="Y261" s="117"/>
      <c r="Z261" s="27"/>
      <c r="AA261" s="33"/>
      <c r="AB261" s="27"/>
      <c r="AC261" s="27"/>
      <c r="AD261" s="27"/>
      <c r="AE261" s="118"/>
      <c r="AF261" s="117"/>
      <c r="AG261" s="27"/>
      <c r="AH261" s="33"/>
      <c r="AI261" s="27"/>
      <c r="AJ261" s="27"/>
      <c r="AK261" s="118"/>
      <c r="AL261" s="70"/>
    </row>
    <row r="262" spans="1:38" outlineLevel="1" x14ac:dyDescent="0.2">
      <c r="A262" s="72"/>
      <c r="B262" s="34">
        <f t="shared" ref="B262:B516" si="623">B261+1</f>
        <v>257</v>
      </c>
      <c r="C262" s="2" t="s">
        <v>792</v>
      </c>
      <c r="D262" s="55">
        <v>44456</v>
      </c>
      <c r="E262" s="2" t="s">
        <v>51</v>
      </c>
      <c r="F262" s="47" t="s">
        <v>25</v>
      </c>
      <c r="G262" s="47" t="s">
        <v>67</v>
      </c>
      <c r="H262" s="47">
        <v>1225</v>
      </c>
      <c r="I262" s="47" t="s">
        <v>132</v>
      </c>
      <c r="J262" s="47" t="s">
        <v>120</v>
      </c>
      <c r="K262" s="121" t="s">
        <v>772</v>
      </c>
      <c r="L262" s="33" t="s">
        <v>12</v>
      </c>
      <c r="M262" s="10">
        <v>4.46</v>
      </c>
      <c r="N262" s="27">
        <v>2.8771428571428568</v>
      </c>
      <c r="O262" s="28">
        <v>1.52</v>
      </c>
      <c r="P262" s="27">
        <v>0</v>
      </c>
      <c r="Q262" s="40">
        <f t="shared" si="616"/>
        <v>-2.9</v>
      </c>
      <c r="R262" s="42">
        <f t="shared" ref="R262" si="624">Q262+R261</f>
        <v>81.900000000000063</v>
      </c>
      <c r="S262" s="10">
        <f t="shared" ref="S262" si="625">M262</f>
        <v>4.46</v>
      </c>
      <c r="T262" s="27">
        <f t="shared" ref="T262" si="626">IF(S262&gt;0,T$4,0)</f>
        <v>1</v>
      </c>
      <c r="U262" s="28">
        <f t="shared" ref="U262" si="627">O262</f>
        <v>1.52</v>
      </c>
      <c r="V262" s="27">
        <f t="shared" ref="V262" si="628">IF(U262&gt;0,V$4,0)</f>
        <v>1</v>
      </c>
      <c r="W262" s="40">
        <f t="shared" si="58"/>
        <v>-0.48</v>
      </c>
      <c r="X262" s="42">
        <f t="shared" ref="X262" si="629">W262+X261</f>
        <v>163.76</v>
      </c>
      <c r="Y262" s="117"/>
      <c r="Z262" s="27"/>
      <c r="AA262" s="33"/>
      <c r="AB262" s="27"/>
      <c r="AC262" s="27"/>
      <c r="AD262" s="27"/>
      <c r="AE262" s="118"/>
      <c r="AF262" s="117"/>
      <c r="AG262" s="27"/>
      <c r="AH262" s="33"/>
      <c r="AI262" s="27"/>
      <c r="AJ262" s="27"/>
      <c r="AK262" s="118"/>
      <c r="AL262" s="70"/>
    </row>
    <row r="263" spans="1:38" outlineLevel="1" collapsed="1" x14ac:dyDescent="0.2">
      <c r="A263" s="72"/>
      <c r="B263" s="34">
        <f t="shared" si="623"/>
        <v>258</v>
      </c>
      <c r="C263" s="2" t="s">
        <v>831</v>
      </c>
      <c r="D263" s="55">
        <v>44456</v>
      </c>
      <c r="E263" s="2" t="s">
        <v>51</v>
      </c>
      <c r="F263" s="47" t="s">
        <v>25</v>
      </c>
      <c r="G263" s="47" t="s">
        <v>67</v>
      </c>
      <c r="H263" s="47">
        <v>1225</v>
      </c>
      <c r="I263" s="47" t="s">
        <v>132</v>
      </c>
      <c r="J263" s="47" t="s">
        <v>120</v>
      </c>
      <c r="K263" s="121" t="s">
        <v>772</v>
      </c>
      <c r="L263" s="33" t="s">
        <v>56</v>
      </c>
      <c r="M263" s="10">
        <v>5.29</v>
      </c>
      <c r="N263" s="27">
        <v>2.3376470588235296</v>
      </c>
      <c r="O263" s="28">
        <v>1.64</v>
      </c>
      <c r="P263" s="27">
        <v>0</v>
      </c>
      <c r="Q263" s="40">
        <f t="shared" si="616"/>
        <v>-2.2999999999999998</v>
      </c>
      <c r="R263" s="42">
        <f t="shared" ref="R263" si="630">Q263+R262</f>
        <v>79.600000000000065</v>
      </c>
      <c r="S263" s="10">
        <f t="shared" ref="S263" si="631">M263</f>
        <v>5.29</v>
      </c>
      <c r="T263" s="27">
        <f t="shared" ref="T263" si="632">IF(S263&gt;0,T$4,0)</f>
        <v>1</v>
      </c>
      <c r="U263" s="28">
        <f t="shared" ref="U263" si="633">O263</f>
        <v>1.64</v>
      </c>
      <c r="V263" s="27">
        <f t="shared" ref="V263" si="634">IF(U263&gt;0,V$4,0)</f>
        <v>1</v>
      </c>
      <c r="W263" s="40">
        <f t="shared" si="58"/>
        <v>-2</v>
      </c>
      <c r="X263" s="42">
        <f t="shared" ref="X263" si="635">W263+X262</f>
        <v>161.76</v>
      </c>
      <c r="Y263" s="117"/>
      <c r="Z263" s="27"/>
      <c r="AA263" s="33"/>
      <c r="AB263" s="27"/>
      <c r="AC263" s="27"/>
      <c r="AD263" s="27"/>
      <c r="AE263" s="118"/>
      <c r="AF263" s="117"/>
      <c r="AG263" s="27"/>
      <c r="AH263" s="33"/>
      <c r="AI263" s="27"/>
      <c r="AJ263" s="27"/>
      <c r="AK263" s="118"/>
      <c r="AL263" s="70"/>
    </row>
    <row r="264" spans="1:38" outlineLevel="1" x14ac:dyDescent="0.2">
      <c r="A264" s="72"/>
      <c r="B264" s="34">
        <f t="shared" si="623"/>
        <v>259</v>
      </c>
      <c r="C264" s="2" t="s">
        <v>331</v>
      </c>
      <c r="D264" s="55">
        <v>44456</v>
      </c>
      <c r="E264" s="2" t="s">
        <v>51</v>
      </c>
      <c r="F264" s="47" t="s">
        <v>36</v>
      </c>
      <c r="G264" s="47" t="s">
        <v>67</v>
      </c>
      <c r="H264" s="47">
        <v>1125</v>
      </c>
      <c r="I264" s="47" t="s">
        <v>132</v>
      </c>
      <c r="J264" s="47" t="s">
        <v>120</v>
      </c>
      <c r="K264" s="121" t="s">
        <v>772</v>
      </c>
      <c r="L264" s="33" t="s">
        <v>204</v>
      </c>
      <c r="M264" s="10">
        <v>25.27</v>
      </c>
      <c r="N264" s="27">
        <v>0.41016025641025644</v>
      </c>
      <c r="O264" s="28">
        <v>4.96</v>
      </c>
      <c r="P264" s="27">
        <v>0.10999999999999996</v>
      </c>
      <c r="Q264" s="40">
        <f t="shared" si="616"/>
        <v>-0.5</v>
      </c>
      <c r="R264" s="42">
        <f t="shared" ref="R264" si="636">Q264+R263</f>
        <v>79.100000000000065</v>
      </c>
      <c r="S264" s="10">
        <f t="shared" ref="S264" si="637">M264</f>
        <v>25.27</v>
      </c>
      <c r="T264" s="27">
        <f t="shared" ref="T264" si="638">IF(S264&gt;0,T$4,0)</f>
        <v>1</v>
      </c>
      <c r="U264" s="28">
        <f t="shared" ref="U264" si="639">O264</f>
        <v>4.96</v>
      </c>
      <c r="V264" s="27">
        <f t="shared" ref="V264" si="640">IF(U264&gt;0,V$4,0)</f>
        <v>1</v>
      </c>
      <c r="W264" s="40">
        <f t="shared" si="58"/>
        <v>-2</v>
      </c>
      <c r="X264" s="42">
        <f t="shared" ref="X264" si="641">W264+X263</f>
        <v>159.76</v>
      </c>
      <c r="Y264" s="117"/>
      <c r="Z264" s="27"/>
      <c r="AA264" s="33"/>
      <c r="AB264" s="27"/>
      <c r="AC264" s="27"/>
      <c r="AD264" s="27"/>
      <c r="AE264" s="118"/>
      <c r="AF264" s="117"/>
      <c r="AG264" s="27"/>
      <c r="AH264" s="33"/>
      <c r="AI264" s="27"/>
      <c r="AJ264" s="27"/>
      <c r="AK264" s="118"/>
      <c r="AL264" s="70"/>
    </row>
    <row r="265" spans="1:38" outlineLevel="1" x14ac:dyDescent="0.2">
      <c r="A265" s="72"/>
      <c r="B265" s="34">
        <f t="shared" si="623"/>
        <v>260</v>
      </c>
      <c r="C265" s="2" t="s">
        <v>833</v>
      </c>
      <c r="D265" s="55">
        <v>44457</v>
      </c>
      <c r="E265" s="2" t="s">
        <v>80</v>
      </c>
      <c r="F265" s="47" t="s">
        <v>25</v>
      </c>
      <c r="G265" s="47" t="s">
        <v>67</v>
      </c>
      <c r="H265" s="47">
        <v>1000</v>
      </c>
      <c r="I265" s="47" t="s">
        <v>131</v>
      </c>
      <c r="J265" s="47" t="s">
        <v>120</v>
      </c>
      <c r="K265" s="121" t="s">
        <v>772</v>
      </c>
      <c r="L265" s="33" t="s">
        <v>74</v>
      </c>
      <c r="M265" s="10">
        <v>92.55</v>
      </c>
      <c r="N265" s="27">
        <v>0.10891304347826088</v>
      </c>
      <c r="O265" s="28">
        <v>16.809999999999999</v>
      </c>
      <c r="P265" s="27">
        <v>0.01</v>
      </c>
      <c r="Q265" s="40">
        <f t="shared" si="616"/>
        <v>-0.1</v>
      </c>
      <c r="R265" s="42">
        <f t="shared" ref="R265" si="642">Q265+R264</f>
        <v>79.000000000000071</v>
      </c>
      <c r="S265" s="10">
        <f t="shared" ref="S265" si="643">M265</f>
        <v>92.55</v>
      </c>
      <c r="T265" s="27">
        <f t="shared" ref="T265" si="644">IF(S265&gt;0,T$4,0)</f>
        <v>1</v>
      </c>
      <c r="U265" s="28">
        <f t="shared" ref="U265" si="645">O265</f>
        <v>16.809999999999999</v>
      </c>
      <c r="V265" s="27">
        <f t="shared" ref="V265" si="646">IF(U265&gt;0,V$4,0)</f>
        <v>1</v>
      </c>
      <c r="W265" s="40">
        <f t="shared" si="58"/>
        <v>-2</v>
      </c>
      <c r="X265" s="42">
        <f t="shared" ref="X265" si="647">W265+X264</f>
        <v>157.76</v>
      </c>
      <c r="Y265" s="117"/>
      <c r="Z265" s="27"/>
      <c r="AA265" s="33"/>
      <c r="AB265" s="27"/>
      <c r="AC265" s="27"/>
      <c r="AD265" s="27"/>
      <c r="AE265" s="118"/>
      <c r="AF265" s="117"/>
      <c r="AG265" s="27"/>
      <c r="AH265" s="33"/>
      <c r="AI265" s="27"/>
      <c r="AJ265" s="27"/>
      <c r="AK265" s="118"/>
      <c r="AL265" s="70"/>
    </row>
    <row r="266" spans="1:38" outlineLevel="1" x14ac:dyDescent="0.2">
      <c r="A266" s="72"/>
      <c r="B266" s="34">
        <f t="shared" si="623"/>
        <v>261</v>
      </c>
      <c r="C266" s="2" t="s">
        <v>386</v>
      </c>
      <c r="D266" s="55">
        <v>44457</v>
      </c>
      <c r="E266" s="2" t="s">
        <v>80</v>
      </c>
      <c r="F266" s="47" t="s">
        <v>25</v>
      </c>
      <c r="G266" s="47" t="s">
        <v>67</v>
      </c>
      <c r="H266" s="47">
        <v>1000</v>
      </c>
      <c r="I266" s="47" t="s">
        <v>131</v>
      </c>
      <c r="J266" s="47" t="s">
        <v>120</v>
      </c>
      <c r="K266" s="121" t="s">
        <v>772</v>
      </c>
      <c r="L266" s="33" t="s">
        <v>9</v>
      </c>
      <c r="M266" s="10">
        <v>6.06</v>
      </c>
      <c r="N266" s="27">
        <v>1.9708000000000003</v>
      </c>
      <c r="O266" s="28">
        <v>2.11</v>
      </c>
      <c r="P266" s="27">
        <v>1.7755555555555556</v>
      </c>
      <c r="Q266" s="40">
        <f t="shared" si="616"/>
        <v>11.9</v>
      </c>
      <c r="R266" s="42">
        <f t="shared" ref="R266" si="648">Q266+R265</f>
        <v>90.900000000000077</v>
      </c>
      <c r="S266" s="10">
        <f t="shared" ref="S266" si="649">M266</f>
        <v>6.06</v>
      </c>
      <c r="T266" s="27">
        <f t="shared" ref="T266" si="650">IF(S266&gt;0,T$4,0)</f>
        <v>1</v>
      </c>
      <c r="U266" s="28">
        <f t="shared" ref="U266" si="651">O266</f>
        <v>2.11</v>
      </c>
      <c r="V266" s="27">
        <f t="shared" ref="V266" si="652">IF(U266&gt;0,V$4,0)</f>
        <v>1</v>
      </c>
      <c r="W266" s="40">
        <f t="shared" si="58"/>
        <v>6.17</v>
      </c>
      <c r="X266" s="42">
        <f t="shared" ref="X266" si="653">W266+X265</f>
        <v>163.92999999999998</v>
      </c>
      <c r="Y266" s="117"/>
      <c r="Z266" s="27"/>
      <c r="AA266" s="33"/>
      <c r="AB266" s="27"/>
      <c r="AC266" s="27"/>
      <c r="AD266" s="27"/>
      <c r="AE266" s="118"/>
      <c r="AF266" s="117"/>
      <c r="AG266" s="27"/>
      <c r="AH266" s="33"/>
      <c r="AI266" s="27"/>
      <c r="AJ266" s="27"/>
      <c r="AK266" s="118"/>
      <c r="AL266" s="70"/>
    </row>
    <row r="267" spans="1:38" outlineLevel="1" x14ac:dyDescent="0.2">
      <c r="A267" s="72"/>
      <c r="B267" s="34">
        <f t="shared" si="623"/>
        <v>262</v>
      </c>
      <c r="C267" s="2" t="s">
        <v>712</v>
      </c>
      <c r="D267" s="55">
        <v>44457</v>
      </c>
      <c r="E267" s="2" t="s">
        <v>80</v>
      </c>
      <c r="F267" s="47" t="s">
        <v>25</v>
      </c>
      <c r="G267" s="47" t="s">
        <v>67</v>
      </c>
      <c r="H267" s="47">
        <v>1000</v>
      </c>
      <c r="I267" s="47" t="s">
        <v>131</v>
      </c>
      <c r="J267" s="47" t="s">
        <v>120</v>
      </c>
      <c r="K267" s="121" t="s">
        <v>772</v>
      </c>
      <c r="L267" s="33" t="s">
        <v>86</v>
      </c>
      <c r="M267" s="10">
        <v>3.23</v>
      </c>
      <c r="N267" s="27">
        <v>4.4869172932330823</v>
      </c>
      <c r="O267" s="28">
        <v>1.62</v>
      </c>
      <c r="P267" s="27">
        <v>0</v>
      </c>
      <c r="Q267" s="40">
        <f t="shared" si="616"/>
        <v>-4.5</v>
      </c>
      <c r="R267" s="42">
        <f t="shared" ref="R267" si="654">Q267+R266</f>
        <v>86.400000000000077</v>
      </c>
      <c r="S267" s="10">
        <f t="shared" ref="S267" si="655">M267</f>
        <v>3.23</v>
      </c>
      <c r="T267" s="27">
        <f t="shared" ref="T267" si="656">IF(S267&gt;0,T$4,0)</f>
        <v>1</v>
      </c>
      <c r="U267" s="28">
        <f t="shared" ref="U267" si="657">O267</f>
        <v>1.62</v>
      </c>
      <c r="V267" s="27">
        <f t="shared" ref="V267" si="658">IF(U267&gt;0,V$4,0)</f>
        <v>1</v>
      </c>
      <c r="W267" s="40">
        <f t="shared" si="58"/>
        <v>-2</v>
      </c>
      <c r="X267" s="42">
        <f t="shared" ref="X267" si="659">W267+X266</f>
        <v>161.92999999999998</v>
      </c>
      <c r="Y267" s="117"/>
      <c r="Z267" s="27"/>
      <c r="AA267" s="33"/>
      <c r="AB267" s="27"/>
      <c r="AC267" s="27"/>
      <c r="AD267" s="27"/>
      <c r="AE267" s="118"/>
      <c r="AF267" s="117"/>
      <c r="AG267" s="27"/>
      <c r="AH267" s="33"/>
      <c r="AI267" s="27"/>
      <c r="AJ267" s="27"/>
      <c r="AK267" s="118"/>
      <c r="AL267" s="70"/>
    </row>
    <row r="268" spans="1:38" outlineLevel="1" x14ac:dyDescent="0.2">
      <c r="A268" s="72"/>
      <c r="B268" s="34">
        <f t="shared" si="623"/>
        <v>263</v>
      </c>
      <c r="C268" s="2" t="s">
        <v>834</v>
      </c>
      <c r="D268" s="55">
        <v>44457</v>
      </c>
      <c r="E268" s="2" t="s">
        <v>80</v>
      </c>
      <c r="F268" s="47" t="s">
        <v>25</v>
      </c>
      <c r="G268" s="47" t="s">
        <v>67</v>
      </c>
      <c r="H268" s="47">
        <v>1000</v>
      </c>
      <c r="I268" s="47" t="s">
        <v>131</v>
      </c>
      <c r="J268" s="47" t="s">
        <v>120</v>
      </c>
      <c r="K268" s="121" t="s">
        <v>772</v>
      </c>
      <c r="L268" s="33" t="s">
        <v>8</v>
      </c>
      <c r="M268" s="10">
        <v>4.34</v>
      </c>
      <c r="N268" s="27">
        <v>2.9903703703703708</v>
      </c>
      <c r="O268" s="28">
        <v>1.96</v>
      </c>
      <c r="P268" s="27">
        <v>3.12</v>
      </c>
      <c r="Q268" s="40">
        <f t="shared" si="616"/>
        <v>0</v>
      </c>
      <c r="R268" s="42">
        <f t="shared" ref="R268" si="660">Q268+R267</f>
        <v>86.400000000000077</v>
      </c>
      <c r="S268" s="10">
        <f t="shared" ref="S268" si="661">M268</f>
        <v>4.34</v>
      </c>
      <c r="T268" s="27">
        <f t="shared" ref="T268" si="662">IF(S268&gt;0,T$4,0)</f>
        <v>1</v>
      </c>
      <c r="U268" s="28">
        <f t="shared" ref="U268" si="663">O268</f>
        <v>1.96</v>
      </c>
      <c r="V268" s="27">
        <f t="shared" ref="V268" si="664">IF(U268&gt;0,V$4,0)</f>
        <v>1</v>
      </c>
      <c r="W268" s="40">
        <f t="shared" si="58"/>
        <v>-0.04</v>
      </c>
      <c r="X268" s="42">
        <f t="shared" ref="X268" si="665">W268+X267</f>
        <v>161.88999999999999</v>
      </c>
      <c r="Y268" s="117"/>
      <c r="Z268" s="27"/>
      <c r="AA268" s="33"/>
      <c r="AB268" s="27"/>
      <c r="AC268" s="27"/>
      <c r="AD268" s="27"/>
      <c r="AE268" s="118"/>
      <c r="AF268" s="117"/>
      <c r="AG268" s="27"/>
      <c r="AH268" s="33"/>
      <c r="AI268" s="27"/>
      <c r="AJ268" s="27"/>
      <c r="AK268" s="118"/>
      <c r="AL268" s="70"/>
    </row>
    <row r="269" spans="1:38" outlineLevel="1" x14ac:dyDescent="0.2">
      <c r="A269" s="72"/>
      <c r="B269" s="34">
        <f t="shared" si="623"/>
        <v>264</v>
      </c>
      <c r="C269" s="2" t="s">
        <v>287</v>
      </c>
      <c r="D269" s="55">
        <v>44457</v>
      </c>
      <c r="E269" s="2" t="s">
        <v>49</v>
      </c>
      <c r="F269" s="47" t="s">
        <v>41</v>
      </c>
      <c r="G269" s="47" t="s">
        <v>836</v>
      </c>
      <c r="H269" s="47">
        <v>1000</v>
      </c>
      <c r="I269" s="47" t="s">
        <v>132</v>
      </c>
      <c r="J269" s="47" t="s">
        <v>120</v>
      </c>
      <c r="K269" s="121" t="s">
        <v>772</v>
      </c>
      <c r="L269" s="33" t="s">
        <v>12</v>
      </c>
      <c r="M269" s="10">
        <v>5.4</v>
      </c>
      <c r="N269" s="27">
        <v>2.2663003663003662</v>
      </c>
      <c r="O269" s="28">
        <v>2</v>
      </c>
      <c r="P269" s="27">
        <v>2.2199999999999998</v>
      </c>
      <c r="Q269" s="40">
        <f t="shared" si="616"/>
        <v>0</v>
      </c>
      <c r="R269" s="42">
        <f t="shared" ref="R269" si="666">Q269+R268</f>
        <v>86.400000000000077</v>
      </c>
      <c r="S269" s="10">
        <f t="shared" ref="S269" si="667">M269</f>
        <v>5.4</v>
      </c>
      <c r="T269" s="27">
        <f t="shared" ref="T269" si="668">IF(S269&gt;0,T$4,0)</f>
        <v>1</v>
      </c>
      <c r="U269" s="28">
        <f t="shared" ref="U269" si="669">O269</f>
        <v>2</v>
      </c>
      <c r="V269" s="27">
        <f t="shared" ref="V269" si="670">IF(U269&gt;0,V$4,0)</f>
        <v>1</v>
      </c>
      <c r="W269" s="40">
        <f t="shared" si="58"/>
        <v>0</v>
      </c>
      <c r="X269" s="42">
        <f t="shared" ref="X269" si="671">W269+X268</f>
        <v>161.88999999999999</v>
      </c>
      <c r="Y269" s="117"/>
      <c r="Z269" s="27"/>
      <c r="AA269" s="33"/>
      <c r="AB269" s="27"/>
      <c r="AC269" s="27"/>
      <c r="AD269" s="27"/>
      <c r="AE269" s="118"/>
      <c r="AF269" s="117"/>
      <c r="AG269" s="27"/>
      <c r="AH269" s="33"/>
      <c r="AI269" s="27"/>
      <c r="AJ269" s="27"/>
      <c r="AK269" s="118"/>
      <c r="AL269" s="70"/>
    </row>
    <row r="270" spans="1:38" outlineLevel="1" x14ac:dyDescent="0.2">
      <c r="A270" s="72"/>
      <c r="B270" s="34">
        <f t="shared" si="623"/>
        <v>265</v>
      </c>
      <c r="C270" s="2" t="s">
        <v>544</v>
      </c>
      <c r="D270" s="55">
        <v>44457</v>
      </c>
      <c r="E270" s="2" t="s">
        <v>49</v>
      </c>
      <c r="F270" s="47" t="s">
        <v>48</v>
      </c>
      <c r="G270" s="47" t="s">
        <v>835</v>
      </c>
      <c r="H270" s="47">
        <v>1400</v>
      </c>
      <c r="I270" s="47" t="s">
        <v>132</v>
      </c>
      <c r="J270" s="47" t="s">
        <v>120</v>
      </c>
      <c r="K270" s="121" t="s">
        <v>772</v>
      </c>
      <c r="L270" s="33" t="s">
        <v>8</v>
      </c>
      <c r="M270" s="10">
        <v>4.5999999999999996</v>
      </c>
      <c r="N270" s="27">
        <v>2.7717241379310344</v>
      </c>
      <c r="O270" s="28">
        <v>2.2200000000000002</v>
      </c>
      <c r="P270" s="27">
        <v>2.3088888888888888</v>
      </c>
      <c r="Q270" s="40">
        <f t="shared" si="616"/>
        <v>0</v>
      </c>
      <c r="R270" s="42">
        <f t="shared" ref="R270" si="672">Q270+R269</f>
        <v>86.400000000000077</v>
      </c>
      <c r="S270" s="10">
        <f t="shared" ref="S270" si="673">M270</f>
        <v>4.5999999999999996</v>
      </c>
      <c r="T270" s="27">
        <f t="shared" ref="T270" si="674">IF(S270&gt;0,T$4,0)</f>
        <v>1</v>
      </c>
      <c r="U270" s="28">
        <f t="shared" ref="U270" si="675">O270</f>
        <v>2.2200000000000002</v>
      </c>
      <c r="V270" s="27">
        <f t="shared" ref="V270" si="676">IF(U270&gt;0,V$4,0)</f>
        <v>1</v>
      </c>
      <c r="W270" s="40">
        <f t="shared" si="58"/>
        <v>0.22</v>
      </c>
      <c r="X270" s="42">
        <f t="shared" ref="X270" si="677">W270+X269</f>
        <v>162.10999999999999</v>
      </c>
      <c r="Y270" s="117"/>
      <c r="Z270" s="27"/>
      <c r="AA270" s="33"/>
      <c r="AB270" s="27"/>
      <c r="AC270" s="27"/>
      <c r="AD270" s="27"/>
      <c r="AE270" s="118"/>
      <c r="AF270" s="117"/>
      <c r="AG270" s="27"/>
      <c r="AH270" s="33"/>
      <c r="AI270" s="27"/>
      <c r="AJ270" s="27"/>
      <c r="AK270" s="118"/>
      <c r="AL270" s="70"/>
    </row>
    <row r="271" spans="1:38" outlineLevel="1" x14ac:dyDescent="0.2">
      <c r="A271" s="72"/>
      <c r="B271" s="34">
        <f t="shared" si="623"/>
        <v>266</v>
      </c>
      <c r="C271" s="2" t="s">
        <v>837</v>
      </c>
      <c r="D271" s="55">
        <v>44458</v>
      </c>
      <c r="E271" s="2" t="s">
        <v>32</v>
      </c>
      <c r="F271" s="47" t="s">
        <v>25</v>
      </c>
      <c r="G271" s="47" t="s">
        <v>67</v>
      </c>
      <c r="H271" s="47">
        <v>1100</v>
      </c>
      <c r="I271" s="47" t="s">
        <v>132</v>
      </c>
      <c r="J271" s="47" t="s">
        <v>120</v>
      </c>
      <c r="K271" s="121" t="s">
        <v>772</v>
      </c>
      <c r="L271" s="33" t="s">
        <v>110</v>
      </c>
      <c r="M271" s="10">
        <v>21.36</v>
      </c>
      <c r="N271" s="27">
        <v>0.49048780487804883</v>
      </c>
      <c r="O271" s="28">
        <v>4.01</v>
      </c>
      <c r="P271" s="27">
        <v>0.15333333333333338</v>
      </c>
      <c r="Q271" s="40">
        <f t="shared" si="616"/>
        <v>-0.6</v>
      </c>
      <c r="R271" s="42">
        <f t="shared" ref="R271" si="678">Q271+R270</f>
        <v>85.800000000000082</v>
      </c>
      <c r="S271" s="10">
        <f t="shared" ref="S271" si="679">M271</f>
        <v>21.36</v>
      </c>
      <c r="T271" s="27">
        <f t="shared" ref="T271" si="680">IF(S271&gt;0,T$4,0)</f>
        <v>1</v>
      </c>
      <c r="U271" s="28">
        <f t="shared" ref="U271" si="681">O271</f>
        <v>4.01</v>
      </c>
      <c r="V271" s="27">
        <f t="shared" ref="V271" si="682">IF(U271&gt;0,V$4,0)</f>
        <v>1</v>
      </c>
      <c r="W271" s="40">
        <f t="shared" si="58"/>
        <v>-2</v>
      </c>
      <c r="X271" s="42">
        <f t="shared" ref="X271" si="683">W271+X270</f>
        <v>160.10999999999999</v>
      </c>
      <c r="Y271" s="117"/>
      <c r="Z271" s="27"/>
      <c r="AA271" s="33"/>
      <c r="AB271" s="27"/>
      <c r="AC271" s="27"/>
      <c r="AD271" s="27"/>
      <c r="AE271" s="118"/>
      <c r="AF271" s="117"/>
      <c r="AG271" s="27"/>
      <c r="AH271" s="33"/>
      <c r="AI271" s="27"/>
      <c r="AJ271" s="27"/>
      <c r="AK271" s="118"/>
      <c r="AL271" s="70"/>
    </row>
    <row r="272" spans="1:38" outlineLevel="1" x14ac:dyDescent="0.2">
      <c r="A272" s="72"/>
      <c r="B272" s="34">
        <f t="shared" si="623"/>
        <v>267</v>
      </c>
      <c r="C272" s="2" t="s">
        <v>839</v>
      </c>
      <c r="D272" s="55">
        <v>44459</v>
      </c>
      <c r="E272" s="2" t="s">
        <v>840</v>
      </c>
      <c r="F272" s="47" t="s">
        <v>25</v>
      </c>
      <c r="G272" s="47" t="s">
        <v>67</v>
      </c>
      <c r="H272" s="47">
        <v>1100</v>
      </c>
      <c r="I272" s="47" t="s">
        <v>131</v>
      </c>
      <c r="J272" s="47" t="s">
        <v>120</v>
      </c>
      <c r="K272" s="121" t="s">
        <v>772</v>
      </c>
      <c r="L272" s="33" t="s">
        <v>8</v>
      </c>
      <c r="M272" s="10">
        <v>5.33</v>
      </c>
      <c r="N272" s="27">
        <v>2.3147058823529414</v>
      </c>
      <c r="O272" s="28">
        <v>1.26</v>
      </c>
      <c r="P272" s="27">
        <v>0</v>
      </c>
      <c r="Q272" s="40">
        <f t="shared" si="616"/>
        <v>-2.2999999999999998</v>
      </c>
      <c r="R272" s="42">
        <f t="shared" ref="R272" si="684">Q272+R271</f>
        <v>83.500000000000085</v>
      </c>
      <c r="S272" s="10">
        <f t="shared" ref="S272" si="685">M272</f>
        <v>5.33</v>
      </c>
      <c r="T272" s="27">
        <f t="shared" ref="T272" si="686">IF(S272&gt;0,T$4,0)</f>
        <v>1</v>
      </c>
      <c r="U272" s="28">
        <f t="shared" ref="U272" si="687">O272</f>
        <v>1.26</v>
      </c>
      <c r="V272" s="27">
        <f t="shared" ref="V272" si="688">IF(U272&gt;0,V$4,0)</f>
        <v>1</v>
      </c>
      <c r="W272" s="40">
        <f t="shared" si="58"/>
        <v>-0.74</v>
      </c>
      <c r="X272" s="42">
        <f t="shared" ref="X272" si="689">W272+X271</f>
        <v>159.36999999999998</v>
      </c>
      <c r="Y272" s="117"/>
      <c r="Z272" s="27"/>
      <c r="AA272" s="33"/>
      <c r="AB272" s="27"/>
      <c r="AC272" s="27"/>
      <c r="AD272" s="27"/>
      <c r="AE272" s="118"/>
      <c r="AF272" s="117"/>
      <c r="AG272" s="27"/>
      <c r="AH272" s="33"/>
      <c r="AI272" s="27"/>
      <c r="AJ272" s="27"/>
      <c r="AK272" s="118"/>
      <c r="AL272" s="70"/>
    </row>
    <row r="273" spans="1:38" outlineLevel="1" x14ac:dyDescent="0.2">
      <c r="A273" s="72"/>
      <c r="B273" s="34">
        <f t="shared" si="623"/>
        <v>268</v>
      </c>
      <c r="C273" s="2" t="s">
        <v>842</v>
      </c>
      <c r="D273" s="55">
        <v>44461</v>
      </c>
      <c r="E273" s="2" t="s">
        <v>31</v>
      </c>
      <c r="F273" s="47" t="s">
        <v>25</v>
      </c>
      <c r="G273" s="47" t="s">
        <v>69</v>
      </c>
      <c r="H273" s="47">
        <v>1000</v>
      </c>
      <c r="I273" s="47" t="s">
        <v>131</v>
      </c>
      <c r="J273" s="47" t="s">
        <v>120</v>
      </c>
      <c r="K273" s="121" t="s">
        <v>772</v>
      </c>
      <c r="L273" s="33" t="s">
        <v>56</v>
      </c>
      <c r="M273" s="10">
        <v>7.56</v>
      </c>
      <c r="N273" s="27">
        <v>1.5259767610748001</v>
      </c>
      <c r="O273" s="28">
        <v>3.3</v>
      </c>
      <c r="P273" s="27">
        <v>0.66222222222222227</v>
      </c>
      <c r="Q273" s="40">
        <f t="shared" si="616"/>
        <v>-2.2000000000000002</v>
      </c>
      <c r="R273" s="42">
        <f t="shared" ref="R273" si="690">Q273+R272</f>
        <v>81.300000000000082</v>
      </c>
      <c r="S273" s="10">
        <f t="shared" ref="S273" si="691">M273</f>
        <v>7.56</v>
      </c>
      <c r="T273" s="27">
        <f t="shared" ref="T273" si="692">IF(S273&gt;0,T$4,0)</f>
        <v>1</v>
      </c>
      <c r="U273" s="28">
        <f t="shared" ref="U273" si="693">O273</f>
        <v>3.3</v>
      </c>
      <c r="V273" s="27">
        <f t="shared" ref="V273" si="694">IF(U273&gt;0,V$4,0)</f>
        <v>1</v>
      </c>
      <c r="W273" s="40">
        <f t="shared" si="58"/>
        <v>-2</v>
      </c>
      <c r="X273" s="42">
        <f t="shared" ref="X273" si="695">W273+X272</f>
        <v>157.36999999999998</v>
      </c>
      <c r="Y273" s="117"/>
      <c r="Z273" s="27"/>
      <c r="AA273" s="33"/>
      <c r="AB273" s="27"/>
      <c r="AC273" s="27"/>
      <c r="AD273" s="27"/>
      <c r="AE273" s="118"/>
      <c r="AF273" s="117"/>
      <c r="AG273" s="27"/>
      <c r="AH273" s="33"/>
      <c r="AI273" s="27"/>
      <c r="AJ273" s="27"/>
      <c r="AK273" s="118"/>
      <c r="AL273" s="70"/>
    </row>
    <row r="274" spans="1:38" outlineLevel="1" x14ac:dyDescent="0.2">
      <c r="A274" s="72"/>
      <c r="B274" s="34">
        <f t="shared" si="623"/>
        <v>269</v>
      </c>
      <c r="C274" s="2" t="s">
        <v>798</v>
      </c>
      <c r="D274" s="55">
        <v>44462</v>
      </c>
      <c r="E274" s="2" t="s">
        <v>15</v>
      </c>
      <c r="F274" s="47" t="s">
        <v>25</v>
      </c>
      <c r="G274" s="47" t="s">
        <v>67</v>
      </c>
      <c r="H274" s="47">
        <v>1000</v>
      </c>
      <c r="I274" s="47" t="s">
        <v>131</v>
      </c>
      <c r="J274" s="47" t="s">
        <v>120</v>
      </c>
      <c r="K274" s="121" t="s">
        <v>772</v>
      </c>
      <c r="L274" s="33" t="s">
        <v>8</v>
      </c>
      <c r="M274" s="10">
        <v>9.7899999999999991</v>
      </c>
      <c r="N274" s="27">
        <v>1.1331501831501831</v>
      </c>
      <c r="O274" s="28">
        <v>2.42</v>
      </c>
      <c r="P274" s="27">
        <v>0.80727272727272659</v>
      </c>
      <c r="Q274" s="40">
        <f t="shared" si="616"/>
        <v>0</v>
      </c>
      <c r="R274" s="42">
        <f t="shared" ref="R274" si="696">Q274+R273</f>
        <v>81.300000000000082</v>
      </c>
      <c r="S274" s="10">
        <f t="shared" ref="S274" si="697">M274</f>
        <v>9.7899999999999991</v>
      </c>
      <c r="T274" s="27">
        <f t="shared" ref="T274" si="698">IF(S274&gt;0,T$4,0)</f>
        <v>1</v>
      </c>
      <c r="U274" s="28">
        <f t="shared" ref="U274" si="699">O274</f>
        <v>2.42</v>
      </c>
      <c r="V274" s="27">
        <f t="shared" ref="V274" si="700">IF(U274&gt;0,V$4,0)</f>
        <v>1</v>
      </c>
      <c r="W274" s="40">
        <f t="shared" si="58"/>
        <v>0.42</v>
      </c>
      <c r="X274" s="42">
        <f t="shared" ref="X274" si="701">W274+X273</f>
        <v>157.78999999999996</v>
      </c>
      <c r="Y274" s="117"/>
      <c r="Z274" s="27"/>
      <c r="AA274" s="33"/>
      <c r="AB274" s="27"/>
      <c r="AC274" s="27"/>
      <c r="AD274" s="27"/>
      <c r="AE274" s="118"/>
      <c r="AF274" s="117"/>
      <c r="AG274" s="27"/>
      <c r="AH274" s="33"/>
      <c r="AI274" s="27"/>
      <c r="AJ274" s="27"/>
      <c r="AK274" s="118"/>
      <c r="AL274" s="70"/>
    </row>
    <row r="275" spans="1:38" outlineLevel="1" collapsed="1" x14ac:dyDescent="0.2">
      <c r="A275" s="72"/>
      <c r="B275" s="34">
        <f t="shared" si="623"/>
        <v>270</v>
      </c>
      <c r="C275" s="2" t="s">
        <v>781</v>
      </c>
      <c r="D275" s="55">
        <v>44462</v>
      </c>
      <c r="E275" s="2" t="s">
        <v>15</v>
      </c>
      <c r="F275" s="47" t="s">
        <v>25</v>
      </c>
      <c r="G275" s="47" t="s">
        <v>67</v>
      </c>
      <c r="H275" s="47">
        <v>1000</v>
      </c>
      <c r="I275" s="47" t="s">
        <v>131</v>
      </c>
      <c r="J275" s="47" t="s">
        <v>120</v>
      </c>
      <c r="K275" s="121" t="s">
        <v>772</v>
      </c>
      <c r="L275" s="33" t="s">
        <v>12</v>
      </c>
      <c r="M275" s="10">
        <v>40</v>
      </c>
      <c r="N275" s="27">
        <v>0.25615384615384618</v>
      </c>
      <c r="O275" s="28">
        <v>5.9</v>
      </c>
      <c r="P275" s="27">
        <v>5.000000000000001E-2</v>
      </c>
      <c r="Q275" s="40">
        <f t="shared" si="616"/>
        <v>0</v>
      </c>
      <c r="R275" s="42">
        <f t="shared" ref="R275" si="702">Q275+R274</f>
        <v>81.300000000000082</v>
      </c>
      <c r="S275" s="10">
        <f t="shared" ref="S275" si="703">M275</f>
        <v>40</v>
      </c>
      <c r="T275" s="27">
        <f t="shared" ref="T275" si="704">IF(S275&gt;0,T$4,0)</f>
        <v>1</v>
      </c>
      <c r="U275" s="28">
        <f t="shared" ref="U275" si="705">O275</f>
        <v>5.9</v>
      </c>
      <c r="V275" s="27">
        <f t="shared" ref="V275" si="706">IF(U275&gt;0,V$4,0)</f>
        <v>1</v>
      </c>
      <c r="W275" s="40">
        <f t="shared" si="58"/>
        <v>3.9</v>
      </c>
      <c r="X275" s="42">
        <f t="shared" ref="X275" si="707">W275+X274</f>
        <v>161.68999999999997</v>
      </c>
      <c r="Y275" s="117"/>
      <c r="Z275" s="27"/>
      <c r="AA275" s="33"/>
      <c r="AB275" s="27"/>
      <c r="AC275" s="27"/>
      <c r="AD275" s="27"/>
      <c r="AE275" s="118"/>
      <c r="AF275" s="117"/>
      <c r="AG275" s="27"/>
      <c r="AH275" s="33"/>
      <c r="AI275" s="27"/>
      <c r="AJ275" s="27"/>
      <c r="AK275" s="118"/>
      <c r="AL275" s="70"/>
    </row>
    <row r="276" spans="1:38" outlineLevel="1" x14ac:dyDescent="0.2">
      <c r="A276" s="72"/>
      <c r="B276" s="34">
        <f t="shared" si="623"/>
        <v>271</v>
      </c>
      <c r="C276" s="2" t="s">
        <v>467</v>
      </c>
      <c r="D276" s="55">
        <v>44462</v>
      </c>
      <c r="E276" s="2" t="s">
        <v>15</v>
      </c>
      <c r="F276" s="47" t="s">
        <v>36</v>
      </c>
      <c r="G276" s="47" t="s">
        <v>67</v>
      </c>
      <c r="H276" s="47">
        <v>1200</v>
      </c>
      <c r="I276" s="47" t="s">
        <v>131</v>
      </c>
      <c r="J276" s="47" t="s">
        <v>120</v>
      </c>
      <c r="K276" s="121" t="s">
        <v>772</v>
      </c>
      <c r="L276" s="33" t="s">
        <v>86</v>
      </c>
      <c r="M276" s="10">
        <v>9.42</v>
      </c>
      <c r="N276" s="27">
        <v>1.1926546003016592</v>
      </c>
      <c r="O276" s="28">
        <v>2.81</v>
      </c>
      <c r="P276" s="27">
        <v>0.66857142857142859</v>
      </c>
      <c r="Q276" s="40">
        <f t="shared" si="616"/>
        <v>-1.9</v>
      </c>
      <c r="R276" s="42">
        <f t="shared" ref="R276" si="708">Q276+R275</f>
        <v>79.400000000000077</v>
      </c>
      <c r="S276" s="10">
        <f t="shared" ref="S276" si="709">M276</f>
        <v>9.42</v>
      </c>
      <c r="T276" s="27">
        <f t="shared" ref="T276" si="710">IF(S276&gt;0,T$4,0)</f>
        <v>1</v>
      </c>
      <c r="U276" s="28">
        <f t="shared" ref="U276" si="711">O276</f>
        <v>2.81</v>
      </c>
      <c r="V276" s="27">
        <f t="shared" ref="V276" si="712">IF(U276&gt;0,V$4,0)</f>
        <v>1</v>
      </c>
      <c r="W276" s="40">
        <f t="shared" si="58"/>
        <v>-2</v>
      </c>
      <c r="X276" s="42">
        <f t="shared" ref="X276" si="713">W276+X275</f>
        <v>159.68999999999997</v>
      </c>
      <c r="Y276" s="117"/>
      <c r="Z276" s="27"/>
      <c r="AA276" s="33"/>
      <c r="AB276" s="27"/>
      <c r="AC276" s="27"/>
      <c r="AD276" s="27"/>
      <c r="AE276" s="118"/>
      <c r="AF276" s="117"/>
      <c r="AG276" s="27"/>
      <c r="AH276" s="33"/>
      <c r="AI276" s="27"/>
      <c r="AJ276" s="27"/>
      <c r="AK276" s="118"/>
      <c r="AL276" s="70"/>
    </row>
    <row r="277" spans="1:38" outlineLevel="1" x14ac:dyDescent="0.2">
      <c r="A277" s="72"/>
      <c r="B277" s="34">
        <f t="shared" si="623"/>
        <v>272</v>
      </c>
      <c r="C277" s="2" t="s">
        <v>843</v>
      </c>
      <c r="D277" s="55">
        <v>44462</v>
      </c>
      <c r="E277" s="2" t="s">
        <v>15</v>
      </c>
      <c r="F277" s="47" t="s">
        <v>36</v>
      </c>
      <c r="G277" s="47" t="s">
        <v>67</v>
      </c>
      <c r="H277" s="47">
        <v>1200</v>
      </c>
      <c r="I277" s="47" t="s">
        <v>131</v>
      </c>
      <c r="J277" s="47" t="s">
        <v>120</v>
      </c>
      <c r="K277" s="121" t="s">
        <v>772</v>
      </c>
      <c r="L277" s="33" t="s">
        <v>74</v>
      </c>
      <c r="M277" s="10">
        <v>14.11</v>
      </c>
      <c r="N277" s="27">
        <v>0.76384615384615373</v>
      </c>
      <c r="O277" s="28">
        <v>4.0999999999999996</v>
      </c>
      <c r="P277" s="27">
        <v>0.25499999999999978</v>
      </c>
      <c r="Q277" s="40">
        <f t="shared" si="616"/>
        <v>-1</v>
      </c>
      <c r="R277" s="42">
        <f t="shared" ref="R277:R278" si="714">Q277+R276</f>
        <v>78.400000000000077</v>
      </c>
      <c r="S277" s="10">
        <f t="shared" ref="S277:S278" si="715">M277</f>
        <v>14.11</v>
      </c>
      <c r="T277" s="27">
        <f t="shared" ref="T277:T278" si="716">IF(S277&gt;0,T$4,0)</f>
        <v>1</v>
      </c>
      <c r="U277" s="28">
        <f t="shared" ref="U277:U278" si="717">O277</f>
        <v>4.0999999999999996</v>
      </c>
      <c r="V277" s="27">
        <f t="shared" ref="V277:V278" si="718">IF(U277&gt;0,V$4,0)</f>
        <v>1</v>
      </c>
      <c r="W277" s="40">
        <f t="shared" si="58"/>
        <v>-2</v>
      </c>
      <c r="X277" s="42">
        <f t="shared" ref="X277:X278" si="719">W277+X276</f>
        <v>157.68999999999997</v>
      </c>
      <c r="Y277" s="117"/>
      <c r="Z277" s="27"/>
      <c r="AA277" s="33"/>
      <c r="AB277" s="27"/>
      <c r="AC277" s="27"/>
      <c r="AD277" s="27"/>
      <c r="AE277" s="118"/>
      <c r="AF277" s="117"/>
      <c r="AG277" s="27"/>
      <c r="AH277" s="33"/>
      <c r="AI277" s="27"/>
      <c r="AJ277" s="27"/>
      <c r="AK277" s="118"/>
      <c r="AL277" s="70"/>
    </row>
    <row r="278" spans="1:38" outlineLevel="1" x14ac:dyDescent="0.2">
      <c r="A278" s="72"/>
      <c r="B278" s="34">
        <f t="shared" si="623"/>
        <v>273</v>
      </c>
      <c r="C278" s="2" t="s">
        <v>98</v>
      </c>
      <c r="D278" s="55">
        <v>44463</v>
      </c>
      <c r="E278" s="2" t="s">
        <v>27</v>
      </c>
      <c r="F278" s="47" t="s">
        <v>13</v>
      </c>
      <c r="G278" s="47" t="s">
        <v>835</v>
      </c>
      <c r="H278" s="47">
        <v>1000</v>
      </c>
      <c r="I278" s="47" t="s">
        <v>132</v>
      </c>
      <c r="J278" s="47" t="s">
        <v>120</v>
      </c>
      <c r="K278" s="121" t="s">
        <v>772</v>
      </c>
      <c r="L278" s="33" t="s">
        <v>86</v>
      </c>
      <c r="M278" s="10">
        <v>16.2</v>
      </c>
      <c r="N278" s="27">
        <v>0.65679012345679011</v>
      </c>
      <c r="O278" s="28">
        <v>4.18</v>
      </c>
      <c r="P278" s="27">
        <v>0.21000000000000002</v>
      </c>
      <c r="Q278" s="40">
        <f t="shared" si="616"/>
        <v>-0.9</v>
      </c>
      <c r="R278" s="42">
        <f t="shared" si="714"/>
        <v>77.500000000000071</v>
      </c>
      <c r="S278" s="10">
        <f t="shared" si="715"/>
        <v>16.2</v>
      </c>
      <c r="T278" s="27">
        <f t="shared" si="716"/>
        <v>1</v>
      </c>
      <c r="U278" s="28">
        <f t="shared" si="717"/>
        <v>4.18</v>
      </c>
      <c r="V278" s="27">
        <f t="shared" si="718"/>
        <v>1</v>
      </c>
      <c r="W278" s="40">
        <f t="shared" si="58"/>
        <v>-2</v>
      </c>
      <c r="X278" s="42">
        <f t="shared" si="719"/>
        <v>155.68999999999997</v>
      </c>
      <c r="Y278" s="117"/>
      <c r="Z278" s="27"/>
      <c r="AA278" s="33"/>
      <c r="AB278" s="27"/>
      <c r="AC278" s="27"/>
      <c r="AD278" s="27"/>
      <c r="AE278" s="118"/>
      <c r="AF278" s="117"/>
      <c r="AG278" s="27"/>
      <c r="AH278" s="33"/>
      <c r="AI278" s="27"/>
      <c r="AJ278" s="27"/>
      <c r="AK278" s="118"/>
      <c r="AL278" s="70"/>
    </row>
    <row r="279" spans="1:38" outlineLevel="1" x14ac:dyDescent="0.2">
      <c r="A279" s="72"/>
      <c r="B279" s="34">
        <f t="shared" si="623"/>
        <v>274</v>
      </c>
      <c r="C279" s="2" t="s">
        <v>845</v>
      </c>
      <c r="D279" s="55">
        <v>44464</v>
      </c>
      <c r="E279" s="2" t="s">
        <v>43</v>
      </c>
      <c r="F279" s="47" t="s">
        <v>10</v>
      </c>
      <c r="G279" s="47" t="s">
        <v>112</v>
      </c>
      <c r="H279" s="47">
        <v>1400</v>
      </c>
      <c r="I279" s="47" t="s">
        <v>132</v>
      </c>
      <c r="J279" s="47" t="s">
        <v>120</v>
      </c>
      <c r="K279" s="121" t="s">
        <v>772</v>
      </c>
      <c r="L279" s="33" t="s">
        <v>12</v>
      </c>
      <c r="M279" s="10">
        <v>70</v>
      </c>
      <c r="N279" s="27">
        <v>0.14478260869565218</v>
      </c>
      <c r="O279" s="28">
        <v>11.86</v>
      </c>
      <c r="P279" s="27">
        <v>0.01</v>
      </c>
      <c r="Q279" s="40">
        <f t="shared" si="616"/>
        <v>0</v>
      </c>
      <c r="R279" s="42">
        <f t="shared" ref="R279" si="720">Q279+R278</f>
        <v>77.500000000000071</v>
      </c>
      <c r="S279" s="10">
        <f t="shared" ref="S279" si="721">M279</f>
        <v>70</v>
      </c>
      <c r="T279" s="27">
        <f t="shared" ref="T279" si="722">IF(S279&gt;0,T$4,0)</f>
        <v>1</v>
      </c>
      <c r="U279" s="28">
        <f t="shared" ref="U279" si="723">O279</f>
        <v>11.86</v>
      </c>
      <c r="V279" s="27">
        <f t="shared" ref="V279" si="724">IF(U279&gt;0,V$4,0)</f>
        <v>1</v>
      </c>
      <c r="W279" s="40">
        <f t="shared" si="58"/>
        <v>9.86</v>
      </c>
      <c r="X279" s="42">
        <f t="shared" ref="X279" si="725">W279+X278</f>
        <v>165.54999999999995</v>
      </c>
      <c r="Y279" s="117"/>
      <c r="Z279" s="27"/>
      <c r="AA279" s="33"/>
      <c r="AB279" s="27"/>
      <c r="AC279" s="27"/>
      <c r="AD279" s="27"/>
      <c r="AE279" s="118"/>
      <c r="AF279" s="117"/>
      <c r="AG279" s="27"/>
      <c r="AH279" s="33"/>
      <c r="AI279" s="27"/>
      <c r="AJ279" s="27"/>
      <c r="AK279" s="118"/>
      <c r="AL279" s="70"/>
    </row>
    <row r="280" spans="1:38" outlineLevel="1" collapsed="1" x14ac:dyDescent="0.2">
      <c r="A280" s="72"/>
      <c r="B280" s="34">
        <f t="shared" si="623"/>
        <v>275</v>
      </c>
      <c r="C280" s="2" t="s">
        <v>806</v>
      </c>
      <c r="D280" s="55">
        <v>44465</v>
      </c>
      <c r="E280" s="2" t="s">
        <v>11</v>
      </c>
      <c r="F280" s="47" t="s">
        <v>25</v>
      </c>
      <c r="G280" s="47" t="s">
        <v>67</v>
      </c>
      <c r="H280" s="47">
        <v>1406</v>
      </c>
      <c r="I280" s="47" t="s">
        <v>132</v>
      </c>
      <c r="J280" s="47" t="s">
        <v>120</v>
      </c>
      <c r="K280" s="121" t="s">
        <v>772</v>
      </c>
      <c r="L280" s="33" t="s">
        <v>62</v>
      </c>
      <c r="M280" s="10">
        <v>4.47</v>
      </c>
      <c r="N280" s="27">
        <v>2.8740880503144655</v>
      </c>
      <c r="O280" s="28">
        <v>1.51</v>
      </c>
      <c r="P280" s="27">
        <v>0</v>
      </c>
      <c r="Q280" s="40">
        <f t="shared" si="616"/>
        <v>-2.9</v>
      </c>
      <c r="R280" s="42">
        <f t="shared" ref="R280" si="726">Q280+R279</f>
        <v>74.600000000000065</v>
      </c>
      <c r="S280" s="10">
        <f t="shared" ref="S280" si="727">M280</f>
        <v>4.47</v>
      </c>
      <c r="T280" s="27">
        <f t="shared" ref="T280" si="728">IF(S280&gt;0,T$4,0)</f>
        <v>1</v>
      </c>
      <c r="U280" s="28">
        <f t="shared" ref="U280" si="729">O280</f>
        <v>1.51</v>
      </c>
      <c r="V280" s="27">
        <f t="shared" ref="V280" si="730">IF(U280&gt;0,V$4,0)</f>
        <v>1</v>
      </c>
      <c r="W280" s="40">
        <f t="shared" si="58"/>
        <v>-2</v>
      </c>
      <c r="X280" s="42">
        <f t="shared" ref="X280" si="731">W280+X279</f>
        <v>163.54999999999995</v>
      </c>
      <c r="Y280" s="117"/>
      <c r="Z280" s="27"/>
      <c r="AA280" s="33"/>
      <c r="AB280" s="27"/>
      <c r="AC280" s="27"/>
      <c r="AD280" s="27"/>
      <c r="AE280" s="118"/>
      <c r="AF280" s="117"/>
      <c r="AG280" s="27"/>
      <c r="AH280" s="33"/>
      <c r="AI280" s="27"/>
      <c r="AJ280" s="27"/>
      <c r="AK280" s="118"/>
      <c r="AL280" s="70"/>
    </row>
    <row r="281" spans="1:38" outlineLevel="1" collapsed="1" x14ac:dyDescent="0.2">
      <c r="A281" s="72"/>
      <c r="B281" s="34">
        <f t="shared" si="623"/>
        <v>276</v>
      </c>
      <c r="C281" s="2" t="s">
        <v>846</v>
      </c>
      <c r="D281" s="55">
        <v>44465</v>
      </c>
      <c r="E281" s="2" t="s">
        <v>11</v>
      </c>
      <c r="F281" s="47" t="s">
        <v>25</v>
      </c>
      <c r="G281" s="47" t="s">
        <v>67</v>
      </c>
      <c r="H281" s="47">
        <v>1406</v>
      </c>
      <c r="I281" s="47" t="s">
        <v>132</v>
      </c>
      <c r="J281" s="47" t="s">
        <v>120</v>
      </c>
      <c r="K281" s="121" t="s">
        <v>772</v>
      </c>
      <c r="L281" s="33" t="s">
        <v>9</v>
      </c>
      <c r="M281" s="10">
        <v>2.2400000000000002</v>
      </c>
      <c r="N281" s="27">
        <v>8.0621339950372217</v>
      </c>
      <c r="O281" s="28">
        <v>1.23</v>
      </c>
      <c r="P281" s="27">
        <v>0</v>
      </c>
      <c r="Q281" s="40">
        <f t="shared" si="616"/>
        <v>10</v>
      </c>
      <c r="R281" s="42">
        <f t="shared" ref="R281" si="732">Q281+R280</f>
        <v>84.600000000000065</v>
      </c>
      <c r="S281" s="10">
        <f t="shared" ref="S281" si="733">M281</f>
        <v>2.2400000000000002</v>
      </c>
      <c r="T281" s="27">
        <f t="shared" ref="T281" si="734">IF(S281&gt;0,T$4,0)</f>
        <v>1</v>
      </c>
      <c r="U281" s="28">
        <f t="shared" ref="U281" si="735">O281</f>
        <v>1.23</v>
      </c>
      <c r="V281" s="27">
        <f t="shared" ref="V281" si="736">IF(U281&gt;0,V$4,0)</f>
        <v>1</v>
      </c>
      <c r="W281" s="40">
        <f t="shared" si="58"/>
        <v>1.47</v>
      </c>
      <c r="X281" s="42">
        <f t="shared" ref="X281" si="737">W281+X280</f>
        <v>165.01999999999995</v>
      </c>
      <c r="Y281" s="117"/>
      <c r="Z281" s="27"/>
      <c r="AA281" s="33"/>
      <c r="AB281" s="27"/>
      <c r="AC281" s="27"/>
      <c r="AD281" s="27"/>
      <c r="AE281" s="118"/>
      <c r="AF281" s="117"/>
      <c r="AG281" s="27"/>
      <c r="AH281" s="33"/>
      <c r="AI281" s="27"/>
      <c r="AJ281" s="27"/>
      <c r="AK281" s="118"/>
      <c r="AL281" s="70"/>
    </row>
    <row r="282" spans="1:38" outlineLevel="1" x14ac:dyDescent="0.2">
      <c r="A282" s="72"/>
      <c r="B282" s="34">
        <f t="shared" si="623"/>
        <v>277</v>
      </c>
      <c r="C282" s="2" t="s">
        <v>847</v>
      </c>
      <c r="D282" s="55">
        <v>44465</v>
      </c>
      <c r="E282" s="2" t="s">
        <v>39</v>
      </c>
      <c r="F282" s="47" t="s">
        <v>36</v>
      </c>
      <c r="G282" s="47" t="s">
        <v>71</v>
      </c>
      <c r="H282" s="47">
        <v>1500</v>
      </c>
      <c r="I282" s="47" t="s">
        <v>132</v>
      </c>
      <c r="J282" s="47" t="s">
        <v>120</v>
      </c>
      <c r="K282" s="121" t="s">
        <v>772</v>
      </c>
      <c r="L282" s="33" t="s">
        <v>9</v>
      </c>
      <c r="M282" s="10">
        <v>14.49</v>
      </c>
      <c r="N282" s="27">
        <v>0.73962962962962975</v>
      </c>
      <c r="O282" s="28">
        <v>4.4000000000000004</v>
      </c>
      <c r="P282" s="27">
        <v>0.22000000000000003</v>
      </c>
      <c r="Q282" s="40">
        <f t="shared" si="616"/>
        <v>10.7</v>
      </c>
      <c r="R282" s="42">
        <f t="shared" ref="R282" si="738">Q282+R281</f>
        <v>95.300000000000068</v>
      </c>
      <c r="S282" s="10">
        <f t="shared" ref="S282" si="739">M282</f>
        <v>14.49</v>
      </c>
      <c r="T282" s="27">
        <f t="shared" ref="T282" si="740">IF(S282&gt;0,T$4,0)</f>
        <v>1</v>
      </c>
      <c r="U282" s="28">
        <f t="shared" ref="U282" si="741">O282</f>
        <v>4.4000000000000004</v>
      </c>
      <c r="V282" s="27">
        <f t="shared" ref="V282" si="742">IF(U282&gt;0,V$4,0)</f>
        <v>1</v>
      </c>
      <c r="W282" s="40">
        <f t="shared" si="58"/>
        <v>16.89</v>
      </c>
      <c r="X282" s="42">
        <f t="shared" ref="X282" si="743">W282+X281</f>
        <v>181.90999999999997</v>
      </c>
      <c r="Y282" s="117"/>
      <c r="Z282" s="27"/>
      <c r="AA282" s="33"/>
      <c r="AB282" s="27"/>
      <c r="AC282" s="27"/>
      <c r="AD282" s="27"/>
      <c r="AE282" s="118"/>
      <c r="AF282" s="117"/>
      <c r="AG282" s="27"/>
      <c r="AH282" s="33"/>
      <c r="AI282" s="27"/>
      <c r="AJ282" s="27"/>
      <c r="AK282" s="118"/>
      <c r="AL282" s="70"/>
    </row>
    <row r="283" spans="1:38" outlineLevel="1" x14ac:dyDescent="0.2">
      <c r="A283" s="72"/>
      <c r="B283" s="34">
        <f t="shared" si="623"/>
        <v>278</v>
      </c>
      <c r="C283" s="2" t="s">
        <v>851</v>
      </c>
      <c r="D283" s="55">
        <v>44467</v>
      </c>
      <c r="E283" s="2" t="s">
        <v>88</v>
      </c>
      <c r="F283" s="47" t="s">
        <v>34</v>
      </c>
      <c r="G283" s="47" t="s">
        <v>67</v>
      </c>
      <c r="H283" s="47">
        <v>1100</v>
      </c>
      <c r="I283" s="47" t="s">
        <v>131</v>
      </c>
      <c r="J283" s="47" t="s">
        <v>120</v>
      </c>
      <c r="K283" s="121" t="s">
        <v>772</v>
      </c>
      <c r="L283" s="33" t="s">
        <v>74</v>
      </c>
      <c r="M283" s="10">
        <v>28</v>
      </c>
      <c r="N283" s="27">
        <v>0.36925925925925929</v>
      </c>
      <c r="O283" s="28">
        <v>6.2</v>
      </c>
      <c r="P283" s="27">
        <v>6.9999999999999965E-2</v>
      </c>
      <c r="Q283" s="40">
        <f t="shared" si="616"/>
        <v>-0.4</v>
      </c>
      <c r="R283" s="42">
        <f t="shared" ref="R283" si="744">Q283+R282</f>
        <v>94.900000000000063</v>
      </c>
      <c r="S283" s="10">
        <f t="shared" ref="S283" si="745">M283</f>
        <v>28</v>
      </c>
      <c r="T283" s="27">
        <f t="shared" ref="T283" si="746">IF(S283&gt;0,T$4,0)</f>
        <v>1</v>
      </c>
      <c r="U283" s="28">
        <f t="shared" ref="U283" si="747">O283</f>
        <v>6.2</v>
      </c>
      <c r="V283" s="27">
        <f t="shared" ref="V283" si="748">IF(U283&gt;0,V$4,0)</f>
        <v>1</v>
      </c>
      <c r="W283" s="40">
        <f t="shared" si="58"/>
        <v>-2</v>
      </c>
      <c r="X283" s="42">
        <f t="shared" ref="X283" si="749">W283+X282</f>
        <v>179.90999999999997</v>
      </c>
      <c r="Y283" s="117"/>
      <c r="Z283" s="27"/>
      <c r="AA283" s="33"/>
      <c r="AB283" s="27"/>
      <c r="AC283" s="27"/>
      <c r="AD283" s="27"/>
      <c r="AE283" s="118"/>
      <c r="AF283" s="117"/>
      <c r="AG283" s="27"/>
      <c r="AH283" s="33"/>
      <c r="AI283" s="27"/>
      <c r="AJ283" s="27"/>
      <c r="AK283" s="118"/>
      <c r="AL283" s="70"/>
    </row>
    <row r="284" spans="1:38" outlineLevel="1" x14ac:dyDescent="0.2">
      <c r="A284" s="72"/>
      <c r="B284" s="34">
        <f t="shared" si="623"/>
        <v>279</v>
      </c>
      <c r="C284" s="2" t="s">
        <v>854</v>
      </c>
      <c r="D284" s="55">
        <v>44468</v>
      </c>
      <c r="E284" s="2" t="s">
        <v>51</v>
      </c>
      <c r="F284" s="47" t="s">
        <v>10</v>
      </c>
      <c r="G284" s="47" t="s">
        <v>67</v>
      </c>
      <c r="H284" s="47">
        <v>1443</v>
      </c>
      <c r="I284" s="47" t="s">
        <v>132</v>
      </c>
      <c r="J284" s="47" t="s">
        <v>120</v>
      </c>
      <c r="K284" s="121" t="s">
        <v>772</v>
      </c>
      <c r="L284" s="33" t="s">
        <v>66</v>
      </c>
      <c r="M284" s="10">
        <v>14.52</v>
      </c>
      <c r="N284" s="27">
        <v>0.73962962962962975</v>
      </c>
      <c r="O284" s="28">
        <v>3.9</v>
      </c>
      <c r="P284" s="27">
        <v>0.24571428571428572</v>
      </c>
      <c r="Q284" s="40">
        <f t="shared" si="616"/>
        <v>-1</v>
      </c>
      <c r="R284" s="42">
        <f t="shared" ref="R284" si="750">Q284+R283</f>
        <v>93.900000000000063</v>
      </c>
      <c r="S284" s="10">
        <f t="shared" ref="S284" si="751">M284</f>
        <v>14.52</v>
      </c>
      <c r="T284" s="27">
        <f t="shared" ref="T284" si="752">IF(S284&gt;0,T$4,0)</f>
        <v>1</v>
      </c>
      <c r="U284" s="28">
        <f t="shared" ref="U284" si="753">O284</f>
        <v>3.9</v>
      </c>
      <c r="V284" s="27">
        <f t="shared" ref="V284" si="754">IF(U284&gt;0,V$4,0)</f>
        <v>1</v>
      </c>
      <c r="W284" s="40">
        <f t="shared" si="58"/>
        <v>-2</v>
      </c>
      <c r="X284" s="42">
        <f t="shared" ref="X284" si="755">W284+X283</f>
        <v>177.90999999999997</v>
      </c>
      <c r="Y284" s="117"/>
      <c r="Z284" s="27"/>
      <c r="AA284" s="33"/>
      <c r="AB284" s="27"/>
      <c r="AC284" s="27"/>
      <c r="AD284" s="27"/>
      <c r="AE284" s="118"/>
      <c r="AF284" s="117"/>
      <c r="AG284" s="27"/>
      <c r="AH284" s="33"/>
      <c r="AI284" s="27"/>
      <c r="AJ284" s="27"/>
      <c r="AK284" s="118"/>
      <c r="AL284" s="70"/>
    </row>
    <row r="285" spans="1:38" outlineLevel="1" x14ac:dyDescent="0.2">
      <c r="A285" s="72"/>
      <c r="B285" s="34">
        <f t="shared" si="623"/>
        <v>280</v>
      </c>
      <c r="C285" s="2" t="s">
        <v>857</v>
      </c>
      <c r="D285" s="55">
        <v>44469</v>
      </c>
      <c r="E285" s="2" t="s">
        <v>14</v>
      </c>
      <c r="F285" s="47" t="s">
        <v>25</v>
      </c>
      <c r="G285" s="47" t="s">
        <v>67</v>
      </c>
      <c r="H285" s="47">
        <v>1017</v>
      </c>
      <c r="I285" s="47" t="s">
        <v>133</v>
      </c>
      <c r="J285" s="47" t="s">
        <v>120</v>
      </c>
      <c r="K285" s="121" t="s">
        <v>772</v>
      </c>
      <c r="L285" s="33" t="s">
        <v>66</v>
      </c>
      <c r="M285" s="10">
        <v>32</v>
      </c>
      <c r="N285" s="27">
        <v>0.32290322580645164</v>
      </c>
      <c r="O285" s="28">
        <v>3.55</v>
      </c>
      <c r="P285" s="27">
        <v>0.12000000000000002</v>
      </c>
      <c r="Q285" s="40">
        <f t="shared" si="616"/>
        <v>-0.4</v>
      </c>
      <c r="R285" s="42">
        <f t="shared" ref="R285" si="756">Q285+R284</f>
        <v>93.500000000000057</v>
      </c>
      <c r="S285" s="10">
        <f t="shared" ref="S285" si="757">M285</f>
        <v>32</v>
      </c>
      <c r="T285" s="27">
        <f t="shared" ref="T285" si="758">IF(S285&gt;0,T$4,0)</f>
        <v>1</v>
      </c>
      <c r="U285" s="28">
        <f t="shared" ref="U285" si="759">O285</f>
        <v>3.55</v>
      </c>
      <c r="V285" s="27">
        <f t="shared" ref="V285" si="760">IF(U285&gt;0,V$4,0)</f>
        <v>1</v>
      </c>
      <c r="W285" s="40">
        <f t="shared" si="58"/>
        <v>-2</v>
      </c>
      <c r="X285" s="42">
        <f t="shared" ref="X285" si="761">W285+X284</f>
        <v>175.90999999999997</v>
      </c>
      <c r="Y285" s="117"/>
      <c r="Z285" s="27"/>
      <c r="AA285" s="33"/>
      <c r="AB285" s="27"/>
      <c r="AC285" s="27"/>
      <c r="AD285" s="27"/>
      <c r="AE285" s="118"/>
      <c r="AF285" s="117"/>
      <c r="AG285" s="27"/>
      <c r="AH285" s="33"/>
      <c r="AI285" s="27"/>
      <c r="AJ285" s="27"/>
      <c r="AK285" s="118"/>
      <c r="AL285" s="70"/>
    </row>
    <row r="286" spans="1:38" outlineLevel="1" x14ac:dyDescent="0.2">
      <c r="A286" s="72"/>
      <c r="B286" s="34">
        <f t="shared" si="623"/>
        <v>281</v>
      </c>
      <c r="C286" s="2" t="s">
        <v>478</v>
      </c>
      <c r="D286" s="55">
        <v>44469</v>
      </c>
      <c r="E286" s="2" t="s">
        <v>14</v>
      </c>
      <c r="F286" s="47" t="s">
        <v>25</v>
      </c>
      <c r="G286" s="47" t="s">
        <v>67</v>
      </c>
      <c r="H286" s="47">
        <v>1017</v>
      </c>
      <c r="I286" s="47" t="s">
        <v>133</v>
      </c>
      <c r="J286" s="47" t="s">
        <v>120</v>
      </c>
      <c r="K286" s="121" t="s">
        <v>772</v>
      </c>
      <c r="L286" s="33" t="s">
        <v>8</v>
      </c>
      <c r="M286" s="10">
        <v>3.68</v>
      </c>
      <c r="N286" s="27">
        <v>3.7269767441860466</v>
      </c>
      <c r="O286" s="28">
        <v>1.3</v>
      </c>
      <c r="P286" s="27">
        <v>0</v>
      </c>
      <c r="Q286" s="40">
        <f t="shared" si="616"/>
        <v>-3.7</v>
      </c>
      <c r="R286" s="42">
        <f t="shared" ref="R286" si="762">Q286+R285</f>
        <v>89.800000000000054</v>
      </c>
      <c r="S286" s="10">
        <f t="shared" ref="S286" si="763">M286</f>
        <v>3.68</v>
      </c>
      <c r="T286" s="27">
        <f t="shared" ref="T286" si="764">IF(S286&gt;0,T$4,0)</f>
        <v>1</v>
      </c>
      <c r="U286" s="28">
        <f t="shared" ref="U286" si="765">O286</f>
        <v>1.3</v>
      </c>
      <c r="V286" s="27">
        <f t="shared" ref="V286" si="766">IF(U286&gt;0,V$4,0)</f>
        <v>1</v>
      </c>
      <c r="W286" s="40">
        <f t="shared" si="58"/>
        <v>-0.7</v>
      </c>
      <c r="X286" s="42">
        <f t="shared" ref="X286" si="767">W286+X285</f>
        <v>175.20999999999998</v>
      </c>
      <c r="Y286" s="117"/>
      <c r="Z286" s="27"/>
      <c r="AA286" s="33"/>
      <c r="AB286" s="27"/>
      <c r="AC286" s="27"/>
      <c r="AD286" s="27"/>
      <c r="AE286" s="118"/>
      <c r="AF286" s="117"/>
      <c r="AG286" s="27"/>
      <c r="AH286" s="33"/>
      <c r="AI286" s="27"/>
      <c r="AJ286" s="27"/>
      <c r="AK286" s="118"/>
      <c r="AL286" s="70"/>
    </row>
    <row r="287" spans="1:38" outlineLevel="1" x14ac:dyDescent="0.2">
      <c r="A287" s="72"/>
      <c r="B287" s="34">
        <f t="shared" si="623"/>
        <v>282</v>
      </c>
      <c r="C287" s="2" t="s">
        <v>858</v>
      </c>
      <c r="D287" s="55">
        <v>44469</v>
      </c>
      <c r="E287" s="2" t="s">
        <v>14</v>
      </c>
      <c r="F287" s="47" t="s">
        <v>36</v>
      </c>
      <c r="G287" s="47" t="s">
        <v>67</v>
      </c>
      <c r="H287" s="47">
        <v>1117</v>
      </c>
      <c r="I287" s="47" t="s">
        <v>133</v>
      </c>
      <c r="J287" s="47" t="s">
        <v>120</v>
      </c>
      <c r="K287" s="121" t="s">
        <v>772</v>
      </c>
      <c r="L287" s="33" t="s">
        <v>8</v>
      </c>
      <c r="M287" s="10">
        <v>30</v>
      </c>
      <c r="N287" s="27">
        <v>0.34448275862068972</v>
      </c>
      <c r="O287" s="28">
        <v>6.2</v>
      </c>
      <c r="P287" s="27">
        <v>6.0000000000000012E-2</v>
      </c>
      <c r="Q287" s="40">
        <f t="shared" si="616"/>
        <v>0</v>
      </c>
      <c r="R287" s="42">
        <f t="shared" ref="R287" si="768">Q287+R286</f>
        <v>89.800000000000054</v>
      </c>
      <c r="S287" s="10">
        <f t="shared" ref="S287" si="769">M287</f>
        <v>30</v>
      </c>
      <c r="T287" s="27">
        <f t="shared" ref="T287" si="770">IF(S287&gt;0,T$4,0)</f>
        <v>1</v>
      </c>
      <c r="U287" s="28">
        <f t="shared" ref="U287" si="771">O287</f>
        <v>6.2</v>
      </c>
      <c r="V287" s="27">
        <f t="shared" ref="V287" si="772">IF(U287&gt;0,V$4,0)</f>
        <v>1</v>
      </c>
      <c r="W287" s="40">
        <f t="shared" si="58"/>
        <v>4.2</v>
      </c>
      <c r="X287" s="42">
        <f t="shared" ref="X287" si="773">W287+X286</f>
        <v>179.40999999999997</v>
      </c>
      <c r="Y287" s="117"/>
      <c r="Z287" s="27"/>
      <c r="AA287" s="33"/>
      <c r="AB287" s="27"/>
      <c r="AC287" s="27"/>
      <c r="AD287" s="27"/>
      <c r="AE287" s="118"/>
      <c r="AF287" s="117"/>
      <c r="AG287" s="27"/>
      <c r="AH287" s="33"/>
      <c r="AI287" s="27"/>
      <c r="AJ287" s="27"/>
      <c r="AK287" s="118"/>
      <c r="AL287" s="70"/>
    </row>
    <row r="288" spans="1:38" outlineLevel="1" x14ac:dyDescent="0.2">
      <c r="A288" s="72"/>
      <c r="B288" s="34">
        <f t="shared" si="623"/>
        <v>283</v>
      </c>
      <c r="C288" s="2" t="s">
        <v>859</v>
      </c>
      <c r="D288" s="55">
        <v>44469</v>
      </c>
      <c r="E288" s="2" t="s">
        <v>14</v>
      </c>
      <c r="F288" s="47" t="s">
        <v>10</v>
      </c>
      <c r="G288" s="47" t="s">
        <v>67</v>
      </c>
      <c r="H288" s="47">
        <v>1117</v>
      </c>
      <c r="I288" s="47" t="s">
        <v>133</v>
      </c>
      <c r="J288" s="47" t="s">
        <v>120</v>
      </c>
      <c r="K288" s="121" t="s">
        <v>772</v>
      </c>
      <c r="L288" s="33" t="s">
        <v>56</v>
      </c>
      <c r="M288" s="10">
        <v>10.5</v>
      </c>
      <c r="N288" s="27">
        <v>1.0573684210526315</v>
      </c>
      <c r="O288" s="28">
        <v>2.66</v>
      </c>
      <c r="P288" s="27">
        <v>0.62249999999999939</v>
      </c>
      <c r="Q288" s="40">
        <f t="shared" si="616"/>
        <v>-1.7</v>
      </c>
      <c r="R288" s="42">
        <f t="shared" ref="R288" si="774">Q288+R287</f>
        <v>88.100000000000051</v>
      </c>
      <c r="S288" s="10">
        <f t="shared" ref="S288" si="775">M288</f>
        <v>10.5</v>
      </c>
      <c r="T288" s="27">
        <f t="shared" ref="T288" si="776">IF(S288&gt;0,T$4,0)</f>
        <v>1</v>
      </c>
      <c r="U288" s="28">
        <f t="shared" ref="U288" si="777">O288</f>
        <v>2.66</v>
      </c>
      <c r="V288" s="27">
        <f t="shared" ref="V288" si="778">IF(U288&gt;0,V$4,0)</f>
        <v>1</v>
      </c>
      <c r="W288" s="40">
        <f t="shared" si="58"/>
        <v>-2</v>
      </c>
      <c r="X288" s="42">
        <f t="shared" ref="X288" si="779">W288+X287</f>
        <v>177.40999999999997</v>
      </c>
      <c r="Y288" s="117"/>
      <c r="Z288" s="27"/>
      <c r="AA288" s="33"/>
      <c r="AB288" s="27"/>
      <c r="AC288" s="27"/>
      <c r="AD288" s="27"/>
      <c r="AE288" s="118"/>
      <c r="AF288" s="117"/>
      <c r="AG288" s="27"/>
      <c r="AH288" s="33"/>
      <c r="AI288" s="27"/>
      <c r="AJ288" s="27"/>
      <c r="AK288" s="118"/>
      <c r="AL288" s="70"/>
    </row>
    <row r="289" spans="1:38" outlineLevel="1" x14ac:dyDescent="0.2">
      <c r="A289" s="72"/>
      <c r="B289" s="48">
        <f t="shared" si="623"/>
        <v>284</v>
      </c>
      <c r="C289" s="9" t="s">
        <v>860</v>
      </c>
      <c r="D289" s="39">
        <v>44469</v>
      </c>
      <c r="E289" s="9" t="s">
        <v>14</v>
      </c>
      <c r="F289" s="50" t="s">
        <v>29</v>
      </c>
      <c r="G289" s="50" t="s">
        <v>70</v>
      </c>
      <c r="H289" s="50">
        <v>1117</v>
      </c>
      <c r="I289" s="50" t="s">
        <v>133</v>
      </c>
      <c r="J289" s="50" t="s">
        <v>120</v>
      </c>
      <c r="K289" s="122" t="s">
        <v>772</v>
      </c>
      <c r="L289" s="35" t="s">
        <v>66</v>
      </c>
      <c r="M289" s="36">
        <v>3.83</v>
      </c>
      <c r="N289" s="37">
        <v>3.52</v>
      </c>
      <c r="O289" s="38">
        <v>1.92</v>
      </c>
      <c r="P289" s="37">
        <v>3.8763636363636351</v>
      </c>
      <c r="Q289" s="41">
        <f t="shared" si="616"/>
        <v>-7.4</v>
      </c>
      <c r="R289" s="45">
        <f t="shared" ref="R289" si="780">Q289+R288</f>
        <v>80.700000000000045</v>
      </c>
      <c r="S289" s="36">
        <f t="shared" ref="S289" si="781">M289</f>
        <v>3.83</v>
      </c>
      <c r="T289" s="37">
        <f t="shared" ref="T289" si="782">IF(S289&gt;0,T$4,0)</f>
        <v>1</v>
      </c>
      <c r="U289" s="38">
        <f t="shared" ref="U289" si="783">O289</f>
        <v>1.92</v>
      </c>
      <c r="V289" s="37">
        <f t="shared" ref="V289" si="784">IF(U289&gt;0,V$4,0)</f>
        <v>1</v>
      </c>
      <c r="W289" s="41">
        <f t="shared" si="58"/>
        <v>-2</v>
      </c>
      <c r="X289" s="45">
        <f t="shared" ref="X289" si="785">W289+X288</f>
        <v>175.40999999999997</v>
      </c>
      <c r="Y289" s="119"/>
      <c r="Z289" s="37"/>
      <c r="AA289" s="35"/>
      <c r="AB289" s="37"/>
      <c r="AC289" s="37"/>
      <c r="AD289" s="37"/>
      <c r="AE289" s="120"/>
      <c r="AF289" s="119"/>
      <c r="AG289" s="37"/>
      <c r="AH289" s="35"/>
      <c r="AI289" s="37"/>
      <c r="AJ289" s="37"/>
      <c r="AK289" s="120"/>
      <c r="AL289" s="70"/>
    </row>
    <row r="290" spans="1:38" outlineLevel="1" collapsed="1" x14ac:dyDescent="0.2">
      <c r="A290" s="72"/>
      <c r="B290" s="34">
        <f t="shared" si="623"/>
        <v>285</v>
      </c>
      <c r="C290" s="2" t="s">
        <v>862</v>
      </c>
      <c r="D290" s="55">
        <v>44470</v>
      </c>
      <c r="E290" s="2" t="s">
        <v>28</v>
      </c>
      <c r="F290" s="47" t="s">
        <v>25</v>
      </c>
      <c r="G290" s="47" t="s">
        <v>67</v>
      </c>
      <c r="H290" s="47">
        <v>1100</v>
      </c>
      <c r="I290" s="47" t="s">
        <v>131</v>
      </c>
      <c r="J290" s="47" t="s">
        <v>120</v>
      </c>
      <c r="K290" s="121" t="s">
        <v>772</v>
      </c>
      <c r="L290" s="33" t="s">
        <v>66</v>
      </c>
      <c r="M290" s="10">
        <v>21.2</v>
      </c>
      <c r="N290" s="27">
        <v>0.49550135501355019</v>
      </c>
      <c r="O290" s="28">
        <v>1.95</v>
      </c>
      <c r="P290" s="27">
        <v>0.50666666666666671</v>
      </c>
      <c r="Q290" s="40">
        <f t="shared" si="616"/>
        <v>-1</v>
      </c>
      <c r="R290" s="42">
        <f t="shared" ref="R290" si="786">Q290+R289</f>
        <v>79.700000000000045</v>
      </c>
      <c r="S290" s="10">
        <f t="shared" ref="S290" si="787">M290</f>
        <v>21.2</v>
      </c>
      <c r="T290" s="27">
        <f t="shared" ref="T290" si="788">IF(S290&gt;0,T$4,0)</f>
        <v>1</v>
      </c>
      <c r="U290" s="28">
        <f t="shared" ref="U290" si="789">O290</f>
        <v>1.95</v>
      </c>
      <c r="V290" s="27">
        <f t="shared" ref="V290" si="790">IF(U290&gt;0,V$4,0)</f>
        <v>1</v>
      </c>
      <c r="W290" s="40">
        <f t="shared" si="58"/>
        <v>-2</v>
      </c>
      <c r="X290" s="42">
        <f t="shared" ref="X290" si="791">W290+X289</f>
        <v>173.40999999999997</v>
      </c>
      <c r="Y290" s="117"/>
      <c r="Z290" s="27"/>
      <c r="AA290" s="33"/>
      <c r="AB290" s="27"/>
      <c r="AC290" s="27"/>
      <c r="AD290" s="27"/>
      <c r="AE290" s="118"/>
      <c r="AF290" s="117"/>
      <c r="AG290" s="27"/>
      <c r="AH290" s="33"/>
      <c r="AI290" s="27"/>
      <c r="AJ290" s="27"/>
      <c r="AK290" s="118"/>
      <c r="AL290" s="70"/>
    </row>
    <row r="291" spans="1:38" outlineLevel="1" x14ac:dyDescent="0.2">
      <c r="A291" s="72"/>
      <c r="B291" s="34">
        <f t="shared" si="623"/>
        <v>286</v>
      </c>
      <c r="C291" s="2" t="s">
        <v>802</v>
      </c>
      <c r="D291" s="55">
        <v>44470</v>
      </c>
      <c r="E291" s="2" t="s">
        <v>28</v>
      </c>
      <c r="F291" s="47" t="s">
        <v>36</v>
      </c>
      <c r="G291" s="47" t="s">
        <v>67</v>
      </c>
      <c r="H291" s="47">
        <v>1000</v>
      </c>
      <c r="I291" s="47" t="s">
        <v>131</v>
      </c>
      <c r="J291" s="47" t="s">
        <v>120</v>
      </c>
      <c r="K291" s="121" t="s">
        <v>772</v>
      </c>
      <c r="L291" s="33" t="s">
        <v>56</v>
      </c>
      <c r="M291" s="10">
        <v>2.54</v>
      </c>
      <c r="N291" s="27">
        <v>6.4971428571428573</v>
      </c>
      <c r="O291" s="28">
        <v>1.45</v>
      </c>
      <c r="P291" s="27">
        <v>0</v>
      </c>
      <c r="Q291" s="40">
        <f t="shared" si="616"/>
        <v>-6.5</v>
      </c>
      <c r="R291" s="42">
        <f t="shared" ref="R291:R292" si="792">Q291+R290</f>
        <v>73.200000000000045</v>
      </c>
      <c r="S291" s="10">
        <f t="shared" ref="S291:S292" si="793">M291</f>
        <v>2.54</v>
      </c>
      <c r="T291" s="27">
        <f t="shared" ref="T291:T292" si="794">IF(S291&gt;0,T$4,0)</f>
        <v>1</v>
      </c>
      <c r="U291" s="28">
        <f t="shared" ref="U291:U292" si="795">O291</f>
        <v>1.45</v>
      </c>
      <c r="V291" s="27">
        <f t="shared" ref="V291:V292" si="796">IF(U291&gt;0,V$4,0)</f>
        <v>1</v>
      </c>
      <c r="W291" s="40">
        <f t="shared" si="58"/>
        <v>-2</v>
      </c>
      <c r="X291" s="42">
        <f t="shared" ref="X291:X292" si="797">W291+X290</f>
        <v>171.40999999999997</v>
      </c>
      <c r="Y291" s="117"/>
      <c r="Z291" s="27"/>
      <c r="AA291" s="33"/>
      <c r="AB291" s="27"/>
      <c r="AC291" s="27"/>
      <c r="AD291" s="27"/>
      <c r="AE291" s="118"/>
      <c r="AF291" s="117"/>
      <c r="AG291" s="27"/>
      <c r="AH291" s="33"/>
      <c r="AI291" s="27"/>
      <c r="AJ291" s="27"/>
      <c r="AK291" s="118"/>
      <c r="AL291" s="70"/>
    </row>
    <row r="292" spans="1:38" outlineLevel="1" x14ac:dyDescent="0.2">
      <c r="A292" s="72"/>
      <c r="B292" s="34">
        <f t="shared" si="623"/>
        <v>287</v>
      </c>
      <c r="C292" s="2" t="s">
        <v>866</v>
      </c>
      <c r="D292" s="55">
        <v>44471</v>
      </c>
      <c r="E292" s="2" t="s">
        <v>865</v>
      </c>
      <c r="F292" s="47" t="s">
        <v>10</v>
      </c>
      <c r="G292" s="47" t="s">
        <v>67</v>
      </c>
      <c r="H292" s="47">
        <v>1100</v>
      </c>
      <c r="I292" s="47" t="s">
        <v>133</v>
      </c>
      <c r="J292" s="47" t="s">
        <v>120</v>
      </c>
      <c r="K292" s="121" t="s">
        <v>772</v>
      </c>
      <c r="L292" s="33" t="s">
        <v>12</v>
      </c>
      <c r="M292" s="10">
        <v>23</v>
      </c>
      <c r="N292" s="27">
        <v>0.45545454545454545</v>
      </c>
      <c r="O292" s="28">
        <v>5.2</v>
      </c>
      <c r="P292" s="27">
        <v>0.11000000000000003</v>
      </c>
      <c r="Q292" s="40">
        <f t="shared" si="616"/>
        <v>0</v>
      </c>
      <c r="R292" s="42">
        <f t="shared" si="792"/>
        <v>73.200000000000045</v>
      </c>
      <c r="S292" s="10">
        <f t="shared" si="793"/>
        <v>23</v>
      </c>
      <c r="T292" s="27">
        <f t="shared" si="794"/>
        <v>1</v>
      </c>
      <c r="U292" s="28">
        <f t="shared" si="795"/>
        <v>5.2</v>
      </c>
      <c r="V292" s="27">
        <f t="shared" si="796"/>
        <v>1</v>
      </c>
      <c r="W292" s="40">
        <f t="shared" si="58"/>
        <v>3.2</v>
      </c>
      <c r="X292" s="42">
        <f t="shared" si="797"/>
        <v>174.60999999999996</v>
      </c>
      <c r="Y292" s="117"/>
      <c r="Z292" s="27"/>
      <c r="AA292" s="33"/>
      <c r="AB292" s="27"/>
      <c r="AC292" s="27"/>
      <c r="AD292" s="27"/>
      <c r="AE292" s="118"/>
      <c r="AF292" s="117"/>
      <c r="AG292" s="27"/>
      <c r="AH292" s="33"/>
      <c r="AI292" s="27"/>
      <c r="AJ292" s="27"/>
      <c r="AK292" s="118"/>
      <c r="AL292" s="70"/>
    </row>
    <row r="293" spans="1:38" outlineLevel="1" x14ac:dyDescent="0.2">
      <c r="A293" s="72"/>
      <c r="B293" s="34">
        <f t="shared" si="623"/>
        <v>288</v>
      </c>
      <c r="C293" s="2" t="s">
        <v>758</v>
      </c>
      <c r="D293" s="55">
        <v>44471</v>
      </c>
      <c r="E293" s="2" t="s">
        <v>719</v>
      </c>
      <c r="F293" s="47" t="s">
        <v>25</v>
      </c>
      <c r="G293" s="47" t="s">
        <v>147</v>
      </c>
      <c r="H293" s="47">
        <v>1600</v>
      </c>
      <c r="I293" s="47" t="s">
        <v>132</v>
      </c>
      <c r="J293" s="47" t="s">
        <v>178</v>
      </c>
      <c r="K293" s="121" t="s">
        <v>772</v>
      </c>
      <c r="L293" s="33" t="s">
        <v>12</v>
      </c>
      <c r="M293" s="10">
        <v>1.88</v>
      </c>
      <c r="N293" s="27">
        <v>11.394285714285715</v>
      </c>
      <c r="O293" s="28">
        <v>1.17</v>
      </c>
      <c r="P293" s="27">
        <v>0</v>
      </c>
      <c r="Q293" s="40">
        <f t="shared" si="616"/>
        <v>-11.4</v>
      </c>
      <c r="R293" s="42">
        <f t="shared" ref="R293" si="798">Q293+R292</f>
        <v>61.800000000000047</v>
      </c>
      <c r="S293" s="10">
        <f t="shared" ref="S293" si="799">M293</f>
        <v>1.88</v>
      </c>
      <c r="T293" s="27">
        <f t="shared" ref="T293" si="800">IF(S293&gt;0,T$4,0)</f>
        <v>1</v>
      </c>
      <c r="U293" s="28">
        <f t="shared" ref="U293" si="801">O293</f>
        <v>1.17</v>
      </c>
      <c r="V293" s="27">
        <f t="shared" ref="V293" si="802">IF(U293&gt;0,V$4,0)</f>
        <v>1</v>
      </c>
      <c r="W293" s="40">
        <f t="shared" si="58"/>
        <v>-0.83</v>
      </c>
      <c r="X293" s="42">
        <f t="shared" ref="X293" si="803">W293+X292</f>
        <v>173.77999999999994</v>
      </c>
      <c r="Y293" s="117"/>
      <c r="Z293" s="27"/>
      <c r="AA293" s="33"/>
      <c r="AB293" s="27"/>
      <c r="AC293" s="27"/>
      <c r="AD293" s="27"/>
      <c r="AE293" s="118"/>
      <c r="AF293" s="117"/>
      <c r="AG293" s="27"/>
      <c r="AH293" s="33"/>
      <c r="AI293" s="27"/>
      <c r="AJ293" s="27"/>
      <c r="AK293" s="118"/>
      <c r="AL293" s="70"/>
    </row>
    <row r="294" spans="1:38" outlineLevel="1" x14ac:dyDescent="0.2">
      <c r="A294" s="72"/>
      <c r="B294" s="34">
        <f t="shared" si="623"/>
        <v>289</v>
      </c>
      <c r="C294" s="2" t="s">
        <v>867</v>
      </c>
      <c r="D294" s="55">
        <v>44471</v>
      </c>
      <c r="E294" s="2" t="s">
        <v>719</v>
      </c>
      <c r="F294" s="47" t="s">
        <v>36</v>
      </c>
      <c r="G294" s="47" t="s">
        <v>67</v>
      </c>
      <c r="H294" s="47">
        <v>900</v>
      </c>
      <c r="I294" s="47" t="s">
        <v>132</v>
      </c>
      <c r="J294" s="47" t="s">
        <v>178</v>
      </c>
      <c r="K294" s="121" t="s">
        <v>772</v>
      </c>
      <c r="L294" s="33" t="s">
        <v>56</v>
      </c>
      <c r="M294" s="10">
        <v>4.4800000000000004</v>
      </c>
      <c r="N294" s="27">
        <v>2.8740880503144655</v>
      </c>
      <c r="O294" s="28">
        <v>1.8</v>
      </c>
      <c r="P294" s="27">
        <v>3.5784615384615384</v>
      </c>
      <c r="Q294" s="40">
        <f t="shared" si="616"/>
        <v>-6.5</v>
      </c>
      <c r="R294" s="42">
        <f t="shared" ref="R294:R295" si="804">Q294+R293</f>
        <v>55.300000000000047</v>
      </c>
      <c r="S294" s="10">
        <f t="shared" ref="S294:S295" si="805">M294</f>
        <v>4.4800000000000004</v>
      </c>
      <c r="T294" s="27">
        <f t="shared" ref="T294:T295" si="806">IF(S294&gt;0,T$4,0)</f>
        <v>1</v>
      </c>
      <c r="U294" s="28">
        <f t="shared" ref="U294:U295" si="807">O294</f>
        <v>1.8</v>
      </c>
      <c r="V294" s="27">
        <f t="shared" ref="V294:V295" si="808">IF(U294&gt;0,V$4,0)</f>
        <v>1</v>
      </c>
      <c r="W294" s="40">
        <f t="shared" si="58"/>
        <v>-2</v>
      </c>
      <c r="X294" s="42">
        <f t="shared" ref="X294:X295" si="809">W294+X293</f>
        <v>171.77999999999994</v>
      </c>
      <c r="Y294" s="117"/>
      <c r="Z294" s="27"/>
      <c r="AA294" s="33"/>
      <c r="AB294" s="27"/>
      <c r="AC294" s="27"/>
      <c r="AD294" s="27"/>
      <c r="AE294" s="118"/>
      <c r="AF294" s="117"/>
      <c r="AG294" s="27"/>
      <c r="AH294" s="33"/>
      <c r="AI294" s="27"/>
      <c r="AJ294" s="27"/>
      <c r="AK294" s="118"/>
      <c r="AL294" s="70"/>
    </row>
    <row r="295" spans="1:38" outlineLevel="1" x14ac:dyDescent="0.2">
      <c r="A295" s="72"/>
      <c r="B295" s="34">
        <f t="shared" si="623"/>
        <v>290</v>
      </c>
      <c r="C295" s="2" t="s">
        <v>868</v>
      </c>
      <c r="D295" s="55">
        <v>44471</v>
      </c>
      <c r="E295" s="2" t="s">
        <v>31</v>
      </c>
      <c r="F295" s="47" t="s">
        <v>41</v>
      </c>
      <c r="G295" s="47" t="s">
        <v>812</v>
      </c>
      <c r="H295" s="47">
        <v>1100</v>
      </c>
      <c r="I295" s="47" t="s">
        <v>131</v>
      </c>
      <c r="J295" s="47" t="s">
        <v>120</v>
      </c>
      <c r="K295" s="121" t="s">
        <v>772</v>
      </c>
      <c r="L295" s="33" t="s">
        <v>204</v>
      </c>
      <c r="M295" s="10">
        <v>47.25</v>
      </c>
      <c r="N295" s="27">
        <v>0.21652173913043482</v>
      </c>
      <c r="O295" s="28">
        <v>12.56</v>
      </c>
      <c r="P295" s="27">
        <v>0.02</v>
      </c>
      <c r="Q295" s="40">
        <f t="shared" si="616"/>
        <v>-0.2</v>
      </c>
      <c r="R295" s="42">
        <f t="shared" si="804"/>
        <v>55.100000000000044</v>
      </c>
      <c r="S295" s="10">
        <f t="shared" si="805"/>
        <v>47.25</v>
      </c>
      <c r="T295" s="27">
        <f t="shared" si="806"/>
        <v>1</v>
      </c>
      <c r="U295" s="28">
        <f t="shared" si="807"/>
        <v>12.56</v>
      </c>
      <c r="V295" s="27">
        <f t="shared" si="808"/>
        <v>1</v>
      </c>
      <c r="W295" s="40">
        <f t="shared" si="58"/>
        <v>-2</v>
      </c>
      <c r="X295" s="42">
        <f t="shared" si="809"/>
        <v>169.77999999999994</v>
      </c>
      <c r="Y295" s="117"/>
      <c r="Z295" s="27"/>
      <c r="AA295" s="33"/>
      <c r="AB295" s="27"/>
      <c r="AC295" s="27"/>
      <c r="AD295" s="27"/>
      <c r="AE295" s="118"/>
      <c r="AF295" s="117"/>
      <c r="AG295" s="27"/>
      <c r="AH295" s="33"/>
      <c r="AI295" s="27"/>
      <c r="AJ295" s="27"/>
      <c r="AK295" s="118"/>
      <c r="AL295" s="70"/>
    </row>
    <row r="296" spans="1:38" outlineLevel="1" x14ac:dyDescent="0.2">
      <c r="A296" s="72"/>
      <c r="B296" s="34">
        <f t="shared" si="623"/>
        <v>291</v>
      </c>
      <c r="C296" s="2" t="s">
        <v>873</v>
      </c>
      <c r="D296" s="55">
        <v>44472</v>
      </c>
      <c r="E296" s="2" t="s">
        <v>40</v>
      </c>
      <c r="F296" s="47" t="s">
        <v>34</v>
      </c>
      <c r="G296" s="47" t="s">
        <v>67</v>
      </c>
      <c r="H296" s="47">
        <v>1000</v>
      </c>
      <c r="I296" s="47" t="s">
        <v>133</v>
      </c>
      <c r="J296" s="47" t="s">
        <v>120</v>
      </c>
      <c r="K296" s="121" t="s">
        <v>772</v>
      </c>
      <c r="L296" s="33" t="s">
        <v>12</v>
      </c>
      <c r="M296" s="10">
        <v>5</v>
      </c>
      <c r="N296" s="27">
        <v>2.4949999999999997</v>
      </c>
      <c r="O296" s="28">
        <v>1.81</v>
      </c>
      <c r="P296" s="27">
        <v>3.0953846153846154</v>
      </c>
      <c r="Q296" s="40">
        <f t="shared" si="616"/>
        <v>0</v>
      </c>
      <c r="R296" s="42">
        <f t="shared" ref="R296" si="810">Q296+R295</f>
        <v>55.100000000000044</v>
      </c>
      <c r="S296" s="10">
        <f t="shared" ref="S296" si="811">M296</f>
        <v>5</v>
      </c>
      <c r="T296" s="27">
        <f t="shared" ref="T296" si="812">IF(S296&gt;0,T$4,0)</f>
        <v>1</v>
      </c>
      <c r="U296" s="28">
        <f t="shared" ref="U296" si="813">O296</f>
        <v>1.81</v>
      </c>
      <c r="V296" s="27">
        <f t="shared" ref="V296" si="814">IF(U296&gt;0,V$4,0)</f>
        <v>1</v>
      </c>
      <c r="W296" s="40">
        <f t="shared" si="58"/>
        <v>-0.19</v>
      </c>
      <c r="X296" s="42">
        <f t="shared" ref="X296" si="815">W296+X295</f>
        <v>169.58999999999995</v>
      </c>
      <c r="Y296" s="117"/>
      <c r="Z296" s="27"/>
      <c r="AA296" s="33"/>
      <c r="AB296" s="27"/>
      <c r="AC296" s="27"/>
      <c r="AD296" s="27"/>
      <c r="AE296" s="118"/>
      <c r="AF296" s="117"/>
      <c r="AG296" s="27"/>
      <c r="AH296" s="33"/>
      <c r="AI296" s="27"/>
      <c r="AJ296" s="27"/>
      <c r="AK296" s="118"/>
      <c r="AL296" s="70"/>
    </row>
    <row r="297" spans="1:38" outlineLevel="1" x14ac:dyDescent="0.2">
      <c r="A297" s="72"/>
      <c r="B297" s="34">
        <f t="shared" si="623"/>
        <v>292</v>
      </c>
      <c r="C297" s="2" t="s">
        <v>833</v>
      </c>
      <c r="D297" s="55">
        <v>44472</v>
      </c>
      <c r="E297" s="2" t="s">
        <v>40</v>
      </c>
      <c r="F297" s="47" t="s">
        <v>34</v>
      </c>
      <c r="G297" s="47" t="s">
        <v>67</v>
      </c>
      <c r="H297" s="47">
        <v>1000</v>
      </c>
      <c r="I297" s="47" t="s">
        <v>133</v>
      </c>
      <c r="J297" s="47" t="s">
        <v>120</v>
      </c>
      <c r="K297" s="121" t="s">
        <v>772</v>
      </c>
      <c r="L297" s="33" t="s">
        <v>150</v>
      </c>
      <c r="M297" s="10">
        <v>63.99</v>
      </c>
      <c r="N297" s="27">
        <v>0.15920634920634918</v>
      </c>
      <c r="O297" s="28">
        <v>10.56</v>
      </c>
      <c r="P297" s="27">
        <v>0.02</v>
      </c>
      <c r="Q297" s="40">
        <f t="shared" si="616"/>
        <v>-0.2</v>
      </c>
      <c r="R297" s="42">
        <f t="shared" ref="R297" si="816">Q297+R296</f>
        <v>54.900000000000041</v>
      </c>
      <c r="S297" s="10">
        <f t="shared" ref="S297" si="817">M297</f>
        <v>63.99</v>
      </c>
      <c r="T297" s="27">
        <f t="shared" ref="T297" si="818">IF(S297&gt;0,T$4,0)</f>
        <v>1</v>
      </c>
      <c r="U297" s="28">
        <f t="shared" ref="U297" si="819">O297</f>
        <v>10.56</v>
      </c>
      <c r="V297" s="27">
        <f t="shared" ref="V297" si="820">IF(U297&gt;0,V$4,0)</f>
        <v>1</v>
      </c>
      <c r="W297" s="40">
        <f t="shared" si="58"/>
        <v>-2</v>
      </c>
      <c r="X297" s="42">
        <f t="shared" ref="X297" si="821">W297+X296</f>
        <v>167.58999999999995</v>
      </c>
      <c r="Y297" s="117"/>
      <c r="Z297" s="27"/>
      <c r="AA297" s="33"/>
      <c r="AB297" s="27"/>
      <c r="AC297" s="27"/>
      <c r="AD297" s="27"/>
      <c r="AE297" s="118"/>
      <c r="AF297" s="117"/>
      <c r="AG297" s="27"/>
      <c r="AH297" s="33"/>
      <c r="AI297" s="27"/>
      <c r="AJ297" s="27"/>
      <c r="AK297" s="118"/>
      <c r="AL297" s="70"/>
    </row>
    <row r="298" spans="1:38" outlineLevel="1" x14ac:dyDescent="0.2">
      <c r="A298" s="72"/>
      <c r="B298" s="34">
        <f t="shared" si="623"/>
        <v>293</v>
      </c>
      <c r="C298" s="2" t="s">
        <v>387</v>
      </c>
      <c r="D298" s="55">
        <v>44475</v>
      </c>
      <c r="E298" s="2" t="s">
        <v>26</v>
      </c>
      <c r="F298" s="47" t="s">
        <v>46</v>
      </c>
      <c r="G298" s="47" t="s">
        <v>69</v>
      </c>
      <c r="H298" s="47">
        <v>1006</v>
      </c>
      <c r="I298" s="47" t="s">
        <v>131</v>
      </c>
      <c r="J298" s="47" t="s">
        <v>120</v>
      </c>
      <c r="K298" s="121" t="s">
        <v>772</v>
      </c>
      <c r="L298" s="33" t="s">
        <v>86</v>
      </c>
      <c r="M298" s="10">
        <v>71.38</v>
      </c>
      <c r="N298" s="27">
        <v>0.14148809523809525</v>
      </c>
      <c r="O298" s="28">
        <v>9.6</v>
      </c>
      <c r="P298" s="27">
        <v>0.02</v>
      </c>
      <c r="Q298" s="40">
        <f t="shared" si="616"/>
        <v>-0.2</v>
      </c>
      <c r="R298" s="42">
        <f t="shared" ref="R298" si="822">Q298+R297</f>
        <v>54.700000000000038</v>
      </c>
      <c r="S298" s="10">
        <f t="shared" ref="S298" si="823">M298</f>
        <v>71.38</v>
      </c>
      <c r="T298" s="27">
        <f t="shared" ref="T298" si="824">IF(S298&gt;0,T$4,0)</f>
        <v>1</v>
      </c>
      <c r="U298" s="28">
        <f t="shared" ref="U298" si="825">O298</f>
        <v>9.6</v>
      </c>
      <c r="V298" s="27">
        <f t="shared" ref="V298" si="826">IF(U298&gt;0,V$4,0)</f>
        <v>1</v>
      </c>
      <c r="W298" s="40">
        <f t="shared" si="58"/>
        <v>-2</v>
      </c>
      <c r="X298" s="42">
        <f t="shared" ref="X298" si="827">W298+X297</f>
        <v>165.58999999999995</v>
      </c>
      <c r="Y298" s="117"/>
      <c r="Z298" s="27"/>
      <c r="AA298" s="33"/>
      <c r="AB298" s="27"/>
      <c r="AC298" s="27"/>
      <c r="AD298" s="27"/>
      <c r="AE298" s="118"/>
      <c r="AF298" s="117"/>
      <c r="AG298" s="27"/>
      <c r="AH298" s="33"/>
      <c r="AI298" s="27"/>
      <c r="AJ298" s="27"/>
      <c r="AK298" s="118"/>
      <c r="AL298" s="70"/>
    </row>
    <row r="299" spans="1:38" outlineLevel="1" x14ac:dyDescent="0.2">
      <c r="A299" s="72"/>
      <c r="B299" s="34">
        <f t="shared" si="623"/>
        <v>294</v>
      </c>
      <c r="C299" s="2" t="s">
        <v>466</v>
      </c>
      <c r="D299" s="55">
        <v>44477</v>
      </c>
      <c r="E299" s="2" t="s">
        <v>15</v>
      </c>
      <c r="F299" s="47" t="s">
        <v>36</v>
      </c>
      <c r="G299" s="47" t="s">
        <v>67</v>
      </c>
      <c r="H299" s="47">
        <v>1300</v>
      </c>
      <c r="I299" s="47" t="s">
        <v>131</v>
      </c>
      <c r="J299" s="47" t="s">
        <v>120</v>
      </c>
      <c r="K299" s="121" t="s">
        <v>772</v>
      </c>
      <c r="L299" s="33" t="s">
        <v>74</v>
      </c>
      <c r="M299" s="10">
        <v>5.98</v>
      </c>
      <c r="N299" s="27">
        <v>2</v>
      </c>
      <c r="O299" s="28">
        <v>2.1800000000000002</v>
      </c>
      <c r="P299" s="27">
        <v>1.6880808080808083</v>
      </c>
      <c r="Q299" s="40">
        <f t="shared" si="616"/>
        <v>-3.7</v>
      </c>
      <c r="R299" s="42">
        <f t="shared" ref="R299" si="828">Q299+R298</f>
        <v>51.000000000000036</v>
      </c>
      <c r="S299" s="10">
        <f t="shared" ref="S299" si="829">M299</f>
        <v>5.98</v>
      </c>
      <c r="T299" s="27">
        <f t="shared" ref="T299" si="830">IF(S299&gt;0,T$4,0)</f>
        <v>1</v>
      </c>
      <c r="U299" s="28">
        <f t="shared" ref="U299" si="831">O299</f>
        <v>2.1800000000000002</v>
      </c>
      <c r="V299" s="27">
        <f t="shared" ref="V299" si="832">IF(U299&gt;0,V$4,0)</f>
        <v>1</v>
      </c>
      <c r="W299" s="40">
        <f t="shared" si="58"/>
        <v>-2</v>
      </c>
      <c r="X299" s="42">
        <f t="shared" ref="X299" si="833">W299+X298</f>
        <v>163.58999999999995</v>
      </c>
      <c r="Y299" s="117"/>
      <c r="Z299" s="27"/>
      <c r="AA299" s="33"/>
      <c r="AB299" s="27"/>
      <c r="AC299" s="27"/>
      <c r="AD299" s="27"/>
      <c r="AE299" s="118"/>
      <c r="AF299" s="117"/>
      <c r="AG299" s="27"/>
      <c r="AH299" s="33"/>
      <c r="AI299" s="27"/>
      <c r="AJ299" s="27"/>
      <c r="AK299" s="118"/>
      <c r="AL299" s="70"/>
    </row>
    <row r="300" spans="1:38" outlineLevel="1" x14ac:dyDescent="0.2">
      <c r="A300" s="72"/>
      <c r="B300" s="34">
        <f t="shared" si="623"/>
        <v>295</v>
      </c>
      <c r="C300" s="2" t="s">
        <v>451</v>
      </c>
      <c r="D300" s="55">
        <v>44477</v>
      </c>
      <c r="E300" s="2" t="s">
        <v>15</v>
      </c>
      <c r="F300" s="47" t="s">
        <v>36</v>
      </c>
      <c r="G300" s="47" t="s">
        <v>67</v>
      </c>
      <c r="H300" s="47">
        <v>1300</v>
      </c>
      <c r="I300" s="47" t="s">
        <v>131</v>
      </c>
      <c r="J300" s="47" t="s">
        <v>120</v>
      </c>
      <c r="K300" s="121" t="s">
        <v>772</v>
      </c>
      <c r="L300" s="33" t="s">
        <v>56</v>
      </c>
      <c r="M300" s="10">
        <v>15.86</v>
      </c>
      <c r="N300" s="27">
        <v>0.67000000000000015</v>
      </c>
      <c r="O300" s="28">
        <v>4.1399999999999997</v>
      </c>
      <c r="P300" s="27">
        <v>0.22000000000000003</v>
      </c>
      <c r="Q300" s="40">
        <f t="shared" si="616"/>
        <v>-0.9</v>
      </c>
      <c r="R300" s="42">
        <f t="shared" ref="R300" si="834">Q300+R299</f>
        <v>50.100000000000037</v>
      </c>
      <c r="S300" s="10">
        <f t="shared" ref="S300" si="835">M300</f>
        <v>15.86</v>
      </c>
      <c r="T300" s="27">
        <f t="shared" ref="T300" si="836">IF(S300&gt;0,T$4,0)</f>
        <v>1</v>
      </c>
      <c r="U300" s="28">
        <f t="shared" ref="U300" si="837">O300</f>
        <v>4.1399999999999997</v>
      </c>
      <c r="V300" s="27">
        <f t="shared" ref="V300" si="838">IF(U300&gt;0,V$4,0)</f>
        <v>1</v>
      </c>
      <c r="W300" s="40">
        <f t="shared" si="58"/>
        <v>-2</v>
      </c>
      <c r="X300" s="42">
        <f t="shared" ref="X300" si="839">W300+X299</f>
        <v>161.58999999999995</v>
      </c>
      <c r="Y300" s="117"/>
      <c r="Z300" s="27"/>
      <c r="AA300" s="33"/>
      <c r="AB300" s="27"/>
      <c r="AC300" s="27"/>
      <c r="AD300" s="27"/>
      <c r="AE300" s="118"/>
      <c r="AF300" s="117"/>
      <c r="AG300" s="27"/>
      <c r="AH300" s="33"/>
      <c r="AI300" s="27"/>
      <c r="AJ300" s="27"/>
      <c r="AK300" s="118"/>
      <c r="AL300" s="70"/>
    </row>
    <row r="301" spans="1:38" outlineLevel="1" x14ac:dyDescent="0.2">
      <c r="A301" s="72"/>
      <c r="B301" s="34">
        <f t="shared" si="623"/>
        <v>296</v>
      </c>
      <c r="C301" s="2" t="s">
        <v>875</v>
      </c>
      <c r="D301" s="55">
        <v>44477</v>
      </c>
      <c r="E301" s="2" t="s">
        <v>15</v>
      </c>
      <c r="F301" s="47" t="s">
        <v>10</v>
      </c>
      <c r="G301" s="47" t="s">
        <v>67</v>
      </c>
      <c r="H301" s="47">
        <v>1000</v>
      </c>
      <c r="I301" s="47" t="s">
        <v>131</v>
      </c>
      <c r="J301" s="47" t="s">
        <v>120</v>
      </c>
      <c r="K301" s="121" t="s">
        <v>772</v>
      </c>
      <c r="L301" s="33" t="s">
        <v>65</v>
      </c>
      <c r="M301" s="10">
        <v>9.5299999999999994</v>
      </c>
      <c r="N301" s="27">
        <v>1.1674436090225564</v>
      </c>
      <c r="O301" s="28">
        <v>2.96</v>
      </c>
      <c r="P301" s="27">
        <v>0.61</v>
      </c>
      <c r="Q301" s="40">
        <f t="shared" si="616"/>
        <v>-1.8</v>
      </c>
      <c r="R301" s="42">
        <f t="shared" ref="R301" si="840">Q301+R300</f>
        <v>48.30000000000004</v>
      </c>
      <c r="S301" s="10">
        <f t="shared" ref="S301" si="841">M301</f>
        <v>9.5299999999999994</v>
      </c>
      <c r="T301" s="27">
        <f t="shared" ref="T301" si="842">IF(S301&gt;0,T$4,0)</f>
        <v>1</v>
      </c>
      <c r="U301" s="28">
        <f t="shared" ref="U301" si="843">O301</f>
        <v>2.96</v>
      </c>
      <c r="V301" s="27">
        <f t="shared" ref="V301" si="844">IF(U301&gt;0,V$4,0)</f>
        <v>1</v>
      </c>
      <c r="W301" s="40">
        <f t="shared" si="58"/>
        <v>-2</v>
      </c>
      <c r="X301" s="42">
        <f t="shared" ref="X301" si="845">W301+X300</f>
        <v>159.58999999999995</v>
      </c>
      <c r="Y301" s="117"/>
      <c r="Z301" s="27"/>
      <c r="AA301" s="33"/>
      <c r="AB301" s="27"/>
      <c r="AC301" s="27"/>
      <c r="AD301" s="27"/>
      <c r="AE301" s="118"/>
      <c r="AF301" s="117"/>
      <c r="AG301" s="27"/>
      <c r="AH301" s="33"/>
      <c r="AI301" s="27"/>
      <c r="AJ301" s="27"/>
      <c r="AK301" s="118"/>
      <c r="AL301" s="70"/>
    </row>
    <row r="302" spans="1:38" outlineLevel="1" x14ac:dyDescent="0.2">
      <c r="A302" s="72"/>
      <c r="B302" s="34">
        <f t="shared" si="623"/>
        <v>297</v>
      </c>
      <c r="C302" s="2" t="s">
        <v>876</v>
      </c>
      <c r="D302" s="55">
        <v>44477</v>
      </c>
      <c r="E302" s="2" t="s">
        <v>15</v>
      </c>
      <c r="F302" s="47" t="s">
        <v>10</v>
      </c>
      <c r="G302" s="47" t="s">
        <v>67</v>
      </c>
      <c r="H302" s="47">
        <v>1000</v>
      </c>
      <c r="I302" s="47" t="s">
        <v>131</v>
      </c>
      <c r="J302" s="47" t="s">
        <v>120</v>
      </c>
      <c r="K302" s="121" t="s">
        <v>772</v>
      </c>
      <c r="L302" s="33" t="s">
        <v>56</v>
      </c>
      <c r="M302" s="10">
        <v>7.31</v>
      </c>
      <c r="N302" s="27">
        <v>1.59</v>
      </c>
      <c r="O302" s="28">
        <v>2.7</v>
      </c>
      <c r="P302" s="27">
        <v>0.96244897959183684</v>
      </c>
      <c r="Q302" s="40">
        <f t="shared" si="616"/>
        <v>-2.6</v>
      </c>
      <c r="R302" s="42">
        <f t="shared" ref="R302" si="846">Q302+R301</f>
        <v>45.700000000000038</v>
      </c>
      <c r="S302" s="10">
        <f t="shared" ref="S302" si="847">M302</f>
        <v>7.31</v>
      </c>
      <c r="T302" s="27">
        <f t="shared" ref="T302" si="848">IF(S302&gt;0,T$4,0)</f>
        <v>1</v>
      </c>
      <c r="U302" s="28">
        <f t="shared" ref="U302" si="849">O302</f>
        <v>2.7</v>
      </c>
      <c r="V302" s="27">
        <f t="shared" ref="V302" si="850">IF(U302&gt;0,V$4,0)</f>
        <v>1</v>
      </c>
      <c r="W302" s="40">
        <f t="shared" si="58"/>
        <v>-2</v>
      </c>
      <c r="X302" s="42">
        <f t="shared" ref="X302" si="851">W302+X301</f>
        <v>157.58999999999995</v>
      </c>
      <c r="Y302" s="117"/>
      <c r="Z302" s="27"/>
      <c r="AA302" s="33"/>
      <c r="AB302" s="27"/>
      <c r="AC302" s="27"/>
      <c r="AD302" s="27"/>
      <c r="AE302" s="118"/>
      <c r="AF302" s="117"/>
      <c r="AG302" s="27"/>
      <c r="AH302" s="33"/>
      <c r="AI302" s="27"/>
      <c r="AJ302" s="27"/>
      <c r="AK302" s="118"/>
      <c r="AL302" s="70"/>
    </row>
    <row r="303" spans="1:38" outlineLevel="1" x14ac:dyDescent="0.2">
      <c r="A303" s="72"/>
      <c r="B303" s="34">
        <f t="shared" si="623"/>
        <v>298</v>
      </c>
      <c r="C303" s="2" t="s">
        <v>878</v>
      </c>
      <c r="D303" s="55">
        <v>44479</v>
      </c>
      <c r="E303" s="2" t="s">
        <v>32</v>
      </c>
      <c r="F303" s="47" t="s">
        <v>25</v>
      </c>
      <c r="G303" s="47" t="s">
        <v>67</v>
      </c>
      <c r="H303" s="47">
        <v>1000</v>
      </c>
      <c r="I303" s="47" t="s">
        <v>131</v>
      </c>
      <c r="J303" s="47" t="s">
        <v>120</v>
      </c>
      <c r="K303" s="121" t="s">
        <v>772</v>
      </c>
      <c r="L303" s="33" t="s">
        <v>110</v>
      </c>
      <c r="M303" s="10">
        <v>4.4800000000000004</v>
      </c>
      <c r="N303" s="27">
        <v>2.8740880503144655</v>
      </c>
      <c r="O303" s="28">
        <v>1.68</v>
      </c>
      <c r="P303" s="27">
        <v>0</v>
      </c>
      <c r="Q303" s="40">
        <f t="shared" si="616"/>
        <v>-2.9</v>
      </c>
      <c r="R303" s="42">
        <f t="shared" ref="R303" si="852">Q303+R302</f>
        <v>42.80000000000004</v>
      </c>
      <c r="S303" s="10">
        <f t="shared" ref="S303" si="853">M303</f>
        <v>4.4800000000000004</v>
      </c>
      <c r="T303" s="27">
        <f t="shared" ref="T303" si="854">IF(S303&gt;0,T$4,0)</f>
        <v>1</v>
      </c>
      <c r="U303" s="28">
        <f t="shared" ref="U303" si="855">O303</f>
        <v>1.68</v>
      </c>
      <c r="V303" s="27">
        <f t="shared" ref="V303" si="856">IF(U303&gt;0,V$4,0)</f>
        <v>1</v>
      </c>
      <c r="W303" s="40">
        <f t="shared" si="58"/>
        <v>-2</v>
      </c>
      <c r="X303" s="42">
        <f t="shared" ref="X303" si="857">W303+X302</f>
        <v>155.58999999999995</v>
      </c>
      <c r="Y303" s="117"/>
      <c r="Z303" s="27"/>
      <c r="AA303" s="33"/>
      <c r="AB303" s="27"/>
      <c r="AC303" s="27"/>
      <c r="AD303" s="27"/>
      <c r="AE303" s="118"/>
      <c r="AF303" s="117"/>
      <c r="AG303" s="27"/>
      <c r="AH303" s="33"/>
      <c r="AI303" s="27"/>
      <c r="AJ303" s="27"/>
      <c r="AK303" s="118"/>
      <c r="AL303" s="70"/>
    </row>
    <row r="304" spans="1:38" outlineLevel="1" x14ac:dyDescent="0.2">
      <c r="A304" s="72"/>
      <c r="B304" s="34">
        <f t="shared" si="623"/>
        <v>299</v>
      </c>
      <c r="C304" s="2" t="s">
        <v>879</v>
      </c>
      <c r="D304" s="55">
        <v>44479</v>
      </c>
      <c r="E304" s="2" t="s">
        <v>32</v>
      </c>
      <c r="F304" s="47" t="s">
        <v>36</v>
      </c>
      <c r="G304" s="47" t="s">
        <v>67</v>
      </c>
      <c r="H304" s="47">
        <v>1200</v>
      </c>
      <c r="I304" s="47" t="s">
        <v>131</v>
      </c>
      <c r="J304" s="47" t="s">
        <v>120</v>
      </c>
      <c r="K304" s="121" t="s">
        <v>772</v>
      </c>
      <c r="L304" s="33" t="s">
        <v>66</v>
      </c>
      <c r="M304" s="10">
        <v>12</v>
      </c>
      <c r="N304" s="27">
        <v>0.90999999999999992</v>
      </c>
      <c r="O304" s="28">
        <v>3.45</v>
      </c>
      <c r="P304" s="27">
        <v>0.36000000000000004</v>
      </c>
      <c r="Q304" s="40">
        <f t="shared" si="616"/>
        <v>-1.3</v>
      </c>
      <c r="R304" s="42">
        <f t="shared" ref="R304" si="858">Q304+R303</f>
        <v>41.500000000000043</v>
      </c>
      <c r="S304" s="10">
        <f t="shared" ref="S304" si="859">M304</f>
        <v>12</v>
      </c>
      <c r="T304" s="27">
        <f t="shared" ref="T304" si="860">IF(S304&gt;0,T$4,0)</f>
        <v>1</v>
      </c>
      <c r="U304" s="28">
        <f t="shared" ref="U304" si="861">O304</f>
        <v>3.45</v>
      </c>
      <c r="V304" s="27">
        <f t="shared" ref="V304" si="862">IF(U304&gt;0,V$4,0)</f>
        <v>1</v>
      </c>
      <c r="W304" s="40">
        <f t="shared" si="58"/>
        <v>-2</v>
      </c>
      <c r="X304" s="42">
        <f t="shared" ref="X304" si="863">W304+X303</f>
        <v>153.58999999999995</v>
      </c>
      <c r="Y304" s="117"/>
      <c r="Z304" s="27"/>
      <c r="AA304" s="33"/>
      <c r="AB304" s="27"/>
      <c r="AC304" s="27"/>
      <c r="AD304" s="27"/>
      <c r="AE304" s="118"/>
      <c r="AF304" s="117"/>
      <c r="AG304" s="27"/>
      <c r="AH304" s="33"/>
      <c r="AI304" s="27"/>
      <c r="AJ304" s="27"/>
      <c r="AK304" s="118"/>
      <c r="AL304" s="70"/>
    </row>
    <row r="305" spans="1:38" outlineLevel="1" x14ac:dyDescent="0.2">
      <c r="A305" s="72"/>
      <c r="B305" s="34">
        <f t="shared" si="623"/>
        <v>300</v>
      </c>
      <c r="C305" s="2" t="s">
        <v>830</v>
      </c>
      <c r="D305" s="55">
        <v>44479</v>
      </c>
      <c r="E305" s="2" t="s">
        <v>53</v>
      </c>
      <c r="F305" s="47" t="s">
        <v>10</v>
      </c>
      <c r="G305" s="47" t="s">
        <v>67</v>
      </c>
      <c r="H305" s="47">
        <v>1200</v>
      </c>
      <c r="I305" s="47" t="s">
        <v>132</v>
      </c>
      <c r="J305" s="47" t="s">
        <v>120</v>
      </c>
      <c r="K305" s="121" t="s">
        <v>772</v>
      </c>
      <c r="L305" s="33" t="s">
        <v>12</v>
      </c>
      <c r="M305" s="10">
        <v>3.28</v>
      </c>
      <c r="N305" s="27">
        <v>4.3980286168521454</v>
      </c>
      <c r="O305" s="28">
        <v>1.41</v>
      </c>
      <c r="P305" s="27">
        <v>0</v>
      </c>
      <c r="Q305" s="40">
        <f t="shared" si="616"/>
        <v>-4.4000000000000004</v>
      </c>
      <c r="R305" s="42">
        <f t="shared" ref="R305" si="864">Q305+R304</f>
        <v>37.100000000000044</v>
      </c>
      <c r="S305" s="10">
        <f t="shared" ref="S305" si="865">M305</f>
        <v>3.28</v>
      </c>
      <c r="T305" s="27">
        <f t="shared" ref="T305" si="866">IF(S305&gt;0,T$4,0)</f>
        <v>1</v>
      </c>
      <c r="U305" s="28">
        <f t="shared" ref="U305" si="867">O305</f>
        <v>1.41</v>
      </c>
      <c r="V305" s="27">
        <f t="shared" ref="V305" si="868">IF(U305&gt;0,V$4,0)</f>
        <v>1</v>
      </c>
      <c r="W305" s="40">
        <f t="shared" si="58"/>
        <v>-0.59</v>
      </c>
      <c r="X305" s="42">
        <f t="shared" ref="X305" si="869">W305+X304</f>
        <v>152.99999999999994</v>
      </c>
      <c r="Y305" s="117"/>
      <c r="Z305" s="27"/>
      <c r="AA305" s="33"/>
      <c r="AB305" s="27"/>
      <c r="AC305" s="27"/>
      <c r="AD305" s="27"/>
      <c r="AE305" s="118"/>
      <c r="AF305" s="117"/>
      <c r="AG305" s="27"/>
      <c r="AH305" s="33"/>
      <c r="AI305" s="27"/>
      <c r="AJ305" s="27"/>
      <c r="AK305" s="118"/>
      <c r="AL305" s="70"/>
    </row>
    <row r="306" spans="1:38" outlineLevel="1" x14ac:dyDescent="0.2">
      <c r="A306" s="72"/>
      <c r="B306" s="34">
        <f t="shared" si="623"/>
        <v>301</v>
      </c>
      <c r="C306" s="2" t="s">
        <v>883</v>
      </c>
      <c r="D306" s="55">
        <v>44481</v>
      </c>
      <c r="E306" s="2" t="s">
        <v>35</v>
      </c>
      <c r="F306" s="47" t="s">
        <v>25</v>
      </c>
      <c r="G306" s="47" t="s">
        <v>67</v>
      </c>
      <c r="H306" s="47">
        <v>1118</v>
      </c>
      <c r="I306" s="47" t="s">
        <v>131</v>
      </c>
      <c r="J306" s="47" t="s">
        <v>120</v>
      </c>
      <c r="K306" s="121" t="s">
        <v>772</v>
      </c>
      <c r="L306" s="33" t="s">
        <v>56</v>
      </c>
      <c r="M306" s="10">
        <v>33.69</v>
      </c>
      <c r="N306" s="27">
        <v>0.30701779701779702</v>
      </c>
      <c r="O306" s="28">
        <v>5.45</v>
      </c>
      <c r="P306" s="27">
        <v>6.0000000000000012E-2</v>
      </c>
      <c r="Q306" s="40">
        <f t="shared" si="616"/>
        <v>-0.4</v>
      </c>
      <c r="R306" s="42">
        <f t="shared" ref="R306" si="870">Q306+R305</f>
        <v>36.700000000000045</v>
      </c>
      <c r="S306" s="10">
        <f t="shared" ref="S306" si="871">M306</f>
        <v>33.69</v>
      </c>
      <c r="T306" s="27">
        <f t="shared" ref="T306" si="872">IF(S306&gt;0,T$4,0)</f>
        <v>1</v>
      </c>
      <c r="U306" s="28">
        <f t="shared" ref="U306" si="873">O306</f>
        <v>5.45</v>
      </c>
      <c r="V306" s="27">
        <f t="shared" ref="V306" si="874">IF(U306&gt;0,V$4,0)</f>
        <v>1</v>
      </c>
      <c r="W306" s="40">
        <f t="shared" si="58"/>
        <v>-2</v>
      </c>
      <c r="X306" s="42">
        <f t="shared" ref="X306" si="875">W306+X305</f>
        <v>150.99999999999994</v>
      </c>
      <c r="Y306" s="117"/>
      <c r="Z306" s="27"/>
      <c r="AA306" s="33"/>
      <c r="AB306" s="27"/>
      <c r="AC306" s="27"/>
      <c r="AD306" s="27"/>
      <c r="AE306" s="118"/>
      <c r="AF306" s="117"/>
      <c r="AG306" s="27"/>
      <c r="AH306" s="33"/>
      <c r="AI306" s="27"/>
      <c r="AJ306" s="27"/>
      <c r="AK306" s="118"/>
      <c r="AL306" s="70"/>
    </row>
    <row r="307" spans="1:38" outlineLevel="1" x14ac:dyDescent="0.2">
      <c r="A307" s="72"/>
      <c r="B307" s="34">
        <f t="shared" si="623"/>
        <v>302</v>
      </c>
      <c r="C307" s="2" t="s">
        <v>868</v>
      </c>
      <c r="D307" s="55">
        <v>44484</v>
      </c>
      <c r="E307" s="2" t="s">
        <v>14</v>
      </c>
      <c r="F307" s="47" t="s">
        <v>25</v>
      </c>
      <c r="G307" s="47" t="s">
        <v>67</v>
      </c>
      <c r="H307" s="47">
        <v>1100</v>
      </c>
      <c r="I307" s="47" t="s">
        <v>133</v>
      </c>
      <c r="J307" s="47" t="s">
        <v>120</v>
      </c>
      <c r="K307" s="121" t="s">
        <v>772</v>
      </c>
      <c r="L307" s="33" t="s">
        <v>74</v>
      </c>
      <c r="M307" s="10">
        <v>5.24</v>
      </c>
      <c r="N307" s="27">
        <v>2.3611764705882354</v>
      </c>
      <c r="O307" s="28">
        <v>1.82</v>
      </c>
      <c r="P307" s="27">
        <v>2.9161038961038961</v>
      </c>
      <c r="Q307" s="40">
        <f t="shared" si="616"/>
        <v>-5.3</v>
      </c>
      <c r="R307" s="42">
        <f t="shared" ref="R307" si="876">Q307+R306</f>
        <v>31.400000000000045</v>
      </c>
      <c r="S307" s="10">
        <f t="shared" ref="S307" si="877">M307</f>
        <v>5.24</v>
      </c>
      <c r="T307" s="27">
        <f t="shared" ref="T307" si="878">IF(S307&gt;0,T$4,0)</f>
        <v>1</v>
      </c>
      <c r="U307" s="28">
        <f t="shared" ref="U307" si="879">O307</f>
        <v>1.82</v>
      </c>
      <c r="V307" s="27">
        <f t="shared" ref="V307" si="880">IF(U307&gt;0,V$4,0)</f>
        <v>1</v>
      </c>
      <c r="W307" s="40">
        <f t="shared" si="58"/>
        <v>-2</v>
      </c>
      <c r="X307" s="42">
        <f t="shared" ref="X307" si="881">W307+X306</f>
        <v>148.99999999999994</v>
      </c>
      <c r="Y307" s="117"/>
      <c r="Z307" s="27"/>
      <c r="AA307" s="33"/>
      <c r="AB307" s="27"/>
      <c r="AC307" s="27"/>
      <c r="AD307" s="27"/>
      <c r="AE307" s="118"/>
      <c r="AF307" s="117"/>
      <c r="AG307" s="27"/>
      <c r="AH307" s="33"/>
      <c r="AI307" s="27"/>
      <c r="AJ307" s="27"/>
      <c r="AK307" s="118"/>
      <c r="AL307" s="70"/>
    </row>
    <row r="308" spans="1:38" outlineLevel="1" x14ac:dyDescent="0.2">
      <c r="A308" s="72"/>
      <c r="B308" s="34">
        <f t="shared" si="623"/>
        <v>303</v>
      </c>
      <c r="C308" s="2" t="s">
        <v>855</v>
      </c>
      <c r="D308" s="55">
        <v>44484</v>
      </c>
      <c r="E308" s="2" t="s">
        <v>44</v>
      </c>
      <c r="F308" s="47" t="s">
        <v>36</v>
      </c>
      <c r="G308" s="47" t="s">
        <v>67</v>
      </c>
      <c r="H308" s="47">
        <v>1000</v>
      </c>
      <c r="I308" s="47" t="s">
        <v>133</v>
      </c>
      <c r="J308" s="47" t="s">
        <v>120</v>
      </c>
      <c r="K308" s="121" t="s">
        <v>772</v>
      </c>
      <c r="L308" s="33" t="s">
        <v>12</v>
      </c>
      <c r="M308" s="10">
        <v>1.69</v>
      </c>
      <c r="N308" s="27">
        <v>14.552727272727271</v>
      </c>
      <c r="O308" s="28">
        <v>1.1599999999999999</v>
      </c>
      <c r="P308" s="27">
        <v>0</v>
      </c>
      <c r="Q308" s="40">
        <f t="shared" si="616"/>
        <v>-14.6</v>
      </c>
      <c r="R308" s="42">
        <f t="shared" ref="R308:R309" si="882">Q308+R307</f>
        <v>16.800000000000047</v>
      </c>
      <c r="S308" s="10">
        <f t="shared" ref="S308:S309" si="883">M308</f>
        <v>1.69</v>
      </c>
      <c r="T308" s="27">
        <f t="shared" ref="T308:T309" si="884">IF(S308&gt;0,T$4,0)</f>
        <v>1</v>
      </c>
      <c r="U308" s="28">
        <f t="shared" ref="U308:U309" si="885">O308</f>
        <v>1.1599999999999999</v>
      </c>
      <c r="V308" s="27">
        <f t="shared" ref="V308:V309" si="886">IF(U308&gt;0,V$4,0)</f>
        <v>1</v>
      </c>
      <c r="W308" s="40">
        <f t="shared" si="58"/>
        <v>-0.84</v>
      </c>
      <c r="X308" s="42">
        <f t="shared" ref="X308:X309" si="887">W308+X307</f>
        <v>148.15999999999994</v>
      </c>
      <c r="Y308" s="117"/>
      <c r="Z308" s="27"/>
      <c r="AA308" s="33"/>
      <c r="AB308" s="27"/>
      <c r="AC308" s="27"/>
      <c r="AD308" s="27"/>
      <c r="AE308" s="118"/>
      <c r="AF308" s="117"/>
      <c r="AG308" s="27"/>
      <c r="AH308" s="33"/>
      <c r="AI308" s="27"/>
      <c r="AJ308" s="27"/>
      <c r="AK308" s="118"/>
      <c r="AL308" s="70"/>
    </row>
    <row r="309" spans="1:38" outlineLevel="1" x14ac:dyDescent="0.2">
      <c r="A309" s="72"/>
      <c r="B309" s="34">
        <f t="shared" si="623"/>
        <v>304</v>
      </c>
      <c r="C309" s="2" t="s">
        <v>889</v>
      </c>
      <c r="D309" s="55">
        <v>44485</v>
      </c>
      <c r="E309" s="2" t="s">
        <v>40</v>
      </c>
      <c r="F309" s="47" t="s">
        <v>36</v>
      </c>
      <c r="G309" s="47" t="s">
        <v>67</v>
      </c>
      <c r="H309" s="47">
        <v>1100</v>
      </c>
      <c r="I309" s="47" t="s">
        <v>131</v>
      </c>
      <c r="J309" s="47" t="s">
        <v>120</v>
      </c>
      <c r="K309" s="121" t="s">
        <v>772</v>
      </c>
      <c r="L309" s="33" t="s">
        <v>92</v>
      </c>
      <c r="M309" s="10">
        <v>21.66</v>
      </c>
      <c r="N309" s="27">
        <v>0.48560975609756096</v>
      </c>
      <c r="O309" s="28">
        <v>5.01</v>
      </c>
      <c r="P309" s="27">
        <v>0.13000000000000003</v>
      </c>
      <c r="Q309" s="40">
        <f t="shared" si="616"/>
        <v>-0.6</v>
      </c>
      <c r="R309" s="42">
        <f t="shared" si="882"/>
        <v>16.200000000000045</v>
      </c>
      <c r="S309" s="10">
        <f t="shared" si="883"/>
        <v>21.66</v>
      </c>
      <c r="T309" s="27">
        <f t="shared" si="884"/>
        <v>1</v>
      </c>
      <c r="U309" s="28">
        <f t="shared" si="885"/>
        <v>5.01</v>
      </c>
      <c r="V309" s="27">
        <f t="shared" si="886"/>
        <v>1</v>
      </c>
      <c r="W309" s="40">
        <f t="shared" si="58"/>
        <v>-2</v>
      </c>
      <c r="X309" s="42">
        <f t="shared" si="887"/>
        <v>146.15999999999994</v>
      </c>
      <c r="Y309" s="117"/>
      <c r="Z309" s="27"/>
      <c r="AA309" s="33"/>
      <c r="AB309" s="27"/>
      <c r="AC309" s="27"/>
      <c r="AD309" s="27"/>
      <c r="AE309" s="118"/>
      <c r="AF309" s="117"/>
      <c r="AG309" s="27"/>
      <c r="AH309" s="33"/>
      <c r="AI309" s="27"/>
      <c r="AJ309" s="27"/>
      <c r="AK309" s="118"/>
      <c r="AL309" s="70"/>
    </row>
    <row r="310" spans="1:38" outlineLevel="1" x14ac:dyDescent="0.2">
      <c r="A310" s="72"/>
      <c r="B310" s="34">
        <f t="shared" si="623"/>
        <v>305</v>
      </c>
      <c r="C310" s="2" t="s">
        <v>310</v>
      </c>
      <c r="D310" s="55">
        <v>44485</v>
      </c>
      <c r="E310" s="2" t="s">
        <v>91</v>
      </c>
      <c r="F310" s="47" t="s">
        <v>10</v>
      </c>
      <c r="G310" s="47" t="s">
        <v>67</v>
      </c>
      <c r="H310" s="47">
        <v>1300</v>
      </c>
      <c r="I310" s="47" t="s">
        <v>131</v>
      </c>
      <c r="J310" s="47" t="s">
        <v>120</v>
      </c>
      <c r="K310" s="121" t="s">
        <v>772</v>
      </c>
      <c r="L310" s="33" t="s">
        <v>9</v>
      </c>
      <c r="M310" s="10">
        <v>1.66</v>
      </c>
      <c r="N310" s="27">
        <v>15.213414932680537</v>
      </c>
      <c r="O310" s="28">
        <v>1.1399999999999999</v>
      </c>
      <c r="P310" s="27">
        <v>0</v>
      </c>
      <c r="Q310" s="40">
        <f t="shared" si="616"/>
        <v>10</v>
      </c>
      <c r="R310" s="42">
        <f t="shared" ref="R310" si="888">Q310+R309</f>
        <v>26.200000000000045</v>
      </c>
      <c r="S310" s="10">
        <f t="shared" ref="S310" si="889">M310</f>
        <v>1.66</v>
      </c>
      <c r="T310" s="27">
        <f t="shared" ref="T310" si="890">IF(S310&gt;0,T$4,0)</f>
        <v>1</v>
      </c>
      <c r="U310" s="28">
        <f t="shared" ref="U310" si="891">O310</f>
        <v>1.1399999999999999</v>
      </c>
      <c r="V310" s="27">
        <f t="shared" ref="V310" si="892">IF(U310&gt;0,V$4,0)</f>
        <v>1</v>
      </c>
      <c r="W310" s="40">
        <f t="shared" si="58"/>
        <v>0.8</v>
      </c>
      <c r="X310" s="42">
        <f t="shared" ref="X310" si="893">W310+X309</f>
        <v>146.95999999999995</v>
      </c>
      <c r="Y310" s="117"/>
      <c r="Z310" s="27"/>
      <c r="AA310" s="33"/>
      <c r="AB310" s="27"/>
      <c r="AC310" s="27"/>
      <c r="AD310" s="27"/>
      <c r="AE310" s="118"/>
      <c r="AF310" s="117"/>
      <c r="AG310" s="27"/>
      <c r="AH310" s="33"/>
      <c r="AI310" s="27"/>
      <c r="AJ310" s="27"/>
      <c r="AK310" s="118"/>
      <c r="AL310" s="70"/>
    </row>
    <row r="311" spans="1:38" outlineLevel="1" x14ac:dyDescent="0.2">
      <c r="A311" s="72"/>
      <c r="B311" s="34">
        <f t="shared" si="623"/>
        <v>306</v>
      </c>
      <c r="C311" s="2" t="s">
        <v>890</v>
      </c>
      <c r="D311" s="55">
        <v>44486</v>
      </c>
      <c r="E311" s="2" t="s">
        <v>840</v>
      </c>
      <c r="F311" s="47" t="s">
        <v>36</v>
      </c>
      <c r="G311" s="47" t="s">
        <v>67</v>
      </c>
      <c r="H311" s="47">
        <v>1200</v>
      </c>
      <c r="I311" s="47" t="s">
        <v>132</v>
      </c>
      <c r="J311" s="47" t="s">
        <v>120</v>
      </c>
      <c r="K311" s="121" t="s">
        <v>772</v>
      </c>
      <c r="L311" s="33" t="s">
        <v>12</v>
      </c>
      <c r="M311" s="10">
        <v>3.37</v>
      </c>
      <c r="N311" s="27">
        <v>4.2294736842105261</v>
      </c>
      <c r="O311" s="28">
        <v>1.8</v>
      </c>
      <c r="P311" s="27">
        <v>5.3440000000000003</v>
      </c>
      <c r="Q311" s="40">
        <f t="shared" si="616"/>
        <v>0</v>
      </c>
      <c r="R311" s="42">
        <f t="shared" ref="R311" si="894">Q311+R310</f>
        <v>26.200000000000045</v>
      </c>
      <c r="S311" s="10">
        <f t="shared" ref="S311" si="895">M311</f>
        <v>3.37</v>
      </c>
      <c r="T311" s="27">
        <f t="shared" ref="T311" si="896">IF(S311&gt;0,T$4,0)</f>
        <v>1</v>
      </c>
      <c r="U311" s="28">
        <f t="shared" ref="U311" si="897">O311</f>
        <v>1.8</v>
      </c>
      <c r="V311" s="27">
        <f t="shared" ref="V311" si="898">IF(U311&gt;0,V$4,0)</f>
        <v>1</v>
      </c>
      <c r="W311" s="40">
        <f t="shared" si="58"/>
        <v>-0.2</v>
      </c>
      <c r="X311" s="42">
        <f t="shared" ref="X311" si="899">W311+X310</f>
        <v>146.75999999999996</v>
      </c>
      <c r="Y311" s="117"/>
      <c r="Z311" s="27"/>
      <c r="AA311" s="33"/>
      <c r="AB311" s="27"/>
      <c r="AC311" s="27"/>
      <c r="AD311" s="27"/>
      <c r="AE311" s="118"/>
      <c r="AF311" s="117"/>
      <c r="AG311" s="27"/>
      <c r="AH311" s="33"/>
      <c r="AI311" s="27"/>
      <c r="AJ311" s="27"/>
      <c r="AK311" s="118"/>
      <c r="AL311" s="70"/>
    </row>
    <row r="312" spans="1:38" outlineLevel="1" x14ac:dyDescent="0.2">
      <c r="A312" s="72"/>
      <c r="B312" s="34">
        <f t="shared" si="623"/>
        <v>307</v>
      </c>
      <c r="C312" s="2" t="s">
        <v>893</v>
      </c>
      <c r="D312" s="55">
        <v>44487</v>
      </c>
      <c r="E312" s="2" t="s">
        <v>39</v>
      </c>
      <c r="F312" s="47" t="s">
        <v>10</v>
      </c>
      <c r="G312" s="47" t="s">
        <v>67</v>
      </c>
      <c r="H312" s="47">
        <v>1200</v>
      </c>
      <c r="I312" s="47" t="s">
        <v>131</v>
      </c>
      <c r="J312" s="47" t="s">
        <v>120</v>
      </c>
      <c r="K312" s="121" t="s">
        <v>772</v>
      </c>
      <c r="L312" s="33" t="s">
        <v>9</v>
      </c>
      <c r="M312" s="10">
        <v>5.4</v>
      </c>
      <c r="N312" s="27">
        <v>2.2663003663003662</v>
      </c>
      <c r="O312" s="28">
        <v>2.06</v>
      </c>
      <c r="P312" s="27">
        <v>2.1311111111111107</v>
      </c>
      <c r="Q312" s="40">
        <f t="shared" si="616"/>
        <v>12.2</v>
      </c>
      <c r="R312" s="42">
        <f t="shared" ref="R312" si="900">Q312+R311</f>
        <v>38.400000000000048</v>
      </c>
      <c r="S312" s="10">
        <f t="shared" ref="S312" si="901">M312</f>
        <v>5.4</v>
      </c>
      <c r="T312" s="27">
        <f t="shared" ref="T312" si="902">IF(S312&gt;0,T$4,0)</f>
        <v>1</v>
      </c>
      <c r="U312" s="28">
        <f t="shared" ref="U312" si="903">O312</f>
        <v>2.06</v>
      </c>
      <c r="V312" s="27">
        <f t="shared" ref="V312" si="904">IF(U312&gt;0,V$4,0)</f>
        <v>1</v>
      </c>
      <c r="W312" s="40">
        <f t="shared" si="58"/>
        <v>5.46</v>
      </c>
      <c r="X312" s="42">
        <f t="shared" ref="X312" si="905">W312+X311</f>
        <v>152.21999999999997</v>
      </c>
      <c r="Y312" s="117"/>
      <c r="Z312" s="27"/>
      <c r="AA312" s="33"/>
      <c r="AB312" s="27"/>
      <c r="AC312" s="27"/>
      <c r="AD312" s="27"/>
      <c r="AE312" s="118"/>
      <c r="AF312" s="117"/>
      <c r="AG312" s="27"/>
      <c r="AH312" s="33"/>
      <c r="AI312" s="27"/>
      <c r="AJ312" s="27"/>
      <c r="AK312" s="118"/>
      <c r="AL312" s="70"/>
    </row>
    <row r="313" spans="1:38" outlineLevel="1" x14ac:dyDescent="0.2">
      <c r="A313" s="72"/>
      <c r="B313" s="34">
        <f t="shared" si="623"/>
        <v>308</v>
      </c>
      <c r="C313" s="2" t="s">
        <v>872</v>
      </c>
      <c r="D313" s="55">
        <v>44490</v>
      </c>
      <c r="E313" s="2" t="s">
        <v>32</v>
      </c>
      <c r="F313" s="47" t="s">
        <v>25</v>
      </c>
      <c r="G313" s="47" t="s">
        <v>67</v>
      </c>
      <c r="H313" s="47">
        <v>1600</v>
      </c>
      <c r="I313" s="47" t="s">
        <v>132</v>
      </c>
      <c r="J313" s="47" t="s">
        <v>120</v>
      </c>
      <c r="K313" s="121" t="s">
        <v>772</v>
      </c>
      <c r="L313" s="33" t="s">
        <v>9</v>
      </c>
      <c r="M313" s="10">
        <v>18.04</v>
      </c>
      <c r="N313" s="27">
        <v>0.5864705882352943</v>
      </c>
      <c r="O313" s="28">
        <v>3.37</v>
      </c>
      <c r="P313" s="27">
        <v>0.23250000000000001</v>
      </c>
      <c r="Q313" s="40">
        <f t="shared" si="616"/>
        <v>10.5</v>
      </c>
      <c r="R313" s="42">
        <f t="shared" ref="R313" si="906">Q313+R312</f>
        <v>48.900000000000048</v>
      </c>
      <c r="S313" s="10">
        <f t="shared" ref="S313" si="907">M313</f>
        <v>18.04</v>
      </c>
      <c r="T313" s="27">
        <f t="shared" ref="T313" si="908">IF(S313&gt;0,T$4,0)</f>
        <v>1</v>
      </c>
      <c r="U313" s="28">
        <f t="shared" ref="U313" si="909">O313</f>
        <v>3.37</v>
      </c>
      <c r="V313" s="27">
        <f t="shared" ref="V313" si="910">IF(U313&gt;0,V$4,0)</f>
        <v>1</v>
      </c>
      <c r="W313" s="40">
        <f t="shared" si="58"/>
        <v>19.41</v>
      </c>
      <c r="X313" s="42">
        <f t="shared" ref="X313" si="911">W313+X312</f>
        <v>171.62999999999997</v>
      </c>
      <c r="Y313" s="117"/>
      <c r="Z313" s="27"/>
      <c r="AA313" s="33"/>
      <c r="AB313" s="27"/>
      <c r="AC313" s="27"/>
      <c r="AD313" s="27"/>
      <c r="AE313" s="118"/>
      <c r="AF313" s="117"/>
      <c r="AG313" s="27"/>
      <c r="AH313" s="33"/>
      <c r="AI313" s="27"/>
      <c r="AJ313" s="27"/>
      <c r="AK313" s="118"/>
      <c r="AL313" s="70"/>
    </row>
    <row r="314" spans="1:38" outlineLevel="1" x14ac:dyDescent="0.2">
      <c r="A314" s="72"/>
      <c r="B314" s="34">
        <f t="shared" si="623"/>
        <v>309</v>
      </c>
      <c r="C314" s="2" t="s">
        <v>475</v>
      </c>
      <c r="D314" s="55">
        <v>44490</v>
      </c>
      <c r="E314" s="2" t="s">
        <v>32</v>
      </c>
      <c r="F314" s="47" t="s">
        <v>36</v>
      </c>
      <c r="G314" s="47" t="s">
        <v>67</v>
      </c>
      <c r="H314" s="47">
        <v>1400</v>
      </c>
      <c r="I314" s="47" t="s">
        <v>132</v>
      </c>
      <c r="J314" s="47" t="s">
        <v>120</v>
      </c>
      <c r="K314" s="121" t="s">
        <v>772</v>
      </c>
      <c r="L314" s="33" t="s">
        <v>65</v>
      </c>
      <c r="M314" s="10">
        <v>37.42</v>
      </c>
      <c r="N314" s="27">
        <v>0.2739344262295082</v>
      </c>
      <c r="O314" s="28">
        <v>6.26</v>
      </c>
      <c r="P314" s="27">
        <v>5.000000000000001E-2</v>
      </c>
      <c r="Q314" s="40">
        <f t="shared" si="616"/>
        <v>-0.3</v>
      </c>
      <c r="R314" s="42">
        <f t="shared" ref="R314" si="912">Q314+R313</f>
        <v>48.600000000000051</v>
      </c>
      <c r="S314" s="10">
        <f t="shared" ref="S314" si="913">M314</f>
        <v>37.42</v>
      </c>
      <c r="T314" s="27">
        <f t="shared" ref="T314" si="914">IF(S314&gt;0,T$4,0)</f>
        <v>1</v>
      </c>
      <c r="U314" s="28">
        <f t="shared" ref="U314" si="915">O314</f>
        <v>6.26</v>
      </c>
      <c r="V314" s="27">
        <f t="shared" ref="V314" si="916">IF(U314&gt;0,V$4,0)</f>
        <v>1</v>
      </c>
      <c r="W314" s="40">
        <f t="shared" si="58"/>
        <v>-2</v>
      </c>
      <c r="X314" s="42">
        <f t="shared" ref="X314" si="917">W314+X313</f>
        <v>169.62999999999997</v>
      </c>
      <c r="Y314" s="117"/>
      <c r="Z314" s="27"/>
      <c r="AA314" s="33"/>
      <c r="AB314" s="27"/>
      <c r="AC314" s="27"/>
      <c r="AD314" s="27"/>
      <c r="AE314" s="118"/>
      <c r="AF314" s="117"/>
      <c r="AG314" s="27"/>
      <c r="AH314" s="33"/>
      <c r="AI314" s="27"/>
      <c r="AJ314" s="27"/>
      <c r="AK314" s="118"/>
      <c r="AL314" s="70"/>
    </row>
    <row r="315" spans="1:38" outlineLevel="1" x14ac:dyDescent="0.2">
      <c r="A315" s="72"/>
      <c r="B315" s="34">
        <f t="shared" si="623"/>
        <v>310</v>
      </c>
      <c r="C315" s="2" t="s">
        <v>894</v>
      </c>
      <c r="D315" s="55">
        <v>44490</v>
      </c>
      <c r="E315" s="2" t="s">
        <v>32</v>
      </c>
      <c r="F315" s="47" t="s">
        <v>10</v>
      </c>
      <c r="G315" s="47" t="s">
        <v>67</v>
      </c>
      <c r="H315" s="47">
        <v>1200</v>
      </c>
      <c r="I315" s="47" t="s">
        <v>132</v>
      </c>
      <c r="J315" s="47" t="s">
        <v>120</v>
      </c>
      <c r="K315" s="121" t="s">
        <v>772</v>
      </c>
      <c r="L315" s="33" t="s">
        <v>65</v>
      </c>
      <c r="M315" s="10">
        <v>406.12</v>
      </c>
      <c r="N315" s="27">
        <v>2.4638351555929354E-2</v>
      </c>
      <c r="O315" s="28">
        <v>32.229999999999997</v>
      </c>
      <c r="P315" s="27">
        <v>0</v>
      </c>
      <c r="Q315" s="40">
        <f t="shared" si="616"/>
        <v>0</v>
      </c>
      <c r="R315" s="42">
        <f t="shared" ref="R315:R319" si="918">Q315+R314</f>
        <v>48.600000000000051</v>
      </c>
      <c r="S315" s="10">
        <f t="shared" ref="S315:S319" si="919">M315</f>
        <v>406.12</v>
      </c>
      <c r="T315" s="27">
        <f t="shared" ref="T315:T319" si="920">IF(S315&gt;0,T$4,0)</f>
        <v>1</v>
      </c>
      <c r="U315" s="28">
        <f t="shared" ref="U315:U319" si="921">O315</f>
        <v>32.229999999999997</v>
      </c>
      <c r="V315" s="27">
        <f t="shared" ref="V315:V319" si="922">IF(U315&gt;0,V$4,0)</f>
        <v>1</v>
      </c>
      <c r="W315" s="40">
        <f t="shared" si="58"/>
        <v>-2</v>
      </c>
      <c r="X315" s="42">
        <f t="shared" ref="X315:X319" si="923">W315+X314</f>
        <v>167.62999999999997</v>
      </c>
      <c r="Y315" s="117"/>
      <c r="Z315" s="27"/>
      <c r="AA315" s="33"/>
      <c r="AB315" s="27"/>
      <c r="AC315" s="27"/>
      <c r="AD315" s="27"/>
      <c r="AE315" s="118"/>
      <c r="AF315" s="117"/>
      <c r="AG315" s="27"/>
      <c r="AH315" s="33"/>
      <c r="AI315" s="27"/>
      <c r="AJ315" s="27"/>
      <c r="AK315" s="118"/>
      <c r="AL315" s="70"/>
    </row>
    <row r="316" spans="1:38" outlineLevel="1" x14ac:dyDescent="0.2">
      <c r="A316" s="72"/>
      <c r="B316" s="34">
        <f t="shared" si="623"/>
        <v>311</v>
      </c>
      <c r="C316" s="2" t="s">
        <v>896</v>
      </c>
      <c r="D316" s="55">
        <v>44490</v>
      </c>
      <c r="E316" s="2" t="s">
        <v>32</v>
      </c>
      <c r="F316" s="47" t="s">
        <v>34</v>
      </c>
      <c r="G316" s="47" t="s">
        <v>67</v>
      </c>
      <c r="H316" s="47">
        <v>1000</v>
      </c>
      <c r="I316" s="47" t="s">
        <v>132</v>
      </c>
      <c r="J316" s="47" t="s">
        <v>120</v>
      </c>
      <c r="K316" s="121" t="s">
        <v>772</v>
      </c>
      <c r="L316" s="33" t="s">
        <v>65</v>
      </c>
      <c r="M316" s="10">
        <v>28</v>
      </c>
      <c r="N316" s="27">
        <v>0.36925925925925929</v>
      </c>
      <c r="O316" s="28">
        <v>6.31</v>
      </c>
      <c r="P316" s="27">
        <v>6.9999999999999965E-2</v>
      </c>
      <c r="Q316" s="40">
        <f t="shared" si="616"/>
        <v>-0.4</v>
      </c>
      <c r="R316" s="42">
        <f t="shared" si="918"/>
        <v>48.200000000000053</v>
      </c>
      <c r="S316" s="10">
        <f t="shared" si="919"/>
        <v>28</v>
      </c>
      <c r="T316" s="27">
        <f t="shared" si="920"/>
        <v>1</v>
      </c>
      <c r="U316" s="28">
        <f t="shared" si="921"/>
        <v>6.31</v>
      </c>
      <c r="V316" s="27">
        <f t="shared" si="922"/>
        <v>1</v>
      </c>
      <c r="W316" s="40">
        <f t="shared" si="58"/>
        <v>-2</v>
      </c>
      <c r="X316" s="42">
        <f t="shared" si="923"/>
        <v>165.62999999999997</v>
      </c>
      <c r="Y316" s="117"/>
      <c r="Z316" s="27"/>
      <c r="AA316" s="33"/>
      <c r="AB316" s="27"/>
      <c r="AC316" s="27"/>
      <c r="AD316" s="27"/>
      <c r="AE316" s="118"/>
      <c r="AF316" s="117"/>
      <c r="AG316" s="27"/>
      <c r="AH316" s="33"/>
      <c r="AI316" s="27"/>
      <c r="AJ316" s="27"/>
      <c r="AK316" s="118"/>
      <c r="AL316" s="70"/>
    </row>
    <row r="317" spans="1:38" outlineLevel="1" x14ac:dyDescent="0.2">
      <c r="A317" s="72"/>
      <c r="B317" s="34">
        <f t="shared" si="623"/>
        <v>312</v>
      </c>
      <c r="C317" s="2" t="s">
        <v>897</v>
      </c>
      <c r="D317" s="55">
        <v>44490</v>
      </c>
      <c r="E317" s="2" t="s">
        <v>32</v>
      </c>
      <c r="F317" s="47" t="s">
        <v>34</v>
      </c>
      <c r="G317" s="47" t="s">
        <v>67</v>
      </c>
      <c r="H317" s="47">
        <v>1000</v>
      </c>
      <c r="I317" s="47" t="s">
        <v>132</v>
      </c>
      <c r="J317" s="47" t="s">
        <v>120</v>
      </c>
      <c r="K317" s="121" t="s">
        <v>772</v>
      </c>
      <c r="L317" s="33" t="s">
        <v>9</v>
      </c>
      <c r="M317" s="10">
        <v>10.5</v>
      </c>
      <c r="N317" s="27">
        <v>1.0573684210526315</v>
      </c>
      <c r="O317" s="28">
        <v>2.98</v>
      </c>
      <c r="P317" s="27">
        <v>0.50999999999999956</v>
      </c>
      <c r="Q317" s="40">
        <f t="shared" si="616"/>
        <v>11.1</v>
      </c>
      <c r="R317" s="42">
        <f t="shared" si="918"/>
        <v>59.300000000000054</v>
      </c>
      <c r="S317" s="10">
        <f t="shared" si="919"/>
        <v>10.5</v>
      </c>
      <c r="T317" s="27">
        <f t="shared" si="920"/>
        <v>1</v>
      </c>
      <c r="U317" s="28">
        <f t="shared" si="921"/>
        <v>2.98</v>
      </c>
      <c r="V317" s="27">
        <f t="shared" si="922"/>
        <v>1</v>
      </c>
      <c r="W317" s="40">
        <f t="shared" si="58"/>
        <v>11.48</v>
      </c>
      <c r="X317" s="42">
        <f t="shared" si="923"/>
        <v>177.10999999999996</v>
      </c>
      <c r="Y317" s="117"/>
      <c r="Z317" s="27"/>
      <c r="AA317" s="33"/>
      <c r="AB317" s="27"/>
      <c r="AC317" s="27"/>
      <c r="AD317" s="27"/>
      <c r="AE317" s="118"/>
      <c r="AF317" s="117"/>
      <c r="AG317" s="27"/>
      <c r="AH317" s="33"/>
      <c r="AI317" s="27"/>
      <c r="AJ317" s="27"/>
      <c r="AK317" s="118"/>
      <c r="AL317" s="70"/>
    </row>
    <row r="318" spans="1:38" outlineLevel="1" x14ac:dyDescent="0.2">
      <c r="A318" s="72"/>
      <c r="B318" s="34">
        <f t="shared" si="623"/>
        <v>313</v>
      </c>
      <c r="C318" s="2" t="s">
        <v>898</v>
      </c>
      <c r="D318" s="55">
        <v>44490</v>
      </c>
      <c r="E318" s="2" t="s">
        <v>32</v>
      </c>
      <c r="F318" s="47" t="s">
        <v>34</v>
      </c>
      <c r="G318" s="47" t="s">
        <v>67</v>
      </c>
      <c r="H318" s="47">
        <v>1000</v>
      </c>
      <c r="I318" s="47" t="s">
        <v>132</v>
      </c>
      <c r="J318" s="47" t="s">
        <v>120</v>
      </c>
      <c r="K318" s="121" t="s">
        <v>772</v>
      </c>
      <c r="L318" s="33" t="s">
        <v>12</v>
      </c>
      <c r="M318" s="10">
        <v>3.91</v>
      </c>
      <c r="N318" s="27">
        <v>3.4285106382978725</v>
      </c>
      <c r="O318" s="28">
        <v>1.8</v>
      </c>
      <c r="P318" s="27">
        <v>4.2863157894736847</v>
      </c>
      <c r="Q318" s="40">
        <f t="shared" si="616"/>
        <v>0</v>
      </c>
      <c r="R318" s="42">
        <f t="shared" si="918"/>
        <v>59.300000000000054</v>
      </c>
      <c r="S318" s="10">
        <f t="shared" si="919"/>
        <v>3.91</v>
      </c>
      <c r="T318" s="27">
        <f t="shared" si="920"/>
        <v>1</v>
      </c>
      <c r="U318" s="28">
        <f t="shared" si="921"/>
        <v>1.8</v>
      </c>
      <c r="V318" s="27">
        <f t="shared" si="922"/>
        <v>1</v>
      </c>
      <c r="W318" s="40">
        <f t="shared" si="58"/>
        <v>-0.2</v>
      </c>
      <c r="X318" s="42">
        <f t="shared" si="923"/>
        <v>176.90999999999997</v>
      </c>
      <c r="Y318" s="117"/>
      <c r="Z318" s="27"/>
      <c r="AA318" s="33"/>
      <c r="AB318" s="27"/>
      <c r="AC318" s="27"/>
      <c r="AD318" s="27"/>
      <c r="AE318" s="118"/>
      <c r="AF318" s="117"/>
      <c r="AG318" s="27"/>
      <c r="AH318" s="33"/>
      <c r="AI318" s="27"/>
      <c r="AJ318" s="27"/>
      <c r="AK318" s="118"/>
      <c r="AL318" s="70"/>
    </row>
    <row r="319" spans="1:38" outlineLevel="1" collapsed="1" x14ac:dyDescent="0.2">
      <c r="A319" s="72"/>
      <c r="B319" s="34">
        <f t="shared" si="623"/>
        <v>314</v>
      </c>
      <c r="C319" s="2" t="s">
        <v>478</v>
      </c>
      <c r="D319" s="55">
        <v>44492</v>
      </c>
      <c r="E319" s="2" t="s">
        <v>78</v>
      </c>
      <c r="F319" s="47" t="s">
        <v>25</v>
      </c>
      <c r="G319" s="47" t="s">
        <v>67</v>
      </c>
      <c r="H319" s="47">
        <v>1000</v>
      </c>
      <c r="I319" s="47" t="s">
        <v>131</v>
      </c>
      <c r="J319" s="47" t="s">
        <v>120</v>
      </c>
      <c r="K319" s="121" t="s">
        <v>772</v>
      </c>
      <c r="L319" s="33" t="s">
        <v>62</v>
      </c>
      <c r="M319" s="10">
        <v>4.58</v>
      </c>
      <c r="N319" s="27">
        <v>2.7998850574712644</v>
      </c>
      <c r="O319" s="28">
        <v>1.69</v>
      </c>
      <c r="P319" s="27">
        <v>4.08</v>
      </c>
      <c r="Q319" s="40">
        <f t="shared" si="616"/>
        <v>-6.9</v>
      </c>
      <c r="R319" s="42">
        <f t="shared" si="918"/>
        <v>52.400000000000055</v>
      </c>
      <c r="S319" s="10">
        <f t="shared" si="919"/>
        <v>4.58</v>
      </c>
      <c r="T319" s="27">
        <f t="shared" si="920"/>
        <v>1</v>
      </c>
      <c r="U319" s="28">
        <f t="shared" si="921"/>
        <v>1.69</v>
      </c>
      <c r="V319" s="27">
        <f t="shared" si="922"/>
        <v>1</v>
      </c>
      <c r="W319" s="40">
        <f t="shared" si="58"/>
        <v>-2</v>
      </c>
      <c r="X319" s="42">
        <f t="shared" si="923"/>
        <v>174.90999999999997</v>
      </c>
      <c r="Y319" s="117"/>
      <c r="Z319" s="27"/>
      <c r="AA319" s="33"/>
      <c r="AB319" s="27"/>
      <c r="AC319" s="27"/>
      <c r="AD319" s="27"/>
      <c r="AE319" s="118"/>
      <c r="AF319" s="117"/>
      <c r="AG319" s="27"/>
      <c r="AH319" s="33"/>
      <c r="AI319" s="27"/>
      <c r="AJ319" s="27"/>
      <c r="AK319" s="118"/>
      <c r="AL319" s="70"/>
    </row>
    <row r="320" spans="1:38" outlineLevel="1" x14ac:dyDescent="0.2">
      <c r="A320" s="72"/>
      <c r="B320" s="34">
        <f t="shared" si="623"/>
        <v>315</v>
      </c>
      <c r="C320" s="2" t="s">
        <v>545</v>
      </c>
      <c r="D320" s="55">
        <v>44492</v>
      </c>
      <c r="E320" s="2" t="s">
        <v>27</v>
      </c>
      <c r="F320" s="47" t="s">
        <v>10</v>
      </c>
      <c r="G320" s="47" t="s">
        <v>177</v>
      </c>
      <c r="H320" s="47">
        <v>1200</v>
      </c>
      <c r="I320" s="47" t="s">
        <v>131</v>
      </c>
      <c r="J320" s="47" t="s">
        <v>120</v>
      </c>
      <c r="K320" s="121" t="s">
        <v>772</v>
      </c>
      <c r="L320" s="33" t="s">
        <v>12</v>
      </c>
      <c r="M320" s="10">
        <v>6.6</v>
      </c>
      <c r="N320" s="27">
        <v>1.7861904761904766</v>
      </c>
      <c r="O320" s="28">
        <v>2.41</v>
      </c>
      <c r="P320" s="27">
        <v>1.2399999999999998</v>
      </c>
      <c r="Q320" s="40">
        <f t="shared" si="616"/>
        <v>0</v>
      </c>
      <c r="R320" s="42">
        <f t="shared" ref="R320" si="924">Q320+R319</f>
        <v>52.400000000000055</v>
      </c>
      <c r="S320" s="10">
        <f t="shared" ref="S320" si="925">M320</f>
        <v>6.6</v>
      </c>
      <c r="T320" s="27">
        <f t="shared" ref="T320" si="926">IF(S320&gt;0,T$4,0)</f>
        <v>1</v>
      </c>
      <c r="U320" s="28">
        <f t="shared" ref="U320" si="927">O320</f>
        <v>2.41</v>
      </c>
      <c r="V320" s="27">
        <f t="shared" ref="V320" si="928">IF(U320&gt;0,V$4,0)</f>
        <v>1</v>
      </c>
      <c r="W320" s="40">
        <f t="shared" si="58"/>
        <v>0.41</v>
      </c>
      <c r="X320" s="42">
        <f t="shared" ref="X320" si="929">W320+X319</f>
        <v>175.31999999999996</v>
      </c>
      <c r="Y320" s="117"/>
      <c r="Z320" s="27"/>
      <c r="AA320" s="33"/>
      <c r="AB320" s="27"/>
      <c r="AC320" s="27"/>
      <c r="AD320" s="27"/>
      <c r="AE320" s="118"/>
      <c r="AF320" s="117"/>
      <c r="AG320" s="27"/>
      <c r="AH320" s="33"/>
      <c r="AI320" s="27"/>
      <c r="AJ320" s="27"/>
      <c r="AK320" s="118"/>
      <c r="AL320" s="70"/>
    </row>
    <row r="321" spans="1:38" outlineLevel="1" x14ac:dyDescent="0.2">
      <c r="A321" s="72"/>
      <c r="B321" s="34">
        <f t="shared" si="623"/>
        <v>316</v>
      </c>
      <c r="C321" s="2" t="s">
        <v>902</v>
      </c>
      <c r="D321" s="55">
        <v>44493</v>
      </c>
      <c r="E321" s="2" t="s">
        <v>26</v>
      </c>
      <c r="F321" s="47" t="s">
        <v>25</v>
      </c>
      <c r="G321" s="47" t="s">
        <v>67</v>
      </c>
      <c r="H321" s="47">
        <v>1100</v>
      </c>
      <c r="I321" s="47" t="s">
        <v>131</v>
      </c>
      <c r="J321" s="47" t="s">
        <v>120</v>
      </c>
      <c r="K321" s="121" t="s">
        <v>772</v>
      </c>
      <c r="L321" s="33" t="s">
        <v>74</v>
      </c>
      <c r="M321" s="10">
        <v>23.61</v>
      </c>
      <c r="N321" s="27">
        <v>0.44333333333333336</v>
      </c>
      <c r="O321" s="28">
        <v>3.41</v>
      </c>
      <c r="P321" s="27">
        <v>0.18999999999999995</v>
      </c>
      <c r="Q321" s="40">
        <f t="shared" si="616"/>
        <v>-0.6</v>
      </c>
      <c r="R321" s="42">
        <f t="shared" ref="R321" si="930">Q321+R320</f>
        <v>51.800000000000054</v>
      </c>
      <c r="S321" s="10">
        <f t="shared" ref="S321" si="931">M321</f>
        <v>23.61</v>
      </c>
      <c r="T321" s="27">
        <f t="shared" ref="T321" si="932">IF(S321&gt;0,T$4,0)</f>
        <v>1</v>
      </c>
      <c r="U321" s="28">
        <f t="shared" ref="U321" si="933">O321</f>
        <v>3.41</v>
      </c>
      <c r="V321" s="27">
        <f t="shared" ref="V321" si="934">IF(U321&gt;0,V$4,0)</f>
        <v>1</v>
      </c>
      <c r="W321" s="40">
        <f t="shared" si="58"/>
        <v>-2</v>
      </c>
      <c r="X321" s="42">
        <f t="shared" ref="X321" si="935">W321+X320</f>
        <v>173.31999999999996</v>
      </c>
      <c r="Y321" s="117"/>
      <c r="Z321" s="27"/>
      <c r="AA321" s="33"/>
      <c r="AB321" s="27"/>
      <c r="AC321" s="27"/>
      <c r="AD321" s="27"/>
      <c r="AE321" s="118"/>
      <c r="AF321" s="117"/>
      <c r="AG321" s="27"/>
      <c r="AH321" s="33"/>
      <c r="AI321" s="27"/>
      <c r="AJ321" s="27"/>
      <c r="AK321" s="118"/>
      <c r="AL321" s="70"/>
    </row>
    <row r="322" spans="1:38" outlineLevel="1" x14ac:dyDescent="0.2">
      <c r="A322" s="72"/>
      <c r="B322" s="34">
        <f t="shared" si="623"/>
        <v>317</v>
      </c>
      <c r="C322" s="2" t="s">
        <v>903</v>
      </c>
      <c r="D322" s="55">
        <v>44495</v>
      </c>
      <c r="E322" s="2" t="s">
        <v>33</v>
      </c>
      <c r="F322" s="47" t="s">
        <v>34</v>
      </c>
      <c r="G322" s="47" t="s">
        <v>67</v>
      </c>
      <c r="H322" s="47">
        <v>975</v>
      </c>
      <c r="I322" s="47" t="s">
        <v>132</v>
      </c>
      <c r="J322" s="47" t="s">
        <v>120</v>
      </c>
      <c r="K322" s="121" t="s">
        <v>772</v>
      </c>
      <c r="L322" s="33" t="s">
        <v>74</v>
      </c>
      <c r="M322" s="10">
        <v>3.87</v>
      </c>
      <c r="N322" s="27">
        <v>3.4721739130434792</v>
      </c>
      <c r="O322" s="28">
        <v>1.67</v>
      </c>
      <c r="P322" s="27">
        <v>0</v>
      </c>
      <c r="Q322" s="40">
        <f t="shared" si="616"/>
        <v>-3.5</v>
      </c>
      <c r="R322" s="42">
        <f t="shared" ref="R322" si="936">Q322+R321</f>
        <v>48.300000000000054</v>
      </c>
      <c r="S322" s="10">
        <f t="shared" ref="S322" si="937">M322</f>
        <v>3.87</v>
      </c>
      <c r="T322" s="27">
        <f t="shared" ref="T322" si="938">IF(S322&gt;0,T$4,0)</f>
        <v>1</v>
      </c>
      <c r="U322" s="28">
        <f t="shared" ref="U322" si="939">O322</f>
        <v>1.67</v>
      </c>
      <c r="V322" s="27">
        <f t="shared" ref="V322" si="940">IF(U322&gt;0,V$4,0)</f>
        <v>1</v>
      </c>
      <c r="W322" s="40">
        <f t="shared" si="58"/>
        <v>-2</v>
      </c>
      <c r="X322" s="42">
        <f t="shared" ref="X322" si="941">W322+X321</f>
        <v>171.31999999999996</v>
      </c>
      <c r="Y322" s="117"/>
      <c r="Z322" s="27"/>
      <c r="AA322" s="33"/>
      <c r="AB322" s="27"/>
      <c r="AC322" s="27"/>
      <c r="AD322" s="27"/>
      <c r="AE322" s="118"/>
      <c r="AF322" s="117"/>
      <c r="AG322" s="27"/>
      <c r="AH322" s="33"/>
      <c r="AI322" s="27"/>
      <c r="AJ322" s="27"/>
      <c r="AK322" s="118"/>
      <c r="AL322" s="70"/>
    </row>
    <row r="323" spans="1:38" outlineLevel="1" x14ac:dyDescent="0.2">
      <c r="A323" s="72"/>
      <c r="B323" s="34">
        <f t="shared" si="623"/>
        <v>318</v>
      </c>
      <c r="C323" s="2" t="s">
        <v>873</v>
      </c>
      <c r="D323" s="55">
        <v>44496</v>
      </c>
      <c r="E323" s="2" t="s">
        <v>40</v>
      </c>
      <c r="F323" s="47" t="s">
        <v>36</v>
      </c>
      <c r="G323" s="47" t="s">
        <v>67</v>
      </c>
      <c r="H323" s="47">
        <v>1000</v>
      </c>
      <c r="I323" s="47" t="s">
        <v>132</v>
      </c>
      <c r="J323" s="47" t="s">
        <v>120</v>
      </c>
      <c r="K323" s="121" t="s">
        <v>772</v>
      </c>
      <c r="L323" s="33" t="s">
        <v>12</v>
      </c>
      <c r="M323" s="10">
        <v>5.92</v>
      </c>
      <c r="N323" s="27">
        <v>2.0353846153846153</v>
      </c>
      <c r="O323" s="28">
        <v>1.71</v>
      </c>
      <c r="P323" s="27">
        <v>0</v>
      </c>
      <c r="Q323" s="40">
        <f t="shared" si="616"/>
        <v>-2</v>
      </c>
      <c r="R323" s="42">
        <f t="shared" ref="R323" si="942">Q323+R322</f>
        <v>46.300000000000054</v>
      </c>
      <c r="S323" s="10">
        <f t="shared" ref="S323" si="943">M323</f>
        <v>5.92</v>
      </c>
      <c r="T323" s="27">
        <f t="shared" ref="T323" si="944">IF(S323&gt;0,T$4,0)</f>
        <v>1</v>
      </c>
      <c r="U323" s="28">
        <f t="shared" ref="U323" si="945">O323</f>
        <v>1.71</v>
      </c>
      <c r="V323" s="27">
        <f t="shared" ref="V323" si="946">IF(U323&gt;0,V$4,0)</f>
        <v>1</v>
      </c>
      <c r="W323" s="40">
        <f t="shared" si="58"/>
        <v>-0.28999999999999998</v>
      </c>
      <c r="X323" s="42">
        <f t="shared" ref="X323" si="947">W323+X322</f>
        <v>171.02999999999997</v>
      </c>
      <c r="Y323" s="117"/>
      <c r="Z323" s="27"/>
      <c r="AA323" s="33"/>
      <c r="AB323" s="27"/>
      <c r="AC323" s="27"/>
      <c r="AD323" s="27"/>
      <c r="AE323" s="118"/>
      <c r="AF323" s="117"/>
      <c r="AG323" s="27"/>
      <c r="AH323" s="33"/>
      <c r="AI323" s="27"/>
      <c r="AJ323" s="27"/>
      <c r="AK323" s="118"/>
      <c r="AL323" s="70"/>
    </row>
    <row r="324" spans="1:38" outlineLevel="1" x14ac:dyDescent="0.2">
      <c r="A324" s="72"/>
      <c r="B324" s="34">
        <f t="shared" si="623"/>
        <v>319</v>
      </c>
      <c r="C324" s="2" t="s">
        <v>908</v>
      </c>
      <c r="D324" s="55">
        <v>44497</v>
      </c>
      <c r="E324" s="2" t="s">
        <v>42</v>
      </c>
      <c r="F324" s="47" t="s">
        <v>34</v>
      </c>
      <c r="G324" s="47" t="s">
        <v>67</v>
      </c>
      <c r="H324" s="47">
        <v>1000</v>
      </c>
      <c r="I324" s="47" t="s">
        <v>132</v>
      </c>
      <c r="J324" s="47" t="s">
        <v>120</v>
      </c>
      <c r="K324" s="121" t="s">
        <v>772</v>
      </c>
      <c r="L324" s="33" t="s">
        <v>65</v>
      </c>
      <c r="M324" s="10">
        <v>12</v>
      </c>
      <c r="N324" s="27">
        <v>0.90999999999999992</v>
      </c>
      <c r="O324" s="28">
        <v>3.2</v>
      </c>
      <c r="P324" s="27">
        <v>0.40571428571428575</v>
      </c>
      <c r="Q324" s="40">
        <f t="shared" si="616"/>
        <v>-1.3</v>
      </c>
      <c r="R324" s="42">
        <f t="shared" ref="R324" si="948">Q324+R323</f>
        <v>45.000000000000057</v>
      </c>
      <c r="S324" s="10">
        <f t="shared" ref="S324" si="949">M324</f>
        <v>12</v>
      </c>
      <c r="T324" s="27">
        <f t="shared" ref="T324" si="950">IF(S324&gt;0,T$4,0)</f>
        <v>1</v>
      </c>
      <c r="U324" s="28">
        <f t="shared" ref="U324" si="951">O324</f>
        <v>3.2</v>
      </c>
      <c r="V324" s="27">
        <f t="shared" ref="V324" si="952">IF(U324&gt;0,V$4,0)</f>
        <v>1</v>
      </c>
      <c r="W324" s="40">
        <f t="shared" si="58"/>
        <v>-2</v>
      </c>
      <c r="X324" s="42">
        <f t="shared" ref="X324" si="953">W324+X323</f>
        <v>169.02999999999997</v>
      </c>
      <c r="Y324" s="117"/>
      <c r="Z324" s="27"/>
      <c r="AA324" s="33"/>
      <c r="AB324" s="27"/>
      <c r="AC324" s="27"/>
      <c r="AD324" s="27"/>
      <c r="AE324" s="118"/>
      <c r="AF324" s="117"/>
      <c r="AG324" s="27"/>
      <c r="AH324" s="33"/>
      <c r="AI324" s="27"/>
      <c r="AJ324" s="27"/>
      <c r="AK324" s="118"/>
      <c r="AL324" s="70"/>
    </row>
    <row r="325" spans="1:38" outlineLevel="1" x14ac:dyDescent="0.2">
      <c r="A325" s="72"/>
      <c r="B325" s="34">
        <f t="shared" si="623"/>
        <v>320</v>
      </c>
      <c r="C325" s="2" t="s">
        <v>911</v>
      </c>
      <c r="D325" s="55">
        <v>44498</v>
      </c>
      <c r="E325" s="2" t="s">
        <v>15</v>
      </c>
      <c r="F325" s="47" t="s">
        <v>25</v>
      </c>
      <c r="G325" s="47" t="s">
        <v>67</v>
      </c>
      <c r="H325" s="47">
        <v>1200</v>
      </c>
      <c r="I325" s="47" t="s">
        <v>131</v>
      </c>
      <c r="J325" s="47" t="s">
        <v>120</v>
      </c>
      <c r="K325" s="121" t="s">
        <v>772</v>
      </c>
      <c r="L325" s="33" t="s">
        <v>56</v>
      </c>
      <c r="M325" s="10">
        <v>12.83</v>
      </c>
      <c r="N325" s="27">
        <v>0.84617021276595739</v>
      </c>
      <c r="O325" s="28">
        <v>3.9</v>
      </c>
      <c r="P325" s="27">
        <v>0.28499999999999975</v>
      </c>
      <c r="Q325" s="40">
        <f t="shared" si="616"/>
        <v>-1.1000000000000001</v>
      </c>
      <c r="R325" s="42">
        <f t="shared" ref="R325" si="954">Q325+R324</f>
        <v>43.900000000000055</v>
      </c>
      <c r="S325" s="10">
        <f t="shared" ref="S325" si="955">M325</f>
        <v>12.83</v>
      </c>
      <c r="T325" s="27">
        <f t="shared" ref="T325" si="956">IF(S325&gt;0,T$4,0)</f>
        <v>1</v>
      </c>
      <c r="U325" s="28">
        <f t="shared" ref="U325" si="957">O325</f>
        <v>3.9</v>
      </c>
      <c r="V325" s="27">
        <f t="shared" ref="V325" si="958">IF(U325&gt;0,V$4,0)</f>
        <v>1</v>
      </c>
      <c r="W325" s="40">
        <f t="shared" si="58"/>
        <v>-2</v>
      </c>
      <c r="X325" s="42">
        <f t="shared" ref="X325" si="959">W325+X324</f>
        <v>167.02999999999997</v>
      </c>
      <c r="Y325" s="117"/>
      <c r="Z325" s="27"/>
      <c r="AA325" s="33"/>
      <c r="AB325" s="27"/>
      <c r="AC325" s="27"/>
      <c r="AD325" s="27"/>
      <c r="AE325" s="118"/>
      <c r="AF325" s="117"/>
      <c r="AG325" s="27"/>
      <c r="AH325" s="33"/>
      <c r="AI325" s="27"/>
      <c r="AJ325" s="27"/>
      <c r="AK325" s="118"/>
      <c r="AL325" s="70"/>
    </row>
    <row r="326" spans="1:38" outlineLevel="1" x14ac:dyDescent="0.2">
      <c r="A326" s="72"/>
      <c r="B326" s="34">
        <f t="shared" si="623"/>
        <v>321</v>
      </c>
      <c r="C326" s="2" t="s">
        <v>909</v>
      </c>
      <c r="D326" s="55">
        <v>44498</v>
      </c>
      <c r="E326" s="2" t="s">
        <v>15</v>
      </c>
      <c r="F326" s="47" t="s">
        <v>25</v>
      </c>
      <c r="G326" s="47" t="s">
        <v>67</v>
      </c>
      <c r="H326" s="47">
        <v>1200</v>
      </c>
      <c r="I326" s="47" t="s">
        <v>131</v>
      </c>
      <c r="J326" s="47" t="s">
        <v>120</v>
      </c>
      <c r="K326" s="121" t="s">
        <v>772</v>
      </c>
      <c r="L326" s="33" t="s">
        <v>65</v>
      </c>
      <c r="M326" s="10">
        <v>23.5</v>
      </c>
      <c r="N326" s="27">
        <v>0.44333333333333336</v>
      </c>
      <c r="O326" s="28">
        <v>5.2</v>
      </c>
      <c r="P326" s="27">
        <v>0.11199999999999996</v>
      </c>
      <c r="Q326" s="40">
        <f t="shared" si="616"/>
        <v>-0.6</v>
      </c>
      <c r="R326" s="42">
        <f t="shared" ref="R326" si="960">Q326+R325</f>
        <v>43.300000000000054</v>
      </c>
      <c r="S326" s="10">
        <f t="shared" ref="S326" si="961">M326</f>
        <v>23.5</v>
      </c>
      <c r="T326" s="27">
        <f t="shared" ref="T326" si="962">IF(S326&gt;0,T$4,0)</f>
        <v>1</v>
      </c>
      <c r="U326" s="28">
        <f t="shared" ref="U326" si="963">O326</f>
        <v>5.2</v>
      </c>
      <c r="V326" s="27">
        <f t="shared" ref="V326" si="964">IF(U326&gt;0,V$4,0)</f>
        <v>1</v>
      </c>
      <c r="W326" s="40">
        <f t="shared" si="58"/>
        <v>-2</v>
      </c>
      <c r="X326" s="42">
        <f t="shared" ref="X326" si="965">W326+X325</f>
        <v>165.02999999999997</v>
      </c>
      <c r="Y326" s="117"/>
      <c r="Z326" s="27"/>
      <c r="AA326" s="33"/>
      <c r="AB326" s="27"/>
      <c r="AC326" s="27"/>
      <c r="AD326" s="27"/>
      <c r="AE326" s="118"/>
      <c r="AF326" s="117"/>
      <c r="AG326" s="27"/>
      <c r="AH326" s="33"/>
      <c r="AI326" s="27"/>
      <c r="AJ326" s="27"/>
      <c r="AK326" s="118"/>
      <c r="AL326" s="70"/>
    </row>
    <row r="327" spans="1:38" outlineLevel="1" x14ac:dyDescent="0.2">
      <c r="A327" s="72"/>
      <c r="B327" s="34">
        <f t="shared" si="623"/>
        <v>322</v>
      </c>
      <c r="C327" s="2" t="s">
        <v>915</v>
      </c>
      <c r="D327" s="55">
        <v>44500</v>
      </c>
      <c r="E327" s="2" t="s">
        <v>39</v>
      </c>
      <c r="F327" s="47" t="s">
        <v>41</v>
      </c>
      <c r="G327" s="47" t="s">
        <v>67</v>
      </c>
      <c r="H327" s="47">
        <v>1200</v>
      </c>
      <c r="I327" s="47" t="s">
        <v>132</v>
      </c>
      <c r="J327" s="47" t="s">
        <v>120</v>
      </c>
      <c r="K327" s="121" t="s">
        <v>772</v>
      </c>
      <c r="L327" s="33" t="s">
        <v>9</v>
      </c>
      <c r="M327" s="10">
        <v>9.6</v>
      </c>
      <c r="N327" s="27">
        <v>1.1573529411764707</v>
      </c>
      <c r="O327" s="28">
        <v>2.68</v>
      </c>
      <c r="P327" s="27">
        <v>0.66999999999999993</v>
      </c>
      <c r="Q327" s="40">
        <f t="shared" si="616"/>
        <v>11.1</v>
      </c>
      <c r="R327" s="42">
        <f t="shared" ref="R327" si="966">Q327+R326</f>
        <v>54.400000000000055</v>
      </c>
      <c r="S327" s="10">
        <f t="shared" ref="S327" si="967">M327</f>
        <v>9.6</v>
      </c>
      <c r="T327" s="27">
        <f t="shared" ref="T327" si="968">IF(S327&gt;0,T$4,0)</f>
        <v>1</v>
      </c>
      <c r="U327" s="28">
        <f t="shared" ref="U327" si="969">O327</f>
        <v>2.68</v>
      </c>
      <c r="V327" s="27">
        <f t="shared" ref="V327" si="970">IF(U327&gt;0,V$4,0)</f>
        <v>1</v>
      </c>
      <c r="W327" s="40">
        <f t="shared" si="58"/>
        <v>10.28</v>
      </c>
      <c r="X327" s="42">
        <f t="shared" ref="X327" si="971">W327+X326</f>
        <v>175.30999999999997</v>
      </c>
      <c r="Y327" s="117"/>
      <c r="Z327" s="27"/>
      <c r="AA327" s="33"/>
      <c r="AB327" s="27"/>
      <c r="AC327" s="27"/>
      <c r="AD327" s="27"/>
      <c r="AE327" s="118"/>
      <c r="AF327" s="117"/>
      <c r="AG327" s="27"/>
      <c r="AH327" s="33"/>
      <c r="AI327" s="27"/>
      <c r="AJ327" s="27"/>
      <c r="AK327" s="118"/>
      <c r="AL327" s="70"/>
    </row>
    <row r="328" spans="1:38" outlineLevel="1" x14ac:dyDescent="0.2">
      <c r="A328" s="72"/>
      <c r="B328" s="48">
        <f t="shared" si="623"/>
        <v>323</v>
      </c>
      <c r="C328" s="9" t="s">
        <v>916</v>
      </c>
      <c r="D328" s="39">
        <v>44500</v>
      </c>
      <c r="E328" s="9" t="s">
        <v>39</v>
      </c>
      <c r="F328" s="50" t="s">
        <v>13</v>
      </c>
      <c r="G328" s="50" t="s">
        <v>69</v>
      </c>
      <c r="H328" s="50">
        <v>1200</v>
      </c>
      <c r="I328" s="50" t="s">
        <v>132</v>
      </c>
      <c r="J328" s="50" t="s">
        <v>120</v>
      </c>
      <c r="K328" s="122" t="s">
        <v>772</v>
      </c>
      <c r="L328" s="35" t="s">
        <v>9</v>
      </c>
      <c r="M328" s="36">
        <v>6.02</v>
      </c>
      <c r="N328" s="37">
        <v>1.9900000000000002</v>
      </c>
      <c r="O328" s="38">
        <v>2.12</v>
      </c>
      <c r="P328" s="37">
        <v>1.7733333333333334</v>
      </c>
      <c r="Q328" s="41">
        <f t="shared" si="616"/>
        <v>12</v>
      </c>
      <c r="R328" s="45">
        <f t="shared" ref="R328" si="972">Q328+R327</f>
        <v>66.400000000000063</v>
      </c>
      <c r="S328" s="36">
        <f t="shared" ref="S328" si="973">M328</f>
        <v>6.02</v>
      </c>
      <c r="T328" s="37">
        <f t="shared" ref="T328" si="974">IF(S328&gt;0,T$4,0)</f>
        <v>1</v>
      </c>
      <c r="U328" s="38">
        <f t="shared" ref="U328" si="975">O328</f>
        <v>2.12</v>
      </c>
      <c r="V328" s="37">
        <f t="shared" ref="V328" si="976">IF(U328&gt;0,V$4,0)</f>
        <v>1</v>
      </c>
      <c r="W328" s="41">
        <f t="shared" si="58"/>
        <v>6.14</v>
      </c>
      <c r="X328" s="45">
        <f t="shared" ref="X328" si="977">W328+X327</f>
        <v>181.44999999999996</v>
      </c>
      <c r="Y328" s="119"/>
      <c r="Z328" s="37"/>
      <c r="AA328" s="35"/>
      <c r="AB328" s="37"/>
      <c r="AC328" s="37"/>
      <c r="AD328" s="37"/>
      <c r="AE328" s="120"/>
      <c r="AF328" s="119"/>
      <c r="AG328" s="37"/>
      <c r="AH328" s="35"/>
      <c r="AI328" s="37"/>
      <c r="AJ328" s="37"/>
      <c r="AK328" s="120"/>
      <c r="AL328" s="70"/>
    </row>
    <row r="329" spans="1:38" outlineLevel="1" collapsed="1" x14ac:dyDescent="0.2">
      <c r="A329" s="72"/>
      <c r="B329" s="34">
        <f t="shared" si="623"/>
        <v>324</v>
      </c>
      <c r="C329" s="2" t="s">
        <v>898</v>
      </c>
      <c r="D329" s="55">
        <v>44501</v>
      </c>
      <c r="E329" s="2" t="s">
        <v>32</v>
      </c>
      <c r="F329" s="47" t="s">
        <v>36</v>
      </c>
      <c r="G329" s="47" t="s">
        <v>67</v>
      </c>
      <c r="H329" s="47">
        <v>1000</v>
      </c>
      <c r="I329" s="47" t="s">
        <v>132</v>
      </c>
      <c r="J329" s="47" t="s">
        <v>120</v>
      </c>
      <c r="K329" s="121" t="s">
        <v>772</v>
      </c>
      <c r="L329" s="33" t="s">
        <v>8</v>
      </c>
      <c r="M329" s="10">
        <v>1.59</v>
      </c>
      <c r="N329" s="27">
        <v>16.917894736842104</v>
      </c>
      <c r="O329" s="28">
        <v>1.1000000000000001</v>
      </c>
      <c r="P329" s="27">
        <v>0</v>
      </c>
      <c r="Q329" s="40">
        <f t="shared" si="616"/>
        <v>-16.899999999999999</v>
      </c>
      <c r="R329" s="42">
        <f t="shared" ref="R329" si="978">Q329+R328</f>
        <v>49.500000000000064</v>
      </c>
      <c r="S329" s="10">
        <f t="shared" ref="S329" si="979">M329</f>
        <v>1.59</v>
      </c>
      <c r="T329" s="27">
        <f t="shared" ref="T329" si="980">IF(S329&gt;0,T$4,0)</f>
        <v>1</v>
      </c>
      <c r="U329" s="28">
        <f t="shared" ref="U329" si="981">O329</f>
        <v>1.1000000000000001</v>
      </c>
      <c r="V329" s="27">
        <f t="shared" ref="V329" si="982">IF(U329&gt;0,V$4,0)</f>
        <v>1</v>
      </c>
      <c r="W329" s="40">
        <f t="shared" si="58"/>
        <v>-0.9</v>
      </c>
      <c r="X329" s="42">
        <f t="shared" ref="X329" si="983">W329+X328</f>
        <v>180.54999999999995</v>
      </c>
      <c r="Y329" s="117"/>
      <c r="Z329" s="27"/>
      <c r="AA329" s="33"/>
      <c r="AB329" s="27"/>
      <c r="AC329" s="27"/>
      <c r="AD329" s="27"/>
      <c r="AE329" s="118"/>
      <c r="AF329" s="117"/>
      <c r="AG329" s="27"/>
      <c r="AH329" s="33"/>
      <c r="AI329" s="27"/>
      <c r="AJ329" s="27"/>
      <c r="AK329" s="118"/>
      <c r="AL329" s="70"/>
    </row>
    <row r="330" spans="1:38" outlineLevel="1" x14ac:dyDescent="0.2">
      <c r="A330" s="72"/>
      <c r="B330" s="34">
        <f t="shared" si="623"/>
        <v>325</v>
      </c>
      <c r="C330" s="2" t="s">
        <v>922</v>
      </c>
      <c r="D330" s="55">
        <v>44501</v>
      </c>
      <c r="E330" s="2" t="s">
        <v>32</v>
      </c>
      <c r="F330" s="47" t="s">
        <v>36</v>
      </c>
      <c r="G330" s="47" t="s">
        <v>67</v>
      </c>
      <c r="H330" s="47">
        <v>1000</v>
      </c>
      <c r="I330" s="47" t="s">
        <v>132</v>
      </c>
      <c r="J330" s="47" t="s">
        <v>120</v>
      </c>
      <c r="K330" s="121" t="s">
        <v>772</v>
      </c>
      <c r="L330" s="33" t="s">
        <v>9</v>
      </c>
      <c r="M330" s="10">
        <v>5.9</v>
      </c>
      <c r="N330" s="27">
        <v>2.0406896551724136</v>
      </c>
      <c r="O330" s="28">
        <v>1.44</v>
      </c>
      <c r="P330" s="27">
        <v>0</v>
      </c>
      <c r="Q330" s="40">
        <f t="shared" si="616"/>
        <v>10</v>
      </c>
      <c r="R330" s="42">
        <f t="shared" ref="R330" si="984">Q330+R329</f>
        <v>59.500000000000064</v>
      </c>
      <c r="S330" s="10">
        <f t="shared" ref="S330" si="985">M330</f>
        <v>5.9</v>
      </c>
      <c r="T330" s="27">
        <f t="shared" ref="T330" si="986">IF(S330&gt;0,T$4,0)</f>
        <v>1</v>
      </c>
      <c r="U330" s="28">
        <f t="shared" ref="U330" si="987">O330</f>
        <v>1.44</v>
      </c>
      <c r="V330" s="27">
        <f t="shared" ref="V330" si="988">IF(U330&gt;0,V$4,0)</f>
        <v>1</v>
      </c>
      <c r="W330" s="40">
        <f t="shared" si="58"/>
        <v>5.34</v>
      </c>
      <c r="X330" s="42">
        <f t="shared" ref="X330" si="989">W330+X329</f>
        <v>185.88999999999996</v>
      </c>
      <c r="Y330" s="117"/>
      <c r="Z330" s="27"/>
      <c r="AA330" s="33"/>
      <c r="AB330" s="27"/>
      <c r="AC330" s="27"/>
      <c r="AD330" s="27"/>
      <c r="AE330" s="118"/>
      <c r="AF330" s="117"/>
      <c r="AG330" s="27"/>
      <c r="AH330" s="33"/>
      <c r="AI330" s="27"/>
      <c r="AJ330" s="27"/>
      <c r="AK330" s="118"/>
      <c r="AL330" s="70"/>
    </row>
    <row r="331" spans="1:38" outlineLevel="1" x14ac:dyDescent="0.2">
      <c r="A331" s="72"/>
      <c r="B331" s="34">
        <f t="shared" si="623"/>
        <v>326</v>
      </c>
      <c r="C331" s="2" t="s">
        <v>838</v>
      </c>
      <c r="D331" s="55">
        <v>44501</v>
      </c>
      <c r="E331" s="2" t="s">
        <v>32</v>
      </c>
      <c r="F331" s="47" t="s">
        <v>10</v>
      </c>
      <c r="G331" s="47" t="s">
        <v>67</v>
      </c>
      <c r="H331" s="47">
        <v>1200</v>
      </c>
      <c r="I331" s="47" t="s">
        <v>132</v>
      </c>
      <c r="J331" s="47" t="s">
        <v>120</v>
      </c>
      <c r="K331" s="121" t="s">
        <v>772</v>
      </c>
      <c r="L331" s="33" t="s">
        <v>9</v>
      </c>
      <c r="M331" s="10">
        <v>3.95</v>
      </c>
      <c r="N331" s="27">
        <v>3.3944680851063831</v>
      </c>
      <c r="O331" s="28">
        <v>1.64</v>
      </c>
      <c r="P331" s="27">
        <v>0</v>
      </c>
      <c r="Q331" s="40">
        <f t="shared" si="616"/>
        <v>10</v>
      </c>
      <c r="R331" s="42">
        <f t="shared" ref="R331" si="990">Q331+R330</f>
        <v>69.500000000000057</v>
      </c>
      <c r="S331" s="10">
        <f t="shared" ref="S331" si="991">M331</f>
        <v>3.95</v>
      </c>
      <c r="T331" s="27">
        <f t="shared" ref="T331" si="992">IF(S331&gt;0,T$4,0)</f>
        <v>1</v>
      </c>
      <c r="U331" s="28">
        <f t="shared" ref="U331" si="993">O331</f>
        <v>1.64</v>
      </c>
      <c r="V331" s="27">
        <f t="shared" ref="V331" si="994">IF(U331&gt;0,V$4,0)</f>
        <v>1</v>
      </c>
      <c r="W331" s="40">
        <f t="shared" si="58"/>
        <v>3.59</v>
      </c>
      <c r="X331" s="42">
        <f t="shared" ref="X331" si="995">W331+X330</f>
        <v>189.47999999999996</v>
      </c>
      <c r="Y331" s="117"/>
      <c r="Z331" s="27"/>
      <c r="AA331" s="33"/>
      <c r="AB331" s="27"/>
      <c r="AC331" s="27"/>
      <c r="AD331" s="27"/>
      <c r="AE331" s="118"/>
      <c r="AF331" s="117"/>
      <c r="AG331" s="27"/>
      <c r="AH331" s="33"/>
      <c r="AI331" s="27"/>
      <c r="AJ331" s="27"/>
      <c r="AK331" s="118"/>
      <c r="AL331" s="70"/>
    </row>
    <row r="332" spans="1:38" outlineLevel="1" x14ac:dyDescent="0.2">
      <c r="A332" s="72"/>
      <c r="B332" s="34">
        <f t="shared" si="623"/>
        <v>327</v>
      </c>
      <c r="C332" s="2" t="s">
        <v>924</v>
      </c>
      <c r="D332" s="55">
        <v>44501</v>
      </c>
      <c r="E332" s="2" t="s">
        <v>32</v>
      </c>
      <c r="F332" s="47" t="s">
        <v>41</v>
      </c>
      <c r="G332" s="47" t="s">
        <v>69</v>
      </c>
      <c r="H332" s="47">
        <v>1100</v>
      </c>
      <c r="I332" s="47" t="s">
        <v>132</v>
      </c>
      <c r="J332" s="47" t="s">
        <v>120</v>
      </c>
      <c r="K332" s="121" t="s">
        <v>772</v>
      </c>
      <c r="L332" s="33" t="s">
        <v>9</v>
      </c>
      <c r="M332" s="10">
        <v>2.91</v>
      </c>
      <c r="N332" s="27">
        <v>5.2411347517730498</v>
      </c>
      <c r="O332" s="28">
        <v>1.25</v>
      </c>
      <c r="P332" s="27">
        <v>0</v>
      </c>
      <c r="Q332" s="40">
        <f t="shared" si="616"/>
        <v>10</v>
      </c>
      <c r="R332" s="42">
        <f t="shared" ref="R332:R333" si="996">Q332+R331</f>
        <v>79.500000000000057</v>
      </c>
      <c r="S332" s="10">
        <f t="shared" ref="S332:S333" si="997">M332</f>
        <v>2.91</v>
      </c>
      <c r="T332" s="27">
        <f t="shared" ref="T332:T333" si="998">IF(S332&gt;0,T$4,0)</f>
        <v>1</v>
      </c>
      <c r="U332" s="28">
        <f t="shared" ref="U332:U333" si="999">O332</f>
        <v>1.25</v>
      </c>
      <c r="V332" s="27">
        <f t="shared" ref="V332:V333" si="1000">IF(U332&gt;0,V$4,0)</f>
        <v>1</v>
      </c>
      <c r="W332" s="40">
        <f t="shared" si="58"/>
        <v>2.16</v>
      </c>
      <c r="X332" s="42">
        <f t="shared" ref="X332:X333" si="1001">W332+X331</f>
        <v>191.63999999999996</v>
      </c>
      <c r="Y332" s="117"/>
      <c r="Z332" s="27"/>
      <c r="AA332" s="33"/>
      <c r="AB332" s="27"/>
      <c r="AC332" s="27"/>
      <c r="AD332" s="27"/>
      <c r="AE332" s="118"/>
      <c r="AF332" s="117"/>
      <c r="AG332" s="27"/>
      <c r="AH332" s="33"/>
      <c r="AI332" s="27"/>
      <c r="AJ332" s="27"/>
      <c r="AK332" s="118"/>
      <c r="AL332" s="70"/>
    </row>
    <row r="333" spans="1:38" outlineLevel="1" x14ac:dyDescent="0.2">
      <c r="A333" s="72"/>
      <c r="B333" s="34">
        <f t="shared" si="623"/>
        <v>328</v>
      </c>
      <c r="C333" s="2" t="s">
        <v>925</v>
      </c>
      <c r="D333" s="55">
        <v>44502</v>
      </c>
      <c r="E333" s="2" t="s">
        <v>31</v>
      </c>
      <c r="F333" s="47" t="s">
        <v>25</v>
      </c>
      <c r="G333" s="47" t="s">
        <v>245</v>
      </c>
      <c r="H333" s="47">
        <v>1000</v>
      </c>
      <c r="I333" s="47" t="s">
        <v>132</v>
      </c>
      <c r="J333" s="47" t="s">
        <v>120</v>
      </c>
      <c r="K333" s="121" t="s">
        <v>772</v>
      </c>
      <c r="L333" s="33" t="s">
        <v>204</v>
      </c>
      <c r="M333" s="10">
        <v>7.6</v>
      </c>
      <c r="N333" s="27">
        <v>1.5102849002849001</v>
      </c>
      <c r="O333" s="28">
        <v>2.96</v>
      </c>
      <c r="P333" s="27">
        <v>0.77</v>
      </c>
      <c r="Q333" s="40">
        <f t="shared" si="616"/>
        <v>-2.2999999999999998</v>
      </c>
      <c r="R333" s="42">
        <f t="shared" si="996"/>
        <v>77.20000000000006</v>
      </c>
      <c r="S333" s="10">
        <f t="shared" si="997"/>
        <v>7.6</v>
      </c>
      <c r="T333" s="27">
        <f t="shared" si="998"/>
        <v>1</v>
      </c>
      <c r="U333" s="28">
        <f t="shared" si="999"/>
        <v>2.96</v>
      </c>
      <c r="V333" s="27">
        <f t="shared" si="1000"/>
        <v>1</v>
      </c>
      <c r="W333" s="40">
        <f t="shared" si="58"/>
        <v>-2</v>
      </c>
      <c r="X333" s="42">
        <f t="shared" si="1001"/>
        <v>189.63999999999996</v>
      </c>
      <c r="Y333" s="117"/>
      <c r="Z333" s="27"/>
      <c r="AA333" s="33"/>
      <c r="AB333" s="27"/>
      <c r="AC333" s="27"/>
      <c r="AD333" s="27"/>
      <c r="AE333" s="118"/>
      <c r="AF333" s="117"/>
      <c r="AG333" s="27"/>
      <c r="AH333" s="33"/>
      <c r="AI333" s="27"/>
      <c r="AJ333" s="27"/>
      <c r="AK333" s="118"/>
      <c r="AL333" s="70"/>
    </row>
    <row r="334" spans="1:38" outlineLevel="1" x14ac:dyDescent="0.2">
      <c r="A334" s="72"/>
      <c r="B334" s="34">
        <f t="shared" si="623"/>
        <v>329</v>
      </c>
      <c r="C334" s="2" t="s">
        <v>926</v>
      </c>
      <c r="D334" s="55">
        <v>44503</v>
      </c>
      <c r="E334" s="2" t="s">
        <v>35</v>
      </c>
      <c r="F334" s="47" t="s">
        <v>25</v>
      </c>
      <c r="G334" s="47" t="s">
        <v>67</v>
      </c>
      <c r="H334" s="47">
        <v>1206</v>
      </c>
      <c r="I334" s="47" t="s">
        <v>132</v>
      </c>
      <c r="J334" s="47" t="s">
        <v>120</v>
      </c>
      <c r="K334" s="121" t="s">
        <v>772</v>
      </c>
      <c r="L334" s="33" t="s">
        <v>8</v>
      </c>
      <c r="M334" s="10">
        <v>4.5999999999999996</v>
      </c>
      <c r="N334" s="27">
        <v>2.7717241379310344</v>
      </c>
      <c r="O334" s="28">
        <v>1.91</v>
      </c>
      <c r="P334" s="27">
        <v>3.0685714285714285</v>
      </c>
      <c r="Q334" s="40">
        <f t="shared" si="616"/>
        <v>0</v>
      </c>
      <c r="R334" s="42">
        <f t="shared" ref="R334" si="1002">Q334+R333</f>
        <v>77.20000000000006</v>
      </c>
      <c r="S334" s="10">
        <f t="shared" ref="S334" si="1003">M334</f>
        <v>4.5999999999999996</v>
      </c>
      <c r="T334" s="27">
        <f t="shared" ref="T334" si="1004">IF(S334&gt;0,T$4,0)</f>
        <v>1</v>
      </c>
      <c r="U334" s="28">
        <f t="shared" ref="U334" si="1005">O334</f>
        <v>1.91</v>
      </c>
      <c r="V334" s="27">
        <f t="shared" ref="V334" si="1006">IF(U334&gt;0,V$4,0)</f>
        <v>1</v>
      </c>
      <c r="W334" s="40">
        <f t="shared" si="58"/>
        <v>-0.09</v>
      </c>
      <c r="X334" s="42">
        <f t="shared" ref="X334" si="1007">W334+X333</f>
        <v>189.54999999999995</v>
      </c>
      <c r="Y334" s="117"/>
      <c r="Z334" s="27"/>
      <c r="AA334" s="33"/>
      <c r="AB334" s="27"/>
      <c r="AC334" s="27"/>
      <c r="AD334" s="27"/>
      <c r="AE334" s="118"/>
      <c r="AF334" s="117"/>
      <c r="AG334" s="27"/>
      <c r="AH334" s="33"/>
      <c r="AI334" s="27"/>
      <c r="AJ334" s="27"/>
      <c r="AK334" s="118"/>
      <c r="AL334" s="70"/>
    </row>
    <row r="335" spans="1:38" outlineLevel="1" x14ac:dyDescent="0.2">
      <c r="A335" s="72"/>
      <c r="B335" s="34">
        <f t="shared" si="623"/>
        <v>330</v>
      </c>
      <c r="C335" s="2" t="s">
        <v>927</v>
      </c>
      <c r="D335" s="55">
        <v>44503</v>
      </c>
      <c r="E335" s="2" t="s">
        <v>35</v>
      </c>
      <c r="F335" s="47" t="s">
        <v>10</v>
      </c>
      <c r="G335" s="47" t="s">
        <v>67</v>
      </c>
      <c r="H335" s="47">
        <v>1459</v>
      </c>
      <c r="I335" s="47" t="s">
        <v>132</v>
      </c>
      <c r="J335" s="47" t="s">
        <v>120</v>
      </c>
      <c r="K335" s="121" t="s">
        <v>772</v>
      </c>
      <c r="L335" s="33" t="s">
        <v>8</v>
      </c>
      <c r="M335" s="10">
        <v>4.0999999999999996</v>
      </c>
      <c r="N335" s="27">
        <v>3.2120000000000006</v>
      </c>
      <c r="O335" s="28">
        <v>1.65</v>
      </c>
      <c r="P335" s="27">
        <v>0</v>
      </c>
      <c r="Q335" s="40">
        <f t="shared" si="616"/>
        <v>-3.2</v>
      </c>
      <c r="R335" s="42">
        <f t="shared" ref="R335" si="1008">Q335+R334</f>
        <v>74.000000000000057</v>
      </c>
      <c r="S335" s="10">
        <f t="shared" ref="S335" si="1009">M335</f>
        <v>4.0999999999999996</v>
      </c>
      <c r="T335" s="27">
        <f t="shared" ref="T335" si="1010">IF(S335&gt;0,T$4,0)</f>
        <v>1</v>
      </c>
      <c r="U335" s="28">
        <f t="shared" ref="U335" si="1011">O335</f>
        <v>1.65</v>
      </c>
      <c r="V335" s="27">
        <f t="shared" ref="V335" si="1012">IF(U335&gt;0,V$4,0)</f>
        <v>1</v>
      </c>
      <c r="W335" s="40">
        <f t="shared" si="58"/>
        <v>-0.35</v>
      </c>
      <c r="X335" s="42">
        <f t="shared" ref="X335" si="1013">W335+X334</f>
        <v>189.19999999999996</v>
      </c>
      <c r="Y335" s="117"/>
      <c r="Z335" s="27"/>
      <c r="AA335" s="33"/>
      <c r="AB335" s="27"/>
      <c r="AC335" s="27"/>
      <c r="AD335" s="27"/>
      <c r="AE335" s="118"/>
      <c r="AF335" s="117"/>
      <c r="AG335" s="27"/>
      <c r="AH335" s="33"/>
      <c r="AI335" s="27"/>
      <c r="AJ335" s="27"/>
      <c r="AK335" s="118"/>
      <c r="AL335" s="70"/>
    </row>
    <row r="336" spans="1:38" outlineLevel="1" x14ac:dyDescent="0.2">
      <c r="A336" s="72"/>
      <c r="B336" s="34">
        <f t="shared" si="623"/>
        <v>331</v>
      </c>
      <c r="C336" s="2" t="s">
        <v>928</v>
      </c>
      <c r="D336" s="55">
        <v>44503</v>
      </c>
      <c r="E336" s="2" t="s">
        <v>35</v>
      </c>
      <c r="F336" s="47" t="s">
        <v>46</v>
      </c>
      <c r="G336" s="47" t="s">
        <v>189</v>
      </c>
      <c r="H336" s="47">
        <v>1206</v>
      </c>
      <c r="I336" s="47" t="s">
        <v>132</v>
      </c>
      <c r="J336" s="47" t="s">
        <v>120</v>
      </c>
      <c r="K336" s="121" t="s">
        <v>772</v>
      </c>
      <c r="L336" s="33" t="s">
        <v>9</v>
      </c>
      <c r="M336" s="10">
        <v>4.7</v>
      </c>
      <c r="N336" s="27">
        <v>2.7005797101449271</v>
      </c>
      <c r="O336" s="28">
        <v>1.98</v>
      </c>
      <c r="P336" s="27">
        <v>2.8</v>
      </c>
      <c r="Q336" s="40">
        <f t="shared" si="616"/>
        <v>12.7</v>
      </c>
      <c r="R336" s="42">
        <f t="shared" ref="R336" si="1014">Q336+R335</f>
        <v>86.70000000000006</v>
      </c>
      <c r="S336" s="10">
        <f t="shared" ref="S336" si="1015">M336</f>
        <v>4.7</v>
      </c>
      <c r="T336" s="27">
        <f t="shared" ref="T336" si="1016">IF(S336&gt;0,T$4,0)</f>
        <v>1</v>
      </c>
      <c r="U336" s="28">
        <f t="shared" ref="U336" si="1017">O336</f>
        <v>1.98</v>
      </c>
      <c r="V336" s="27">
        <f t="shared" ref="V336" si="1018">IF(U336&gt;0,V$4,0)</f>
        <v>1</v>
      </c>
      <c r="W336" s="40">
        <f t="shared" si="58"/>
        <v>4.68</v>
      </c>
      <c r="X336" s="42">
        <f t="shared" ref="X336" si="1019">W336+X335</f>
        <v>193.87999999999997</v>
      </c>
      <c r="Y336" s="117"/>
      <c r="Z336" s="27"/>
      <c r="AA336" s="33"/>
      <c r="AB336" s="27"/>
      <c r="AC336" s="27"/>
      <c r="AD336" s="27"/>
      <c r="AE336" s="118"/>
      <c r="AF336" s="117"/>
      <c r="AG336" s="27"/>
      <c r="AH336" s="33"/>
      <c r="AI336" s="27"/>
      <c r="AJ336" s="27"/>
      <c r="AK336" s="118"/>
      <c r="AL336" s="70"/>
    </row>
    <row r="337" spans="1:38" outlineLevel="1" x14ac:dyDescent="0.2">
      <c r="A337" s="72"/>
      <c r="B337" s="34">
        <f t="shared" si="623"/>
        <v>332</v>
      </c>
      <c r="C337" s="2" t="s">
        <v>769</v>
      </c>
      <c r="D337" s="55">
        <v>44504</v>
      </c>
      <c r="E337" s="2" t="s">
        <v>31</v>
      </c>
      <c r="F337" s="47" t="s">
        <v>29</v>
      </c>
      <c r="G337" s="47" t="s">
        <v>191</v>
      </c>
      <c r="H337" s="47">
        <v>1100</v>
      </c>
      <c r="I337" s="47" t="s">
        <v>131</v>
      </c>
      <c r="J337" s="47" t="s">
        <v>120</v>
      </c>
      <c r="K337" s="121" t="s">
        <v>772</v>
      </c>
      <c r="L337" s="33" t="s">
        <v>227</v>
      </c>
      <c r="M337" s="10">
        <v>8.31</v>
      </c>
      <c r="N337" s="27">
        <v>1.3720689655172411</v>
      </c>
      <c r="O337" s="28">
        <v>3.9</v>
      </c>
      <c r="P337" s="27">
        <v>0.47666666666666663</v>
      </c>
      <c r="Q337" s="40">
        <f t="shared" si="616"/>
        <v>-1.8</v>
      </c>
      <c r="R337" s="42">
        <f t="shared" ref="R337" si="1020">Q337+R336</f>
        <v>84.900000000000063</v>
      </c>
      <c r="S337" s="10">
        <f t="shared" ref="S337" si="1021">M337</f>
        <v>8.31</v>
      </c>
      <c r="T337" s="27">
        <f t="shared" ref="T337" si="1022">IF(S337&gt;0,T$4,0)</f>
        <v>1</v>
      </c>
      <c r="U337" s="28">
        <f t="shared" ref="U337" si="1023">O337</f>
        <v>3.9</v>
      </c>
      <c r="V337" s="27">
        <f t="shared" ref="V337" si="1024">IF(U337&gt;0,V$4,0)</f>
        <v>1</v>
      </c>
      <c r="W337" s="40">
        <f t="shared" si="58"/>
        <v>-2</v>
      </c>
      <c r="X337" s="42">
        <f t="shared" ref="X337" si="1025">W337+X336</f>
        <v>191.87999999999997</v>
      </c>
      <c r="Y337" s="117"/>
      <c r="Z337" s="27"/>
      <c r="AA337" s="33"/>
      <c r="AB337" s="27"/>
      <c r="AC337" s="27"/>
      <c r="AD337" s="27"/>
      <c r="AE337" s="118"/>
      <c r="AF337" s="117"/>
      <c r="AG337" s="27"/>
      <c r="AH337" s="33"/>
      <c r="AI337" s="27"/>
      <c r="AJ337" s="27"/>
      <c r="AK337" s="118"/>
      <c r="AL337" s="70"/>
    </row>
    <row r="338" spans="1:38" outlineLevel="1" x14ac:dyDescent="0.2">
      <c r="A338" s="72"/>
      <c r="B338" s="34">
        <f t="shared" si="623"/>
        <v>333</v>
      </c>
      <c r="C338" s="2" t="s">
        <v>931</v>
      </c>
      <c r="D338" s="55">
        <v>44505</v>
      </c>
      <c r="E338" s="2" t="s">
        <v>42</v>
      </c>
      <c r="F338" s="47" t="s">
        <v>34</v>
      </c>
      <c r="G338" s="47" t="s">
        <v>67</v>
      </c>
      <c r="H338" s="47">
        <v>1400</v>
      </c>
      <c r="I338" s="47" t="s">
        <v>132</v>
      </c>
      <c r="J338" s="47" t="s">
        <v>120</v>
      </c>
      <c r="K338" s="121" t="s">
        <v>772</v>
      </c>
      <c r="L338" s="33" t="s">
        <v>9</v>
      </c>
      <c r="M338" s="10">
        <v>1.59</v>
      </c>
      <c r="N338" s="27">
        <v>16.917894736842104</v>
      </c>
      <c r="O338" s="28">
        <v>1.1599999999999999</v>
      </c>
      <c r="P338" s="27">
        <v>0</v>
      </c>
      <c r="Q338" s="40">
        <f t="shared" si="616"/>
        <v>10</v>
      </c>
      <c r="R338" s="42">
        <f t="shared" ref="R338" si="1026">Q338+R337</f>
        <v>94.900000000000063</v>
      </c>
      <c r="S338" s="10">
        <f t="shared" ref="S338" si="1027">M338</f>
        <v>1.59</v>
      </c>
      <c r="T338" s="27">
        <f t="shared" ref="T338" si="1028">IF(S338&gt;0,T$4,0)</f>
        <v>1</v>
      </c>
      <c r="U338" s="28">
        <f t="shared" ref="U338" si="1029">O338</f>
        <v>1.1599999999999999</v>
      </c>
      <c r="V338" s="27">
        <f t="shared" ref="V338" si="1030">IF(U338&gt;0,V$4,0)</f>
        <v>1</v>
      </c>
      <c r="W338" s="40">
        <f t="shared" si="58"/>
        <v>0.75</v>
      </c>
      <c r="X338" s="42">
        <f t="shared" ref="X338" si="1031">W338+X337</f>
        <v>192.62999999999997</v>
      </c>
      <c r="Y338" s="117"/>
      <c r="Z338" s="27"/>
      <c r="AA338" s="33"/>
      <c r="AB338" s="27"/>
      <c r="AC338" s="27"/>
      <c r="AD338" s="27"/>
      <c r="AE338" s="118"/>
      <c r="AF338" s="117"/>
      <c r="AG338" s="27"/>
      <c r="AH338" s="33"/>
      <c r="AI338" s="27"/>
      <c r="AJ338" s="27"/>
      <c r="AK338" s="118"/>
      <c r="AL338" s="70"/>
    </row>
    <row r="339" spans="1:38" outlineLevel="1" x14ac:dyDescent="0.2">
      <c r="A339" s="72"/>
      <c r="B339" s="34">
        <f t="shared" si="623"/>
        <v>334</v>
      </c>
      <c r="C339" s="2" t="s">
        <v>276</v>
      </c>
      <c r="D339" s="55">
        <v>44505</v>
      </c>
      <c r="E339" s="2" t="s">
        <v>44</v>
      </c>
      <c r="F339" s="47" t="s">
        <v>25</v>
      </c>
      <c r="G339" s="47" t="s">
        <v>67</v>
      </c>
      <c r="H339" s="47">
        <v>1000</v>
      </c>
      <c r="I339" s="47" t="s">
        <v>131</v>
      </c>
      <c r="J339" s="47" t="s">
        <v>120</v>
      </c>
      <c r="K339" s="121" t="s">
        <v>772</v>
      </c>
      <c r="L339" s="33" t="s">
        <v>110</v>
      </c>
      <c r="M339" s="10">
        <v>35.32</v>
      </c>
      <c r="N339" s="27">
        <v>0.29004683840749412</v>
      </c>
      <c r="O339" s="28">
        <v>6.05</v>
      </c>
      <c r="P339" s="27">
        <v>5.000000000000001E-2</v>
      </c>
      <c r="Q339" s="40">
        <f t="shared" si="616"/>
        <v>-0.3</v>
      </c>
      <c r="R339" s="42">
        <f t="shared" ref="R339" si="1032">Q339+R338</f>
        <v>94.600000000000065</v>
      </c>
      <c r="S339" s="10">
        <f t="shared" ref="S339" si="1033">M339</f>
        <v>35.32</v>
      </c>
      <c r="T339" s="27">
        <f t="shared" ref="T339" si="1034">IF(S339&gt;0,T$4,0)</f>
        <v>1</v>
      </c>
      <c r="U339" s="28">
        <f t="shared" ref="U339" si="1035">O339</f>
        <v>6.05</v>
      </c>
      <c r="V339" s="27">
        <f t="shared" ref="V339" si="1036">IF(U339&gt;0,V$4,0)</f>
        <v>1</v>
      </c>
      <c r="W339" s="40">
        <f t="shared" si="58"/>
        <v>-2</v>
      </c>
      <c r="X339" s="42">
        <f t="shared" ref="X339" si="1037">W339+X338</f>
        <v>190.62999999999997</v>
      </c>
      <c r="Y339" s="117"/>
      <c r="Z339" s="27"/>
      <c r="AA339" s="33"/>
      <c r="AB339" s="27"/>
      <c r="AC339" s="27"/>
      <c r="AD339" s="27"/>
      <c r="AE339" s="118"/>
      <c r="AF339" s="117"/>
      <c r="AG339" s="27"/>
      <c r="AH339" s="33"/>
      <c r="AI339" s="27"/>
      <c r="AJ339" s="27"/>
      <c r="AK339" s="118"/>
      <c r="AL339" s="70"/>
    </row>
    <row r="340" spans="1:38" outlineLevel="1" x14ac:dyDescent="0.2">
      <c r="A340" s="72"/>
      <c r="B340" s="34">
        <f t="shared" si="623"/>
        <v>335</v>
      </c>
      <c r="C340" s="2" t="s">
        <v>617</v>
      </c>
      <c r="D340" s="55">
        <v>44505</v>
      </c>
      <c r="E340" s="2" t="s">
        <v>44</v>
      </c>
      <c r="F340" s="47" t="s">
        <v>41</v>
      </c>
      <c r="G340" s="47" t="s">
        <v>67</v>
      </c>
      <c r="H340" s="47">
        <v>1200</v>
      </c>
      <c r="I340" s="47" t="s">
        <v>131</v>
      </c>
      <c r="J340" s="47" t="s">
        <v>120</v>
      </c>
      <c r="K340" s="121" t="s">
        <v>772</v>
      </c>
      <c r="L340" s="33" t="s">
        <v>56</v>
      </c>
      <c r="M340" s="10">
        <v>13.61</v>
      </c>
      <c r="N340" s="27">
        <v>0.79278867102396511</v>
      </c>
      <c r="O340" s="28">
        <v>2.64</v>
      </c>
      <c r="P340" s="27">
        <v>0.47749999999999959</v>
      </c>
      <c r="Q340" s="40">
        <f t="shared" si="616"/>
        <v>-1.3</v>
      </c>
      <c r="R340" s="42">
        <f t="shared" ref="R340" si="1038">Q340+R339</f>
        <v>93.300000000000068</v>
      </c>
      <c r="S340" s="10">
        <f t="shared" ref="S340" si="1039">M340</f>
        <v>13.61</v>
      </c>
      <c r="T340" s="27">
        <f t="shared" ref="T340" si="1040">IF(S340&gt;0,T$4,0)</f>
        <v>1</v>
      </c>
      <c r="U340" s="28">
        <f t="shared" ref="U340" si="1041">O340</f>
        <v>2.64</v>
      </c>
      <c r="V340" s="27">
        <f t="shared" ref="V340" si="1042">IF(U340&gt;0,V$4,0)</f>
        <v>1</v>
      </c>
      <c r="W340" s="40">
        <f t="shared" si="58"/>
        <v>-2</v>
      </c>
      <c r="X340" s="42">
        <f t="shared" ref="X340" si="1043">W340+X339</f>
        <v>188.62999999999997</v>
      </c>
      <c r="Y340" s="117"/>
      <c r="Z340" s="27"/>
      <c r="AA340" s="33"/>
      <c r="AB340" s="27"/>
      <c r="AC340" s="27"/>
      <c r="AD340" s="27"/>
      <c r="AE340" s="118"/>
      <c r="AF340" s="117"/>
      <c r="AG340" s="27"/>
      <c r="AH340" s="33"/>
      <c r="AI340" s="27"/>
      <c r="AJ340" s="27"/>
      <c r="AK340" s="118"/>
      <c r="AL340" s="70"/>
    </row>
    <row r="341" spans="1:38" outlineLevel="1" x14ac:dyDescent="0.2">
      <c r="A341" s="72"/>
      <c r="B341" s="34">
        <f t="shared" si="623"/>
        <v>336</v>
      </c>
      <c r="C341" s="2" t="s">
        <v>933</v>
      </c>
      <c r="D341" s="55">
        <v>44505</v>
      </c>
      <c r="E341" s="2" t="s">
        <v>44</v>
      </c>
      <c r="F341" s="47" t="s">
        <v>46</v>
      </c>
      <c r="G341" s="47" t="s">
        <v>69</v>
      </c>
      <c r="H341" s="47">
        <v>1200</v>
      </c>
      <c r="I341" s="47" t="s">
        <v>131</v>
      </c>
      <c r="J341" s="47" t="s">
        <v>120</v>
      </c>
      <c r="K341" s="121" t="s">
        <v>772</v>
      </c>
      <c r="L341" s="33" t="s">
        <v>62</v>
      </c>
      <c r="M341" s="10">
        <v>78.59</v>
      </c>
      <c r="N341" s="27">
        <v>0.12948051948051947</v>
      </c>
      <c r="O341" s="28">
        <v>13.5</v>
      </c>
      <c r="P341" s="27">
        <v>0.01</v>
      </c>
      <c r="Q341" s="40">
        <f t="shared" si="616"/>
        <v>-0.1</v>
      </c>
      <c r="R341" s="42">
        <f t="shared" ref="R341" si="1044">Q341+R340</f>
        <v>93.200000000000074</v>
      </c>
      <c r="S341" s="10">
        <f t="shared" ref="S341" si="1045">M341</f>
        <v>78.59</v>
      </c>
      <c r="T341" s="27">
        <f t="shared" ref="T341" si="1046">IF(S341&gt;0,T$4,0)</f>
        <v>1</v>
      </c>
      <c r="U341" s="28">
        <f t="shared" ref="U341" si="1047">O341</f>
        <v>13.5</v>
      </c>
      <c r="V341" s="27">
        <f t="shared" ref="V341" si="1048">IF(U341&gt;0,V$4,0)</f>
        <v>1</v>
      </c>
      <c r="W341" s="40">
        <f t="shared" si="58"/>
        <v>-2</v>
      </c>
      <c r="X341" s="42">
        <f t="shared" ref="X341" si="1049">W341+X340</f>
        <v>186.62999999999997</v>
      </c>
      <c r="Y341" s="117"/>
      <c r="Z341" s="27"/>
      <c r="AA341" s="33"/>
      <c r="AB341" s="27"/>
      <c r="AC341" s="27"/>
      <c r="AD341" s="27"/>
      <c r="AE341" s="118"/>
      <c r="AF341" s="117"/>
      <c r="AG341" s="27"/>
      <c r="AH341" s="33"/>
      <c r="AI341" s="27"/>
      <c r="AJ341" s="27"/>
      <c r="AK341" s="118"/>
      <c r="AL341" s="70"/>
    </row>
    <row r="342" spans="1:38" outlineLevel="1" x14ac:dyDescent="0.2">
      <c r="A342" s="72"/>
      <c r="B342" s="34">
        <f t="shared" si="623"/>
        <v>337</v>
      </c>
      <c r="C342" s="2" t="s">
        <v>936</v>
      </c>
      <c r="D342" s="55">
        <v>44506</v>
      </c>
      <c r="E342" s="2" t="s">
        <v>51</v>
      </c>
      <c r="F342" s="47" t="s">
        <v>36</v>
      </c>
      <c r="G342" s="47" t="s">
        <v>67</v>
      </c>
      <c r="H342" s="47">
        <v>1100</v>
      </c>
      <c r="I342" s="47" t="s">
        <v>131</v>
      </c>
      <c r="J342" s="47" t="s">
        <v>120</v>
      </c>
      <c r="K342" s="121" t="s">
        <v>772</v>
      </c>
      <c r="L342" s="33" t="s">
        <v>12</v>
      </c>
      <c r="M342" s="10">
        <v>2.94</v>
      </c>
      <c r="N342" s="27">
        <v>5.1625806451612899</v>
      </c>
      <c r="O342" s="28">
        <v>1.55</v>
      </c>
      <c r="P342" s="27">
        <v>0</v>
      </c>
      <c r="Q342" s="40">
        <f t="shared" si="616"/>
        <v>-5.2</v>
      </c>
      <c r="R342" s="42">
        <f t="shared" ref="R342" si="1050">Q342+R341</f>
        <v>88.000000000000071</v>
      </c>
      <c r="S342" s="10">
        <f t="shared" ref="S342" si="1051">M342</f>
        <v>2.94</v>
      </c>
      <c r="T342" s="27">
        <f t="shared" ref="T342" si="1052">IF(S342&gt;0,T$4,0)</f>
        <v>1</v>
      </c>
      <c r="U342" s="28">
        <f t="shared" ref="U342" si="1053">O342</f>
        <v>1.55</v>
      </c>
      <c r="V342" s="27">
        <f t="shared" ref="V342" si="1054">IF(U342&gt;0,V$4,0)</f>
        <v>1</v>
      </c>
      <c r="W342" s="40">
        <f t="shared" si="58"/>
        <v>-0.45</v>
      </c>
      <c r="X342" s="42">
        <f t="shared" ref="X342" si="1055">W342+X341</f>
        <v>186.17999999999998</v>
      </c>
      <c r="Y342" s="117"/>
      <c r="Z342" s="27"/>
      <c r="AA342" s="33"/>
      <c r="AB342" s="27"/>
      <c r="AC342" s="27"/>
      <c r="AD342" s="27"/>
      <c r="AE342" s="118"/>
      <c r="AF342" s="117"/>
      <c r="AG342" s="27"/>
      <c r="AH342" s="33"/>
      <c r="AI342" s="27"/>
      <c r="AJ342" s="27"/>
      <c r="AK342" s="118"/>
      <c r="AL342" s="70"/>
    </row>
    <row r="343" spans="1:38" outlineLevel="1" x14ac:dyDescent="0.2">
      <c r="A343" s="72"/>
      <c r="B343" s="34">
        <f t="shared" si="623"/>
        <v>338</v>
      </c>
      <c r="C343" s="2" t="s">
        <v>935</v>
      </c>
      <c r="D343" s="55">
        <v>44506</v>
      </c>
      <c r="E343" s="2" t="s">
        <v>51</v>
      </c>
      <c r="F343" s="47" t="s">
        <v>36</v>
      </c>
      <c r="G343" s="47" t="s">
        <v>67</v>
      </c>
      <c r="H343" s="47">
        <v>1100</v>
      </c>
      <c r="I343" s="47" t="s">
        <v>131</v>
      </c>
      <c r="J343" s="47" t="s">
        <v>120</v>
      </c>
      <c r="K343" s="121" t="s">
        <v>772</v>
      </c>
      <c r="L343" s="33" t="s">
        <v>110</v>
      </c>
      <c r="M343" s="10">
        <v>11.21</v>
      </c>
      <c r="N343" s="27">
        <v>0.98034482758620689</v>
      </c>
      <c r="O343" s="28">
        <v>2.83</v>
      </c>
      <c r="P343" s="27">
        <v>0.56000000000000005</v>
      </c>
      <c r="Q343" s="40">
        <f t="shared" si="616"/>
        <v>-1.5</v>
      </c>
      <c r="R343" s="42">
        <f t="shared" ref="R343" si="1056">Q343+R342</f>
        <v>86.500000000000071</v>
      </c>
      <c r="S343" s="10">
        <f t="shared" ref="S343" si="1057">M343</f>
        <v>11.21</v>
      </c>
      <c r="T343" s="27">
        <f t="shared" ref="T343" si="1058">IF(S343&gt;0,T$4,0)</f>
        <v>1</v>
      </c>
      <c r="U343" s="28">
        <f t="shared" ref="U343" si="1059">O343</f>
        <v>2.83</v>
      </c>
      <c r="V343" s="27">
        <f t="shared" ref="V343" si="1060">IF(U343&gt;0,V$4,0)</f>
        <v>1</v>
      </c>
      <c r="W343" s="40">
        <f t="shared" si="58"/>
        <v>-2</v>
      </c>
      <c r="X343" s="42">
        <f t="shared" ref="X343" si="1061">W343+X342</f>
        <v>184.17999999999998</v>
      </c>
      <c r="Y343" s="117"/>
      <c r="Z343" s="27"/>
      <c r="AA343" s="33"/>
      <c r="AB343" s="27"/>
      <c r="AC343" s="27"/>
      <c r="AD343" s="27"/>
      <c r="AE343" s="118"/>
      <c r="AF343" s="117"/>
      <c r="AG343" s="27"/>
      <c r="AH343" s="33"/>
      <c r="AI343" s="27"/>
      <c r="AJ343" s="27"/>
      <c r="AK343" s="118"/>
      <c r="AL343" s="70"/>
    </row>
    <row r="344" spans="1:38" outlineLevel="1" x14ac:dyDescent="0.2">
      <c r="A344" s="72"/>
      <c r="B344" s="34">
        <f t="shared" si="623"/>
        <v>339</v>
      </c>
      <c r="C344" s="2" t="s">
        <v>937</v>
      </c>
      <c r="D344" s="55">
        <v>44506</v>
      </c>
      <c r="E344" s="2" t="s">
        <v>51</v>
      </c>
      <c r="F344" s="47" t="s">
        <v>36</v>
      </c>
      <c r="G344" s="47" t="s">
        <v>67</v>
      </c>
      <c r="H344" s="47">
        <v>1100</v>
      </c>
      <c r="I344" s="47" t="s">
        <v>131</v>
      </c>
      <c r="J344" s="47" t="s">
        <v>120</v>
      </c>
      <c r="K344" s="121" t="s">
        <v>772</v>
      </c>
      <c r="L344" s="33" t="s">
        <v>9</v>
      </c>
      <c r="M344" s="10">
        <v>17.32</v>
      </c>
      <c r="N344" s="27">
        <v>0.61315656565656573</v>
      </c>
      <c r="O344" s="28">
        <v>3.99</v>
      </c>
      <c r="P344" s="27">
        <v>0.20666666666666669</v>
      </c>
      <c r="Q344" s="40">
        <f t="shared" si="616"/>
        <v>10.6</v>
      </c>
      <c r="R344" s="42">
        <f t="shared" ref="R344" si="1062">Q344+R343</f>
        <v>97.100000000000065</v>
      </c>
      <c r="S344" s="10">
        <f t="shared" ref="S344" si="1063">M344</f>
        <v>17.32</v>
      </c>
      <c r="T344" s="27">
        <f t="shared" ref="T344" si="1064">IF(S344&gt;0,T$4,0)</f>
        <v>1</v>
      </c>
      <c r="U344" s="28">
        <f t="shared" ref="U344" si="1065">O344</f>
        <v>3.99</v>
      </c>
      <c r="V344" s="27">
        <f t="shared" ref="V344" si="1066">IF(U344&gt;0,V$4,0)</f>
        <v>1</v>
      </c>
      <c r="W344" s="40">
        <f t="shared" si="58"/>
        <v>19.309999999999999</v>
      </c>
      <c r="X344" s="42">
        <f t="shared" ref="X344" si="1067">W344+X343</f>
        <v>203.48999999999998</v>
      </c>
      <c r="Y344" s="117"/>
      <c r="Z344" s="27"/>
      <c r="AA344" s="33"/>
      <c r="AB344" s="27"/>
      <c r="AC344" s="27"/>
      <c r="AD344" s="27"/>
      <c r="AE344" s="118"/>
      <c r="AF344" s="117"/>
      <c r="AG344" s="27"/>
      <c r="AH344" s="33"/>
      <c r="AI344" s="27"/>
      <c r="AJ344" s="27"/>
      <c r="AK344" s="118"/>
      <c r="AL344" s="70"/>
    </row>
    <row r="345" spans="1:38" outlineLevel="1" x14ac:dyDescent="0.2">
      <c r="A345" s="72"/>
      <c r="B345" s="34">
        <f t="shared" si="623"/>
        <v>340</v>
      </c>
      <c r="C345" s="2" t="s">
        <v>899</v>
      </c>
      <c r="D345" s="55">
        <v>44508</v>
      </c>
      <c r="E345" s="2" t="s">
        <v>14</v>
      </c>
      <c r="F345" s="47" t="s">
        <v>34</v>
      </c>
      <c r="G345" s="47" t="s">
        <v>67</v>
      </c>
      <c r="H345" s="47">
        <v>1628</v>
      </c>
      <c r="I345" s="47" t="s">
        <v>131</v>
      </c>
      <c r="J345" s="47" t="s">
        <v>120</v>
      </c>
      <c r="K345" s="121" t="s">
        <v>772</v>
      </c>
      <c r="L345" s="33" t="s">
        <v>9</v>
      </c>
      <c r="M345" s="10">
        <v>6</v>
      </c>
      <c r="N345" s="27">
        <v>1.9900000000000002</v>
      </c>
      <c r="O345" s="28">
        <v>1.81</v>
      </c>
      <c r="P345" s="27">
        <v>2.4800000000000004</v>
      </c>
      <c r="Q345" s="40">
        <f t="shared" si="616"/>
        <v>12</v>
      </c>
      <c r="R345" s="42">
        <f t="shared" ref="R345" si="1068">Q345+R344</f>
        <v>109.10000000000007</v>
      </c>
      <c r="S345" s="10">
        <f t="shared" ref="S345" si="1069">M345</f>
        <v>6</v>
      </c>
      <c r="T345" s="27">
        <f t="shared" ref="T345" si="1070">IF(S345&gt;0,T$4,0)</f>
        <v>1</v>
      </c>
      <c r="U345" s="28">
        <f t="shared" ref="U345" si="1071">O345</f>
        <v>1.81</v>
      </c>
      <c r="V345" s="27">
        <f t="shared" ref="V345" si="1072">IF(U345&gt;0,V$4,0)</f>
        <v>1</v>
      </c>
      <c r="W345" s="40">
        <f t="shared" ref="W345:W595" si="1073">ROUND(IF(OR($L345="1st",$L345="WON"),($S345*$T345)+($U345*$V345),IF(OR($L345="2nd",$L345="3rd"),IF($U345="NTD",0,($U345*$V345))))-($T345+$V345),2)</f>
        <v>5.81</v>
      </c>
      <c r="X345" s="42">
        <f t="shared" ref="X345" si="1074">W345+X344</f>
        <v>209.29999999999998</v>
      </c>
      <c r="Y345" s="117"/>
      <c r="Z345" s="27"/>
      <c r="AA345" s="33"/>
      <c r="AB345" s="27"/>
      <c r="AC345" s="27"/>
      <c r="AD345" s="27"/>
      <c r="AE345" s="118"/>
      <c r="AF345" s="117"/>
      <c r="AG345" s="27"/>
      <c r="AH345" s="33"/>
      <c r="AI345" s="27"/>
      <c r="AJ345" s="27"/>
      <c r="AK345" s="118"/>
      <c r="AL345" s="70"/>
    </row>
    <row r="346" spans="1:38" outlineLevel="1" x14ac:dyDescent="0.2">
      <c r="A346" s="72"/>
      <c r="B346" s="34">
        <f t="shared" si="623"/>
        <v>341</v>
      </c>
      <c r="C346" s="2" t="s">
        <v>939</v>
      </c>
      <c r="D346" s="55">
        <v>44508</v>
      </c>
      <c r="E346" s="2" t="s">
        <v>14</v>
      </c>
      <c r="F346" s="47" t="s">
        <v>13</v>
      </c>
      <c r="G346" s="47" t="s">
        <v>70</v>
      </c>
      <c r="H346" s="47">
        <v>1017</v>
      </c>
      <c r="I346" s="47" t="s">
        <v>131</v>
      </c>
      <c r="J346" s="47" t="s">
        <v>120</v>
      </c>
      <c r="K346" s="121" t="s">
        <v>772</v>
      </c>
      <c r="L346" s="33" t="s">
        <v>8</v>
      </c>
      <c r="M346" s="10">
        <v>9.61</v>
      </c>
      <c r="N346" s="27">
        <v>1.1573529411764707</v>
      </c>
      <c r="O346" s="28">
        <v>2.98</v>
      </c>
      <c r="P346" s="27">
        <v>0.56000000000000005</v>
      </c>
      <c r="Q346" s="40">
        <f t="shared" si="616"/>
        <v>0</v>
      </c>
      <c r="R346" s="42">
        <f t="shared" ref="R346" si="1075">Q346+R345</f>
        <v>109.10000000000007</v>
      </c>
      <c r="S346" s="10">
        <f t="shared" ref="S346" si="1076">M346</f>
        <v>9.61</v>
      </c>
      <c r="T346" s="27">
        <f t="shared" ref="T346" si="1077">IF(S346&gt;0,T$4,0)</f>
        <v>1</v>
      </c>
      <c r="U346" s="28">
        <f t="shared" ref="U346" si="1078">O346</f>
        <v>2.98</v>
      </c>
      <c r="V346" s="27">
        <f t="shared" ref="V346" si="1079">IF(U346&gt;0,V$4,0)</f>
        <v>1</v>
      </c>
      <c r="W346" s="40">
        <f t="shared" si="1073"/>
        <v>0.98</v>
      </c>
      <c r="X346" s="42">
        <f t="shared" ref="X346" si="1080">W346+X345</f>
        <v>210.27999999999997</v>
      </c>
      <c r="Y346" s="117"/>
      <c r="Z346" s="27"/>
      <c r="AA346" s="33"/>
      <c r="AB346" s="27"/>
      <c r="AC346" s="27"/>
      <c r="AD346" s="27"/>
      <c r="AE346" s="118"/>
      <c r="AF346" s="117"/>
      <c r="AG346" s="27"/>
      <c r="AH346" s="33"/>
      <c r="AI346" s="27"/>
      <c r="AJ346" s="27"/>
      <c r="AK346" s="118"/>
      <c r="AL346" s="70"/>
    </row>
    <row r="347" spans="1:38" outlineLevel="1" x14ac:dyDescent="0.2">
      <c r="A347" s="72"/>
      <c r="B347" s="34">
        <f t="shared" si="623"/>
        <v>342</v>
      </c>
      <c r="C347" s="2" t="s">
        <v>940</v>
      </c>
      <c r="D347" s="101">
        <v>44510</v>
      </c>
      <c r="E347" s="102" t="s">
        <v>40</v>
      </c>
      <c r="F347" s="103" t="s">
        <v>25</v>
      </c>
      <c r="G347" s="47" t="s">
        <v>67</v>
      </c>
      <c r="H347" s="47">
        <v>1100</v>
      </c>
      <c r="I347" s="47" t="s">
        <v>131</v>
      </c>
      <c r="J347" s="47" t="s">
        <v>120</v>
      </c>
      <c r="K347" s="121" t="s">
        <v>772</v>
      </c>
      <c r="L347" s="33" t="s">
        <v>9</v>
      </c>
      <c r="M347" s="10">
        <v>11.4</v>
      </c>
      <c r="N347" s="27">
        <v>0.95761904761904748</v>
      </c>
      <c r="O347" s="28">
        <v>3.35</v>
      </c>
      <c r="P347" s="27">
        <v>0.41500000000000015</v>
      </c>
      <c r="Q347" s="40">
        <f t="shared" si="616"/>
        <v>10.9</v>
      </c>
      <c r="R347" s="42">
        <f t="shared" ref="R347" si="1081">Q347+R346</f>
        <v>120.00000000000007</v>
      </c>
      <c r="S347" s="10">
        <f t="shared" ref="S347" si="1082">M347</f>
        <v>11.4</v>
      </c>
      <c r="T347" s="27">
        <f t="shared" ref="T347" si="1083">IF(S347&gt;0,T$4,0)</f>
        <v>1</v>
      </c>
      <c r="U347" s="28">
        <f t="shared" ref="U347" si="1084">O347</f>
        <v>3.35</v>
      </c>
      <c r="V347" s="27">
        <f t="shared" ref="V347" si="1085">IF(U347&gt;0,V$4,0)</f>
        <v>1</v>
      </c>
      <c r="W347" s="40">
        <f t="shared" si="1073"/>
        <v>12.75</v>
      </c>
      <c r="X347" s="42">
        <f t="shared" ref="X347" si="1086">W347+X346</f>
        <v>223.02999999999997</v>
      </c>
      <c r="Y347" s="117"/>
      <c r="Z347" s="27"/>
      <c r="AA347" s="33"/>
      <c r="AB347" s="27"/>
      <c r="AC347" s="27"/>
      <c r="AD347" s="27"/>
      <c r="AE347" s="118"/>
      <c r="AF347" s="117"/>
      <c r="AG347" s="27"/>
      <c r="AH347" s="33"/>
      <c r="AI347" s="27"/>
      <c r="AJ347" s="27"/>
      <c r="AK347" s="118"/>
      <c r="AL347" s="70"/>
    </row>
    <row r="348" spans="1:38" outlineLevel="1" x14ac:dyDescent="0.2">
      <c r="A348" s="72"/>
      <c r="B348" s="34">
        <f t="shared" si="623"/>
        <v>343</v>
      </c>
      <c r="C348" s="2" t="s">
        <v>906</v>
      </c>
      <c r="D348" s="101">
        <v>44510</v>
      </c>
      <c r="E348" s="102" t="s">
        <v>40</v>
      </c>
      <c r="F348" s="103" t="s">
        <v>10</v>
      </c>
      <c r="G348" s="47" t="s">
        <v>67</v>
      </c>
      <c r="H348" s="47">
        <v>1300</v>
      </c>
      <c r="I348" s="47" t="s">
        <v>131</v>
      </c>
      <c r="J348" s="47" t="s">
        <v>120</v>
      </c>
      <c r="K348" s="121" t="s">
        <v>772</v>
      </c>
      <c r="L348" s="33" t="s">
        <v>12</v>
      </c>
      <c r="M348" s="10">
        <v>2.54</v>
      </c>
      <c r="N348" s="27">
        <v>6.4971428571428573</v>
      </c>
      <c r="O348" s="28">
        <v>1.34</v>
      </c>
      <c r="P348" s="27">
        <v>0</v>
      </c>
      <c r="Q348" s="40">
        <f t="shared" si="616"/>
        <v>-6.5</v>
      </c>
      <c r="R348" s="42">
        <f t="shared" ref="R348" si="1087">Q348+R347</f>
        <v>113.50000000000007</v>
      </c>
      <c r="S348" s="10">
        <f t="shared" ref="S348" si="1088">M348</f>
        <v>2.54</v>
      </c>
      <c r="T348" s="27">
        <f t="shared" ref="T348" si="1089">IF(S348&gt;0,T$4,0)</f>
        <v>1</v>
      </c>
      <c r="U348" s="28">
        <f t="shared" ref="U348" si="1090">O348</f>
        <v>1.34</v>
      </c>
      <c r="V348" s="27">
        <f t="shared" ref="V348" si="1091">IF(U348&gt;0,V$4,0)</f>
        <v>1</v>
      </c>
      <c r="W348" s="40">
        <f t="shared" si="1073"/>
        <v>-0.66</v>
      </c>
      <c r="X348" s="42">
        <f t="shared" ref="X348" si="1092">W348+X347</f>
        <v>222.36999999999998</v>
      </c>
      <c r="Y348" s="117"/>
      <c r="Z348" s="27"/>
      <c r="AA348" s="33"/>
      <c r="AB348" s="27"/>
      <c r="AC348" s="27"/>
      <c r="AD348" s="27"/>
      <c r="AE348" s="118"/>
      <c r="AF348" s="117"/>
      <c r="AG348" s="27"/>
      <c r="AH348" s="33"/>
      <c r="AI348" s="27"/>
      <c r="AJ348" s="27"/>
      <c r="AK348" s="118"/>
      <c r="AL348" s="70"/>
    </row>
    <row r="349" spans="1:38" outlineLevel="1" x14ac:dyDescent="0.2">
      <c r="A349" s="72"/>
      <c r="B349" s="34">
        <f t="shared" si="623"/>
        <v>344</v>
      </c>
      <c r="C349" s="2" t="s">
        <v>874</v>
      </c>
      <c r="D349" s="55">
        <v>44511</v>
      </c>
      <c r="E349" s="2" t="s">
        <v>44</v>
      </c>
      <c r="F349" s="47" t="s">
        <v>36</v>
      </c>
      <c r="G349" s="47" t="s">
        <v>67</v>
      </c>
      <c r="H349" s="47">
        <v>1200</v>
      </c>
      <c r="I349" s="47" t="s">
        <v>131</v>
      </c>
      <c r="J349" s="47" t="s">
        <v>120</v>
      </c>
      <c r="K349" s="121" t="s">
        <v>772</v>
      </c>
      <c r="L349" s="33" t="s">
        <v>8</v>
      </c>
      <c r="M349" s="10">
        <v>2.83</v>
      </c>
      <c r="N349" s="27">
        <v>5.4882758620689645</v>
      </c>
      <c r="O349" s="28">
        <v>1.23</v>
      </c>
      <c r="P349" s="27">
        <v>0</v>
      </c>
      <c r="Q349" s="40">
        <f t="shared" si="616"/>
        <v>-5.5</v>
      </c>
      <c r="R349" s="42">
        <f t="shared" ref="R349" si="1093">Q349+R348</f>
        <v>108.00000000000007</v>
      </c>
      <c r="S349" s="10">
        <f t="shared" ref="S349" si="1094">M349</f>
        <v>2.83</v>
      </c>
      <c r="T349" s="27">
        <f t="shared" ref="T349" si="1095">IF(S349&gt;0,T$4,0)</f>
        <v>1</v>
      </c>
      <c r="U349" s="28">
        <f t="shared" ref="U349" si="1096">O349</f>
        <v>1.23</v>
      </c>
      <c r="V349" s="27">
        <f t="shared" ref="V349" si="1097">IF(U349&gt;0,V$4,0)</f>
        <v>1</v>
      </c>
      <c r="W349" s="40">
        <f t="shared" si="1073"/>
        <v>-0.77</v>
      </c>
      <c r="X349" s="42">
        <f t="shared" ref="X349" si="1098">W349+X348</f>
        <v>221.59999999999997</v>
      </c>
      <c r="Y349" s="117"/>
      <c r="Z349" s="27"/>
      <c r="AA349" s="33"/>
      <c r="AB349" s="27"/>
      <c r="AC349" s="27"/>
      <c r="AD349" s="27"/>
      <c r="AE349" s="118"/>
      <c r="AF349" s="117"/>
      <c r="AG349" s="27"/>
      <c r="AH349" s="33"/>
      <c r="AI349" s="27"/>
      <c r="AJ349" s="27"/>
      <c r="AK349" s="118"/>
      <c r="AL349" s="70"/>
    </row>
    <row r="350" spans="1:38" outlineLevel="1" x14ac:dyDescent="0.2">
      <c r="A350" s="72"/>
      <c r="B350" s="34">
        <f t="shared" si="623"/>
        <v>345</v>
      </c>
      <c r="C350" s="2" t="s">
        <v>943</v>
      </c>
      <c r="D350" s="55">
        <v>44512</v>
      </c>
      <c r="E350" s="2" t="s">
        <v>27</v>
      </c>
      <c r="F350" s="47" t="s">
        <v>10</v>
      </c>
      <c r="G350" s="47" t="s">
        <v>67</v>
      </c>
      <c r="H350" s="47">
        <v>1200</v>
      </c>
      <c r="I350" s="47" t="s">
        <v>131</v>
      </c>
      <c r="J350" s="47" t="s">
        <v>120</v>
      </c>
      <c r="K350" s="121" t="s">
        <v>772</v>
      </c>
      <c r="L350" s="33" t="s">
        <v>56</v>
      </c>
      <c r="M350" s="10">
        <v>3.85</v>
      </c>
      <c r="N350" s="27">
        <v>3.5069565217391307</v>
      </c>
      <c r="O350" s="28">
        <v>1.61</v>
      </c>
      <c r="P350" s="27">
        <v>0</v>
      </c>
      <c r="Q350" s="40">
        <f t="shared" si="616"/>
        <v>-3.5</v>
      </c>
      <c r="R350" s="42">
        <f t="shared" ref="R350" si="1099">Q350+R349</f>
        <v>104.50000000000007</v>
      </c>
      <c r="S350" s="10">
        <f t="shared" ref="S350" si="1100">M350</f>
        <v>3.85</v>
      </c>
      <c r="T350" s="27">
        <f t="shared" ref="T350" si="1101">IF(S350&gt;0,T$4,0)</f>
        <v>1</v>
      </c>
      <c r="U350" s="28">
        <f t="shared" ref="U350" si="1102">O350</f>
        <v>1.61</v>
      </c>
      <c r="V350" s="27">
        <f t="shared" ref="V350" si="1103">IF(U350&gt;0,V$4,0)</f>
        <v>1</v>
      </c>
      <c r="W350" s="40">
        <f t="shared" si="1073"/>
        <v>-2</v>
      </c>
      <c r="X350" s="42">
        <f t="shared" ref="X350" si="1104">W350+X349</f>
        <v>219.59999999999997</v>
      </c>
      <c r="Y350" s="117"/>
      <c r="Z350" s="27"/>
      <c r="AA350" s="33"/>
      <c r="AB350" s="27"/>
      <c r="AC350" s="27"/>
      <c r="AD350" s="27"/>
      <c r="AE350" s="118"/>
      <c r="AF350" s="117"/>
      <c r="AG350" s="27"/>
      <c r="AH350" s="33"/>
      <c r="AI350" s="27"/>
      <c r="AJ350" s="27"/>
      <c r="AK350" s="118"/>
      <c r="AL350" s="70"/>
    </row>
    <row r="351" spans="1:38" outlineLevel="1" x14ac:dyDescent="0.2">
      <c r="A351" s="72"/>
      <c r="B351" s="34">
        <f t="shared" si="623"/>
        <v>346</v>
      </c>
      <c r="C351" s="2" t="s">
        <v>944</v>
      </c>
      <c r="D351" s="55">
        <v>44513</v>
      </c>
      <c r="E351" s="2" t="s">
        <v>15</v>
      </c>
      <c r="F351" s="47" t="s">
        <v>25</v>
      </c>
      <c r="G351" s="47" t="s">
        <v>245</v>
      </c>
      <c r="H351" s="47">
        <v>1000</v>
      </c>
      <c r="I351" s="47" t="s">
        <v>133</v>
      </c>
      <c r="J351" s="47" t="s">
        <v>120</v>
      </c>
      <c r="K351" s="121" t="s">
        <v>772</v>
      </c>
      <c r="L351" s="33" t="s">
        <v>110</v>
      </c>
      <c r="M351" s="10">
        <v>6.17</v>
      </c>
      <c r="N351" s="27">
        <v>1.939268292682927</v>
      </c>
      <c r="O351" s="28">
        <v>1.99</v>
      </c>
      <c r="P351" s="27">
        <v>1.9599999999999995</v>
      </c>
      <c r="Q351" s="40">
        <f t="shared" si="616"/>
        <v>-3.9</v>
      </c>
      <c r="R351" s="42">
        <f t="shared" ref="R351" si="1105">Q351+R350</f>
        <v>100.60000000000007</v>
      </c>
      <c r="S351" s="10">
        <f t="shared" ref="S351" si="1106">M351</f>
        <v>6.17</v>
      </c>
      <c r="T351" s="27">
        <f t="shared" ref="T351" si="1107">IF(S351&gt;0,T$4,0)</f>
        <v>1</v>
      </c>
      <c r="U351" s="28">
        <f t="shared" ref="U351" si="1108">O351</f>
        <v>1.99</v>
      </c>
      <c r="V351" s="27">
        <f t="shared" ref="V351" si="1109">IF(U351&gt;0,V$4,0)</f>
        <v>1</v>
      </c>
      <c r="W351" s="40">
        <f t="shared" si="1073"/>
        <v>-2</v>
      </c>
      <c r="X351" s="42">
        <f t="shared" ref="X351" si="1110">W351+X350</f>
        <v>217.59999999999997</v>
      </c>
      <c r="Y351" s="117"/>
      <c r="Z351" s="27"/>
      <c r="AA351" s="33"/>
      <c r="AB351" s="27"/>
      <c r="AC351" s="27"/>
      <c r="AD351" s="27"/>
      <c r="AE351" s="118"/>
      <c r="AF351" s="117"/>
      <c r="AG351" s="27"/>
      <c r="AH351" s="33"/>
      <c r="AI351" s="27"/>
      <c r="AJ351" s="27"/>
      <c r="AK351" s="118"/>
      <c r="AL351" s="70"/>
    </row>
    <row r="352" spans="1:38" outlineLevel="1" x14ac:dyDescent="0.2">
      <c r="A352" s="72"/>
      <c r="B352" s="34">
        <f t="shared" si="623"/>
        <v>347</v>
      </c>
      <c r="C352" s="2" t="s">
        <v>390</v>
      </c>
      <c r="D352" s="55">
        <v>44513</v>
      </c>
      <c r="E352" s="2" t="s">
        <v>15</v>
      </c>
      <c r="F352" s="47" t="s">
        <v>29</v>
      </c>
      <c r="G352" s="47" t="s">
        <v>71</v>
      </c>
      <c r="H352" s="47">
        <v>1300</v>
      </c>
      <c r="I352" s="47" t="s">
        <v>133</v>
      </c>
      <c r="J352" s="47" t="s">
        <v>120</v>
      </c>
      <c r="K352" s="121" t="s">
        <v>772</v>
      </c>
      <c r="L352" s="33" t="s">
        <v>86</v>
      </c>
      <c r="M352" s="10">
        <v>9.92</v>
      </c>
      <c r="N352" s="27">
        <v>1.1217293233082706</v>
      </c>
      <c r="O352" s="28">
        <v>2.96</v>
      </c>
      <c r="P352" s="27">
        <v>0.56857142857142806</v>
      </c>
      <c r="Q352" s="40">
        <f t="shared" si="616"/>
        <v>-1.7</v>
      </c>
      <c r="R352" s="42">
        <f t="shared" ref="R352" si="1111">Q352+R351</f>
        <v>98.900000000000063</v>
      </c>
      <c r="S352" s="10">
        <f t="shared" ref="S352" si="1112">M352</f>
        <v>9.92</v>
      </c>
      <c r="T352" s="27">
        <f t="shared" ref="T352" si="1113">IF(S352&gt;0,T$4,0)</f>
        <v>1</v>
      </c>
      <c r="U352" s="28">
        <f t="shared" ref="U352" si="1114">O352</f>
        <v>2.96</v>
      </c>
      <c r="V352" s="27">
        <f t="shared" ref="V352" si="1115">IF(U352&gt;0,V$4,0)</f>
        <v>1</v>
      </c>
      <c r="W352" s="40">
        <f t="shared" si="1073"/>
        <v>-2</v>
      </c>
      <c r="X352" s="42">
        <f t="shared" ref="X352" si="1116">W352+X351</f>
        <v>215.59999999999997</v>
      </c>
      <c r="Y352" s="117"/>
      <c r="Z352" s="27"/>
      <c r="AA352" s="33"/>
      <c r="AB352" s="27"/>
      <c r="AC352" s="27"/>
      <c r="AD352" s="27"/>
      <c r="AE352" s="118"/>
      <c r="AF352" s="117"/>
      <c r="AG352" s="27"/>
      <c r="AH352" s="33"/>
      <c r="AI352" s="27"/>
      <c r="AJ352" s="27"/>
      <c r="AK352" s="118"/>
      <c r="AL352" s="70"/>
    </row>
    <row r="353" spans="1:38" outlineLevel="1" x14ac:dyDescent="0.2">
      <c r="A353" s="72"/>
      <c r="B353" s="34">
        <f t="shared" si="623"/>
        <v>348</v>
      </c>
      <c r="C353" s="2" t="s">
        <v>945</v>
      </c>
      <c r="D353" s="55">
        <v>44513</v>
      </c>
      <c r="E353" s="2" t="s">
        <v>244</v>
      </c>
      <c r="F353" s="47" t="s">
        <v>36</v>
      </c>
      <c r="G353" s="47" t="s">
        <v>67</v>
      </c>
      <c r="H353" s="47">
        <v>1000</v>
      </c>
      <c r="I353" s="47" t="s">
        <v>133</v>
      </c>
      <c r="J353" s="47" t="s">
        <v>120</v>
      </c>
      <c r="K353" s="121" t="s">
        <v>772</v>
      </c>
      <c r="L353" s="33" t="s">
        <v>86</v>
      </c>
      <c r="M353" s="10">
        <v>6.02</v>
      </c>
      <c r="N353" s="27">
        <v>1.9900000000000002</v>
      </c>
      <c r="O353" s="28">
        <v>1.47</v>
      </c>
      <c r="P353" s="27">
        <v>0</v>
      </c>
      <c r="Q353" s="40">
        <f t="shared" si="616"/>
        <v>-2</v>
      </c>
      <c r="R353" s="42">
        <f t="shared" ref="R353" si="1117">Q353+R352</f>
        <v>96.900000000000063</v>
      </c>
      <c r="S353" s="10">
        <f t="shared" ref="S353" si="1118">M353</f>
        <v>6.02</v>
      </c>
      <c r="T353" s="27">
        <f t="shared" ref="T353" si="1119">IF(S353&gt;0,T$4,0)</f>
        <v>1</v>
      </c>
      <c r="U353" s="28">
        <f t="shared" ref="U353" si="1120">O353</f>
        <v>1.47</v>
      </c>
      <c r="V353" s="27">
        <f t="shared" ref="V353" si="1121">IF(U353&gt;0,V$4,0)</f>
        <v>1</v>
      </c>
      <c r="W353" s="40">
        <f t="shared" si="1073"/>
        <v>-2</v>
      </c>
      <c r="X353" s="42">
        <f t="shared" ref="X353" si="1122">W353+X352</f>
        <v>213.59999999999997</v>
      </c>
      <c r="Y353" s="117"/>
      <c r="Z353" s="27"/>
      <c r="AA353" s="33"/>
      <c r="AB353" s="27"/>
      <c r="AC353" s="27"/>
      <c r="AD353" s="27"/>
      <c r="AE353" s="118"/>
      <c r="AF353" s="117"/>
      <c r="AG353" s="27"/>
      <c r="AH353" s="33"/>
      <c r="AI353" s="27"/>
      <c r="AJ353" s="27"/>
      <c r="AK353" s="118"/>
      <c r="AL353" s="70"/>
    </row>
    <row r="354" spans="1:38" outlineLevel="1" x14ac:dyDescent="0.2">
      <c r="A354" s="72"/>
      <c r="B354" s="34">
        <f t="shared" si="623"/>
        <v>349</v>
      </c>
      <c r="C354" s="2" t="s">
        <v>946</v>
      </c>
      <c r="D354" s="55">
        <v>44514</v>
      </c>
      <c r="E354" s="2" t="s">
        <v>51</v>
      </c>
      <c r="F354" s="47" t="s">
        <v>25</v>
      </c>
      <c r="G354" s="47" t="s">
        <v>67</v>
      </c>
      <c r="H354" s="47">
        <v>1225</v>
      </c>
      <c r="I354" s="47" t="s">
        <v>131</v>
      </c>
      <c r="J354" s="47" t="s">
        <v>120</v>
      </c>
      <c r="K354" s="121" t="s">
        <v>772</v>
      </c>
      <c r="L354" s="33" t="s">
        <v>62</v>
      </c>
      <c r="M354" s="10">
        <v>2.58</v>
      </c>
      <c r="N354" s="27">
        <v>6.36</v>
      </c>
      <c r="O354" s="28">
        <v>1.2</v>
      </c>
      <c r="P354" s="27">
        <v>0</v>
      </c>
      <c r="Q354" s="40">
        <f t="shared" si="616"/>
        <v>-6.4</v>
      </c>
      <c r="R354" s="42">
        <f t="shared" ref="R354" si="1123">Q354+R353</f>
        <v>90.500000000000057</v>
      </c>
      <c r="S354" s="10">
        <f t="shared" ref="S354" si="1124">M354</f>
        <v>2.58</v>
      </c>
      <c r="T354" s="27">
        <f t="shared" ref="T354" si="1125">IF(S354&gt;0,T$4,0)</f>
        <v>1</v>
      </c>
      <c r="U354" s="28">
        <f t="shared" ref="U354" si="1126">O354</f>
        <v>1.2</v>
      </c>
      <c r="V354" s="27">
        <f t="shared" ref="V354" si="1127">IF(U354&gt;0,V$4,0)</f>
        <v>1</v>
      </c>
      <c r="W354" s="40">
        <f t="shared" si="1073"/>
        <v>-2</v>
      </c>
      <c r="X354" s="42">
        <f t="shared" ref="X354" si="1128">W354+X353</f>
        <v>211.59999999999997</v>
      </c>
      <c r="Y354" s="117"/>
      <c r="Z354" s="27"/>
      <c r="AA354" s="33"/>
      <c r="AB354" s="27"/>
      <c r="AC354" s="27"/>
      <c r="AD354" s="27"/>
      <c r="AE354" s="118"/>
      <c r="AF354" s="117"/>
      <c r="AG354" s="27"/>
      <c r="AH354" s="33"/>
      <c r="AI354" s="27"/>
      <c r="AJ354" s="27"/>
      <c r="AK354" s="118"/>
      <c r="AL354" s="70"/>
    </row>
    <row r="355" spans="1:38" outlineLevel="1" x14ac:dyDescent="0.2">
      <c r="A355" s="72"/>
      <c r="B355" s="34">
        <f t="shared" si="623"/>
        <v>350</v>
      </c>
      <c r="C355" s="2" t="s">
        <v>911</v>
      </c>
      <c r="D355" s="55">
        <v>44514</v>
      </c>
      <c r="E355" s="2" t="s">
        <v>51</v>
      </c>
      <c r="F355" s="47" t="s">
        <v>25</v>
      </c>
      <c r="G355" s="47" t="s">
        <v>67</v>
      </c>
      <c r="H355" s="47">
        <v>1225</v>
      </c>
      <c r="I355" s="47" t="s">
        <v>131</v>
      </c>
      <c r="J355" s="47" t="s">
        <v>120</v>
      </c>
      <c r="K355" s="121" t="s">
        <v>772</v>
      </c>
      <c r="L355" s="33" t="s">
        <v>9</v>
      </c>
      <c r="M355" s="10">
        <v>2.39</v>
      </c>
      <c r="N355" s="27">
        <v>7.1777777777777771</v>
      </c>
      <c r="O355" s="28">
        <v>1.17</v>
      </c>
      <c r="P355" s="27">
        <v>0</v>
      </c>
      <c r="Q355" s="40">
        <f t="shared" si="616"/>
        <v>10</v>
      </c>
      <c r="R355" s="42">
        <f t="shared" ref="R355" si="1129">Q355+R354</f>
        <v>100.50000000000006</v>
      </c>
      <c r="S355" s="10">
        <f t="shared" ref="S355" si="1130">M355</f>
        <v>2.39</v>
      </c>
      <c r="T355" s="27">
        <f t="shared" ref="T355" si="1131">IF(S355&gt;0,T$4,0)</f>
        <v>1</v>
      </c>
      <c r="U355" s="28">
        <f t="shared" ref="U355" si="1132">O355</f>
        <v>1.17</v>
      </c>
      <c r="V355" s="27">
        <f t="shared" ref="V355" si="1133">IF(U355&gt;0,V$4,0)</f>
        <v>1</v>
      </c>
      <c r="W355" s="40">
        <f t="shared" si="1073"/>
        <v>1.56</v>
      </c>
      <c r="X355" s="42">
        <f t="shared" ref="X355" si="1134">W355+X354</f>
        <v>213.15999999999997</v>
      </c>
      <c r="Y355" s="117"/>
      <c r="Z355" s="27"/>
      <c r="AA355" s="33"/>
      <c r="AB355" s="27"/>
      <c r="AC355" s="27"/>
      <c r="AD355" s="27"/>
      <c r="AE355" s="118"/>
      <c r="AF355" s="117"/>
      <c r="AG355" s="27"/>
      <c r="AH355" s="33"/>
      <c r="AI355" s="27"/>
      <c r="AJ355" s="27"/>
      <c r="AK355" s="118"/>
      <c r="AL355" s="70"/>
    </row>
    <row r="356" spans="1:38" outlineLevel="1" x14ac:dyDescent="0.2">
      <c r="A356" s="72"/>
      <c r="B356" s="34">
        <f t="shared" si="623"/>
        <v>351</v>
      </c>
      <c r="C356" s="2" t="s">
        <v>902</v>
      </c>
      <c r="D356" s="55">
        <v>44514</v>
      </c>
      <c r="E356" s="2" t="s">
        <v>53</v>
      </c>
      <c r="F356" s="47" t="s">
        <v>10</v>
      </c>
      <c r="G356" s="47" t="s">
        <v>67</v>
      </c>
      <c r="H356" s="47">
        <v>1350</v>
      </c>
      <c r="I356" s="47" t="s">
        <v>131</v>
      </c>
      <c r="J356" s="47" t="s">
        <v>120</v>
      </c>
      <c r="K356" s="121" t="s">
        <v>772</v>
      </c>
      <c r="L356" s="33" t="s">
        <v>204</v>
      </c>
      <c r="M356" s="10">
        <v>6.51</v>
      </c>
      <c r="N356" s="27">
        <v>1.8190909090909089</v>
      </c>
      <c r="O356" s="28">
        <v>2.2000000000000002</v>
      </c>
      <c r="P356" s="27">
        <v>1.5120987654320983</v>
      </c>
      <c r="Q356" s="40">
        <f t="shared" si="616"/>
        <v>-3.3</v>
      </c>
      <c r="R356" s="42">
        <f t="shared" ref="R356" si="1135">Q356+R355</f>
        <v>97.20000000000006</v>
      </c>
      <c r="S356" s="10">
        <f t="shared" ref="S356" si="1136">M356</f>
        <v>6.51</v>
      </c>
      <c r="T356" s="27">
        <f t="shared" ref="T356" si="1137">IF(S356&gt;0,T$4,0)</f>
        <v>1</v>
      </c>
      <c r="U356" s="28">
        <f t="shared" ref="U356" si="1138">O356</f>
        <v>2.2000000000000002</v>
      </c>
      <c r="V356" s="27">
        <f t="shared" ref="V356" si="1139">IF(U356&gt;0,V$4,0)</f>
        <v>1</v>
      </c>
      <c r="W356" s="40">
        <f t="shared" si="1073"/>
        <v>-2</v>
      </c>
      <c r="X356" s="42">
        <f t="shared" ref="X356" si="1140">W356+X355</f>
        <v>211.15999999999997</v>
      </c>
      <c r="Y356" s="117"/>
      <c r="Z356" s="27"/>
      <c r="AA356" s="33"/>
      <c r="AB356" s="27"/>
      <c r="AC356" s="27"/>
      <c r="AD356" s="27"/>
      <c r="AE356" s="118"/>
      <c r="AF356" s="117"/>
      <c r="AG356" s="27"/>
      <c r="AH356" s="33"/>
      <c r="AI356" s="27"/>
      <c r="AJ356" s="27"/>
      <c r="AK356" s="118"/>
      <c r="AL356" s="70"/>
    </row>
    <row r="357" spans="1:38" outlineLevel="1" x14ac:dyDescent="0.2">
      <c r="A357" s="72"/>
      <c r="B357" s="34">
        <f t="shared" si="623"/>
        <v>352</v>
      </c>
      <c r="C357" s="2" t="s">
        <v>950</v>
      </c>
      <c r="D357" s="55">
        <v>44518</v>
      </c>
      <c r="E357" s="2" t="s">
        <v>39</v>
      </c>
      <c r="F357" s="47" t="s">
        <v>10</v>
      </c>
      <c r="G357" s="47" t="s">
        <v>67</v>
      </c>
      <c r="H357" s="47">
        <v>1200</v>
      </c>
      <c r="I357" s="47" t="s">
        <v>132</v>
      </c>
      <c r="J357" s="47" t="s">
        <v>120</v>
      </c>
      <c r="K357" s="121" t="s">
        <v>772</v>
      </c>
      <c r="L357" s="33" t="s">
        <v>74</v>
      </c>
      <c r="M357" s="10">
        <v>11.33</v>
      </c>
      <c r="N357" s="27">
        <v>0.96400696864111501</v>
      </c>
      <c r="O357" s="28">
        <v>3.08</v>
      </c>
      <c r="P357" s="27">
        <v>0.46000000000000013</v>
      </c>
      <c r="Q357" s="40">
        <f t="shared" si="616"/>
        <v>-1.4</v>
      </c>
      <c r="R357" s="42">
        <f t="shared" ref="R357" si="1141">Q357+R356</f>
        <v>95.800000000000054</v>
      </c>
      <c r="S357" s="10">
        <f t="shared" ref="S357" si="1142">M357</f>
        <v>11.33</v>
      </c>
      <c r="T357" s="27">
        <f t="shared" ref="T357" si="1143">IF(S357&gt;0,T$4,0)</f>
        <v>1</v>
      </c>
      <c r="U357" s="28">
        <f t="shared" ref="U357" si="1144">O357</f>
        <v>3.08</v>
      </c>
      <c r="V357" s="27">
        <f t="shared" ref="V357" si="1145">IF(U357&gt;0,V$4,0)</f>
        <v>1</v>
      </c>
      <c r="W357" s="40">
        <f t="shared" si="1073"/>
        <v>-2</v>
      </c>
      <c r="X357" s="42">
        <f t="shared" ref="X357" si="1146">W357+X356</f>
        <v>209.15999999999997</v>
      </c>
      <c r="Y357" s="117"/>
      <c r="Z357" s="27"/>
      <c r="AA357" s="33"/>
      <c r="AB357" s="27"/>
      <c r="AC357" s="27"/>
      <c r="AD357" s="27"/>
      <c r="AE357" s="118"/>
      <c r="AF357" s="117"/>
      <c r="AG357" s="27"/>
      <c r="AH357" s="33"/>
      <c r="AI357" s="27"/>
      <c r="AJ357" s="27"/>
      <c r="AK357" s="118"/>
      <c r="AL357" s="70"/>
    </row>
    <row r="358" spans="1:38" outlineLevel="1" x14ac:dyDescent="0.2">
      <c r="A358" s="72"/>
      <c r="B358" s="34">
        <f t="shared" si="623"/>
        <v>353</v>
      </c>
      <c r="C358" s="2" t="s">
        <v>951</v>
      </c>
      <c r="D358" s="55">
        <v>44519</v>
      </c>
      <c r="E358" s="2" t="s">
        <v>77</v>
      </c>
      <c r="F358" s="47" t="s">
        <v>48</v>
      </c>
      <c r="G358" s="47" t="s">
        <v>70</v>
      </c>
      <c r="H358" s="47">
        <v>1000</v>
      </c>
      <c r="I358" s="47" t="s">
        <v>132</v>
      </c>
      <c r="J358" s="47" t="s">
        <v>120</v>
      </c>
      <c r="K358" s="121" t="s">
        <v>772</v>
      </c>
      <c r="L358" s="33" t="s">
        <v>12</v>
      </c>
      <c r="M358" s="10">
        <v>9.33</v>
      </c>
      <c r="N358" s="27">
        <v>1.1951370851370851</v>
      </c>
      <c r="O358" s="28">
        <v>2.82</v>
      </c>
      <c r="P358" s="27">
        <v>0.66857142857142859</v>
      </c>
      <c r="Q358" s="40">
        <f t="shared" si="616"/>
        <v>0</v>
      </c>
      <c r="R358" s="42">
        <f t="shared" ref="R358" si="1147">Q358+R357</f>
        <v>95.800000000000054</v>
      </c>
      <c r="S358" s="10">
        <f t="shared" ref="S358" si="1148">M358</f>
        <v>9.33</v>
      </c>
      <c r="T358" s="27">
        <f t="shared" ref="T358" si="1149">IF(S358&gt;0,T$4,0)</f>
        <v>1</v>
      </c>
      <c r="U358" s="28">
        <f t="shared" ref="U358" si="1150">O358</f>
        <v>2.82</v>
      </c>
      <c r="V358" s="27">
        <f t="shared" ref="V358" si="1151">IF(U358&gt;0,V$4,0)</f>
        <v>1</v>
      </c>
      <c r="W358" s="40">
        <f t="shared" si="1073"/>
        <v>0.82</v>
      </c>
      <c r="X358" s="42">
        <f t="shared" ref="X358" si="1152">W358+X357</f>
        <v>209.97999999999996</v>
      </c>
      <c r="Y358" s="117"/>
      <c r="Z358" s="27"/>
      <c r="AA358" s="33"/>
      <c r="AB358" s="27"/>
      <c r="AC358" s="27"/>
      <c r="AD358" s="27"/>
      <c r="AE358" s="118"/>
      <c r="AF358" s="117"/>
      <c r="AG358" s="27"/>
      <c r="AH358" s="33"/>
      <c r="AI358" s="27"/>
      <c r="AJ358" s="27"/>
      <c r="AK358" s="118"/>
      <c r="AL358" s="70"/>
    </row>
    <row r="359" spans="1:38" outlineLevel="1" x14ac:dyDescent="0.2">
      <c r="A359" s="72"/>
      <c r="B359" s="34">
        <f t="shared" si="623"/>
        <v>354</v>
      </c>
      <c r="C359" s="2" t="s">
        <v>126</v>
      </c>
      <c r="D359" s="55">
        <v>44519</v>
      </c>
      <c r="E359" s="2" t="s">
        <v>77</v>
      </c>
      <c r="F359" s="47" t="s">
        <v>48</v>
      </c>
      <c r="G359" s="47" t="s">
        <v>70</v>
      </c>
      <c r="H359" s="47">
        <v>1000</v>
      </c>
      <c r="I359" s="47" t="s">
        <v>132</v>
      </c>
      <c r="J359" s="47" t="s">
        <v>120</v>
      </c>
      <c r="K359" s="121" t="s">
        <v>772</v>
      </c>
      <c r="L359" s="33" t="s">
        <v>204</v>
      </c>
      <c r="M359" s="10">
        <v>2.31</v>
      </c>
      <c r="N359" s="27">
        <v>7.64</v>
      </c>
      <c r="O359" s="28">
        <v>1.36</v>
      </c>
      <c r="P359" s="27">
        <v>0</v>
      </c>
      <c r="Q359" s="40">
        <f t="shared" si="616"/>
        <v>-7.6</v>
      </c>
      <c r="R359" s="42">
        <f t="shared" ref="R359" si="1153">Q359+R358</f>
        <v>88.20000000000006</v>
      </c>
      <c r="S359" s="10">
        <f t="shared" ref="S359" si="1154">M359</f>
        <v>2.31</v>
      </c>
      <c r="T359" s="27">
        <f t="shared" ref="T359" si="1155">IF(S359&gt;0,T$4,0)</f>
        <v>1</v>
      </c>
      <c r="U359" s="28">
        <f t="shared" ref="U359" si="1156">O359</f>
        <v>1.36</v>
      </c>
      <c r="V359" s="27">
        <f t="shared" ref="V359" si="1157">IF(U359&gt;0,V$4,0)</f>
        <v>1</v>
      </c>
      <c r="W359" s="40">
        <f t="shared" si="1073"/>
        <v>-2</v>
      </c>
      <c r="X359" s="42">
        <f t="shared" ref="X359" si="1158">W359+X358</f>
        <v>207.97999999999996</v>
      </c>
      <c r="Y359" s="117"/>
      <c r="Z359" s="27"/>
      <c r="AA359" s="33"/>
      <c r="AB359" s="27"/>
      <c r="AC359" s="27"/>
      <c r="AD359" s="27"/>
      <c r="AE359" s="118"/>
      <c r="AF359" s="117"/>
      <c r="AG359" s="27"/>
      <c r="AH359" s="33"/>
      <c r="AI359" s="27"/>
      <c r="AJ359" s="27"/>
      <c r="AK359" s="118"/>
      <c r="AL359" s="70"/>
    </row>
    <row r="360" spans="1:38" outlineLevel="1" x14ac:dyDescent="0.2">
      <c r="A360" s="72"/>
      <c r="B360" s="34">
        <f t="shared" si="623"/>
        <v>355</v>
      </c>
      <c r="C360" s="2" t="s">
        <v>281</v>
      </c>
      <c r="D360" s="55">
        <v>44519</v>
      </c>
      <c r="E360" s="2" t="s">
        <v>27</v>
      </c>
      <c r="F360" s="47" t="s">
        <v>41</v>
      </c>
      <c r="G360" s="47" t="s">
        <v>69</v>
      </c>
      <c r="H360" s="47">
        <v>955</v>
      </c>
      <c r="I360" s="47" t="s">
        <v>132</v>
      </c>
      <c r="J360" s="47" t="s">
        <v>120</v>
      </c>
      <c r="K360" s="121" t="s">
        <v>772</v>
      </c>
      <c r="L360" s="33" t="s">
        <v>12</v>
      </c>
      <c r="M360" s="10">
        <v>8</v>
      </c>
      <c r="N360" s="27">
        <v>1.4242857142857144</v>
      </c>
      <c r="O360" s="28">
        <v>2.63</v>
      </c>
      <c r="P360" s="27">
        <v>0.88</v>
      </c>
      <c r="Q360" s="40">
        <f t="shared" si="616"/>
        <v>0</v>
      </c>
      <c r="R360" s="42">
        <f t="shared" ref="R360" si="1159">Q360+R359</f>
        <v>88.20000000000006</v>
      </c>
      <c r="S360" s="10">
        <f t="shared" ref="S360" si="1160">M360</f>
        <v>8</v>
      </c>
      <c r="T360" s="27">
        <f t="shared" ref="T360" si="1161">IF(S360&gt;0,T$4,0)</f>
        <v>1</v>
      </c>
      <c r="U360" s="28">
        <f t="shared" ref="U360" si="1162">O360</f>
        <v>2.63</v>
      </c>
      <c r="V360" s="27">
        <f t="shared" ref="V360" si="1163">IF(U360&gt;0,V$4,0)</f>
        <v>1</v>
      </c>
      <c r="W360" s="40">
        <f t="shared" si="1073"/>
        <v>0.63</v>
      </c>
      <c r="X360" s="42">
        <f t="shared" ref="X360" si="1164">W360+X359</f>
        <v>208.60999999999996</v>
      </c>
      <c r="Y360" s="117"/>
      <c r="Z360" s="27"/>
      <c r="AA360" s="33"/>
      <c r="AB360" s="27"/>
      <c r="AC360" s="27"/>
      <c r="AD360" s="27"/>
      <c r="AE360" s="118"/>
      <c r="AF360" s="117"/>
      <c r="AG360" s="27"/>
      <c r="AH360" s="33"/>
      <c r="AI360" s="27"/>
      <c r="AJ360" s="27"/>
      <c r="AK360" s="118"/>
      <c r="AL360" s="70"/>
    </row>
    <row r="361" spans="1:38" outlineLevel="1" x14ac:dyDescent="0.2">
      <c r="A361" s="72"/>
      <c r="B361" s="34">
        <f t="shared" si="623"/>
        <v>356</v>
      </c>
      <c r="C361" s="2" t="s">
        <v>952</v>
      </c>
      <c r="D361" s="55">
        <v>44520</v>
      </c>
      <c r="E361" s="2" t="s">
        <v>80</v>
      </c>
      <c r="F361" s="47" t="s">
        <v>36</v>
      </c>
      <c r="G361" s="47" t="s">
        <v>67</v>
      </c>
      <c r="H361" s="47">
        <v>1100</v>
      </c>
      <c r="I361" s="47" t="s">
        <v>132</v>
      </c>
      <c r="J361" s="47" t="s">
        <v>120</v>
      </c>
      <c r="K361" s="121" t="s">
        <v>772</v>
      </c>
      <c r="L361" s="33" t="s">
        <v>110</v>
      </c>
      <c r="M361" s="10">
        <v>5.0199999999999996</v>
      </c>
      <c r="N361" s="27">
        <v>2.4949999999999997</v>
      </c>
      <c r="O361" s="28">
        <v>2.09</v>
      </c>
      <c r="P361" s="27">
        <v>2.3085714285714292</v>
      </c>
      <c r="Q361" s="40">
        <f t="shared" si="616"/>
        <v>-4.8</v>
      </c>
      <c r="R361" s="42">
        <f t="shared" ref="R361" si="1165">Q361+R360</f>
        <v>83.400000000000063</v>
      </c>
      <c r="S361" s="10">
        <f t="shared" ref="S361" si="1166">M361</f>
        <v>5.0199999999999996</v>
      </c>
      <c r="T361" s="27">
        <f t="shared" ref="T361" si="1167">IF(S361&gt;0,T$4,0)</f>
        <v>1</v>
      </c>
      <c r="U361" s="28">
        <f t="shared" ref="U361" si="1168">O361</f>
        <v>2.09</v>
      </c>
      <c r="V361" s="27">
        <f t="shared" ref="V361" si="1169">IF(U361&gt;0,V$4,0)</f>
        <v>1</v>
      </c>
      <c r="W361" s="40">
        <f t="shared" si="1073"/>
        <v>-2</v>
      </c>
      <c r="X361" s="42">
        <f t="shared" ref="X361" si="1170">W361+X360</f>
        <v>206.60999999999996</v>
      </c>
      <c r="Y361" s="117"/>
      <c r="Z361" s="27"/>
      <c r="AA361" s="33"/>
      <c r="AB361" s="27"/>
      <c r="AC361" s="27"/>
      <c r="AD361" s="27"/>
      <c r="AE361" s="118"/>
      <c r="AF361" s="117"/>
      <c r="AG361" s="27"/>
      <c r="AH361" s="33"/>
      <c r="AI361" s="27"/>
      <c r="AJ361" s="27"/>
      <c r="AK361" s="118"/>
      <c r="AL361" s="70"/>
    </row>
    <row r="362" spans="1:38" outlineLevel="1" x14ac:dyDescent="0.2">
      <c r="A362" s="72"/>
      <c r="B362" s="34">
        <f t="shared" si="623"/>
        <v>357</v>
      </c>
      <c r="C362" s="2" t="s">
        <v>371</v>
      </c>
      <c r="D362" s="55">
        <v>44520</v>
      </c>
      <c r="E362" s="2" t="s">
        <v>32</v>
      </c>
      <c r="F362" s="47" t="s">
        <v>46</v>
      </c>
      <c r="G362" s="47" t="s">
        <v>71</v>
      </c>
      <c r="H362" s="47">
        <v>1100</v>
      </c>
      <c r="I362" s="47" t="s">
        <v>132</v>
      </c>
      <c r="J362" s="47" t="s">
        <v>120</v>
      </c>
      <c r="K362" s="121" t="s">
        <v>772</v>
      </c>
      <c r="L362" s="33" t="s">
        <v>9</v>
      </c>
      <c r="M362" s="10">
        <v>2.25</v>
      </c>
      <c r="N362" s="27">
        <v>7.9600000000000009</v>
      </c>
      <c r="O362" s="28">
        <v>1.5</v>
      </c>
      <c r="P362" s="27">
        <v>0</v>
      </c>
      <c r="Q362" s="40">
        <f t="shared" si="616"/>
        <v>10</v>
      </c>
      <c r="R362" s="42">
        <f t="shared" ref="R362" si="1171">Q362+R361</f>
        <v>93.400000000000063</v>
      </c>
      <c r="S362" s="10">
        <f t="shared" ref="S362" si="1172">M362</f>
        <v>2.25</v>
      </c>
      <c r="T362" s="27">
        <f t="shared" ref="T362" si="1173">IF(S362&gt;0,T$4,0)</f>
        <v>1</v>
      </c>
      <c r="U362" s="28">
        <f t="shared" ref="U362" si="1174">O362</f>
        <v>1.5</v>
      </c>
      <c r="V362" s="27">
        <f t="shared" ref="V362" si="1175">IF(U362&gt;0,V$4,0)</f>
        <v>1</v>
      </c>
      <c r="W362" s="40">
        <f t="shared" si="1073"/>
        <v>1.75</v>
      </c>
      <c r="X362" s="42">
        <f t="shared" ref="X362" si="1176">W362+X361</f>
        <v>208.35999999999996</v>
      </c>
      <c r="Y362" s="117"/>
      <c r="Z362" s="27"/>
      <c r="AA362" s="33"/>
      <c r="AB362" s="27"/>
      <c r="AC362" s="27"/>
      <c r="AD362" s="27"/>
      <c r="AE362" s="118"/>
      <c r="AF362" s="117"/>
      <c r="AG362" s="27"/>
      <c r="AH362" s="33"/>
      <c r="AI362" s="27"/>
      <c r="AJ362" s="27"/>
      <c r="AK362" s="118"/>
      <c r="AL362" s="70"/>
    </row>
    <row r="363" spans="1:38" outlineLevel="1" x14ac:dyDescent="0.2">
      <c r="A363" s="72"/>
      <c r="B363" s="34">
        <f t="shared" si="623"/>
        <v>358</v>
      </c>
      <c r="C363" s="2" t="s">
        <v>953</v>
      </c>
      <c r="D363" s="55">
        <v>44520</v>
      </c>
      <c r="E363" s="2" t="s">
        <v>32</v>
      </c>
      <c r="F363" s="47" t="s">
        <v>46</v>
      </c>
      <c r="G363" s="47" t="s">
        <v>71</v>
      </c>
      <c r="H363" s="47">
        <v>1100</v>
      </c>
      <c r="I363" s="47" t="s">
        <v>132</v>
      </c>
      <c r="J363" s="47" t="s">
        <v>120</v>
      </c>
      <c r="K363" s="121" t="s">
        <v>772</v>
      </c>
      <c r="L363" s="33" t="s">
        <v>66</v>
      </c>
      <c r="M363" s="10">
        <v>150</v>
      </c>
      <c r="N363" s="27">
        <v>6.7341269841269841E-2</v>
      </c>
      <c r="O363" s="28">
        <v>20</v>
      </c>
      <c r="P363" s="27">
        <v>5.0000000000000001E-3</v>
      </c>
      <c r="Q363" s="40">
        <f t="shared" si="616"/>
        <v>-0.1</v>
      </c>
      <c r="R363" s="42">
        <f t="shared" ref="R363" si="1177">Q363+R362</f>
        <v>93.300000000000068</v>
      </c>
      <c r="S363" s="10">
        <f t="shared" ref="S363" si="1178">M363</f>
        <v>150</v>
      </c>
      <c r="T363" s="27">
        <f t="shared" ref="T363" si="1179">IF(S363&gt;0,T$4,0)</f>
        <v>1</v>
      </c>
      <c r="U363" s="28">
        <f t="shared" ref="U363" si="1180">O363</f>
        <v>20</v>
      </c>
      <c r="V363" s="27">
        <f t="shared" ref="V363" si="1181">IF(U363&gt;0,V$4,0)</f>
        <v>1</v>
      </c>
      <c r="W363" s="40">
        <f t="shared" si="1073"/>
        <v>-2</v>
      </c>
      <c r="X363" s="42">
        <f t="shared" ref="X363" si="1182">W363+X362</f>
        <v>206.35999999999996</v>
      </c>
      <c r="Y363" s="117"/>
      <c r="Z363" s="27"/>
      <c r="AA363" s="33"/>
      <c r="AB363" s="27"/>
      <c r="AC363" s="27"/>
      <c r="AD363" s="27"/>
      <c r="AE363" s="118"/>
      <c r="AF363" s="117"/>
      <c r="AG363" s="27"/>
      <c r="AH363" s="33"/>
      <c r="AI363" s="27"/>
      <c r="AJ363" s="27"/>
      <c r="AK363" s="118"/>
      <c r="AL363" s="70"/>
    </row>
    <row r="364" spans="1:38" outlineLevel="1" x14ac:dyDescent="0.2">
      <c r="A364" s="72"/>
      <c r="B364" s="34">
        <f t="shared" si="623"/>
        <v>359</v>
      </c>
      <c r="C364" s="2" t="s">
        <v>453</v>
      </c>
      <c r="D364" s="55">
        <v>44520</v>
      </c>
      <c r="E364" s="2" t="s">
        <v>32</v>
      </c>
      <c r="F364" s="47" t="s">
        <v>645</v>
      </c>
      <c r="G364" s="47" t="s">
        <v>112</v>
      </c>
      <c r="H364" s="47">
        <v>1100</v>
      </c>
      <c r="I364" s="47" t="s">
        <v>132</v>
      </c>
      <c r="J364" s="47" t="s">
        <v>120</v>
      </c>
      <c r="K364" s="121" t="s">
        <v>772</v>
      </c>
      <c r="L364" s="33" t="s">
        <v>74</v>
      </c>
      <c r="M364" s="10">
        <v>28.59</v>
      </c>
      <c r="N364" s="27">
        <v>0.36384615384615393</v>
      </c>
      <c r="O364" s="28">
        <v>6.74</v>
      </c>
      <c r="P364" s="27">
        <v>5.4999999999999979E-2</v>
      </c>
      <c r="Q364" s="40">
        <f t="shared" si="616"/>
        <v>-0.4</v>
      </c>
      <c r="R364" s="42">
        <f t="shared" ref="R364:R365" si="1183">Q364+R363</f>
        <v>92.900000000000063</v>
      </c>
      <c r="S364" s="10">
        <f t="shared" ref="S364:S365" si="1184">M364</f>
        <v>28.59</v>
      </c>
      <c r="T364" s="27">
        <f t="shared" ref="T364:T365" si="1185">IF(S364&gt;0,T$4,0)</f>
        <v>1</v>
      </c>
      <c r="U364" s="28">
        <f t="shared" ref="U364:U365" si="1186">O364</f>
        <v>6.74</v>
      </c>
      <c r="V364" s="27">
        <f t="shared" ref="V364:V365" si="1187">IF(U364&gt;0,V$4,0)</f>
        <v>1</v>
      </c>
      <c r="W364" s="40">
        <f t="shared" si="1073"/>
        <v>-2</v>
      </c>
      <c r="X364" s="42">
        <f t="shared" ref="X364:X365" si="1188">W364+X363</f>
        <v>204.35999999999996</v>
      </c>
      <c r="Y364" s="117"/>
      <c r="Z364" s="27"/>
      <c r="AA364" s="33"/>
      <c r="AB364" s="27"/>
      <c r="AC364" s="27"/>
      <c r="AD364" s="27"/>
      <c r="AE364" s="118"/>
      <c r="AF364" s="117"/>
      <c r="AG364" s="27"/>
      <c r="AH364" s="33"/>
      <c r="AI364" s="27"/>
      <c r="AJ364" s="27"/>
      <c r="AK364" s="118"/>
      <c r="AL364" s="70"/>
    </row>
    <row r="365" spans="1:38" outlineLevel="1" x14ac:dyDescent="0.2">
      <c r="A365" s="72"/>
      <c r="B365" s="34">
        <f t="shared" si="623"/>
        <v>360</v>
      </c>
      <c r="C365" s="2" t="s">
        <v>954</v>
      </c>
      <c r="D365" s="55">
        <v>44521</v>
      </c>
      <c r="E365" s="2" t="s">
        <v>33</v>
      </c>
      <c r="F365" s="47" t="s">
        <v>36</v>
      </c>
      <c r="G365" s="47" t="s">
        <v>67</v>
      </c>
      <c r="H365" s="47">
        <v>1200</v>
      </c>
      <c r="I365" s="47" t="s">
        <v>132</v>
      </c>
      <c r="J365" s="47" t="s">
        <v>120</v>
      </c>
      <c r="K365" s="121" t="s">
        <v>772</v>
      </c>
      <c r="L365" s="33" t="s">
        <v>9</v>
      </c>
      <c r="M365" s="10">
        <v>1.78</v>
      </c>
      <c r="N365" s="27">
        <v>12.848000000000003</v>
      </c>
      <c r="O365" s="28">
        <v>1.17</v>
      </c>
      <c r="P365" s="27">
        <v>0</v>
      </c>
      <c r="Q365" s="40">
        <f t="shared" si="616"/>
        <v>10</v>
      </c>
      <c r="R365" s="42">
        <f t="shared" si="1183"/>
        <v>102.90000000000006</v>
      </c>
      <c r="S365" s="10">
        <f t="shared" si="1184"/>
        <v>1.78</v>
      </c>
      <c r="T365" s="27">
        <f t="shared" si="1185"/>
        <v>1</v>
      </c>
      <c r="U365" s="28">
        <f t="shared" si="1186"/>
        <v>1.17</v>
      </c>
      <c r="V365" s="27">
        <f t="shared" si="1187"/>
        <v>1</v>
      </c>
      <c r="W365" s="40">
        <f t="shared" si="1073"/>
        <v>0.95</v>
      </c>
      <c r="X365" s="42">
        <f t="shared" si="1188"/>
        <v>205.30999999999995</v>
      </c>
      <c r="Y365" s="117"/>
      <c r="Z365" s="27"/>
      <c r="AA365" s="33"/>
      <c r="AB365" s="27"/>
      <c r="AC365" s="27"/>
      <c r="AD365" s="27"/>
      <c r="AE365" s="118"/>
      <c r="AF365" s="117"/>
      <c r="AG365" s="27"/>
      <c r="AH365" s="33"/>
      <c r="AI365" s="27"/>
      <c r="AJ365" s="27"/>
      <c r="AK365" s="118"/>
      <c r="AL365" s="70"/>
    </row>
    <row r="366" spans="1:38" outlineLevel="1" x14ac:dyDescent="0.2">
      <c r="A366" s="72"/>
      <c r="B366" s="34">
        <f t="shared" si="623"/>
        <v>361</v>
      </c>
      <c r="C366" s="2" t="s">
        <v>955</v>
      </c>
      <c r="D366" s="55">
        <v>44521</v>
      </c>
      <c r="E366" s="2" t="s">
        <v>88</v>
      </c>
      <c r="F366" s="47" t="s">
        <v>36</v>
      </c>
      <c r="G366" s="47" t="s">
        <v>67</v>
      </c>
      <c r="H366" s="47">
        <v>1100</v>
      </c>
      <c r="I366" s="47" t="s">
        <v>132</v>
      </c>
      <c r="J366" s="47" t="s">
        <v>120</v>
      </c>
      <c r="K366" s="121" t="s">
        <v>772</v>
      </c>
      <c r="L366" s="33" t="s">
        <v>8</v>
      </c>
      <c r="M366" s="10">
        <v>3.65</v>
      </c>
      <c r="N366" s="27">
        <v>3.7819047619047619</v>
      </c>
      <c r="O366" s="28">
        <v>1.31</v>
      </c>
      <c r="P366" s="27">
        <v>0</v>
      </c>
      <c r="Q366" s="40">
        <f t="shared" si="616"/>
        <v>-3.8</v>
      </c>
      <c r="R366" s="42">
        <f t="shared" ref="R366" si="1189">Q366+R365</f>
        <v>99.100000000000065</v>
      </c>
      <c r="S366" s="10">
        <f t="shared" ref="S366" si="1190">M366</f>
        <v>3.65</v>
      </c>
      <c r="T366" s="27">
        <f t="shared" ref="T366" si="1191">IF(S366&gt;0,T$4,0)</f>
        <v>1</v>
      </c>
      <c r="U366" s="28">
        <f t="shared" ref="U366" si="1192">O366</f>
        <v>1.31</v>
      </c>
      <c r="V366" s="27">
        <f t="shared" ref="V366" si="1193">IF(U366&gt;0,V$4,0)</f>
        <v>1</v>
      </c>
      <c r="W366" s="40">
        <f t="shared" si="1073"/>
        <v>-0.69</v>
      </c>
      <c r="X366" s="42">
        <f t="shared" ref="X366" si="1194">W366+X365</f>
        <v>204.61999999999995</v>
      </c>
      <c r="Y366" s="117"/>
      <c r="Z366" s="27"/>
      <c r="AA366" s="33"/>
      <c r="AB366" s="27"/>
      <c r="AC366" s="27"/>
      <c r="AD366" s="27"/>
      <c r="AE366" s="118"/>
      <c r="AF366" s="117"/>
      <c r="AG366" s="27"/>
      <c r="AH366" s="33"/>
      <c r="AI366" s="27"/>
      <c r="AJ366" s="27"/>
      <c r="AK366" s="118"/>
      <c r="AL366" s="70"/>
    </row>
    <row r="367" spans="1:38" outlineLevel="1" x14ac:dyDescent="0.2">
      <c r="A367" s="72"/>
      <c r="B367" s="34">
        <f t="shared" si="623"/>
        <v>362</v>
      </c>
      <c r="C367" s="2" t="s">
        <v>960</v>
      </c>
      <c r="D367" s="55">
        <v>44523</v>
      </c>
      <c r="E367" s="2" t="s">
        <v>51</v>
      </c>
      <c r="F367" s="47" t="s">
        <v>10</v>
      </c>
      <c r="G367" s="47" t="s">
        <v>67</v>
      </c>
      <c r="H367" s="47">
        <v>1140</v>
      </c>
      <c r="I367" s="47" t="s">
        <v>132</v>
      </c>
      <c r="J367" s="47" t="s">
        <v>120</v>
      </c>
      <c r="K367" s="121" t="s">
        <v>772</v>
      </c>
      <c r="L367" s="33" t="s">
        <v>62</v>
      </c>
      <c r="M367" s="10">
        <v>1.98</v>
      </c>
      <c r="N367" s="27">
        <v>10.182325581395348</v>
      </c>
      <c r="O367" s="28">
        <v>1.25</v>
      </c>
      <c r="P367" s="27">
        <v>0</v>
      </c>
      <c r="Q367" s="40">
        <f t="shared" si="616"/>
        <v>-10.199999999999999</v>
      </c>
      <c r="R367" s="42">
        <f t="shared" ref="R367" si="1195">Q367+R366</f>
        <v>88.900000000000063</v>
      </c>
      <c r="S367" s="10">
        <f t="shared" ref="S367" si="1196">M367</f>
        <v>1.98</v>
      </c>
      <c r="T367" s="27">
        <f t="shared" ref="T367" si="1197">IF(S367&gt;0,T$4,0)</f>
        <v>1</v>
      </c>
      <c r="U367" s="28">
        <f t="shared" ref="U367" si="1198">O367</f>
        <v>1.25</v>
      </c>
      <c r="V367" s="27">
        <f t="shared" ref="V367" si="1199">IF(U367&gt;0,V$4,0)</f>
        <v>1</v>
      </c>
      <c r="W367" s="40">
        <f t="shared" si="1073"/>
        <v>-2</v>
      </c>
      <c r="X367" s="42">
        <f t="shared" ref="X367" si="1200">W367+X366</f>
        <v>202.61999999999995</v>
      </c>
      <c r="Y367" s="117"/>
      <c r="Z367" s="27"/>
      <c r="AA367" s="33"/>
      <c r="AB367" s="27"/>
      <c r="AC367" s="27"/>
      <c r="AD367" s="27"/>
      <c r="AE367" s="118"/>
      <c r="AF367" s="117"/>
      <c r="AG367" s="27"/>
      <c r="AH367" s="33"/>
      <c r="AI367" s="27"/>
      <c r="AJ367" s="27"/>
      <c r="AK367" s="118"/>
      <c r="AL367" s="70"/>
    </row>
    <row r="368" spans="1:38" outlineLevel="1" x14ac:dyDescent="0.2">
      <c r="A368" s="72"/>
      <c r="B368" s="34">
        <f t="shared" si="623"/>
        <v>363</v>
      </c>
      <c r="C368" s="2" t="s">
        <v>530</v>
      </c>
      <c r="D368" s="55">
        <v>44523</v>
      </c>
      <c r="E368" s="2" t="s">
        <v>51</v>
      </c>
      <c r="F368" s="47" t="s">
        <v>10</v>
      </c>
      <c r="G368" s="47" t="s">
        <v>67</v>
      </c>
      <c r="H368" s="47">
        <v>1140</v>
      </c>
      <c r="I368" s="47" t="s">
        <v>132</v>
      </c>
      <c r="J368" s="47" t="s">
        <v>120</v>
      </c>
      <c r="K368" s="121" t="s">
        <v>772</v>
      </c>
      <c r="L368" s="33" t="s">
        <v>74</v>
      </c>
      <c r="M368" s="10">
        <v>7.77</v>
      </c>
      <c r="N368" s="27">
        <v>1.4803703703703703</v>
      </c>
      <c r="O368" s="28">
        <v>2.2999999999999998</v>
      </c>
      <c r="P368" s="27">
        <v>1.1600000000000004</v>
      </c>
      <c r="Q368" s="40">
        <f t="shared" si="616"/>
        <v>-2.6</v>
      </c>
      <c r="R368" s="42">
        <f t="shared" ref="R368" si="1201">Q368+R367</f>
        <v>86.300000000000068</v>
      </c>
      <c r="S368" s="10">
        <f t="shared" ref="S368" si="1202">M368</f>
        <v>7.77</v>
      </c>
      <c r="T368" s="27">
        <f t="shared" ref="T368" si="1203">IF(S368&gt;0,T$4,0)</f>
        <v>1</v>
      </c>
      <c r="U368" s="28">
        <f t="shared" ref="U368" si="1204">O368</f>
        <v>2.2999999999999998</v>
      </c>
      <c r="V368" s="27">
        <f t="shared" ref="V368" si="1205">IF(U368&gt;0,V$4,0)</f>
        <v>1</v>
      </c>
      <c r="W368" s="40">
        <f t="shared" si="1073"/>
        <v>-2</v>
      </c>
      <c r="X368" s="42">
        <f t="shared" ref="X368" si="1206">W368+X367</f>
        <v>200.61999999999995</v>
      </c>
      <c r="Y368" s="117"/>
      <c r="Z368" s="27"/>
      <c r="AA368" s="33"/>
      <c r="AB368" s="27"/>
      <c r="AC368" s="27"/>
      <c r="AD368" s="27"/>
      <c r="AE368" s="118"/>
      <c r="AF368" s="117"/>
      <c r="AG368" s="27"/>
      <c r="AH368" s="33"/>
      <c r="AI368" s="27"/>
      <c r="AJ368" s="27"/>
      <c r="AK368" s="118"/>
      <c r="AL368" s="70"/>
    </row>
    <row r="369" spans="1:38" outlineLevel="1" x14ac:dyDescent="0.2">
      <c r="A369" s="72"/>
      <c r="B369" s="34">
        <f t="shared" si="623"/>
        <v>364</v>
      </c>
      <c r="C369" s="2" t="s">
        <v>958</v>
      </c>
      <c r="D369" s="55">
        <v>44523</v>
      </c>
      <c r="E369" s="2" t="s">
        <v>51</v>
      </c>
      <c r="F369" s="47" t="s">
        <v>29</v>
      </c>
      <c r="G369" s="47" t="s">
        <v>69</v>
      </c>
      <c r="H369" s="47">
        <v>1140</v>
      </c>
      <c r="I369" s="47" t="s">
        <v>132</v>
      </c>
      <c r="J369" s="47" t="s">
        <v>120</v>
      </c>
      <c r="K369" s="121" t="s">
        <v>772</v>
      </c>
      <c r="L369" s="33" t="s">
        <v>8</v>
      </c>
      <c r="M369" s="10">
        <v>4.6100000000000003</v>
      </c>
      <c r="N369" s="27">
        <v>2.7717241379310344</v>
      </c>
      <c r="O369" s="28">
        <v>1.55</v>
      </c>
      <c r="P369" s="27">
        <v>0</v>
      </c>
      <c r="Q369" s="40">
        <f t="shared" si="616"/>
        <v>-2.8</v>
      </c>
      <c r="R369" s="42">
        <f t="shared" ref="R369" si="1207">Q369+R368</f>
        <v>83.500000000000071</v>
      </c>
      <c r="S369" s="10">
        <f t="shared" ref="S369" si="1208">M369</f>
        <v>4.6100000000000003</v>
      </c>
      <c r="T369" s="27">
        <f t="shared" ref="T369" si="1209">IF(S369&gt;0,T$4,0)</f>
        <v>1</v>
      </c>
      <c r="U369" s="28">
        <f t="shared" ref="U369" si="1210">O369</f>
        <v>1.55</v>
      </c>
      <c r="V369" s="27">
        <f t="shared" ref="V369" si="1211">IF(U369&gt;0,V$4,0)</f>
        <v>1</v>
      </c>
      <c r="W369" s="40">
        <f t="shared" si="1073"/>
        <v>-0.45</v>
      </c>
      <c r="X369" s="42">
        <f t="shared" ref="X369" si="1212">W369+X368</f>
        <v>200.16999999999996</v>
      </c>
      <c r="Y369" s="117"/>
      <c r="Z369" s="27"/>
      <c r="AA369" s="33"/>
      <c r="AB369" s="27"/>
      <c r="AC369" s="27"/>
      <c r="AD369" s="27"/>
      <c r="AE369" s="118"/>
      <c r="AF369" s="117"/>
      <c r="AG369" s="27"/>
      <c r="AH369" s="33"/>
      <c r="AI369" s="27"/>
      <c r="AJ369" s="27"/>
      <c r="AK369" s="118"/>
      <c r="AL369" s="70"/>
    </row>
    <row r="370" spans="1:38" outlineLevel="1" x14ac:dyDescent="0.2">
      <c r="A370" s="72"/>
      <c r="B370" s="34">
        <f t="shared" si="623"/>
        <v>365</v>
      </c>
      <c r="C370" s="2" t="s">
        <v>959</v>
      </c>
      <c r="D370" s="55">
        <v>44523</v>
      </c>
      <c r="E370" s="2" t="s">
        <v>51</v>
      </c>
      <c r="F370" s="47" t="s">
        <v>29</v>
      </c>
      <c r="G370" s="47" t="s">
        <v>69</v>
      </c>
      <c r="H370" s="47">
        <v>1140</v>
      </c>
      <c r="I370" s="47" t="s">
        <v>132</v>
      </c>
      <c r="J370" s="47" t="s">
        <v>120</v>
      </c>
      <c r="K370" s="121" t="s">
        <v>772</v>
      </c>
      <c r="L370" s="33" t="s">
        <v>74</v>
      </c>
      <c r="M370" s="10">
        <v>13.7</v>
      </c>
      <c r="N370" s="27">
        <v>0.78843137254901952</v>
      </c>
      <c r="O370" s="28">
        <v>3.05</v>
      </c>
      <c r="P370" s="27">
        <v>0.39333333333333298</v>
      </c>
      <c r="Q370" s="40">
        <f t="shared" si="616"/>
        <v>-1.2</v>
      </c>
      <c r="R370" s="42">
        <f t="shared" ref="R370" si="1213">Q370+R369</f>
        <v>82.300000000000068</v>
      </c>
      <c r="S370" s="10">
        <f t="shared" ref="S370" si="1214">M370</f>
        <v>13.7</v>
      </c>
      <c r="T370" s="27">
        <f t="shared" ref="T370" si="1215">IF(S370&gt;0,T$4,0)</f>
        <v>1</v>
      </c>
      <c r="U370" s="28">
        <f t="shared" ref="U370" si="1216">O370</f>
        <v>3.05</v>
      </c>
      <c r="V370" s="27">
        <f t="shared" ref="V370" si="1217">IF(U370&gt;0,V$4,0)</f>
        <v>1</v>
      </c>
      <c r="W370" s="40">
        <f t="shared" si="1073"/>
        <v>-2</v>
      </c>
      <c r="X370" s="42">
        <f t="shared" ref="X370" si="1218">W370+X369</f>
        <v>198.16999999999996</v>
      </c>
      <c r="Y370" s="117"/>
      <c r="Z370" s="27"/>
      <c r="AA370" s="33"/>
      <c r="AB370" s="27"/>
      <c r="AC370" s="27"/>
      <c r="AD370" s="27"/>
      <c r="AE370" s="118"/>
      <c r="AF370" s="117"/>
      <c r="AG370" s="27"/>
      <c r="AH370" s="33"/>
      <c r="AI370" s="27"/>
      <c r="AJ370" s="27"/>
      <c r="AK370" s="118"/>
      <c r="AL370" s="70"/>
    </row>
    <row r="371" spans="1:38" outlineLevel="1" x14ac:dyDescent="0.2">
      <c r="A371" s="72"/>
      <c r="B371" s="34">
        <f t="shared" si="623"/>
        <v>366</v>
      </c>
      <c r="C371" s="2" t="s">
        <v>942</v>
      </c>
      <c r="D371" s="55">
        <v>44525</v>
      </c>
      <c r="E371" s="2" t="s">
        <v>40</v>
      </c>
      <c r="F371" s="47" t="s">
        <v>25</v>
      </c>
      <c r="G371" s="47" t="s">
        <v>67</v>
      </c>
      <c r="H371" s="47">
        <v>1000</v>
      </c>
      <c r="I371" s="47" t="s">
        <v>132</v>
      </c>
      <c r="J371" s="47" t="s">
        <v>120</v>
      </c>
      <c r="K371" s="121" t="s">
        <v>772</v>
      </c>
      <c r="L371" s="33" t="s">
        <v>8</v>
      </c>
      <c r="M371" s="10">
        <v>11.54</v>
      </c>
      <c r="N371" s="27">
        <v>0.94809523809523799</v>
      </c>
      <c r="O371" s="28">
        <v>3.31</v>
      </c>
      <c r="P371" s="27">
        <v>0.42133333333333339</v>
      </c>
      <c r="Q371" s="40">
        <f t="shared" si="616"/>
        <v>0</v>
      </c>
      <c r="R371" s="42">
        <f t="shared" ref="R371" si="1219">Q371+R370</f>
        <v>82.300000000000068</v>
      </c>
      <c r="S371" s="10">
        <f t="shared" ref="S371" si="1220">M371</f>
        <v>11.54</v>
      </c>
      <c r="T371" s="27">
        <f t="shared" ref="T371" si="1221">IF(S371&gt;0,T$4,0)</f>
        <v>1</v>
      </c>
      <c r="U371" s="28">
        <f t="shared" ref="U371" si="1222">O371</f>
        <v>3.31</v>
      </c>
      <c r="V371" s="27">
        <f t="shared" ref="V371" si="1223">IF(U371&gt;0,V$4,0)</f>
        <v>1</v>
      </c>
      <c r="W371" s="40">
        <f t="shared" si="1073"/>
        <v>1.31</v>
      </c>
      <c r="X371" s="42">
        <f t="shared" ref="X371" si="1224">W371+X370</f>
        <v>199.47999999999996</v>
      </c>
      <c r="Y371" s="117"/>
      <c r="Z371" s="27"/>
      <c r="AA371" s="33"/>
      <c r="AB371" s="27"/>
      <c r="AC371" s="27"/>
      <c r="AD371" s="27"/>
      <c r="AE371" s="118"/>
      <c r="AF371" s="117"/>
      <c r="AG371" s="27"/>
      <c r="AH371" s="33"/>
      <c r="AI371" s="27"/>
      <c r="AJ371" s="27"/>
      <c r="AK371" s="118"/>
      <c r="AL371" s="70"/>
    </row>
    <row r="372" spans="1:38" outlineLevel="1" collapsed="1" x14ac:dyDescent="0.2">
      <c r="A372" s="72"/>
      <c r="B372" s="34">
        <f t="shared" si="623"/>
        <v>367</v>
      </c>
      <c r="C372" s="2" t="s">
        <v>805</v>
      </c>
      <c r="D372" s="55">
        <v>44525</v>
      </c>
      <c r="E372" s="2" t="s">
        <v>40</v>
      </c>
      <c r="F372" s="47" t="s">
        <v>25</v>
      </c>
      <c r="G372" s="47" t="s">
        <v>67</v>
      </c>
      <c r="H372" s="47">
        <v>1000</v>
      </c>
      <c r="I372" s="47" t="s">
        <v>132</v>
      </c>
      <c r="J372" s="47" t="s">
        <v>120</v>
      </c>
      <c r="K372" s="121" t="s">
        <v>772</v>
      </c>
      <c r="L372" s="33" t="s">
        <v>110</v>
      </c>
      <c r="M372" s="10">
        <v>13.54</v>
      </c>
      <c r="N372" s="27">
        <v>0.79799999999999993</v>
      </c>
      <c r="O372" s="28">
        <v>3.53</v>
      </c>
      <c r="P372" s="27">
        <v>0.30933333333333313</v>
      </c>
      <c r="Q372" s="40">
        <f t="shared" si="616"/>
        <v>-1.1000000000000001</v>
      </c>
      <c r="R372" s="42">
        <f t="shared" ref="R372" si="1225">Q372+R371</f>
        <v>81.200000000000074</v>
      </c>
      <c r="S372" s="10">
        <f t="shared" ref="S372" si="1226">M372</f>
        <v>13.54</v>
      </c>
      <c r="T372" s="27">
        <f t="shared" ref="T372" si="1227">IF(S372&gt;0,T$4,0)</f>
        <v>1</v>
      </c>
      <c r="U372" s="28">
        <f t="shared" ref="U372" si="1228">O372</f>
        <v>3.53</v>
      </c>
      <c r="V372" s="27">
        <f t="shared" ref="V372" si="1229">IF(U372&gt;0,V$4,0)</f>
        <v>1</v>
      </c>
      <c r="W372" s="40">
        <f t="shared" si="1073"/>
        <v>-2</v>
      </c>
      <c r="X372" s="42">
        <f t="shared" ref="X372" si="1230">W372+X371</f>
        <v>197.47999999999996</v>
      </c>
      <c r="Y372" s="117"/>
      <c r="Z372" s="27"/>
      <c r="AA372" s="33"/>
      <c r="AB372" s="27"/>
      <c r="AC372" s="27"/>
      <c r="AD372" s="27"/>
      <c r="AE372" s="118"/>
      <c r="AF372" s="117"/>
      <c r="AG372" s="27"/>
      <c r="AH372" s="33"/>
      <c r="AI372" s="27"/>
      <c r="AJ372" s="27"/>
      <c r="AK372" s="118"/>
      <c r="AL372" s="70"/>
    </row>
    <row r="373" spans="1:38" outlineLevel="1" x14ac:dyDescent="0.2">
      <c r="A373" s="72"/>
      <c r="B373" s="34">
        <f t="shared" si="623"/>
        <v>368</v>
      </c>
      <c r="C373" s="2" t="s">
        <v>788</v>
      </c>
      <c r="D373" s="55">
        <v>44525</v>
      </c>
      <c r="E373" s="2" t="s">
        <v>40</v>
      </c>
      <c r="F373" s="47" t="s">
        <v>25</v>
      </c>
      <c r="G373" s="47" t="s">
        <v>67</v>
      </c>
      <c r="H373" s="47">
        <v>1000</v>
      </c>
      <c r="I373" s="47" t="s">
        <v>132</v>
      </c>
      <c r="J373" s="47" t="s">
        <v>120</v>
      </c>
      <c r="K373" s="121" t="s">
        <v>772</v>
      </c>
      <c r="L373" s="33" t="s">
        <v>12</v>
      </c>
      <c r="M373" s="10">
        <v>20.86</v>
      </c>
      <c r="N373" s="27">
        <v>0.50513513513513508</v>
      </c>
      <c r="O373" s="28">
        <v>4.78</v>
      </c>
      <c r="P373" s="27">
        <v>0.12666666666666668</v>
      </c>
      <c r="Q373" s="40">
        <f t="shared" si="616"/>
        <v>0</v>
      </c>
      <c r="R373" s="42">
        <f t="shared" ref="R373" si="1231">Q373+R372</f>
        <v>81.200000000000074</v>
      </c>
      <c r="S373" s="10">
        <f t="shared" ref="S373" si="1232">M373</f>
        <v>20.86</v>
      </c>
      <c r="T373" s="27">
        <f t="shared" ref="T373" si="1233">IF(S373&gt;0,T$4,0)</f>
        <v>1</v>
      </c>
      <c r="U373" s="28">
        <f t="shared" ref="U373" si="1234">O373</f>
        <v>4.78</v>
      </c>
      <c r="V373" s="27">
        <f t="shared" ref="V373" si="1235">IF(U373&gt;0,V$4,0)</f>
        <v>1</v>
      </c>
      <c r="W373" s="40">
        <f t="shared" si="1073"/>
        <v>2.78</v>
      </c>
      <c r="X373" s="42">
        <f t="shared" ref="X373" si="1236">W373+X372</f>
        <v>200.25999999999996</v>
      </c>
      <c r="Y373" s="117"/>
      <c r="Z373" s="27"/>
      <c r="AA373" s="33"/>
      <c r="AB373" s="27"/>
      <c r="AC373" s="27"/>
      <c r="AD373" s="27"/>
      <c r="AE373" s="118"/>
      <c r="AF373" s="117"/>
      <c r="AG373" s="27"/>
      <c r="AH373" s="33"/>
      <c r="AI373" s="27"/>
      <c r="AJ373" s="27"/>
      <c r="AK373" s="118"/>
      <c r="AL373" s="70"/>
    </row>
    <row r="374" spans="1:38" outlineLevel="1" x14ac:dyDescent="0.2">
      <c r="A374" s="72"/>
      <c r="B374" s="34">
        <f t="shared" si="623"/>
        <v>369</v>
      </c>
      <c r="C374" s="2" t="s">
        <v>962</v>
      </c>
      <c r="D374" s="55">
        <v>44525</v>
      </c>
      <c r="E374" s="2" t="s">
        <v>40</v>
      </c>
      <c r="F374" s="47" t="s">
        <v>46</v>
      </c>
      <c r="G374" s="47" t="s">
        <v>70</v>
      </c>
      <c r="H374" s="47">
        <v>1300</v>
      </c>
      <c r="I374" s="47" t="s">
        <v>132</v>
      </c>
      <c r="J374" s="47" t="s">
        <v>120</v>
      </c>
      <c r="K374" s="121" t="s">
        <v>772</v>
      </c>
      <c r="L374" s="33" t="s">
        <v>12</v>
      </c>
      <c r="M374" s="10">
        <v>8.42</v>
      </c>
      <c r="N374" s="27">
        <v>1.3502898550724636</v>
      </c>
      <c r="O374" s="28">
        <v>3.3</v>
      </c>
      <c r="P374" s="27">
        <v>0.59799999999999986</v>
      </c>
      <c r="Q374" s="40">
        <f t="shared" si="616"/>
        <v>0</v>
      </c>
      <c r="R374" s="42">
        <f t="shared" ref="R374" si="1237">Q374+R373</f>
        <v>81.200000000000074</v>
      </c>
      <c r="S374" s="10">
        <f t="shared" ref="S374" si="1238">M374</f>
        <v>8.42</v>
      </c>
      <c r="T374" s="27">
        <f t="shared" ref="T374" si="1239">IF(S374&gt;0,T$4,0)</f>
        <v>1</v>
      </c>
      <c r="U374" s="28">
        <f t="shared" ref="U374" si="1240">O374</f>
        <v>3.3</v>
      </c>
      <c r="V374" s="27">
        <f t="shared" ref="V374" si="1241">IF(U374&gt;0,V$4,0)</f>
        <v>1</v>
      </c>
      <c r="W374" s="40">
        <f t="shared" si="1073"/>
        <v>1.3</v>
      </c>
      <c r="X374" s="42">
        <f t="shared" ref="X374" si="1242">W374+X373</f>
        <v>201.55999999999997</v>
      </c>
      <c r="Y374" s="117"/>
      <c r="Z374" s="27"/>
      <c r="AA374" s="33"/>
      <c r="AB374" s="27"/>
      <c r="AC374" s="27"/>
      <c r="AD374" s="27"/>
      <c r="AE374" s="118"/>
      <c r="AF374" s="117"/>
      <c r="AG374" s="27"/>
      <c r="AH374" s="33"/>
      <c r="AI374" s="27"/>
      <c r="AJ374" s="27"/>
      <c r="AK374" s="118"/>
      <c r="AL374" s="70"/>
    </row>
    <row r="375" spans="1:38" outlineLevel="1" x14ac:dyDescent="0.2">
      <c r="A375" s="72"/>
      <c r="B375" s="34">
        <f t="shared" si="623"/>
        <v>370</v>
      </c>
      <c r="C375" s="2" t="s">
        <v>963</v>
      </c>
      <c r="D375" s="55">
        <v>44525</v>
      </c>
      <c r="E375" s="2" t="s">
        <v>44</v>
      </c>
      <c r="F375" s="47" t="s">
        <v>25</v>
      </c>
      <c r="G375" s="47" t="s">
        <v>67</v>
      </c>
      <c r="H375" s="47">
        <v>1200</v>
      </c>
      <c r="I375" s="47" t="s">
        <v>132</v>
      </c>
      <c r="J375" s="47" t="s">
        <v>120</v>
      </c>
      <c r="K375" s="121" t="s">
        <v>772</v>
      </c>
      <c r="L375" s="33" t="s">
        <v>66</v>
      </c>
      <c r="M375" s="10">
        <v>9.4</v>
      </c>
      <c r="N375" s="27">
        <v>1.1926546003016592</v>
      </c>
      <c r="O375" s="28">
        <v>1.83</v>
      </c>
      <c r="P375" s="27">
        <v>1.4355555555555553</v>
      </c>
      <c r="Q375" s="40">
        <f t="shared" si="616"/>
        <v>-2.6</v>
      </c>
      <c r="R375" s="42">
        <f t="shared" ref="R375" si="1243">Q375+R374</f>
        <v>78.60000000000008</v>
      </c>
      <c r="S375" s="10">
        <f t="shared" ref="S375" si="1244">M375</f>
        <v>9.4</v>
      </c>
      <c r="T375" s="27">
        <f t="shared" ref="T375" si="1245">IF(S375&gt;0,T$4,0)</f>
        <v>1</v>
      </c>
      <c r="U375" s="28">
        <f t="shared" ref="U375" si="1246">O375</f>
        <v>1.83</v>
      </c>
      <c r="V375" s="27">
        <f t="shared" ref="V375" si="1247">IF(U375&gt;0,V$4,0)</f>
        <v>1</v>
      </c>
      <c r="W375" s="40">
        <f t="shared" si="1073"/>
        <v>-2</v>
      </c>
      <c r="X375" s="42">
        <f t="shared" ref="X375" si="1248">W375+X374</f>
        <v>199.55999999999997</v>
      </c>
      <c r="Y375" s="117"/>
      <c r="Z375" s="27"/>
      <c r="AA375" s="33"/>
      <c r="AB375" s="27"/>
      <c r="AC375" s="27"/>
      <c r="AD375" s="27"/>
      <c r="AE375" s="118"/>
      <c r="AF375" s="117"/>
      <c r="AG375" s="27"/>
      <c r="AH375" s="33"/>
      <c r="AI375" s="27"/>
      <c r="AJ375" s="27"/>
      <c r="AK375" s="118"/>
      <c r="AL375" s="70"/>
    </row>
    <row r="376" spans="1:38" outlineLevel="1" x14ac:dyDescent="0.2">
      <c r="A376" s="72"/>
      <c r="B376" s="34">
        <f t="shared" si="623"/>
        <v>371</v>
      </c>
      <c r="C376" s="2" t="s">
        <v>920</v>
      </c>
      <c r="D376" s="55">
        <v>44525</v>
      </c>
      <c r="E376" s="2" t="s">
        <v>44</v>
      </c>
      <c r="F376" s="47" t="s">
        <v>25</v>
      </c>
      <c r="G376" s="47" t="s">
        <v>67</v>
      </c>
      <c r="H376" s="47">
        <v>1200</v>
      </c>
      <c r="I376" s="47" t="s">
        <v>132</v>
      </c>
      <c r="J376" s="47" t="s">
        <v>120</v>
      </c>
      <c r="K376" s="121" t="s">
        <v>772</v>
      </c>
      <c r="L376" s="33" t="s">
        <v>8</v>
      </c>
      <c r="M376" s="10">
        <v>40</v>
      </c>
      <c r="N376" s="27">
        <v>0.25615384615384618</v>
      </c>
      <c r="O376" s="28">
        <v>5.5</v>
      </c>
      <c r="P376" s="27">
        <v>5.000000000000001E-2</v>
      </c>
      <c r="Q376" s="40">
        <f t="shared" si="616"/>
        <v>0</v>
      </c>
      <c r="R376" s="42">
        <f t="shared" ref="R376" si="1249">Q376+R375</f>
        <v>78.60000000000008</v>
      </c>
      <c r="S376" s="10">
        <f t="shared" ref="S376" si="1250">M376</f>
        <v>40</v>
      </c>
      <c r="T376" s="27">
        <f t="shared" ref="T376" si="1251">IF(S376&gt;0,T$4,0)</f>
        <v>1</v>
      </c>
      <c r="U376" s="28">
        <f t="shared" ref="U376" si="1252">O376</f>
        <v>5.5</v>
      </c>
      <c r="V376" s="27">
        <f t="shared" ref="V376" si="1253">IF(U376&gt;0,V$4,0)</f>
        <v>1</v>
      </c>
      <c r="W376" s="40">
        <f t="shared" si="1073"/>
        <v>3.5</v>
      </c>
      <c r="X376" s="42">
        <f t="shared" ref="X376" si="1254">W376+X375</f>
        <v>203.05999999999997</v>
      </c>
      <c r="Y376" s="117"/>
      <c r="Z376" s="27"/>
      <c r="AA376" s="33"/>
      <c r="AB376" s="27"/>
      <c r="AC376" s="27"/>
      <c r="AD376" s="27"/>
      <c r="AE376" s="118"/>
      <c r="AF376" s="117"/>
      <c r="AG376" s="27"/>
      <c r="AH376" s="33"/>
      <c r="AI376" s="27"/>
      <c r="AJ376" s="27"/>
      <c r="AK376" s="118"/>
      <c r="AL376" s="70"/>
    </row>
    <row r="377" spans="1:38" outlineLevel="1" x14ac:dyDescent="0.2">
      <c r="A377" s="72"/>
      <c r="B377" s="34">
        <f t="shared" si="623"/>
        <v>372</v>
      </c>
      <c r="C377" s="2" t="s">
        <v>964</v>
      </c>
      <c r="D377" s="55">
        <v>44525</v>
      </c>
      <c r="E377" s="2" t="s">
        <v>44</v>
      </c>
      <c r="F377" s="47" t="s">
        <v>36</v>
      </c>
      <c r="G377" s="47" t="s">
        <v>67</v>
      </c>
      <c r="H377" s="47">
        <v>1200</v>
      </c>
      <c r="I377" s="47" t="s">
        <v>132</v>
      </c>
      <c r="J377" s="47" t="s">
        <v>120</v>
      </c>
      <c r="K377" s="121" t="s">
        <v>772</v>
      </c>
      <c r="L377" s="33" t="s">
        <v>12</v>
      </c>
      <c r="M377" s="10">
        <v>4.12</v>
      </c>
      <c r="N377" s="27">
        <v>3.2120000000000006</v>
      </c>
      <c r="O377" s="28">
        <v>1.84</v>
      </c>
      <c r="P377" s="27">
        <v>3.8628571428571434</v>
      </c>
      <c r="Q377" s="40">
        <f t="shared" si="616"/>
        <v>0</v>
      </c>
      <c r="R377" s="42">
        <f t="shared" ref="R377" si="1255">Q377+R376</f>
        <v>78.60000000000008</v>
      </c>
      <c r="S377" s="10">
        <f t="shared" ref="S377" si="1256">M377</f>
        <v>4.12</v>
      </c>
      <c r="T377" s="27">
        <f t="shared" ref="T377" si="1257">IF(S377&gt;0,T$4,0)</f>
        <v>1</v>
      </c>
      <c r="U377" s="28">
        <f t="shared" ref="U377" si="1258">O377</f>
        <v>1.84</v>
      </c>
      <c r="V377" s="27">
        <f t="shared" ref="V377" si="1259">IF(U377&gt;0,V$4,0)</f>
        <v>1</v>
      </c>
      <c r="W377" s="40">
        <f t="shared" si="1073"/>
        <v>-0.16</v>
      </c>
      <c r="X377" s="42">
        <f t="shared" ref="X377" si="1260">W377+X376</f>
        <v>202.89999999999998</v>
      </c>
      <c r="Y377" s="117"/>
      <c r="Z377" s="27"/>
      <c r="AA377" s="33"/>
      <c r="AB377" s="27"/>
      <c r="AC377" s="27"/>
      <c r="AD377" s="27"/>
      <c r="AE377" s="118"/>
      <c r="AF377" s="117"/>
      <c r="AG377" s="27"/>
      <c r="AH377" s="33"/>
      <c r="AI377" s="27"/>
      <c r="AJ377" s="27"/>
      <c r="AK377" s="118"/>
      <c r="AL377" s="70"/>
    </row>
    <row r="378" spans="1:38" outlineLevel="1" x14ac:dyDescent="0.2">
      <c r="A378" s="72"/>
      <c r="B378" s="34">
        <f t="shared" si="623"/>
        <v>373</v>
      </c>
      <c r="C378" s="2" t="s">
        <v>966</v>
      </c>
      <c r="D378" s="55">
        <v>44526</v>
      </c>
      <c r="E378" s="2" t="s">
        <v>55</v>
      </c>
      <c r="F378" s="47" t="s">
        <v>13</v>
      </c>
      <c r="G378" s="47" t="s">
        <v>69</v>
      </c>
      <c r="H378" s="47">
        <v>1100</v>
      </c>
      <c r="I378" s="47" t="s">
        <v>133</v>
      </c>
      <c r="J378" s="47" t="s">
        <v>120</v>
      </c>
      <c r="K378" s="121" t="s">
        <v>772</v>
      </c>
      <c r="L378" s="33" t="s">
        <v>12</v>
      </c>
      <c r="M378" s="10">
        <v>2.68</v>
      </c>
      <c r="N378" s="27">
        <v>5.9819026870007255</v>
      </c>
      <c r="O378" s="28">
        <v>1.46</v>
      </c>
      <c r="P378" s="27">
        <v>0</v>
      </c>
      <c r="Q378" s="40">
        <f t="shared" si="616"/>
        <v>-6</v>
      </c>
      <c r="R378" s="42">
        <f t="shared" ref="R378" si="1261">Q378+R377</f>
        <v>72.60000000000008</v>
      </c>
      <c r="S378" s="10">
        <f t="shared" ref="S378" si="1262">M378</f>
        <v>2.68</v>
      </c>
      <c r="T378" s="27">
        <f t="shared" ref="T378" si="1263">IF(S378&gt;0,T$4,0)</f>
        <v>1</v>
      </c>
      <c r="U378" s="28">
        <f t="shared" ref="U378" si="1264">O378</f>
        <v>1.46</v>
      </c>
      <c r="V378" s="27">
        <f t="shared" ref="V378" si="1265">IF(U378&gt;0,V$4,0)</f>
        <v>1</v>
      </c>
      <c r="W378" s="40">
        <f t="shared" si="1073"/>
        <v>-0.54</v>
      </c>
      <c r="X378" s="42">
        <f t="shared" ref="X378" si="1266">W378+X377</f>
        <v>202.35999999999999</v>
      </c>
      <c r="Y378" s="117"/>
      <c r="Z378" s="27"/>
      <c r="AA378" s="33"/>
      <c r="AB378" s="27"/>
      <c r="AC378" s="27"/>
      <c r="AD378" s="27"/>
      <c r="AE378" s="118"/>
      <c r="AF378" s="117"/>
      <c r="AG378" s="27"/>
      <c r="AH378" s="33"/>
      <c r="AI378" s="27"/>
      <c r="AJ378" s="27"/>
      <c r="AK378" s="118"/>
      <c r="AL378" s="70"/>
    </row>
    <row r="379" spans="1:38" outlineLevel="1" x14ac:dyDescent="0.2">
      <c r="A379" s="72"/>
      <c r="B379" s="34">
        <f t="shared" si="623"/>
        <v>374</v>
      </c>
      <c r="C379" s="2" t="s">
        <v>969</v>
      </c>
      <c r="D379" s="55">
        <v>44527</v>
      </c>
      <c r="E379" s="2" t="s">
        <v>78</v>
      </c>
      <c r="F379" s="47" t="s">
        <v>48</v>
      </c>
      <c r="G379" s="47" t="s">
        <v>70</v>
      </c>
      <c r="H379" s="47">
        <v>1000</v>
      </c>
      <c r="I379" s="47" t="s">
        <v>132</v>
      </c>
      <c r="J379" s="47" t="s">
        <v>120</v>
      </c>
      <c r="K379" s="121" t="s">
        <v>772</v>
      </c>
      <c r="L379" s="33" t="s">
        <v>110</v>
      </c>
      <c r="M379" s="10">
        <v>7.8</v>
      </c>
      <c r="N379" s="27">
        <v>1.4658350803633822</v>
      </c>
      <c r="O379" s="28">
        <v>2.56</v>
      </c>
      <c r="P379" s="27">
        <v>0.95333333333333325</v>
      </c>
      <c r="Q379" s="40">
        <f t="shared" si="616"/>
        <v>-2.4</v>
      </c>
      <c r="R379" s="42">
        <f t="shared" ref="R379" si="1267">Q379+R378</f>
        <v>70.200000000000074</v>
      </c>
      <c r="S379" s="10">
        <f t="shared" ref="S379" si="1268">M379</f>
        <v>7.8</v>
      </c>
      <c r="T379" s="27">
        <f t="shared" ref="T379" si="1269">IF(S379&gt;0,T$4,0)</f>
        <v>1</v>
      </c>
      <c r="U379" s="28">
        <f t="shared" ref="U379" si="1270">O379</f>
        <v>2.56</v>
      </c>
      <c r="V379" s="27">
        <f t="shared" ref="V379" si="1271">IF(U379&gt;0,V$4,0)</f>
        <v>1</v>
      </c>
      <c r="W379" s="40">
        <f t="shared" si="1073"/>
        <v>-2</v>
      </c>
      <c r="X379" s="42">
        <f t="shared" ref="X379" si="1272">W379+X378</f>
        <v>200.35999999999999</v>
      </c>
      <c r="Y379" s="117"/>
      <c r="Z379" s="27"/>
      <c r="AA379" s="33"/>
      <c r="AB379" s="27"/>
      <c r="AC379" s="27"/>
      <c r="AD379" s="27"/>
      <c r="AE379" s="118"/>
      <c r="AF379" s="117"/>
      <c r="AG379" s="27"/>
      <c r="AH379" s="33"/>
      <c r="AI379" s="27"/>
      <c r="AJ379" s="27"/>
      <c r="AK379" s="118"/>
      <c r="AL379" s="70"/>
    </row>
    <row r="380" spans="1:38" outlineLevel="1" x14ac:dyDescent="0.2">
      <c r="A380" s="72"/>
      <c r="B380" s="34">
        <f t="shared" si="623"/>
        <v>375</v>
      </c>
      <c r="C380" s="2" t="s">
        <v>968</v>
      </c>
      <c r="D380" s="55">
        <v>44527</v>
      </c>
      <c r="E380" s="2" t="s">
        <v>49</v>
      </c>
      <c r="F380" s="47" t="s">
        <v>25</v>
      </c>
      <c r="G380" s="47" t="s">
        <v>177</v>
      </c>
      <c r="H380" s="47">
        <v>1000</v>
      </c>
      <c r="I380" s="47" t="s">
        <v>132</v>
      </c>
      <c r="J380" s="47" t="s">
        <v>120</v>
      </c>
      <c r="K380" s="121" t="s">
        <v>772</v>
      </c>
      <c r="L380" s="33" t="s">
        <v>9</v>
      </c>
      <c r="M380" s="10">
        <v>3.85</v>
      </c>
      <c r="N380" s="27">
        <v>3.5069565217391307</v>
      </c>
      <c r="O380" s="28">
        <v>1.6</v>
      </c>
      <c r="P380" s="27">
        <v>0</v>
      </c>
      <c r="Q380" s="40">
        <f t="shared" si="616"/>
        <v>10</v>
      </c>
      <c r="R380" s="42">
        <f t="shared" ref="R380" si="1273">Q380+R379</f>
        <v>80.200000000000074</v>
      </c>
      <c r="S380" s="10">
        <f t="shared" ref="S380" si="1274">M380</f>
        <v>3.85</v>
      </c>
      <c r="T380" s="27">
        <f t="shared" ref="T380" si="1275">IF(S380&gt;0,T$4,0)</f>
        <v>1</v>
      </c>
      <c r="U380" s="28">
        <f t="shared" ref="U380" si="1276">O380</f>
        <v>1.6</v>
      </c>
      <c r="V380" s="27">
        <f t="shared" ref="V380" si="1277">IF(U380&gt;0,V$4,0)</f>
        <v>1</v>
      </c>
      <c r="W380" s="40">
        <f t="shared" si="1073"/>
        <v>3.45</v>
      </c>
      <c r="X380" s="42">
        <f t="shared" ref="X380" si="1278">W380+X379</f>
        <v>203.80999999999997</v>
      </c>
      <c r="Y380" s="117"/>
      <c r="Z380" s="27"/>
      <c r="AA380" s="33"/>
      <c r="AB380" s="27"/>
      <c r="AC380" s="27"/>
      <c r="AD380" s="27"/>
      <c r="AE380" s="118"/>
      <c r="AF380" s="117"/>
      <c r="AG380" s="27"/>
      <c r="AH380" s="33"/>
      <c r="AI380" s="27"/>
      <c r="AJ380" s="27"/>
      <c r="AK380" s="118"/>
      <c r="AL380" s="70"/>
    </row>
    <row r="381" spans="1:38" outlineLevel="1" x14ac:dyDescent="0.2">
      <c r="A381" s="72"/>
      <c r="B381" s="34">
        <f t="shared" si="623"/>
        <v>376</v>
      </c>
      <c r="C381" s="2" t="s">
        <v>967</v>
      </c>
      <c r="D381" s="55">
        <v>44527</v>
      </c>
      <c r="E381" s="2" t="s">
        <v>49</v>
      </c>
      <c r="F381" s="47" t="s">
        <v>29</v>
      </c>
      <c r="G381" s="47" t="s">
        <v>191</v>
      </c>
      <c r="H381" s="47">
        <v>1400</v>
      </c>
      <c r="I381" s="47" t="s">
        <v>132</v>
      </c>
      <c r="J381" s="47" t="s">
        <v>120</v>
      </c>
      <c r="K381" s="121" t="s">
        <v>772</v>
      </c>
      <c r="L381" s="33" t="s">
        <v>9</v>
      </c>
      <c r="M381" s="10">
        <v>9.1999999999999993</v>
      </c>
      <c r="N381" s="27">
        <v>1.2190909090909092</v>
      </c>
      <c r="O381" s="28">
        <v>2.9</v>
      </c>
      <c r="P381" s="27">
        <v>0.62285714285714289</v>
      </c>
      <c r="Q381" s="40">
        <f t="shared" si="616"/>
        <v>11.2</v>
      </c>
      <c r="R381" s="42">
        <f t="shared" ref="R381" si="1279">Q381+R380</f>
        <v>91.400000000000077</v>
      </c>
      <c r="S381" s="10">
        <f t="shared" ref="S381" si="1280">M381</f>
        <v>9.1999999999999993</v>
      </c>
      <c r="T381" s="27">
        <f t="shared" ref="T381" si="1281">IF(S381&gt;0,T$4,0)</f>
        <v>1</v>
      </c>
      <c r="U381" s="28">
        <f t="shared" ref="U381" si="1282">O381</f>
        <v>2.9</v>
      </c>
      <c r="V381" s="27">
        <f t="shared" ref="V381" si="1283">IF(U381&gt;0,V$4,0)</f>
        <v>1</v>
      </c>
      <c r="W381" s="40">
        <f t="shared" si="1073"/>
        <v>10.1</v>
      </c>
      <c r="X381" s="42">
        <f t="shared" ref="X381" si="1284">W381+X380</f>
        <v>213.90999999999997</v>
      </c>
      <c r="Y381" s="117"/>
      <c r="Z381" s="27"/>
      <c r="AA381" s="33"/>
      <c r="AB381" s="27"/>
      <c r="AC381" s="27"/>
      <c r="AD381" s="27"/>
      <c r="AE381" s="118"/>
      <c r="AF381" s="117"/>
      <c r="AG381" s="27"/>
      <c r="AH381" s="33"/>
      <c r="AI381" s="27"/>
      <c r="AJ381" s="27"/>
      <c r="AK381" s="118"/>
      <c r="AL381" s="70"/>
    </row>
    <row r="382" spans="1:38" outlineLevel="1" x14ac:dyDescent="0.2">
      <c r="A382" s="72"/>
      <c r="B382" s="34">
        <f t="shared" si="623"/>
        <v>377</v>
      </c>
      <c r="C382" s="2" t="s">
        <v>970</v>
      </c>
      <c r="D382" s="55">
        <v>44528</v>
      </c>
      <c r="E382" s="2" t="s">
        <v>42</v>
      </c>
      <c r="F382" s="47" t="s">
        <v>36</v>
      </c>
      <c r="G382" s="47" t="s">
        <v>67</v>
      </c>
      <c r="H382" s="47">
        <v>1200</v>
      </c>
      <c r="I382" s="47" t="s">
        <v>132</v>
      </c>
      <c r="J382" s="47" t="s">
        <v>120</v>
      </c>
      <c r="K382" s="121" t="s">
        <v>772</v>
      </c>
      <c r="L382" s="33" t="s">
        <v>204</v>
      </c>
      <c r="M382" s="10">
        <v>5.6</v>
      </c>
      <c r="N382" s="27">
        <v>2.1761728395061728</v>
      </c>
      <c r="O382" s="28">
        <v>2</v>
      </c>
      <c r="P382" s="27">
        <v>2.1400000000000006</v>
      </c>
      <c r="Q382" s="40">
        <f t="shared" si="616"/>
        <v>-4.3</v>
      </c>
      <c r="R382" s="42">
        <f t="shared" ref="R382" si="1285">Q382+R381</f>
        <v>87.10000000000008</v>
      </c>
      <c r="S382" s="10">
        <f t="shared" ref="S382" si="1286">M382</f>
        <v>5.6</v>
      </c>
      <c r="T382" s="27">
        <f t="shared" ref="T382" si="1287">IF(S382&gt;0,T$4,0)</f>
        <v>1</v>
      </c>
      <c r="U382" s="28">
        <f t="shared" ref="U382" si="1288">O382</f>
        <v>2</v>
      </c>
      <c r="V382" s="27">
        <f t="shared" ref="V382" si="1289">IF(U382&gt;0,V$4,0)</f>
        <v>1</v>
      </c>
      <c r="W382" s="40">
        <f t="shared" si="1073"/>
        <v>-2</v>
      </c>
      <c r="X382" s="42">
        <f t="shared" ref="X382" si="1290">W382+X381</f>
        <v>211.90999999999997</v>
      </c>
      <c r="Y382" s="117"/>
      <c r="Z382" s="27"/>
      <c r="AA382" s="33"/>
      <c r="AB382" s="27"/>
      <c r="AC382" s="27"/>
      <c r="AD382" s="27"/>
      <c r="AE382" s="118"/>
      <c r="AF382" s="117"/>
      <c r="AG382" s="27"/>
      <c r="AH382" s="33"/>
      <c r="AI382" s="27"/>
      <c r="AJ382" s="27"/>
      <c r="AK382" s="118"/>
      <c r="AL382" s="70"/>
    </row>
    <row r="383" spans="1:38" outlineLevel="1" collapsed="1" x14ac:dyDescent="0.2">
      <c r="A383" s="72"/>
      <c r="B383" s="34">
        <f t="shared" si="623"/>
        <v>378</v>
      </c>
      <c r="C383" s="2" t="s">
        <v>971</v>
      </c>
      <c r="D383" s="55">
        <v>44528</v>
      </c>
      <c r="E383" s="2" t="s">
        <v>58</v>
      </c>
      <c r="F383" s="47" t="s">
        <v>10</v>
      </c>
      <c r="G383" s="47" t="s">
        <v>67</v>
      </c>
      <c r="H383" s="47">
        <v>1100</v>
      </c>
      <c r="I383" s="47" t="s">
        <v>132</v>
      </c>
      <c r="J383" s="47" t="s">
        <v>120</v>
      </c>
      <c r="K383" s="121" t="s">
        <v>772</v>
      </c>
      <c r="L383" s="33" t="s">
        <v>9</v>
      </c>
      <c r="M383" s="10">
        <v>3.05</v>
      </c>
      <c r="N383" s="27">
        <v>4.8763636363636369</v>
      </c>
      <c r="O383" s="28">
        <v>1.58</v>
      </c>
      <c r="P383" s="27">
        <v>0</v>
      </c>
      <c r="Q383" s="40">
        <f t="shared" si="616"/>
        <v>10</v>
      </c>
      <c r="R383" s="42">
        <f t="shared" ref="R383" si="1291">Q383+R382</f>
        <v>97.10000000000008</v>
      </c>
      <c r="S383" s="10">
        <f t="shared" ref="S383" si="1292">M383</f>
        <v>3.05</v>
      </c>
      <c r="T383" s="27">
        <f t="shared" ref="T383" si="1293">IF(S383&gt;0,T$4,0)</f>
        <v>1</v>
      </c>
      <c r="U383" s="28">
        <f t="shared" ref="U383" si="1294">O383</f>
        <v>1.58</v>
      </c>
      <c r="V383" s="27">
        <f t="shared" ref="V383" si="1295">IF(U383&gt;0,V$4,0)</f>
        <v>1</v>
      </c>
      <c r="W383" s="40">
        <f t="shared" si="1073"/>
        <v>2.63</v>
      </c>
      <c r="X383" s="42">
        <f t="shared" ref="X383" si="1296">W383+X382</f>
        <v>214.53999999999996</v>
      </c>
      <c r="Y383" s="117"/>
      <c r="Z383" s="27"/>
      <c r="AA383" s="33"/>
      <c r="AB383" s="27"/>
      <c r="AC383" s="27"/>
      <c r="AD383" s="27"/>
      <c r="AE383" s="118"/>
      <c r="AF383" s="117"/>
      <c r="AG383" s="27"/>
      <c r="AH383" s="33"/>
      <c r="AI383" s="27"/>
      <c r="AJ383" s="27"/>
      <c r="AK383" s="118"/>
      <c r="AL383" s="70"/>
    </row>
    <row r="384" spans="1:38" outlineLevel="1" x14ac:dyDescent="0.2">
      <c r="A384" s="72"/>
      <c r="B384" s="34">
        <f t="shared" si="623"/>
        <v>379</v>
      </c>
      <c r="C384" s="2" t="s">
        <v>972</v>
      </c>
      <c r="D384" s="55">
        <v>44529</v>
      </c>
      <c r="E384" s="2" t="s">
        <v>35</v>
      </c>
      <c r="F384" s="47" t="s">
        <v>25</v>
      </c>
      <c r="G384" s="47" t="s">
        <v>67</v>
      </c>
      <c r="H384" s="47">
        <v>1100</v>
      </c>
      <c r="I384" s="47" t="s">
        <v>132</v>
      </c>
      <c r="J384" s="47" t="s">
        <v>120</v>
      </c>
      <c r="K384" s="121" t="s">
        <v>772</v>
      </c>
      <c r="L384" s="33" t="s">
        <v>62</v>
      </c>
      <c r="M384" s="10">
        <v>4.92</v>
      </c>
      <c r="N384" s="27">
        <v>2.5455813953488371</v>
      </c>
      <c r="O384" s="28">
        <v>1.96</v>
      </c>
      <c r="P384" s="27">
        <v>2.6240000000000001</v>
      </c>
      <c r="Q384" s="40">
        <f t="shared" si="616"/>
        <v>-5.2</v>
      </c>
      <c r="R384" s="42">
        <f t="shared" ref="R384" si="1297">Q384+R383</f>
        <v>91.900000000000077</v>
      </c>
      <c r="S384" s="10">
        <f t="shared" ref="S384" si="1298">M384</f>
        <v>4.92</v>
      </c>
      <c r="T384" s="27">
        <f t="shared" ref="T384" si="1299">IF(S384&gt;0,T$4,0)</f>
        <v>1</v>
      </c>
      <c r="U384" s="28">
        <f t="shared" ref="U384" si="1300">O384</f>
        <v>1.96</v>
      </c>
      <c r="V384" s="27">
        <f t="shared" ref="V384" si="1301">IF(U384&gt;0,V$4,0)</f>
        <v>1</v>
      </c>
      <c r="W384" s="40">
        <f t="shared" si="1073"/>
        <v>-2</v>
      </c>
      <c r="X384" s="42">
        <f t="shared" ref="X384" si="1302">W384+X383</f>
        <v>212.53999999999996</v>
      </c>
      <c r="Y384" s="117"/>
      <c r="Z384" s="27"/>
      <c r="AA384" s="33"/>
      <c r="AB384" s="27"/>
      <c r="AC384" s="27"/>
      <c r="AD384" s="27"/>
      <c r="AE384" s="118"/>
      <c r="AF384" s="117"/>
      <c r="AG384" s="27"/>
      <c r="AH384" s="33"/>
      <c r="AI384" s="27"/>
      <c r="AJ384" s="27"/>
      <c r="AK384" s="118"/>
      <c r="AL384" s="70"/>
    </row>
    <row r="385" spans="1:38" outlineLevel="1" x14ac:dyDescent="0.2">
      <c r="A385" s="72"/>
      <c r="B385" s="34">
        <f t="shared" si="623"/>
        <v>380</v>
      </c>
      <c r="C385" s="2" t="s">
        <v>973</v>
      </c>
      <c r="D385" s="55">
        <v>44529</v>
      </c>
      <c r="E385" s="2" t="s">
        <v>35</v>
      </c>
      <c r="F385" s="47" t="s">
        <v>25</v>
      </c>
      <c r="G385" s="47" t="s">
        <v>67</v>
      </c>
      <c r="H385" s="47">
        <v>1100</v>
      </c>
      <c r="I385" s="47" t="s">
        <v>132</v>
      </c>
      <c r="J385" s="47" t="s">
        <v>120</v>
      </c>
      <c r="K385" s="121" t="s">
        <v>772</v>
      </c>
      <c r="L385" s="33" t="s">
        <v>56</v>
      </c>
      <c r="M385" s="10">
        <v>6.95</v>
      </c>
      <c r="N385" s="27">
        <v>1.6766666666666667</v>
      </c>
      <c r="O385" s="28">
        <v>2.2999999999999998</v>
      </c>
      <c r="P385" s="27">
        <v>1.32</v>
      </c>
      <c r="Q385" s="40">
        <f t="shared" si="616"/>
        <v>-3</v>
      </c>
      <c r="R385" s="42">
        <f t="shared" ref="R385" si="1303">Q385+R384</f>
        <v>88.900000000000077</v>
      </c>
      <c r="S385" s="10">
        <f t="shared" ref="S385" si="1304">M385</f>
        <v>6.95</v>
      </c>
      <c r="T385" s="27">
        <f t="shared" ref="T385" si="1305">IF(S385&gt;0,T$4,0)</f>
        <v>1</v>
      </c>
      <c r="U385" s="28">
        <f t="shared" ref="U385" si="1306">O385</f>
        <v>2.2999999999999998</v>
      </c>
      <c r="V385" s="27">
        <f t="shared" ref="V385" si="1307">IF(U385&gt;0,V$4,0)</f>
        <v>1</v>
      </c>
      <c r="W385" s="40">
        <f t="shared" si="1073"/>
        <v>-2</v>
      </c>
      <c r="X385" s="42">
        <f t="shared" ref="X385" si="1308">W385+X384</f>
        <v>210.53999999999996</v>
      </c>
      <c r="Y385" s="117"/>
      <c r="Z385" s="27"/>
      <c r="AA385" s="33"/>
      <c r="AB385" s="27"/>
      <c r="AC385" s="27"/>
      <c r="AD385" s="27"/>
      <c r="AE385" s="118"/>
      <c r="AF385" s="117"/>
      <c r="AG385" s="27"/>
      <c r="AH385" s="33"/>
      <c r="AI385" s="27"/>
      <c r="AJ385" s="27"/>
      <c r="AK385" s="118"/>
      <c r="AL385" s="70"/>
    </row>
    <row r="386" spans="1:38" outlineLevel="1" x14ac:dyDescent="0.2">
      <c r="A386" s="72"/>
      <c r="B386" s="34">
        <f t="shared" si="623"/>
        <v>381</v>
      </c>
      <c r="C386" s="2" t="s">
        <v>974</v>
      </c>
      <c r="D386" s="55">
        <v>44529</v>
      </c>
      <c r="E386" s="2" t="s">
        <v>35</v>
      </c>
      <c r="F386" s="47" t="s">
        <v>13</v>
      </c>
      <c r="G386" s="47" t="s">
        <v>147</v>
      </c>
      <c r="H386" s="47">
        <v>1100</v>
      </c>
      <c r="I386" s="47" t="s">
        <v>132</v>
      </c>
      <c r="J386" s="47" t="s">
        <v>120</v>
      </c>
      <c r="K386" s="121" t="s">
        <v>772</v>
      </c>
      <c r="L386" s="33" t="s">
        <v>12</v>
      </c>
      <c r="M386" s="10">
        <v>3.7</v>
      </c>
      <c r="N386" s="27">
        <v>3.7130481283422463</v>
      </c>
      <c r="O386" s="28">
        <v>1.67</v>
      </c>
      <c r="P386" s="27">
        <v>0</v>
      </c>
      <c r="Q386" s="40">
        <f t="shared" si="616"/>
        <v>-3.7</v>
      </c>
      <c r="R386" s="42">
        <f t="shared" ref="R386" si="1309">Q386+R385</f>
        <v>85.200000000000074</v>
      </c>
      <c r="S386" s="10">
        <f t="shared" ref="S386" si="1310">M386</f>
        <v>3.7</v>
      </c>
      <c r="T386" s="27">
        <f t="shared" ref="T386" si="1311">IF(S386&gt;0,T$4,0)</f>
        <v>1</v>
      </c>
      <c r="U386" s="28">
        <f t="shared" ref="U386" si="1312">O386</f>
        <v>1.67</v>
      </c>
      <c r="V386" s="27">
        <f t="shared" ref="V386" si="1313">IF(U386&gt;0,V$4,0)</f>
        <v>1</v>
      </c>
      <c r="W386" s="40">
        <f t="shared" si="1073"/>
        <v>-0.33</v>
      </c>
      <c r="X386" s="42">
        <f t="shared" ref="X386" si="1314">W386+X385</f>
        <v>210.20999999999995</v>
      </c>
      <c r="Y386" s="117"/>
      <c r="Z386" s="27"/>
      <c r="AA386" s="33"/>
      <c r="AB386" s="27"/>
      <c r="AC386" s="27"/>
      <c r="AD386" s="27"/>
      <c r="AE386" s="118"/>
      <c r="AF386" s="117"/>
      <c r="AG386" s="27"/>
      <c r="AH386" s="33"/>
      <c r="AI386" s="27"/>
      <c r="AJ386" s="27"/>
      <c r="AK386" s="118"/>
      <c r="AL386" s="70"/>
    </row>
    <row r="387" spans="1:38" outlineLevel="1" x14ac:dyDescent="0.2">
      <c r="A387" s="72"/>
      <c r="B387" s="34">
        <f t="shared" si="623"/>
        <v>382</v>
      </c>
      <c r="C387" s="2" t="s">
        <v>975</v>
      </c>
      <c r="D387" s="55">
        <v>44530</v>
      </c>
      <c r="E387" s="2" t="s">
        <v>60</v>
      </c>
      <c r="F387" s="47" t="s">
        <v>25</v>
      </c>
      <c r="G387" s="47" t="s">
        <v>67</v>
      </c>
      <c r="H387" s="47">
        <v>1100</v>
      </c>
      <c r="I387" s="47" t="s">
        <v>132</v>
      </c>
      <c r="J387" s="47" t="s">
        <v>120</v>
      </c>
      <c r="K387" s="121" t="s">
        <v>772</v>
      </c>
      <c r="L387" s="33" t="s">
        <v>66</v>
      </c>
      <c r="M387" s="10">
        <v>4.9000000000000004</v>
      </c>
      <c r="N387" s="27">
        <v>2.5560448807854135</v>
      </c>
      <c r="O387" s="28">
        <v>1.51</v>
      </c>
      <c r="P387" s="27">
        <v>0</v>
      </c>
      <c r="Q387" s="40">
        <f t="shared" si="616"/>
        <v>-2.6</v>
      </c>
      <c r="R387" s="42">
        <f t="shared" ref="R387" si="1315">Q387+R386</f>
        <v>82.60000000000008</v>
      </c>
      <c r="S387" s="10">
        <f t="shared" ref="S387" si="1316">M387</f>
        <v>4.9000000000000004</v>
      </c>
      <c r="T387" s="27">
        <f t="shared" ref="T387" si="1317">IF(S387&gt;0,T$4,0)</f>
        <v>1</v>
      </c>
      <c r="U387" s="28">
        <f t="shared" ref="U387" si="1318">O387</f>
        <v>1.51</v>
      </c>
      <c r="V387" s="27">
        <f t="shared" ref="V387" si="1319">IF(U387&gt;0,V$4,0)</f>
        <v>1</v>
      </c>
      <c r="W387" s="40">
        <f t="shared" si="1073"/>
        <v>-2</v>
      </c>
      <c r="X387" s="42">
        <f t="shared" ref="X387" si="1320">W387+X386</f>
        <v>208.20999999999995</v>
      </c>
      <c r="Y387" s="117"/>
      <c r="Z387" s="27"/>
      <c r="AA387" s="33"/>
      <c r="AB387" s="27"/>
      <c r="AC387" s="27"/>
      <c r="AD387" s="27"/>
      <c r="AE387" s="118"/>
      <c r="AF387" s="117"/>
      <c r="AG387" s="27"/>
      <c r="AH387" s="33"/>
      <c r="AI387" s="27"/>
      <c r="AJ387" s="27"/>
      <c r="AK387" s="118"/>
      <c r="AL387" s="70"/>
    </row>
    <row r="388" spans="1:38" outlineLevel="1" x14ac:dyDescent="0.2">
      <c r="A388" s="72"/>
      <c r="B388" s="48">
        <f t="shared" si="623"/>
        <v>383</v>
      </c>
      <c r="C388" s="9" t="s">
        <v>976</v>
      </c>
      <c r="D388" s="39">
        <v>44530</v>
      </c>
      <c r="E388" s="9" t="s">
        <v>60</v>
      </c>
      <c r="F388" s="50" t="s">
        <v>36</v>
      </c>
      <c r="G388" s="50" t="s">
        <v>67</v>
      </c>
      <c r="H388" s="50">
        <v>1300</v>
      </c>
      <c r="I388" s="50" t="s">
        <v>132</v>
      </c>
      <c r="J388" s="50" t="s">
        <v>120</v>
      </c>
      <c r="K388" s="122" t="s">
        <v>772</v>
      </c>
      <c r="L388" s="35" t="s">
        <v>56</v>
      </c>
      <c r="M388" s="36">
        <v>6.02</v>
      </c>
      <c r="N388" s="37">
        <v>1.9900000000000002</v>
      </c>
      <c r="O388" s="38">
        <v>2.23</v>
      </c>
      <c r="P388" s="37">
        <v>1.6103703703703705</v>
      </c>
      <c r="Q388" s="41">
        <f t="shared" si="616"/>
        <v>-3.6</v>
      </c>
      <c r="R388" s="45">
        <f t="shared" ref="R388" si="1321">Q388+R387</f>
        <v>79.000000000000085</v>
      </c>
      <c r="S388" s="36">
        <f t="shared" ref="S388" si="1322">M388</f>
        <v>6.02</v>
      </c>
      <c r="T388" s="37">
        <f t="shared" ref="T388" si="1323">IF(S388&gt;0,T$4,0)</f>
        <v>1</v>
      </c>
      <c r="U388" s="38">
        <f t="shared" ref="U388" si="1324">O388</f>
        <v>2.23</v>
      </c>
      <c r="V388" s="37">
        <f t="shared" ref="V388" si="1325">IF(U388&gt;0,V$4,0)</f>
        <v>1</v>
      </c>
      <c r="W388" s="41">
        <f t="shared" si="1073"/>
        <v>-2</v>
      </c>
      <c r="X388" s="45">
        <f t="shared" ref="X388" si="1326">W388+X387</f>
        <v>206.20999999999995</v>
      </c>
      <c r="Y388" s="119"/>
      <c r="Z388" s="37"/>
      <c r="AA388" s="35"/>
      <c r="AB388" s="37"/>
      <c r="AC388" s="37"/>
      <c r="AD388" s="37"/>
      <c r="AE388" s="120"/>
      <c r="AF388" s="119"/>
      <c r="AG388" s="37"/>
      <c r="AH388" s="35"/>
      <c r="AI388" s="37"/>
      <c r="AJ388" s="37"/>
      <c r="AK388" s="120"/>
      <c r="AL388" s="70"/>
    </row>
    <row r="389" spans="1:38" outlineLevel="1" collapsed="1" x14ac:dyDescent="0.2">
      <c r="A389" s="72"/>
      <c r="B389" s="34">
        <f t="shared" si="623"/>
        <v>384</v>
      </c>
      <c r="C389" s="2" t="s">
        <v>977</v>
      </c>
      <c r="D389" s="55">
        <v>44531</v>
      </c>
      <c r="E389" s="2" t="s">
        <v>51</v>
      </c>
      <c r="F389" s="47" t="s">
        <v>36</v>
      </c>
      <c r="G389" s="47" t="s">
        <v>67</v>
      </c>
      <c r="H389" s="47">
        <v>1100</v>
      </c>
      <c r="I389" s="47" t="s">
        <v>132</v>
      </c>
      <c r="J389" s="47" t="s">
        <v>120</v>
      </c>
      <c r="K389" s="121" t="s">
        <v>772</v>
      </c>
      <c r="L389" s="33" t="s">
        <v>9</v>
      </c>
      <c r="M389" s="10">
        <v>3.35</v>
      </c>
      <c r="N389" s="27">
        <v>4.2728947368421046</v>
      </c>
      <c r="O389" s="28">
        <v>1.64</v>
      </c>
      <c r="P389" s="27">
        <v>0</v>
      </c>
      <c r="Q389" s="40">
        <f t="shared" si="616"/>
        <v>10</v>
      </c>
      <c r="R389" s="42">
        <f t="shared" ref="R389" si="1327">Q389+R388</f>
        <v>89.000000000000085</v>
      </c>
      <c r="S389" s="10">
        <f t="shared" ref="S389" si="1328">M389</f>
        <v>3.35</v>
      </c>
      <c r="T389" s="27">
        <f t="shared" ref="T389" si="1329">IF(S389&gt;0,T$4,0)</f>
        <v>1</v>
      </c>
      <c r="U389" s="28">
        <f t="shared" ref="U389" si="1330">O389</f>
        <v>1.64</v>
      </c>
      <c r="V389" s="27">
        <f t="shared" ref="V389" si="1331">IF(U389&gt;0,V$4,0)</f>
        <v>1</v>
      </c>
      <c r="W389" s="40">
        <f t="shared" si="1073"/>
        <v>2.99</v>
      </c>
      <c r="X389" s="42">
        <f t="shared" ref="X389" si="1332">W389+X388</f>
        <v>209.19999999999996</v>
      </c>
      <c r="Y389" s="117"/>
      <c r="Z389" s="27"/>
      <c r="AA389" s="33"/>
      <c r="AB389" s="27"/>
      <c r="AC389" s="27"/>
      <c r="AD389" s="27"/>
      <c r="AE389" s="118"/>
      <c r="AF389" s="117"/>
      <c r="AG389" s="27"/>
      <c r="AH389" s="33"/>
      <c r="AI389" s="27"/>
      <c r="AJ389" s="27"/>
      <c r="AK389" s="118"/>
      <c r="AL389" s="70"/>
    </row>
    <row r="390" spans="1:38" outlineLevel="1" x14ac:dyDescent="0.2">
      <c r="A390" s="72"/>
      <c r="B390" s="34">
        <f t="shared" si="623"/>
        <v>385</v>
      </c>
      <c r="C390" s="2" t="s">
        <v>978</v>
      </c>
      <c r="D390" s="55">
        <v>44531</v>
      </c>
      <c r="E390" s="2" t="s">
        <v>51</v>
      </c>
      <c r="F390" s="47" t="s">
        <v>10</v>
      </c>
      <c r="G390" s="47" t="s">
        <v>67</v>
      </c>
      <c r="H390" s="47">
        <v>1200</v>
      </c>
      <c r="I390" s="47" t="s">
        <v>132</v>
      </c>
      <c r="J390" s="47" t="s">
        <v>120</v>
      </c>
      <c r="K390" s="121" t="s">
        <v>772</v>
      </c>
      <c r="L390" s="33" t="s">
        <v>12</v>
      </c>
      <c r="M390" s="10">
        <v>7.45</v>
      </c>
      <c r="N390" s="27">
        <v>1.5570588235294116</v>
      </c>
      <c r="O390" s="28">
        <v>1.65</v>
      </c>
      <c r="P390" s="27">
        <v>0</v>
      </c>
      <c r="Q390" s="40">
        <f t="shared" si="616"/>
        <v>-1.6</v>
      </c>
      <c r="R390" s="42">
        <f t="shared" ref="R390" si="1333">Q390+R389</f>
        <v>87.400000000000091</v>
      </c>
      <c r="S390" s="10">
        <f t="shared" ref="S390" si="1334">M390</f>
        <v>7.45</v>
      </c>
      <c r="T390" s="27">
        <f t="shared" ref="T390" si="1335">IF(S390&gt;0,T$4,0)</f>
        <v>1</v>
      </c>
      <c r="U390" s="28">
        <f t="shared" ref="U390" si="1336">O390</f>
        <v>1.65</v>
      </c>
      <c r="V390" s="27">
        <f t="shared" ref="V390" si="1337">IF(U390&gt;0,V$4,0)</f>
        <v>1</v>
      </c>
      <c r="W390" s="40">
        <f t="shared" si="1073"/>
        <v>-0.35</v>
      </c>
      <c r="X390" s="42">
        <f t="shared" ref="X390" si="1338">W390+X389</f>
        <v>208.84999999999997</v>
      </c>
      <c r="Y390" s="117"/>
      <c r="Z390" s="27"/>
      <c r="AA390" s="33"/>
      <c r="AB390" s="27"/>
      <c r="AC390" s="27"/>
      <c r="AD390" s="27"/>
      <c r="AE390" s="118"/>
      <c r="AF390" s="117"/>
      <c r="AG390" s="27"/>
      <c r="AH390" s="33"/>
      <c r="AI390" s="27"/>
      <c r="AJ390" s="27"/>
      <c r="AK390" s="118"/>
      <c r="AL390" s="70"/>
    </row>
    <row r="391" spans="1:38" outlineLevel="1" x14ac:dyDescent="0.2">
      <c r="A391" s="72"/>
      <c r="B391" s="34">
        <f t="shared" si="623"/>
        <v>386</v>
      </c>
      <c r="C391" s="2" t="s">
        <v>913</v>
      </c>
      <c r="D391" s="55">
        <v>44531</v>
      </c>
      <c r="E391" s="2" t="s">
        <v>51</v>
      </c>
      <c r="F391" s="47" t="s">
        <v>10</v>
      </c>
      <c r="G391" s="47" t="s">
        <v>67</v>
      </c>
      <c r="H391" s="47">
        <v>1200</v>
      </c>
      <c r="I391" s="47" t="s">
        <v>132</v>
      </c>
      <c r="J391" s="47" t="s">
        <v>120</v>
      </c>
      <c r="K391" s="121" t="s">
        <v>772</v>
      </c>
      <c r="L391" s="33" t="s">
        <v>56</v>
      </c>
      <c r="M391" s="10">
        <v>1.64</v>
      </c>
      <c r="N391" s="27">
        <v>15.670243902439026</v>
      </c>
      <c r="O391" s="28">
        <v>1.1299999999999999</v>
      </c>
      <c r="P391" s="27">
        <v>0</v>
      </c>
      <c r="Q391" s="40">
        <f t="shared" si="616"/>
        <v>-15.7</v>
      </c>
      <c r="R391" s="42">
        <f t="shared" ref="R391" si="1339">Q391+R390</f>
        <v>71.700000000000088</v>
      </c>
      <c r="S391" s="10">
        <f t="shared" ref="S391" si="1340">M391</f>
        <v>1.64</v>
      </c>
      <c r="T391" s="27">
        <f t="shared" ref="T391" si="1341">IF(S391&gt;0,T$4,0)</f>
        <v>1</v>
      </c>
      <c r="U391" s="28">
        <f t="shared" ref="U391" si="1342">O391</f>
        <v>1.1299999999999999</v>
      </c>
      <c r="V391" s="27">
        <f t="shared" ref="V391" si="1343">IF(U391&gt;0,V$4,0)</f>
        <v>1</v>
      </c>
      <c r="W391" s="40">
        <f t="shared" si="1073"/>
        <v>-2</v>
      </c>
      <c r="X391" s="42">
        <f t="shared" ref="X391" si="1344">W391+X390</f>
        <v>206.84999999999997</v>
      </c>
      <c r="Y391" s="117"/>
      <c r="Z391" s="27"/>
      <c r="AA391" s="33"/>
      <c r="AB391" s="27"/>
      <c r="AC391" s="27"/>
      <c r="AD391" s="27"/>
      <c r="AE391" s="118"/>
      <c r="AF391" s="117"/>
      <c r="AG391" s="27"/>
      <c r="AH391" s="33"/>
      <c r="AI391" s="27"/>
      <c r="AJ391" s="27"/>
      <c r="AK391" s="118"/>
      <c r="AL391" s="70"/>
    </row>
    <row r="392" spans="1:38" outlineLevel="1" x14ac:dyDescent="0.2">
      <c r="A392" s="72"/>
      <c r="B392" s="34">
        <f t="shared" si="623"/>
        <v>387</v>
      </c>
      <c r="C392" s="2" t="s">
        <v>979</v>
      </c>
      <c r="D392" s="55">
        <v>44532</v>
      </c>
      <c r="E392" s="2" t="s">
        <v>37</v>
      </c>
      <c r="F392" s="47" t="s">
        <v>34</v>
      </c>
      <c r="G392" s="47" t="s">
        <v>67</v>
      </c>
      <c r="H392" s="47">
        <v>1000</v>
      </c>
      <c r="I392" s="47" t="s">
        <v>132</v>
      </c>
      <c r="J392" s="47" t="s">
        <v>120</v>
      </c>
      <c r="K392" s="121" t="s">
        <v>772</v>
      </c>
      <c r="L392" s="33" t="s">
        <v>56</v>
      </c>
      <c r="M392" s="10">
        <v>7.6</v>
      </c>
      <c r="N392" s="27">
        <v>1.5102849002849001</v>
      </c>
      <c r="O392" s="28">
        <v>2.4500000000000002</v>
      </c>
      <c r="P392" s="27">
        <v>1.0133333333333334</v>
      </c>
      <c r="Q392" s="40">
        <f t="shared" si="616"/>
        <v>-2.5</v>
      </c>
      <c r="R392" s="42">
        <f t="shared" ref="R392" si="1345">Q392+R391</f>
        <v>69.200000000000088</v>
      </c>
      <c r="S392" s="10">
        <f t="shared" ref="S392" si="1346">M392</f>
        <v>7.6</v>
      </c>
      <c r="T392" s="27">
        <f t="shared" ref="T392" si="1347">IF(S392&gt;0,T$4,0)</f>
        <v>1</v>
      </c>
      <c r="U392" s="28">
        <f t="shared" ref="U392" si="1348">O392</f>
        <v>2.4500000000000002</v>
      </c>
      <c r="V392" s="27">
        <f t="shared" ref="V392" si="1349">IF(U392&gt;0,V$4,0)</f>
        <v>1</v>
      </c>
      <c r="W392" s="40">
        <f t="shared" si="1073"/>
        <v>-2</v>
      </c>
      <c r="X392" s="42">
        <f t="shared" ref="X392" si="1350">W392+X391</f>
        <v>204.84999999999997</v>
      </c>
      <c r="Y392" s="117"/>
      <c r="Z392" s="27"/>
      <c r="AA392" s="33"/>
      <c r="AB392" s="27"/>
      <c r="AC392" s="27"/>
      <c r="AD392" s="27"/>
      <c r="AE392" s="118"/>
      <c r="AF392" s="117"/>
      <c r="AG392" s="27"/>
      <c r="AH392" s="33"/>
      <c r="AI392" s="27"/>
      <c r="AJ392" s="27"/>
      <c r="AK392" s="118"/>
      <c r="AL392" s="70"/>
    </row>
    <row r="393" spans="1:38" outlineLevel="1" x14ac:dyDescent="0.2">
      <c r="A393" s="72"/>
      <c r="B393" s="34">
        <f t="shared" si="623"/>
        <v>388</v>
      </c>
      <c r="C393" s="2" t="s">
        <v>983</v>
      </c>
      <c r="D393" s="55">
        <v>44533</v>
      </c>
      <c r="E393" s="2" t="s">
        <v>39</v>
      </c>
      <c r="F393" s="47" t="s">
        <v>36</v>
      </c>
      <c r="G393" s="47" t="s">
        <v>67</v>
      </c>
      <c r="H393" s="47">
        <v>1000</v>
      </c>
      <c r="I393" s="47" t="s">
        <v>132</v>
      </c>
      <c r="J393" s="47" t="s">
        <v>120</v>
      </c>
      <c r="K393" s="121" t="s">
        <v>772</v>
      </c>
      <c r="L393" s="33" t="s">
        <v>62</v>
      </c>
      <c r="M393" s="10">
        <v>9.6</v>
      </c>
      <c r="N393" s="27">
        <v>1.1573529411764707</v>
      </c>
      <c r="O393" s="28">
        <v>2.3199999999999998</v>
      </c>
      <c r="P393" s="27">
        <v>0.87</v>
      </c>
      <c r="Q393" s="40">
        <f t="shared" si="616"/>
        <v>-2</v>
      </c>
      <c r="R393" s="42">
        <f t="shared" ref="R393" si="1351">Q393+R392</f>
        <v>67.200000000000088</v>
      </c>
      <c r="S393" s="10">
        <f t="shared" ref="S393" si="1352">M393</f>
        <v>9.6</v>
      </c>
      <c r="T393" s="27">
        <f t="shared" ref="T393" si="1353">IF(S393&gt;0,T$4,0)</f>
        <v>1</v>
      </c>
      <c r="U393" s="28">
        <f t="shared" ref="U393" si="1354">O393</f>
        <v>2.3199999999999998</v>
      </c>
      <c r="V393" s="27">
        <f t="shared" ref="V393" si="1355">IF(U393&gt;0,V$4,0)</f>
        <v>1</v>
      </c>
      <c r="W393" s="40">
        <f t="shared" si="1073"/>
        <v>-2</v>
      </c>
      <c r="X393" s="42">
        <f t="shared" ref="X393" si="1356">W393+X392</f>
        <v>202.84999999999997</v>
      </c>
      <c r="Y393" s="117"/>
      <c r="Z393" s="27"/>
      <c r="AA393" s="33"/>
      <c r="AB393" s="27"/>
      <c r="AC393" s="27"/>
      <c r="AD393" s="27"/>
      <c r="AE393" s="118"/>
      <c r="AF393" s="117"/>
      <c r="AG393" s="27"/>
      <c r="AH393" s="33"/>
      <c r="AI393" s="27"/>
      <c r="AJ393" s="27"/>
      <c r="AK393" s="118"/>
      <c r="AL393" s="70"/>
    </row>
    <row r="394" spans="1:38" outlineLevel="1" x14ac:dyDescent="0.2">
      <c r="A394" s="72"/>
      <c r="B394" s="34">
        <f t="shared" si="623"/>
        <v>389</v>
      </c>
      <c r="C394" s="2" t="s">
        <v>984</v>
      </c>
      <c r="D394" s="55">
        <v>44533</v>
      </c>
      <c r="E394" s="2" t="s">
        <v>39</v>
      </c>
      <c r="F394" s="47" t="s">
        <v>10</v>
      </c>
      <c r="G394" s="47" t="s">
        <v>67</v>
      </c>
      <c r="H394" s="47">
        <v>1200</v>
      </c>
      <c r="I394" s="47" t="s">
        <v>132</v>
      </c>
      <c r="J394" s="47" t="s">
        <v>120</v>
      </c>
      <c r="K394" s="121" t="s">
        <v>772</v>
      </c>
      <c r="L394" s="33" t="s">
        <v>86</v>
      </c>
      <c r="M394" s="10">
        <v>26.05</v>
      </c>
      <c r="N394" s="27">
        <v>0.39800000000000002</v>
      </c>
      <c r="O394" s="28">
        <v>4.4000000000000004</v>
      </c>
      <c r="P394" s="27">
        <v>0.10999999999999996</v>
      </c>
      <c r="Q394" s="40">
        <f t="shared" si="616"/>
        <v>-0.5</v>
      </c>
      <c r="R394" s="42">
        <f t="shared" ref="R394" si="1357">Q394+R393</f>
        <v>66.700000000000088</v>
      </c>
      <c r="S394" s="10">
        <f t="shared" ref="S394" si="1358">M394</f>
        <v>26.05</v>
      </c>
      <c r="T394" s="27">
        <f t="shared" ref="T394" si="1359">IF(S394&gt;0,T$4,0)</f>
        <v>1</v>
      </c>
      <c r="U394" s="28">
        <f t="shared" ref="U394" si="1360">O394</f>
        <v>4.4000000000000004</v>
      </c>
      <c r="V394" s="27">
        <f t="shared" ref="V394" si="1361">IF(U394&gt;0,V$4,0)</f>
        <v>1</v>
      </c>
      <c r="W394" s="40">
        <f t="shared" si="1073"/>
        <v>-2</v>
      </c>
      <c r="X394" s="42">
        <f t="shared" ref="X394" si="1362">W394+X393</f>
        <v>200.84999999999997</v>
      </c>
      <c r="Y394" s="117"/>
      <c r="Z394" s="27"/>
      <c r="AA394" s="33"/>
      <c r="AB394" s="27"/>
      <c r="AC394" s="27"/>
      <c r="AD394" s="27"/>
      <c r="AE394" s="118"/>
      <c r="AF394" s="117"/>
      <c r="AG394" s="27"/>
      <c r="AH394" s="33"/>
      <c r="AI394" s="27"/>
      <c r="AJ394" s="27"/>
      <c r="AK394" s="118"/>
      <c r="AL394" s="70"/>
    </row>
    <row r="395" spans="1:38" outlineLevel="1" x14ac:dyDescent="0.2">
      <c r="A395" s="72"/>
      <c r="B395" s="34">
        <f t="shared" si="623"/>
        <v>390</v>
      </c>
      <c r="C395" s="2" t="s">
        <v>980</v>
      </c>
      <c r="D395" s="55">
        <v>44533</v>
      </c>
      <c r="E395" s="2" t="s">
        <v>27</v>
      </c>
      <c r="F395" s="47" t="s">
        <v>36</v>
      </c>
      <c r="G395" s="47" t="s">
        <v>67</v>
      </c>
      <c r="H395" s="47">
        <v>1200</v>
      </c>
      <c r="I395" s="47" t="s">
        <v>132</v>
      </c>
      <c r="J395" s="47" t="s">
        <v>120</v>
      </c>
      <c r="K395" s="121" t="s">
        <v>772</v>
      </c>
      <c r="L395" s="33" t="s">
        <v>65</v>
      </c>
      <c r="M395" s="10">
        <v>27</v>
      </c>
      <c r="N395" s="27">
        <v>0.38307692307692309</v>
      </c>
      <c r="O395" s="28">
        <v>5.6</v>
      </c>
      <c r="P395" s="27">
        <v>7.999999999999996E-2</v>
      </c>
      <c r="Q395" s="40">
        <f t="shared" si="616"/>
        <v>-0.5</v>
      </c>
      <c r="R395" s="42">
        <f t="shared" ref="R395" si="1363">Q395+R394</f>
        <v>66.200000000000088</v>
      </c>
      <c r="S395" s="10">
        <f t="shared" ref="S395" si="1364">M395</f>
        <v>27</v>
      </c>
      <c r="T395" s="27">
        <f t="shared" ref="T395" si="1365">IF(S395&gt;0,T$4,0)</f>
        <v>1</v>
      </c>
      <c r="U395" s="28">
        <f t="shared" ref="U395" si="1366">O395</f>
        <v>5.6</v>
      </c>
      <c r="V395" s="27">
        <f t="shared" ref="V395" si="1367">IF(U395&gt;0,V$4,0)</f>
        <v>1</v>
      </c>
      <c r="W395" s="40">
        <f t="shared" si="1073"/>
        <v>-2</v>
      </c>
      <c r="X395" s="42">
        <f t="shared" ref="X395" si="1368">W395+X394</f>
        <v>198.84999999999997</v>
      </c>
      <c r="Y395" s="117"/>
      <c r="Z395" s="27"/>
      <c r="AA395" s="33"/>
      <c r="AB395" s="27"/>
      <c r="AC395" s="27"/>
      <c r="AD395" s="27"/>
      <c r="AE395" s="118"/>
      <c r="AF395" s="117"/>
      <c r="AG395" s="27"/>
      <c r="AH395" s="33"/>
      <c r="AI395" s="27"/>
      <c r="AJ395" s="27"/>
      <c r="AK395" s="118"/>
      <c r="AL395" s="70"/>
    </row>
    <row r="396" spans="1:38" outlineLevel="1" x14ac:dyDescent="0.2">
      <c r="A396" s="72"/>
      <c r="B396" s="34">
        <f t="shared" si="623"/>
        <v>391</v>
      </c>
      <c r="C396" s="2" t="s">
        <v>985</v>
      </c>
      <c r="D396" s="55">
        <v>44533</v>
      </c>
      <c r="E396" s="2" t="s">
        <v>27</v>
      </c>
      <c r="F396" s="47" t="s">
        <v>34</v>
      </c>
      <c r="G396" s="47" t="s">
        <v>72</v>
      </c>
      <c r="H396" s="47">
        <v>1200</v>
      </c>
      <c r="I396" s="47" t="s">
        <v>132</v>
      </c>
      <c r="J396" s="47" t="s">
        <v>120</v>
      </c>
      <c r="K396" s="121" t="s">
        <v>772</v>
      </c>
      <c r="L396" s="33" t="s">
        <v>8</v>
      </c>
      <c r="M396" s="10">
        <v>5.5</v>
      </c>
      <c r="N396" s="27">
        <v>2.2199999999999998</v>
      </c>
      <c r="O396" s="28">
        <v>1.98</v>
      </c>
      <c r="P396" s="27">
        <v>2.2799999999999994</v>
      </c>
      <c r="Q396" s="40">
        <f t="shared" si="616"/>
        <v>0</v>
      </c>
      <c r="R396" s="42">
        <f t="shared" ref="R396" si="1369">Q396+R395</f>
        <v>66.200000000000088</v>
      </c>
      <c r="S396" s="10">
        <f t="shared" ref="S396" si="1370">M396</f>
        <v>5.5</v>
      </c>
      <c r="T396" s="27">
        <f t="shared" ref="T396" si="1371">IF(S396&gt;0,T$4,0)</f>
        <v>1</v>
      </c>
      <c r="U396" s="28">
        <f t="shared" ref="U396" si="1372">O396</f>
        <v>1.98</v>
      </c>
      <c r="V396" s="27">
        <f t="shared" ref="V396" si="1373">IF(U396&gt;0,V$4,0)</f>
        <v>1</v>
      </c>
      <c r="W396" s="40">
        <f t="shared" si="1073"/>
        <v>-0.02</v>
      </c>
      <c r="X396" s="42">
        <f t="shared" ref="X396" si="1374">W396+X395</f>
        <v>198.82999999999996</v>
      </c>
      <c r="Y396" s="117"/>
      <c r="Z396" s="27"/>
      <c r="AA396" s="33"/>
      <c r="AB396" s="27"/>
      <c r="AC396" s="27"/>
      <c r="AD396" s="27"/>
      <c r="AE396" s="118"/>
      <c r="AF396" s="117"/>
      <c r="AG396" s="27"/>
      <c r="AH396" s="33"/>
      <c r="AI396" s="27"/>
      <c r="AJ396" s="27"/>
      <c r="AK396" s="118"/>
      <c r="AL396" s="70"/>
    </row>
    <row r="397" spans="1:38" outlineLevel="1" x14ac:dyDescent="0.2">
      <c r="A397" s="72"/>
      <c r="B397" s="34">
        <f t="shared" si="623"/>
        <v>392</v>
      </c>
      <c r="C397" s="2" t="s">
        <v>498</v>
      </c>
      <c r="D397" s="55">
        <v>44533</v>
      </c>
      <c r="E397" s="2" t="s">
        <v>27</v>
      </c>
      <c r="F397" s="47" t="s">
        <v>41</v>
      </c>
      <c r="G397" s="47" t="s">
        <v>71</v>
      </c>
      <c r="H397" s="47">
        <v>955</v>
      </c>
      <c r="I397" s="47" t="s">
        <v>132</v>
      </c>
      <c r="J397" s="47" t="s">
        <v>120</v>
      </c>
      <c r="K397" s="121" t="s">
        <v>772</v>
      </c>
      <c r="L397" s="33" t="s">
        <v>86</v>
      </c>
      <c r="M397" s="10">
        <v>14.95</v>
      </c>
      <c r="N397" s="27">
        <v>0.71714285714285708</v>
      </c>
      <c r="O397" s="28">
        <v>3.65</v>
      </c>
      <c r="P397" s="27">
        <v>0.28000000000000003</v>
      </c>
      <c r="Q397" s="40">
        <f t="shared" si="616"/>
        <v>-1</v>
      </c>
      <c r="R397" s="42">
        <f t="shared" ref="R397" si="1375">Q397+R396</f>
        <v>65.200000000000088</v>
      </c>
      <c r="S397" s="10">
        <f t="shared" ref="S397" si="1376">M397</f>
        <v>14.95</v>
      </c>
      <c r="T397" s="27">
        <f t="shared" ref="T397" si="1377">IF(S397&gt;0,T$4,0)</f>
        <v>1</v>
      </c>
      <c r="U397" s="28">
        <f t="shared" ref="U397" si="1378">O397</f>
        <v>3.65</v>
      </c>
      <c r="V397" s="27">
        <f t="shared" ref="V397" si="1379">IF(U397&gt;0,V$4,0)</f>
        <v>1</v>
      </c>
      <c r="W397" s="40">
        <f t="shared" si="1073"/>
        <v>-2</v>
      </c>
      <c r="X397" s="42">
        <f t="shared" ref="X397" si="1380">W397+X396</f>
        <v>196.82999999999996</v>
      </c>
      <c r="Y397" s="117"/>
      <c r="Z397" s="27"/>
      <c r="AA397" s="33"/>
      <c r="AB397" s="27"/>
      <c r="AC397" s="27"/>
      <c r="AD397" s="27"/>
      <c r="AE397" s="118"/>
      <c r="AF397" s="117"/>
      <c r="AG397" s="27"/>
      <c r="AH397" s="33"/>
      <c r="AI397" s="27"/>
      <c r="AJ397" s="27"/>
      <c r="AK397" s="118"/>
      <c r="AL397" s="70"/>
    </row>
    <row r="398" spans="1:38" outlineLevel="1" x14ac:dyDescent="0.2">
      <c r="A398" s="72"/>
      <c r="B398" s="34">
        <f t="shared" si="623"/>
        <v>393</v>
      </c>
      <c r="C398" s="2" t="s">
        <v>629</v>
      </c>
      <c r="D398" s="55">
        <v>44534</v>
      </c>
      <c r="E398" s="2" t="s">
        <v>44</v>
      </c>
      <c r="F398" s="47" t="s">
        <v>34</v>
      </c>
      <c r="G398" s="47" t="s">
        <v>71</v>
      </c>
      <c r="H398" s="47">
        <v>1000</v>
      </c>
      <c r="I398" s="47" t="s">
        <v>132</v>
      </c>
      <c r="J398" s="47" t="s">
        <v>120</v>
      </c>
      <c r="K398" s="121" t="s">
        <v>772</v>
      </c>
      <c r="L398" s="33" t="s">
        <v>62</v>
      </c>
      <c r="M398" s="10">
        <v>9.6</v>
      </c>
      <c r="N398" s="27">
        <v>1.1573529411764707</v>
      </c>
      <c r="O398" s="28">
        <v>2.82</v>
      </c>
      <c r="P398" s="27">
        <v>0.61</v>
      </c>
      <c r="Q398" s="40">
        <f t="shared" si="616"/>
        <v>-1.8</v>
      </c>
      <c r="R398" s="42">
        <f t="shared" ref="R398" si="1381">Q398+R397</f>
        <v>63.400000000000091</v>
      </c>
      <c r="S398" s="10">
        <f t="shared" ref="S398" si="1382">M398</f>
        <v>9.6</v>
      </c>
      <c r="T398" s="27">
        <f t="shared" ref="T398" si="1383">IF(S398&gt;0,T$4,0)</f>
        <v>1</v>
      </c>
      <c r="U398" s="28">
        <f t="shared" ref="U398" si="1384">O398</f>
        <v>2.82</v>
      </c>
      <c r="V398" s="27">
        <f t="shared" ref="V398" si="1385">IF(U398&gt;0,V$4,0)</f>
        <v>1</v>
      </c>
      <c r="W398" s="40">
        <f t="shared" si="1073"/>
        <v>-2</v>
      </c>
      <c r="X398" s="42">
        <f t="shared" ref="X398" si="1386">W398+X397</f>
        <v>194.82999999999996</v>
      </c>
      <c r="Y398" s="117"/>
      <c r="Z398" s="27"/>
      <c r="AA398" s="33"/>
      <c r="AB398" s="27"/>
      <c r="AC398" s="27"/>
      <c r="AD398" s="27"/>
      <c r="AE398" s="118"/>
      <c r="AF398" s="117"/>
      <c r="AG398" s="27"/>
      <c r="AH398" s="33"/>
      <c r="AI398" s="27"/>
      <c r="AJ398" s="27"/>
      <c r="AK398" s="118"/>
      <c r="AL398" s="70"/>
    </row>
    <row r="399" spans="1:38" outlineLevel="1" x14ac:dyDescent="0.2">
      <c r="A399" s="72"/>
      <c r="B399" s="34">
        <f t="shared" si="623"/>
        <v>394</v>
      </c>
      <c r="C399" s="2" t="s">
        <v>986</v>
      </c>
      <c r="D399" s="55">
        <v>44534</v>
      </c>
      <c r="E399" s="2" t="s">
        <v>44</v>
      </c>
      <c r="F399" s="47" t="s">
        <v>34</v>
      </c>
      <c r="G399" s="47" t="s">
        <v>71</v>
      </c>
      <c r="H399" s="47">
        <v>1000</v>
      </c>
      <c r="I399" s="47" t="s">
        <v>132</v>
      </c>
      <c r="J399" s="47" t="s">
        <v>120</v>
      </c>
      <c r="K399" s="121" t="s">
        <v>772</v>
      </c>
      <c r="L399" s="33" t="s">
        <v>56</v>
      </c>
      <c r="M399" s="10">
        <v>25</v>
      </c>
      <c r="N399" s="27">
        <v>0.41833333333333333</v>
      </c>
      <c r="O399" s="28">
        <v>4.4000000000000004</v>
      </c>
      <c r="P399" s="27">
        <v>0.12999999999999995</v>
      </c>
      <c r="Q399" s="40">
        <f t="shared" si="616"/>
        <v>-0.5</v>
      </c>
      <c r="R399" s="42">
        <f t="shared" ref="R399" si="1387">Q399+R398</f>
        <v>62.900000000000091</v>
      </c>
      <c r="S399" s="10">
        <f t="shared" ref="S399" si="1388">M399</f>
        <v>25</v>
      </c>
      <c r="T399" s="27">
        <f t="shared" ref="T399" si="1389">IF(S399&gt;0,T$4,0)</f>
        <v>1</v>
      </c>
      <c r="U399" s="28">
        <f t="shared" ref="U399" si="1390">O399</f>
        <v>4.4000000000000004</v>
      </c>
      <c r="V399" s="27">
        <f t="shared" ref="V399" si="1391">IF(U399&gt;0,V$4,0)</f>
        <v>1</v>
      </c>
      <c r="W399" s="40">
        <f t="shared" si="1073"/>
        <v>-2</v>
      </c>
      <c r="X399" s="42">
        <f t="shared" ref="X399" si="1392">W399+X398</f>
        <v>192.82999999999996</v>
      </c>
      <c r="Y399" s="117"/>
      <c r="Z399" s="27"/>
      <c r="AA399" s="33"/>
      <c r="AB399" s="27"/>
      <c r="AC399" s="27"/>
      <c r="AD399" s="27"/>
      <c r="AE399" s="118"/>
      <c r="AF399" s="117"/>
      <c r="AG399" s="27"/>
      <c r="AH399" s="33"/>
      <c r="AI399" s="27"/>
      <c r="AJ399" s="27"/>
      <c r="AK399" s="118"/>
      <c r="AL399" s="70"/>
    </row>
    <row r="400" spans="1:38" outlineLevel="1" x14ac:dyDescent="0.2">
      <c r="A400" s="72"/>
      <c r="B400" s="34">
        <f t="shared" si="623"/>
        <v>395</v>
      </c>
      <c r="C400" s="2" t="s">
        <v>987</v>
      </c>
      <c r="D400" s="55">
        <v>44534</v>
      </c>
      <c r="E400" s="2" t="s">
        <v>409</v>
      </c>
      <c r="F400" s="47" t="s">
        <v>41</v>
      </c>
      <c r="G400" s="47" t="s">
        <v>70</v>
      </c>
      <c r="H400" s="47">
        <v>1100</v>
      </c>
      <c r="I400" s="47" t="s">
        <v>132</v>
      </c>
      <c r="J400" s="47" t="s">
        <v>120</v>
      </c>
      <c r="K400" s="121" t="s">
        <v>772</v>
      </c>
      <c r="L400" s="33" t="s">
        <v>9</v>
      </c>
      <c r="M400" s="10">
        <v>4.0999999999999996</v>
      </c>
      <c r="N400" s="27">
        <v>3.2120000000000006</v>
      </c>
      <c r="O400" s="28">
        <v>2.02</v>
      </c>
      <c r="P400" s="27">
        <v>3.18</v>
      </c>
      <c r="Q400" s="40">
        <f t="shared" si="616"/>
        <v>13.2</v>
      </c>
      <c r="R400" s="42">
        <f t="shared" ref="R400" si="1393">Q400+R399</f>
        <v>76.100000000000094</v>
      </c>
      <c r="S400" s="10">
        <f t="shared" ref="S400" si="1394">M400</f>
        <v>4.0999999999999996</v>
      </c>
      <c r="T400" s="27">
        <f t="shared" ref="T400" si="1395">IF(S400&gt;0,T$4,0)</f>
        <v>1</v>
      </c>
      <c r="U400" s="28">
        <f t="shared" ref="U400" si="1396">O400</f>
        <v>2.02</v>
      </c>
      <c r="V400" s="27">
        <f t="shared" ref="V400" si="1397">IF(U400&gt;0,V$4,0)</f>
        <v>1</v>
      </c>
      <c r="W400" s="40">
        <f t="shared" si="1073"/>
        <v>4.12</v>
      </c>
      <c r="X400" s="42">
        <f t="shared" ref="X400" si="1398">W400+X399</f>
        <v>196.94999999999996</v>
      </c>
      <c r="Y400" s="117"/>
      <c r="Z400" s="27"/>
      <c r="AA400" s="33"/>
      <c r="AB400" s="27"/>
      <c r="AC400" s="27"/>
      <c r="AD400" s="27"/>
      <c r="AE400" s="118"/>
      <c r="AF400" s="117"/>
      <c r="AG400" s="27"/>
      <c r="AH400" s="33"/>
      <c r="AI400" s="27"/>
      <c r="AJ400" s="27"/>
      <c r="AK400" s="118"/>
      <c r="AL400" s="70"/>
    </row>
    <row r="401" spans="1:38" outlineLevel="1" x14ac:dyDescent="0.2">
      <c r="A401" s="72"/>
      <c r="B401" s="34">
        <f t="shared" si="623"/>
        <v>396</v>
      </c>
      <c r="C401" s="2" t="s">
        <v>988</v>
      </c>
      <c r="D401" s="55">
        <v>44534</v>
      </c>
      <c r="E401" s="2" t="s">
        <v>47</v>
      </c>
      <c r="F401" s="47" t="s">
        <v>13</v>
      </c>
      <c r="G401" s="47" t="s">
        <v>989</v>
      </c>
      <c r="H401" s="47">
        <v>1000</v>
      </c>
      <c r="I401" s="47" t="s">
        <v>132</v>
      </c>
      <c r="J401" s="47" t="s">
        <v>438</v>
      </c>
      <c r="K401" s="121" t="s">
        <v>772</v>
      </c>
      <c r="L401" s="33" t="s">
        <v>56</v>
      </c>
      <c r="M401" s="10">
        <v>3.38</v>
      </c>
      <c r="N401" s="27">
        <v>4.1873684210526312</v>
      </c>
      <c r="O401" s="28">
        <v>1.55</v>
      </c>
      <c r="P401" s="27">
        <v>0</v>
      </c>
      <c r="Q401" s="40">
        <f t="shared" si="616"/>
        <v>-4.2</v>
      </c>
      <c r="R401" s="42">
        <f t="shared" ref="R401" si="1399">Q401+R400</f>
        <v>71.900000000000091</v>
      </c>
      <c r="S401" s="10">
        <f t="shared" ref="S401" si="1400">M401</f>
        <v>3.38</v>
      </c>
      <c r="T401" s="27">
        <f t="shared" ref="T401" si="1401">IF(S401&gt;0,T$4,0)</f>
        <v>1</v>
      </c>
      <c r="U401" s="28">
        <f t="shared" ref="U401" si="1402">O401</f>
        <v>1.55</v>
      </c>
      <c r="V401" s="27">
        <f t="shared" ref="V401" si="1403">IF(U401&gt;0,V$4,0)</f>
        <v>1</v>
      </c>
      <c r="W401" s="40">
        <f t="shared" si="1073"/>
        <v>-2</v>
      </c>
      <c r="X401" s="42">
        <f t="shared" ref="X401" si="1404">W401+X400</f>
        <v>194.94999999999996</v>
      </c>
      <c r="Y401" s="117"/>
      <c r="Z401" s="27"/>
      <c r="AA401" s="33"/>
      <c r="AB401" s="27"/>
      <c r="AC401" s="27"/>
      <c r="AD401" s="27"/>
      <c r="AE401" s="118"/>
      <c r="AF401" s="117"/>
      <c r="AG401" s="27"/>
      <c r="AH401" s="33"/>
      <c r="AI401" s="27"/>
      <c r="AJ401" s="27"/>
      <c r="AK401" s="118"/>
      <c r="AL401" s="70"/>
    </row>
    <row r="402" spans="1:38" outlineLevel="1" x14ac:dyDescent="0.2">
      <c r="A402" s="72"/>
      <c r="B402" s="34">
        <f t="shared" si="623"/>
        <v>397</v>
      </c>
      <c r="C402" s="2" t="s">
        <v>990</v>
      </c>
      <c r="D402" s="55">
        <v>44535</v>
      </c>
      <c r="E402" s="2" t="s">
        <v>54</v>
      </c>
      <c r="F402" s="47" t="s">
        <v>10</v>
      </c>
      <c r="G402" s="47" t="s">
        <v>67</v>
      </c>
      <c r="H402" s="47">
        <v>1100</v>
      </c>
      <c r="I402" s="47" t="s">
        <v>132</v>
      </c>
      <c r="J402" s="47" t="s">
        <v>120</v>
      </c>
      <c r="K402" s="121" t="s">
        <v>772</v>
      </c>
      <c r="L402" s="33" t="s">
        <v>9</v>
      </c>
      <c r="M402" s="10">
        <v>4.51</v>
      </c>
      <c r="N402" s="27">
        <v>2.8485714285714288</v>
      </c>
      <c r="O402" s="28">
        <v>1.86</v>
      </c>
      <c r="P402" s="27">
        <v>3.3695238095238094</v>
      </c>
      <c r="Q402" s="40">
        <f t="shared" si="616"/>
        <v>12.9</v>
      </c>
      <c r="R402" s="42">
        <f t="shared" ref="R402" si="1405">Q402+R401</f>
        <v>84.800000000000097</v>
      </c>
      <c r="S402" s="10">
        <f t="shared" ref="S402" si="1406">M402</f>
        <v>4.51</v>
      </c>
      <c r="T402" s="27">
        <f t="shared" ref="T402" si="1407">IF(S402&gt;0,T$4,0)</f>
        <v>1</v>
      </c>
      <c r="U402" s="28">
        <f t="shared" ref="U402" si="1408">O402</f>
        <v>1.86</v>
      </c>
      <c r="V402" s="27">
        <f t="shared" ref="V402" si="1409">IF(U402&gt;0,V$4,0)</f>
        <v>1</v>
      </c>
      <c r="W402" s="40">
        <f t="shared" si="1073"/>
        <v>4.37</v>
      </c>
      <c r="X402" s="42">
        <f t="shared" ref="X402" si="1410">W402+X401</f>
        <v>199.31999999999996</v>
      </c>
      <c r="Y402" s="117"/>
      <c r="Z402" s="27"/>
      <c r="AA402" s="33"/>
      <c r="AB402" s="27"/>
      <c r="AC402" s="27"/>
      <c r="AD402" s="27"/>
      <c r="AE402" s="118"/>
      <c r="AF402" s="117"/>
      <c r="AG402" s="27"/>
      <c r="AH402" s="33"/>
      <c r="AI402" s="27"/>
      <c r="AJ402" s="27"/>
      <c r="AK402" s="118"/>
      <c r="AL402" s="70"/>
    </row>
    <row r="403" spans="1:38" outlineLevel="1" x14ac:dyDescent="0.2">
      <c r="A403" s="72"/>
      <c r="B403" s="34">
        <f t="shared" si="623"/>
        <v>398</v>
      </c>
      <c r="C403" s="2" t="s">
        <v>991</v>
      </c>
      <c r="D403" s="55">
        <v>44535</v>
      </c>
      <c r="E403" s="2" t="s">
        <v>54</v>
      </c>
      <c r="F403" s="47" t="s">
        <v>10</v>
      </c>
      <c r="G403" s="47" t="s">
        <v>67</v>
      </c>
      <c r="H403" s="47">
        <v>1100</v>
      </c>
      <c r="I403" s="47" t="s">
        <v>132</v>
      </c>
      <c r="J403" s="47" t="s">
        <v>120</v>
      </c>
      <c r="K403" s="121" t="s">
        <v>772</v>
      </c>
      <c r="L403" s="33" t="s">
        <v>12</v>
      </c>
      <c r="M403" s="10">
        <v>5.56</v>
      </c>
      <c r="N403" s="27">
        <v>2.1990143084260727</v>
      </c>
      <c r="O403" s="28">
        <v>2.2400000000000002</v>
      </c>
      <c r="P403" s="27">
        <v>1.8000000000000003</v>
      </c>
      <c r="Q403" s="40">
        <f t="shared" si="616"/>
        <v>0</v>
      </c>
      <c r="R403" s="42">
        <f t="shared" ref="R403" si="1411">Q403+R402</f>
        <v>84.800000000000097</v>
      </c>
      <c r="S403" s="10">
        <f t="shared" ref="S403" si="1412">M403</f>
        <v>5.56</v>
      </c>
      <c r="T403" s="27">
        <f t="shared" ref="T403" si="1413">IF(S403&gt;0,T$4,0)</f>
        <v>1</v>
      </c>
      <c r="U403" s="28">
        <f t="shared" ref="U403" si="1414">O403</f>
        <v>2.2400000000000002</v>
      </c>
      <c r="V403" s="27">
        <f t="shared" ref="V403" si="1415">IF(U403&gt;0,V$4,0)</f>
        <v>1</v>
      </c>
      <c r="W403" s="40">
        <f t="shared" si="1073"/>
        <v>0.24</v>
      </c>
      <c r="X403" s="42">
        <f t="shared" ref="X403" si="1416">W403+X402</f>
        <v>199.55999999999997</v>
      </c>
      <c r="Y403" s="117"/>
      <c r="Z403" s="27"/>
      <c r="AA403" s="33"/>
      <c r="AB403" s="27"/>
      <c r="AC403" s="27"/>
      <c r="AD403" s="27"/>
      <c r="AE403" s="118"/>
      <c r="AF403" s="117"/>
      <c r="AG403" s="27"/>
      <c r="AH403" s="33"/>
      <c r="AI403" s="27"/>
      <c r="AJ403" s="27"/>
      <c r="AK403" s="118"/>
      <c r="AL403" s="70"/>
    </row>
    <row r="404" spans="1:38" outlineLevel="1" x14ac:dyDescent="0.2">
      <c r="A404" s="72"/>
      <c r="B404" s="34">
        <f t="shared" si="623"/>
        <v>399</v>
      </c>
      <c r="C404" s="2" t="s">
        <v>956</v>
      </c>
      <c r="D404" s="55">
        <v>44535</v>
      </c>
      <c r="E404" s="2" t="s">
        <v>54</v>
      </c>
      <c r="F404" s="47" t="s">
        <v>10</v>
      </c>
      <c r="G404" s="47" t="s">
        <v>67</v>
      </c>
      <c r="H404" s="47">
        <v>1100</v>
      </c>
      <c r="I404" s="47" t="s">
        <v>132</v>
      </c>
      <c r="J404" s="47" t="s">
        <v>120</v>
      </c>
      <c r="K404" s="121" t="s">
        <v>772</v>
      </c>
      <c r="L404" s="33" t="s">
        <v>74</v>
      </c>
      <c r="M404" s="10">
        <v>19.5</v>
      </c>
      <c r="N404" s="27">
        <v>0.54243243243243244</v>
      </c>
      <c r="O404" s="28">
        <v>4.5</v>
      </c>
      <c r="P404" s="27">
        <v>0.1466666666666667</v>
      </c>
      <c r="Q404" s="40">
        <f t="shared" si="616"/>
        <v>-0.7</v>
      </c>
      <c r="R404" s="42">
        <f t="shared" ref="R404" si="1417">Q404+R403</f>
        <v>84.100000000000094</v>
      </c>
      <c r="S404" s="10">
        <f t="shared" ref="S404" si="1418">M404</f>
        <v>19.5</v>
      </c>
      <c r="T404" s="27">
        <f t="shared" ref="T404" si="1419">IF(S404&gt;0,T$4,0)</f>
        <v>1</v>
      </c>
      <c r="U404" s="28">
        <f t="shared" ref="U404" si="1420">O404</f>
        <v>4.5</v>
      </c>
      <c r="V404" s="27">
        <f t="shared" ref="V404" si="1421">IF(U404&gt;0,V$4,0)</f>
        <v>1</v>
      </c>
      <c r="W404" s="40">
        <f t="shared" si="1073"/>
        <v>-2</v>
      </c>
      <c r="X404" s="42">
        <f t="shared" ref="X404" si="1422">W404+X403</f>
        <v>197.55999999999997</v>
      </c>
      <c r="Y404" s="117"/>
      <c r="Z404" s="27"/>
      <c r="AA404" s="33"/>
      <c r="AB404" s="27"/>
      <c r="AC404" s="27"/>
      <c r="AD404" s="27"/>
      <c r="AE404" s="118"/>
      <c r="AF404" s="117"/>
      <c r="AG404" s="27"/>
      <c r="AH404" s="33"/>
      <c r="AI404" s="27"/>
      <c r="AJ404" s="27"/>
      <c r="AK404" s="118"/>
      <c r="AL404" s="70"/>
    </row>
    <row r="405" spans="1:38" outlineLevel="1" x14ac:dyDescent="0.2">
      <c r="A405" s="72"/>
      <c r="B405" s="34">
        <f t="shared" si="623"/>
        <v>400</v>
      </c>
      <c r="C405" s="2" t="s">
        <v>992</v>
      </c>
      <c r="D405" s="55">
        <v>44535</v>
      </c>
      <c r="E405" s="2" t="s">
        <v>54</v>
      </c>
      <c r="F405" s="47" t="s">
        <v>48</v>
      </c>
      <c r="G405" s="47" t="s">
        <v>69</v>
      </c>
      <c r="H405" s="47">
        <v>1100</v>
      </c>
      <c r="I405" s="47" t="s">
        <v>132</v>
      </c>
      <c r="J405" s="47" t="s">
        <v>120</v>
      </c>
      <c r="K405" s="121" t="s">
        <v>772</v>
      </c>
      <c r="L405" s="33" t="s">
        <v>74</v>
      </c>
      <c r="M405" s="10">
        <v>8.8000000000000007</v>
      </c>
      <c r="N405" s="27">
        <v>1.2780224403927067</v>
      </c>
      <c r="O405" s="28">
        <v>3.28</v>
      </c>
      <c r="P405" s="27">
        <v>0.5755555555555556</v>
      </c>
      <c r="Q405" s="40">
        <f t="shared" si="616"/>
        <v>-1.9</v>
      </c>
      <c r="R405" s="42">
        <f t="shared" ref="R405" si="1423">Q405+R404</f>
        <v>82.200000000000088</v>
      </c>
      <c r="S405" s="10">
        <f t="shared" ref="S405" si="1424">M405</f>
        <v>8.8000000000000007</v>
      </c>
      <c r="T405" s="27">
        <f t="shared" ref="T405" si="1425">IF(S405&gt;0,T$4,0)</f>
        <v>1</v>
      </c>
      <c r="U405" s="28">
        <f t="shared" ref="U405" si="1426">O405</f>
        <v>3.28</v>
      </c>
      <c r="V405" s="27">
        <f t="shared" ref="V405" si="1427">IF(U405&gt;0,V$4,0)</f>
        <v>1</v>
      </c>
      <c r="W405" s="40">
        <f t="shared" si="1073"/>
        <v>-2</v>
      </c>
      <c r="X405" s="42">
        <f t="shared" ref="X405" si="1428">W405+X404</f>
        <v>195.55999999999997</v>
      </c>
      <c r="Y405" s="117"/>
      <c r="Z405" s="27"/>
      <c r="AA405" s="33"/>
      <c r="AB405" s="27"/>
      <c r="AC405" s="27"/>
      <c r="AD405" s="27"/>
      <c r="AE405" s="118"/>
      <c r="AF405" s="117"/>
      <c r="AG405" s="27"/>
      <c r="AH405" s="33"/>
      <c r="AI405" s="27"/>
      <c r="AJ405" s="27"/>
      <c r="AK405" s="118"/>
      <c r="AL405" s="70"/>
    </row>
    <row r="406" spans="1:38" outlineLevel="1" x14ac:dyDescent="0.2">
      <c r="A406" s="72"/>
      <c r="B406" s="34">
        <f t="shared" si="623"/>
        <v>401</v>
      </c>
      <c r="C406" s="2" t="s">
        <v>993</v>
      </c>
      <c r="D406" s="55">
        <v>44535</v>
      </c>
      <c r="E406" s="2" t="s">
        <v>30</v>
      </c>
      <c r="F406" s="47" t="s">
        <v>46</v>
      </c>
      <c r="G406" s="47" t="s">
        <v>70</v>
      </c>
      <c r="H406" s="47">
        <v>1000</v>
      </c>
      <c r="I406" s="47" t="s">
        <v>132</v>
      </c>
      <c r="J406" s="47" t="s">
        <v>120</v>
      </c>
      <c r="K406" s="121" t="s">
        <v>772</v>
      </c>
      <c r="L406" s="33" t="s">
        <v>12</v>
      </c>
      <c r="M406" s="10">
        <v>12.61</v>
      </c>
      <c r="N406" s="27">
        <v>0.85828375286041203</v>
      </c>
      <c r="O406" s="28">
        <v>3.85</v>
      </c>
      <c r="P406" s="27">
        <v>0.31400000000000006</v>
      </c>
      <c r="Q406" s="40">
        <f t="shared" si="616"/>
        <v>0</v>
      </c>
      <c r="R406" s="42">
        <f t="shared" ref="R406:R407" si="1429">Q406+R405</f>
        <v>82.200000000000088</v>
      </c>
      <c r="S406" s="10">
        <f t="shared" ref="S406:S407" si="1430">M406</f>
        <v>12.61</v>
      </c>
      <c r="T406" s="27">
        <f t="shared" ref="T406:T407" si="1431">IF(S406&gt;0,T$4,0)</f>
        <v>1</v>
      </c>
      <c r="U406" s="28">
        <f t="shared" ref="U406:U407" si="1432">O406</f>
        <v>3.85</v>
      </c>
      <c r="V406" s="27">
        <f t="shared" ref="V406:V407" si="1433">IF(U406&gt;0,V$4,0)</f>
        <v>1</v>
      </c>
      <c r="W406" s="40">
        <f t="shared" si="1073"/>
        <v>1.85</v>
      </c>
      <c r="X406" s="42">
        <f t="shared" ref="X406:X407" si="1434">W406+X405</f>
        <v>197.40999999999997</v>
      </c>
      <c r="Y406" s="117"/>
      <c r="Z406" s="27"/>
      <c r="AA406" s="33"/>
      <c r="AB406" s="27"/>
      <c r="AC406" s="27"/>
      <c r="AD406" s="27"/>
      <c r="AE406" s="118"/>
      <c r="AF406" s="117"/>
      <c r="AG406" s="27"/>
      <c r="AH406" s="33"/>
      <c r="AI406" s="27"/>
      <c r="AJ406" s="27"/>
      <c r="AK406" s="118"/>
      <c r="AL406" s="70"/>
    </row>
    <row r="407" spans="1:38" outlineLevel="1" x14ac:dyDescent="0.2">
      <c r="A407" s="72"/>
      <c r="B407" s="34">
        <f t="shared" si="623"/>
        <v>402</v>
      </c>
      <c r="C407" s="2" t="s">
        <v>995</v>
      </c>
      <c r="D407" s="55">
        <v>44537</v>
      </c>
      <c r="E407" s="2" t="s">
        <v>50</v>
      </c>
      <c r="F407" s="47" t="s">
        <v>36</v>
      </c>
      <c r="G407" s="47" t="s">
        <v>67</v>
      </c>
      <c r="H407" s="47">
        <v>1100</v>
      </c>
      <c r="I407" s="47" t="s">
        <v>132</v>
      </c>
      <c r="J407" s="47" t="s">
        <v>120</v>
      </c>
      <c r="K407" s="121" t="s">
        <v>772</v>
      </c>
      <c r="L407" s="33" t="s">
        <v>66</v>
      </c>
      <c r="M407" s="10">
        <v>8</v>
      </c>
      <c r="N407" s="27">
        <v>1.4242857142857144</v>
      </c>
      <c r="O407" s="28">
        <v>1.84</v>
      </c>
      <c r="P407" s="27">
        <v>1.6457142857142857</v>
      </c>
      <c r="Q407" s="40">
        <f t="shared" si="616"/>
        <v>-3.1</v>
      </c>
      <c r="R407" s="42">
        <f t="shared" si="1429"/>
        <v>79.100000000000094</v>
      </c>
      <c r="S407" s="10">
        <f t="shared" si="1430"/>
        <v>8</v>
      </c>
      <c r="T407" s="27">
        <f t="shared" si="1431"/>
        <v>1</v>
      </c>
      <c r="U407" s="28">
        <f t="shared" si="1432"/>
        <v>1.84</v>
      </c>
      <c r="V407" s="27">
        <f t="shared" si="1433"/>
        <v>1</v>
      </c>
      <c r="W407" s="40">
        <f t="shared" si="1073"/>
        <v>-2</v>
      </c>
      <c r="X407" s="42">
        <f t="shared" si="1434"/>
        <v>195.40999999999997</v>
      </c>
      <c r="Y407" s="117"/>
      <c r="Z407" s="27"/>
      <c r="AA407" s="33"/>
      <c r="AB407" s="27"/>
      <c r="AC407" s="27"/>
      <c r="AD407" s="27"/>
      <c r="AE407" s="118"/>
      <c r="AF407" s="117"/>
      <c r="AG407" s="27"/>
      <c r="AH407" s="33"/>
      <c r="AI407" s="27"/>
      <c r="AJ407" s="27"/>
      <c r="AK407" s="118"/>
      <c r="AL407" s="70"/>
    </row>
    <row r="408" spans="1:38" outlineLevel="1" x14ac:dyDescent="0.2">
      <c r="A408" s="72"/>
      <c r="B408" s="34">
        <f t="shared" si="623"/>
        <v>403</v>
      </c>
      <c r="C408" s="2" t="s">
        <v>996</v>
      </c>
      <c r="D408" s="55">
        <v>44538</v>
      </c>
      <c r="E408" s="2" t="s">
        <v>43</v>
      </c>
      <c r="F408" s="47" t="s">
        <v>25</v>
      </c>
      <c r="G408" s="47" t="s">
        <v>245</v>
      </c>
      <c r="H408" s="47">
        <v>1000</v>
      </c>
      <c r="I408" s="47" t="s">
        <v>132</v>
      </c>
      <c r="J408" s="47" t="s">
        <v>120</v>
      </c>
      <c r="K408" s="121" t="s">
        <v>772</v>
      </c>
      <c r="L408" s="33" t="s">
        <v>56</v>
      </c>
      <c r="M408" s="10">
        <v>6.6</v>
      </c>
      <c r="N408" s="27">
        <v>1.7861904761904766</v>
      </c>
      <c r="O408" s="28">
        <v>2.84</v>
      </c>
      <c r="P408" s="27">
        <v>0.97999999999999976</v>
      </c>
      <c r="Q408" s="40">
        <f t="shared" si="616"/>
        <v>-2.8</v>
      </c>
      <c r="R408" s="42">
        <f t="shared" ref="R408" si="1435">Q408+R407</f>
        <v>76.300000000000097</v>
      </c>
      <c r="S408" s="10">
        <f t="shared" ref="S408" si="1436">M408</f>
        <v>6.6</v>
      </c>
      <c r="T408" s="27">
        <f t="shared" ref="T408" si="1437">IF(S408&gt;0,T$4,0)</f>
        <v>1</v>
      </c>
      <c r="U408" s="28">
        <f t="shared" ref="U408" si="1438">O408</f>
        <v>2.84</v>
      </c>
      <c r="V408" s="27">
        <f t="shared" ref="V408" si="1439">IF(U408&gt;0,V$4,0)</f>
        <v>1</v>
      </c>
      <c r="W408" s="40">
        <f t="shared" si="1073"/>
        <v>-2</v>
      </c>
      <c r="X408" s="42">
        <f t="shared" ref="X408" si="1440">W408+X407</f>
        <v>193.40999999999997</v>
      </c>
      <c r="Y408" s="117"/>
      <c r="Z408" s="27"/>
      <c r="AA408" s="33"/>
      <c r="AB408" s="27"/>
      <c r="AC408" s="27"/>
      <c r="AD408" s="27"/>
      <c r="AE408" s="118"/>
      <c r="AF408" s="117"/>
      <c r="AG408" s="27"/>
      <c r="AH408" s="33"/>
      <c r="AI408" s="27"/>
      <c r="AJ408" s="27"/>
      <c r="AK408" s="118"/>
      <c r="AL408" s="70"/>
    </row>
    <row r="409" spans="1:38" outlineLevel="1" x14ac:dyDescent="0.2">
      <c r="A409" s="72"/>
      <c r="B409" s="34">
        <f t="shared" si="623"/>
        <v>404</v>
      </c>
      <c r="C409" s="2" t="s">
        <v>998</v>
      </c>
      <c r="D409" s="55">
        <v>44540</v>
      </c>
      <c r="E409" s="2" t="s">
        <v>51</v>
      </c>
      <c r="F409" s="47" t="s">
        <v>36</v>
      </c>
      <c r="G409" s="47" t="s">
        <v>67</v>
      </c>
      <c r="H409" s="47">
        <v>1318</v>
      </c>
      <c r="I409" s="47" t="s">
        <v>131</v>
      </c>
      <c r="J409" s="47" t="s">
        <v>120</v>
      </c>
      <c r="K409" s="121" t="s">
        <v>772</v>
      </c>
      <c r="L409" s="33" t="s">
        <v>110</v>
      </c>
      <c r="M409" s="10">
        <v>9.7799999999999994</v>
      </c>
      <c r="N409" s="27">
        <v>1.1442857142857141</v>
      </c>
      <c r="O409" s="28">
        <v>3.5</v>
      </c>
      <c r="P409" s="27">
        <v>0.43999999999999961</v>
      </c>
      <c r="Q409" s="40">
        <f t="shared" si="616"/>
        <v>-1.6</v>
      </c>
      <c r="R409" s="42">
        <f t="shared" ref="R409" si="1441">Q409+R408</f>
        <v>74.700000000000102</v>
      </c>
      <c r="S409" s="10">
        <f t="shared" ref="S409" si="1442">M409</f>
        <v>9.7799999999999994</v>
      </c>
      <c r="T409" s="27">
        <f t="shared" ref="T409" si="1443">IF(S409&gt;0,T$4,0)</f>
        <v>1</v>
      </c>
      <c r="U409" s="28">
        <f t="shared" ref="U409" si="1444">O409</f>
        <v>3.5</v>
      </c>
      <c r="V409" s="27">
        <f t="shared" ref="V409" si="1445">IF(U409&gt;0,V$4,0)</f>
        <v>1</v>
      </c>
      <c r="W409" s="40">
        <f t="shared" si="1073"/>
        <v>-2</v>
      </c>
      <c r="X409" s="42">
        <f t="shared" ref="X409" si="1446">W409+X408</f>
        <v>191.40999999999997</v>
      </c>
      <c r="Y409" s="117"/>
      <c r="Z409" s="27"/>
      <c r="AA409" s="33"/>
      <c r="AB409" s="27"/>
      <c r="AC409" s="27"/>
      <c r="AD409" s="27"/>
      <c r="AE409" s="118"/>
      <c r="AF409" s="117"/>
      <c r="AG409" s="27"/>
      <c r="AH409" s="33"/>
      <c r="AI409" s="27"/>
      <c r="AJ409" s="27"/>
      <c r="AK409" s="118"/>
      <c r="AL409" s="70"/>
    </row>
    <row r="410" spans="1:38" outlineLevel="1" x14ac:dyDescent="0.2">
      <c r="A410" s="72"/>
      <c r="B410" s="34">
        <f t="shared" si="623"/>
        <v>405</v>
      </c>
      <c r="C410" s="2" t="s">
        <v>999</v>
      </c>
      <c r="D410" s="55">
        <v>44540</v>
      </c>
      <c r="E410" s="2" t="s">
        <v>51</v>
      </c>
      <c r="F410" s="47" t="s">
        <v>10</v>
      </c>
      <c r="G410" s="47" t="s">
        <v>67</v>
      </c>
      <c r="H410" s="47">
        <v>1118</v>
      </c>
      <c r="I410" s="47" t="s">
        <v>131</v>
      </c>
      <c r="J410" s="47" t="s">
        <v>120</v>
      </c>
      <c r="K410" s="121" t="s">
        <v>772</v>
      </c>
      <c r="L410" s="33" t="s">
        <v>74</v>
      </c>
      <c r="M410" s="10">
        <v>11</v>
      </c>
      <c r="N410" s="27">
        <v>1</v>
      </c>
      <c r="O410" s="28">
        <v>3.15</v>
      </c>
      <c r="P410" s="27">
        <v>0.44500000000000006</v>
      </c>
      <c r="Q410" s="40">
        <f t="shared" si="616"/>
        <v>-1.4</v>
      </c>
      <c r="R410" s="42">
        <f t="shared" ref="R410" si="1447">Q410+R409</f>
        <v>73.300000000000097</v>
      </c>
      <c r="S410" s="10">
        <f t="shared" ref="S410" si="1448">M410</f>
        <v>11</v>
      </c>
      <c r="T410" s="27">
        <f t="shared" ref="T410" si="1449">IF(S410&gt;0,T$4,0)</f>
        <v>1</v>
      </c>
      <c r="U410" s="28">
        <f t="shared" ref="U410" si="1450">O410</f>
        <v>3.15</v>
      </c>
      <c r="V410" s="27">
        <f t="shared" ref="V410" si="1451">IF(U410&gt;0,V$4,0)</f>
        <v>1</v>
      </c>
      <c r="W410" s="40">
        <f t="shared" si="1073"/>
        <v>-2</v>
      </c>
      <c r="X410" s="42">
        <f t="shared" ref="X410" si="1452">W410+X409</f>
        <v>189.40999999999997</v>
      </c>
      <c r="Y410" s="117"/>
      <c r="Z410" s="27"/>
      <c r="AA410" s="33"/>
      <c r="AB410" s="27"/>
      <c r="AC410" s="27"/>
      <c r="AD410" s="27"/>
      <c r="AE410" s="118"/>
      <c r="AF410" s="117"/>
      <c r="AG410" s="27"/>
      <c r="AH410" s="33"/>
      <c r="AI410" s="27"/>
      <c r="AJ410" s="27"/>
      <c r="AK410" s="118"/>
      <c r="AL410" s="70"/>
    </row>
    <row r="411" spans="1:38" outlineLevel="1" x14ac:dyDescent="0.2">
      <c r="A411" s="72"/>
      <c r="B411" s="34">
        <f t="shared" si="623"/>
        <v>406</v>
      </c>
      <c r="C411" s="2" t="s">
        <v>1000</v>
      </c>
      <c r="D411" s="55">
        <v>44540</v>
      </c>
      <c r="E411" s="2" t="s">
        <v>51</v>
      </c>
      <c r="F411" s="47" t="s">
        <v>34</v>
      </c>
      <c r="G411" s="47" t="s">
        <v>67</v>
      </c>
      <c r="H411" s="47">
        <v>1218</v>
      </c>
      <c r="I411" s="47" t="s">
        <v>131</v>
      </c>
      <c r="J411" s="47" t="s">
        <v>120</v>
      </c>
      <c r="K411" s="121" t="s">
        <v>772</v>
      </c>
      <c r="L411" s="33" t="s">
        <v>9</v>
      </c>
      <c r="M411" s="10">
        <v>6.61</v>
      </c>
      <c r="N411" s="27">
        <v>1.7766666666666671</v>
      </c>
      <c r="O411" s="28">
        <v>1.92</v>
      </c>
      <c r="P411" s="27">
        <v>1.9599999999999995</v>
      </c>
      <c r="Q411" s="40">
        <f t="shared" si="616"/>
        <v>11.8</v>
      </c>
      <c r="R411" s="42">
        <f t="shared" ref="R411" si="1453">Q411+R410</f>
        <v>85.100000000000094</v>
      </c>
      <c r="S411" s="10">
        <f t="shared" ref="S411" si="1454">M411</f>
        <v>6.61</v>
      </c>
      <c r="T411" s="27">
        <f t="shared" ref="T411" si="1455">IF(S411&gt;0,T$4,0)</f>
        <v>1</v>
      </c>
      <c r="U411" s="28">
        <f t="shared" ref="U411" si="1456">O411</f>
        <v>1.92</v>
      </c>
      <c r="V411" s="27">
        <f t="shared" ref="V411" si="1457">IF(U411&gt;0,V$4,0)</f>
        <v>1</v>
      </c>
      <c r="W411" s="40">
        <f t="shared" si="1073"/>
        <v>6.53</v>
      </c>
      <c r="X411" s="42">
        <f t="shared" ref="X411" si="1458">W411+X410</f>
        <v>195.93999999999997</v>
      </c>
      <c r="Y411" s="117"/>
      <c r="Z411" s="27"/>
      <c r="AA411" s="33"/>
      <c r="AB411" s="27"/>
      <c r="AC411" s="27"/>
      <c r="AD411" s="27"/>
      <c r="AE411" s="118"/>
      <c r="AF411" s="117"/>
      <c r="AG411" s="27"/>
      <c r="AH411" s="33"/>
      <c r="AI411" s="27"/>
      <c r="AJ411" s="27"/>
      <c r="AK411" s="118"/>
      <c r="AL411" s="70"/>
    </row>
    <row r="412" spans="1:38" outlineLevel="1" x14ac:dyDescent="0.2">
      <c r="A412" s="72"/>
      <c r="B412" s="34">
        <f t="shared" si="623"/>
        <v>407</v>
      </c>
      <c r="C412" s="2" t="s">
        <v>1001</v>
      </c>
      <c r="D412" s="55">
        <v>44540</v>
      </c>
      <c r="E412" s="2" t="s">
        <v>15</v>
      </c>
      <c r="F412" s="47" t="s">
        <v>25</v>
      </c>
      <c r="G412" s="47" t="s">
        <v>67</v>
      </c>
      <c r="H412" s="47">
        <v>1000</v>
      </c>
      <c r="I412" s="47" t="s">
        <v>132</v>
      </c>
      <c r="J412" s="47" t="s">
        <v>120</v>
      </c>
      <c r="K412" s="121" t="s">
        <v>772</v>
      </c>
      <c r="L412" s="33" t="s">
        <v>56</v>
      </c>
      <c r="M412" s="10">
        <v>18.45</v>
      </c>
      <c r="N412" s="27">
        <v>0.57285714285714295</v>
      </c>
      <c r="O412" s="28">
        <v>3.7</v>
      </c>
      <c r="P412" s="27">
        <v>0.22666666666666668</v>
      </c>
      <c r="Q412" s="40">
        <f t="shared" si="616"/>
        <v>-0.8</v>
      </c>
      <c r="R412" s="42">
        <f t="shared" ref="R412" si="1459">Q412+R411</f>
        <v>84.300000000000097</v>
      </c>
      <c r="S412" s="10">
        <f t="shared" ref="S412" si="1460">M412</f>
        <v>18.45</v>
      </c>
      <c r="T412" s="27">
        <f t="shared" ref="T412" si="1461">IF(S412&gt;0,T$4,0)</f>
        <v>1</v>
      </c>
      <c r="U412" s="28">
        <f t="shared" ref="U412" si="1462">O412</f>
        <v>3.7</v>
      </c>
      <c r="V412" s="27">
        <f t="shared" ref="V412" si="1463">IF(U412&gt;0,V$4,0)</f>
        <v>1</v>
      </c>
      <c r="W412" s="40">
        <f t="shared" si="1073"/>
        <v>-2</v>
      </c>
      <c r="X412" s="42">
        <f t="shared" ref="X412" si="1464">W412+X411</f>
        <v>193.93999999999997</v>
      </c>
      <c r="Y412" s="117"/>
      <c r="Z412" s="27"/>
      <c r="AA412" s="33"/>
      <c r="AB412" s="27"/>
      <c r="AC412" s="27"/>
      <c r="AD412" s="27"/>
      <c r="AE412" s="118"/>
      <c r="AF412" s="117"/>
      <c r="AG412" s="27"/>
      <c r="AH412" s="33"/>
      <c r="AI412" s="27"/>
      <c r="AJ412" s="27"/>
      <c r="AK412" s="118"/>
      <c r="AL412" s="70"/>
    </row>
    <row r="413" spans="1:38" outlineLevel="1" x14ac:dyDescent="0.2">
      <c r="A413" s="72"/>
      <c r="B413" s="34">
        <f t="shared" si="623"/>
        <v>408</v>
      </c>
      <c r="C413" s="2" t="s">
        <v>1002</v>
      </c>
      <c r="D413" s="55">
        <v>44540</v>
      </c>
      <c r="E413" s="2" t="s">
        <v>15</v>
      </c>
      <c r="F413" s="47" t="s">
        <v>10</v>
      </c>
      <c r="G413" s="47" t="s">
        <v>67</v>
      </c>
      <c r="H413" s="47">
        <v>1400</v>
      </c>
      <c r="I413" s="47" t="s">
        <v>132</v>
      </c>
      <c r="J413" s="47" t="s">
        <v>120</v>
      </c>
      <c r="K413" s="121" t="s">
        <v>772</v>
      </c>
      <c r="L413" s="33" t="s">
        <v>74</v>
      </c>
      <c r="M413" s="10">
        <v>15</v>
      </c>
      <c r="N413" s="27">
        <v>0.71714285714285708</v>
      </c>
      <c r="O413" s="28">
        <v>3.48</v>
      </c>
      <c r="P413" s="27">
        <v>0.28000000000000003</v>
      </c>
      <c r="Q413" s="40">
        <f t="shared" si="616"/>
        <v>-1</v>
      </c>
      <c r="R413" s="42">
        <f t="shared" ref="R413" si="1465">Q413+R412</f>
        <v>83.300000000000097</v>
      </c>
      <c r="S413" s="10">
        <f t="shared" ref="S413" si="1466">M413</f>
        <v>15</v>
      </c>
      <c r="T413" s="27">
        <f t="shared" ref="T413" si="1467">IF(S413&gt;0,T$4,0)</f>
        <v>1</v>
      </c>
      <c r="U413" s="28">
        <f t="shared" ref="U413" si="1468">O413</f>
        <v>3.48</v>
      </c>
      <c r="V413" s="27">
        <f t="shared" ref="V413" si="1469">IF(U413&gt;0,V$4,0)</f>
        <v>1</v>
      </c>
      <c r="W413" s="40">
        <f t="shared" si="1073"/>
        <v>-2</v>
      </c>
      <c r="X413" s="42">
        <f t="shared" ref="X413" si="1470">W413+X412</f>
        <v>191.93999999999997</v>
      </c>
      <c r="Y413" s="117"/>
      <c r="Z413" s="27"/>
      <c r="AA413" s="33"/>
      <c r="AB413" s="27"/>
      <c r="AC413" s="27"/>
      <c r="AD413" s="27"/>
      <c r="AE413" s="118"/>
      <c r="AF413" s="117"/>
      <c r="AG413" s="27"/>
      <c r="AH413" s="33"/>
      <c r="AI413" s="27"/>
      <c r="AJ413" s="27"/>
      <c r="AK413" s="118"/>
      <c r="AL413" s="70"/>
    </row>
    <row r="414" spans="1:38" outlineLevel="1" x14ac:dyDescent="0.2">
      <c r="A414" s="72"/>
      <c r="B414" s="34">
        <f t="shared" si="623"/>
        <v>409</v>
      </c>
      <c r="C414" s="2" t="s">
        <v>550</v>
      </c>
      <c r="D414" s="55">
        <v>44540</v>
      </c>
      <c r="E414" s="2" t="s">
        <v>15</v>
      </c>
      <c r="F414" s="47" t="s">
        <v>34</v>
      </c>
      <c r="G414" s="47" t="s">
        <v>70</v>
      </c>
      <c r="H414" s="47">
        <v>1200</v>
      </c>
      <c r="I414" s="47" t="s">
        <v>132</v>
      </c>
      <c r="J414" s="47" t="s">
        <v>120</v>
      </c>
      <c r="K414" s="121" t="s">
        <v>772</v>
      </c>
      <c r="L414" s="33" t="s">
        <v>9</v>
      </c>
      <c r="M414" s="10">
        <v>5.66</v>
      </c>
      <c r="N414" s="27">
        <v>2.1551351351351351</v>
      </c>
      <c r="O414" s="28">
        <v>2.16</v>
      </c>
      <c r="P414" s="27">
        <v>1.8655555555555556</v>
      </c>
      <c r="Q414" s="40">
        <f t="shared" si="616"/>
        <v>12.2</v>
      </c>
      <c r="R414" s="42">
        <f t="shared" ref="R414" si="1471">Q414+R413</f>
        <v>95.500000000000099</v>
      </c>
      <c r="S414" s="10">
        <f t="shared" ref="S414" si="1472">M414</f>
        <v>5.66</v>
      </c>
      <c r="T414" s="27">
        <f t="shared" ref="T414" si="1473">IF(S414&gt;0,T$4,0)</f>
        <v>1</v>
      </c>
      <c r="U414" s="28">
        <f t="shared" ref="U414" si="1474">O414</f>
        <v>2.16</v>
      </c>
      <c r="V414" s="27">
        <f t="shared" ref="V414" si="1475">IF(U414&gt;0,V$4,0)</f>
        <v>1</v>
      </c>
      <c r="W414" s="40">
        <f t="shared" si="1073"/>
        <v>5.82</v>
      </c>
      <c r="X414" s="42">
        <f t="shared" ref="X414" si="1476">W414+X413</f>
        <v>197.75999999999996</v>
      </c>
      <c r="Y414" s="117"/>
      <c r="Z414" s="27"/>
      <c r="AA414" s="33"/>
      <c r="AB414" s="27"/>
      <c r="AC414" s="27"/>
      <c r="AD414" s="27"/>
      <c r="AE414" s="118"/>
      <c r="AF414" s="117"/>
      <c r="AG414" s="27"/>
      <c r="AH414" s="33"/>
      <c r="AI414" s="27"/>
      <c r="AJ414" s="27"/>
      <c r="AK414" s="118"/>
      <c r="AL414" s="70"/>
    </row>
    <row r="415" spans="1:38" outlineLevel="1" x14ac:dyDescent="0.2">
      <c r="A415" s="72"/>
      <c r="B415" s="34">
        <f t="shared" si="623"/>
        <v>410</v>
      </c>
      <c r="C415" s="2" t="s">
        <v>203</v>
      </c>
      <c r="D415" s="55">
        <v>44540</v>
      </c>
      <c r="E415" s="2" t="s">
        <v>27</v>
      </c>
      <c r="F415" s="47" t="s">
        <v>10</v>
      </c>
      <c r="G415" s="47" t="s">
        <v>67</v>
      </c>
      <c r="H415" s="47">
        <v>1200</v>
      </c>
      <c r="I415" s="47" t="s">
        <v>132</v>
      </c>
      <c r="J415" s="47" t="s">
        <v>120</v>
      </c>
      <c r="K415" s="121" t="s">
        <v>772</v>
      </c>
      <c r="L415" s="33" t="s">
        <v>9</v>
      </c>
      <c r="M415" s="10">
        <v>3.58</v>
      </c>
      <c r="N415" s="27">
        <v>3.878536585365854</v>
      </c>
      <c r="O415" s="28">
        <v>1.29</v>
      </c>
      <c r="P415" s="27">
        <v>0</v>
      </c>
      <c r="Q415" s="40">
        <f t="shared" si="616"/>
        <v>10</v>
      </c>
      <c r="R415" s="42">
        <f t="shared" ref="R415:R416" si="1477">Q415+R414</f>
        <v>105.5000000000001</v>
      </c>
      <c r="S415" s="10">
        <f t="shared" ref="S415:S416" si="1478">M415</f>
        <v>3.58</v>
      </c>
      <c r="T415" s="27">
        <f t="shared" ref="T415:T416" si="1479">IF(S415&gt;0,T$4,0)</f>
        <v>1</v>
      </c>
      <c r="U415" s="28">
        <f t="shared" ref="U415:U416" si="1480">O415</f>
        <v>1.29</v>
      </c>
      <c r="V415" s="27">
        <f t="shared" ref="V415:V416" si="1481">IF(U415&gt;0,V$4,0)</f>
        <v>1</v>
      </c>
      <c r="W415" s="40">
        <f t="shared" si="1073"/>
        <v>2.87</v>
      </c>
      <c r="X415" s="42">
        <f t="shared" ref="X415:X416" si="1482">W415+X414</f>
        <v>200.62999999999997</v>
      </c>
      <c r="Y415" s="117"/>
      <c r="Z415" s="27"/>
      <c r="AA415" s="33"/>
      <c r="AB415" s="27"/>
      <c r="AC415" s="27"/>
      <c r="AD415" s="27"/>
      <c r="AE415" s="118"/>
      <c r="AF415" s="117"/>
      <c r="AG415" s="27"/>
      <c r="AH415" s="33"/>
      <c r="AI415" s="27"/>
      <c r="AJ415" s="27"/>
      <c r="AK415" s="118"/>
      <c r="AL415" s="70"/>
    </row>
    <row r="416" spans="1:38" outlineLevel="1" x14ac:dyDescent="0.2">
      <c r="A416" s="72"/>
      <c r="B416" s="34">
        <f t="shared" si="623"/>
        <v>411</v>
      </c>
      <c r="C416" s="2" t="s">
        <v>1007</v>
      </c>
      <c r="D416" s="55">
        <v>44541</v>
      </c>
      <c r="E416" s="2" t="s">
        <v>31</v>
      </c>
      <c r="F416" s="47" t="s">
        <v>25</v>
      </c>
      <c r="G416" s="47" t="s">
        <v>245</v>
      </c>
      <c r="H416" s="47">
        <v>1000</v>
      </c>
      <c r="I416" s="47" t="s">
        <v>132</v>
      </c>
      <c r="J416" s="47" t="s">
        <v>120</v>
      </c>
      <c r="K416" s="121" t="s">
        <v>772</v>
      </c>
      <c r="L416" s="33" t="s">
        <v>62</v>
      </c>
      <c r="M416" s="10">
        <v>6.2</v>
      </c>
      <c r="N416" s="27">
        <v>1.93</v>
      </c>
      <c r="O416" s="28">
        <v>2.16</v>
      </c>
      <c r="P416" s="27">
        <v>1.6799999999999997</v>
      </c>
      <c r="Q416" s="40">
        <f t="shared" si="616"/>
        <v>-3.6</v>
      </c>
      <c r="R416" s="42">
        <f t="shared" si="1477"/>
        <v>101.90000000000011</v>
      </c>
      <c r="S416" s="10">
        <f t="shared" si="1478"/>
        <v>6.2</v>
      </c>
      <c r="T416" s="27">
        <f t="shared" si="1479"/>
        <v>1</v>
      </c>
      <c r="U416" s="28">
        <f t="shared" si="1480"/>
        <v>2.16</v>
      </c>
      <c r="V416" s="27">
        <f t="shared" si="1481"/>
        <v>1</v>
      </c>
      <c r="W416" s="40">
        <f t="shared" si="1073"/>
        <v>-2</v>
      </c>
      <c r="X416" s="42">
        <f t="shared" si="1482"/>
        <v>198.62999999999997</v>
      </c>
      <c r="Y416" s="117"/>
      <c r="Z416" s="27"/>
      <c r="AA416" s="33"/>
      <c r="AB416" s="27"/>
      <c r="AC416" s="27"/>
      <c r="AD416" s="27"/>
      <c r="AE416" s="118"/>
      <c r="AF416" s="117"/>
      <c r="AG416" s="27"/>
      <c r="AH416" s="33"/>
      <c r="AI416" s="27"/>
      <c r="AJ416" s="27"/>
      <c r="AK416" s="118"/>
      <c r="AL416" s="70"/>
    </row>
    <row r="417" spans="1:38" outlineLevel="1" x14ac:dyDescent="0.2">
      <c r="A417" s="72"/>
      <c r="B417" s="34">
        <f t="shared" si="623"/>
        <v>412</v>
      </c>
      <c r="C417" s="2" t="s">
        <v>1008</v>
      </c>
      <c r="D417" s="55">
        <v>44542</v>
      </c>
      <c r="E417" s="2" t="s">
        <v>40</v>
      </c>
      <c r="F417" s="47" t="s">
        <v>25</v>
      </c>
      <c r="G417" s="47" t="s">
        <v>67</v>
      </c>
      <c r="H417" s="47">
        <v>1000</v>
      </c>
      <c r="I417" s="47" t="s">
        <v>132</v>
      </c>
      <c r="J417" s="47" t="s">
        <v>120</v>
      </c>
      <c r="K417" s="121" t="s">
        <v>772</v>
      </c>
      <c r="L417" s="33" t="s">
        <v>62</v>
      </c>
      <c r="M417" s="10">
        <v>40</v>
      </c>
      <c r="N417" s="27">
        <v>0.25615384615384618</v>
      </c>
      <c r="O417" s="28">
        <v>6.95</v>
      </c>
      <c r="P417" s="27">
        <v>5.000000000000001E-2</v>
      </c>
      <c r="Q417" s="40">
        <f t="shared" si="616"/>
        <v>-0.3</v>
      </c>
      <c r="R417" s="42">
        <f t="shared" ref="R417" si="1483">Q417+R416</f>
        <v>101.60000000000011</v>
      </c>
      <c r="S417" s="10">
        <f t="shared" ref="S417" si="1484">M417</f>
        <v>40</v>
      </c>
      <c r="T417" s="27">
        <f t="shared" ref="T417" si="1485">IF(S417&gt;0,T$4,0)</f>
        <v>1</v>
      </c>
      <c r="U417" s="28">
        <f t="shared" ref="U417" si="1486">O417</f>
        <v>6.95</v>
      </c>
      <c r="V417" s="27">
        <f t="shared" ref="V417" si="1487">IF(U417&gt;0,V$4,0)</f>
        <v>1</v>
      </c>
      <c r="W417" s="40">
        <f t="shared" si="1073"/>
        <v>-2</v>
      </c>
      <c r="X417" s="42">
        <f t="shared" ref="X417" si="1488">W417+X416</f>
        <v>196.62999999999997</v>
      </c>
      <c r="Y417" s="117"/>
      <c r="Z417" s="27"/>
      <c r="AA417" s="33"/>
      <c r="AB417" s="27"/>
      <c r="AC417" s="27"/>
      <c r="AD417" s="27"/>
      <c r="AE417" s="118"/>
      <c r="AF417" s="117"/>
      <c r="AG417" s="27"/>
      <c r="AH417" s="33"/>
      <c r="AI417" s="27"/>
      <c r="AJ417" s="27"/>
      <c r="AK417" s="118"/>
      <c r="AL417" s="70"/>
    </row>
    <row r="418" spans="1:38" outlineLevel="1" x14ac:dyDescent="0.2">
      <c r="A418" s="72"/>
      <c r="B418" s="34">
        <f t="shared" si="623"/>
        <v>413</v>
      </c>
      <c r="C418" s="2" t="s">
        <v>1009</v>
      </c>
      <c r="D418" s="55">
        <v>44542</v>
      </c>
      <c r="E418" s="2" t="s">
        <v>40</v>
      </c>
      <c r="F418" s="47" t="s">
        <v>48</v>
      </c>
      <c r="G418" s="47" t="s">
        <v>147</v>
      </c>
      <c r="H418" s="47">
        <v>1300</v>
      </c>
      <c r="I418" s="47" t="s">
        <v>132</v>
      </c>
      <c r="J418" s="47" t="s">
        <v>120</v>
      </c>
      <c r="K418" s="121" t="s">
        <v>772</v>
      </c>
      <c r="L418" s="33" t="s">
        <v>86</v>
      </c>
      <c r="M418" s="10">
        <v>28.28</v>
      </c>
      <c r="N418" s="27">
        <v>0.36649350649350659</v>
      </c>
      <c r="O418" s="28">
        <v>6.2</v>
      </c>
      <c r="P418" s="27">
        <v>6.9999999999999965E-2</v>
      </c>
      <c r="Q418" s="40">
        <f t="shared" si="616"/>
        <v>-0.4</v>
      </c>
      <c r="R418" s="42">
        <f t="shared" ref="R418" si="1489">Q418+R417</f>
        <v>101.2000000000001</v>
      </c>
      <c r="S418" s="10">
        <f t="shared" ref="S418" si="1490">M418</f>
        <v>28.28</v>
      </c>
      <c r="T418" s="27">
        <f t="shared" ref="T418" si="1491">IF(S418&gt;0,T$4,0)</f>
        <v>1</v>
      </c>
      <c r="U418" s="28">
        <f t="shared" ref="U418" si="1492">O418</f>
        <v>6.2</v>
      </c>
      <c r="V418" s="27">
        <f t="shared" ref="V418" si="1493">IF(U418&gt;0,V$4,0)</f>
        <v>1</v>
      </c>
      <c r="W418" s="40">
        <f t="shared" si="1073"/>
        <v>-2</v>
      </c>
      <c r="X418" s="42">
        <f t="shared" ref="X418" si="1494">W418+X417</f>
        <v>194.62999999999997</v>
      </c>
      <c r="Y418" s="117"/>
      <c r="Z418" s="27"/>
      <c r="AA418" s="33"/>
      <c r="AB418" s="27"/>
      <c r="AC418" s="27"/>
      <c r="AD418" s="27"/>
      <c r="AE418" s="118"/>
      <c r="AF418" s="117"/>
      <c r="AG418" s="27"/>
      <c r="AH418" s="33"/>
      <c r="AI418" s="27"/>
      <c r="AJ418" s="27"/>
      <c r="AK418" s="118"/>
      <c r="AL418" s="70"/>
    </row>
    <row r="419" spans="1:38" outlineLevel="1" x14ac:dyDescent="0.2">
      <c r="A419" s="72"/>
      <c r="B419" s="34">
        <f t="shared" si="623"/>
        <v>414</v>
      </c>
      <c r="C419" s="2" t="s">
        <v>390</v>
      </c>
      <c r="D419" s="55">
        <v>44542</v>
      </c>
      <c r="E419" s="2" t="s">
        <v>40</v>
      </c>
      <c r="F419" s="47" t="s">
        <v>29</v>
      </c>
      <c r="G419" s="47" t="s">
        <v>69</v>
      </c>
      <c r="H419" s="47">
        <v>1400</v>
      </c>
      <c r="I419" s="47" t="s">
        <v>132</v>
      </c>
      <c r="J419" s="47" t="s">
        <v>120</v>
      </c>
      <c r="K419" s="121" t="s">
        <v>772</v>
      </c>
      <c r="L419" s="33" t="s">
        <v>92</v>
      </c>
      <c r="M419" s="10">
        <v>14.45</v>
      </c>
      <c r="N419" s="27">
        <v>0.74144654088050321</v>
      </c>
      <c r="O419" s="28">
        <v>2.89</v>
      </c>
      <c r="P419" s="27">
        <v>0.4</v>
      </c>
      <c r="Q419" s="40">
        <f t="shared" si="616"/>
        <v>-1.1000000000000001</v>
      </c>
      <c r="R419" s="42">
        <f t="shared" ref="R419" si="1495">Q419+R418</f>
        <v>100.10000000000011</v>
      </c>
      <c r="S419" s="10">
        <f t="shared" ref="S419" si="1496">M419</f>
        <v>14.45</v>
      </c>
      <c r="T419" s="27">
        <f t="shared" ref="T419" si="1497">IF(S419&gt;0,T$4,0)</f>
        <v>1</v>
      </c>
      <c r="U419" s="28">
        <f t="shared" ref="U419" si="1498">O419</f>
        <v>2.89</v>
      </c>
      <c r="V419" s="27">
        <f t="shared" ref="V419" si="1499">IF(U419&gt;0,V$4,0)</f>
        <v>1</v>
      </c>
      <c r="W419" s="40">
        <f t="shared" si="1073"/>
        <v>-2</v>
      </c>
      <c r="X419" s="42">
        <f t="shared" ref="X419" si="1500">W419+X418</f>
        <v>192.62999999999997</v>
      </c>
      <c r="Y419" s="117"/>
      <c r="Z419" s="27"/>
      <c r="AA419" s="33"/>
      <c r="AB419" s="27"/>
      <c r="AC419" s="27"/>
      <c r="AD419" s="27"/>
      <c r="AE419" s="118"/>
      <c r="AF419" s="117"/>
      <c r="AG419" s="27"/>
      <c r="AH419" s="33"/>
      <c r="AI419" s="27"/>
      <c r="AJ419" s="27"/>
      <c r="AK419" s="118"/>
      <c r="AL419" s="70"/>
    </row>
    <row r="420" spans="1:38" outlineLevel="1" x14ac:dyDescent="0.2">
      <c r="A420" s="72"/>
      <c r="B420" s="34">
        <f t="shared" si="623"/>
        <v>415</v>
      </c>
      <c r="C420" s="2" t="s">
        <v>1013</v>
      </c>
      <c r="D420" s="55">
        <v>44544</v>
      </c>
      <c r="E420" s="2" t="s">
        <v>39</v>
      </c>
      <c r="F420" s="47" t="s">
        <v>10</v>
      </c>
      <c r="G420" s="47" t="s">
        <v>67</v>
      </c>
      <c r="H420" s="47">
        <v>1200</v>
      </c>
      <c r="I420" s="47" t="s">
        <v>132</v>
      </c>
      <c r="J420" s="47" t="s">
        <v>120</v>
      </c>
      <c r="K420" s="121" t="s">
        <v>772</v>
      </c>
      <c r="L420" s="33" t="s">
        <v>9</v>
      </c>
      <c r="M420" s="10">
        <v>1.68</v>
      </c>
      <c r="N420" s="27">
        <v>14.759069767441861</v>
      </c>
      <c r="O420" s="28">
        <v>1.25</v>
      </c>
      <c r="P420" s="27">
        <v>0</v>
      </c>
      <c r="Q420" s="40">
        <f t="shared" si="616"/>
        <v>10</v>
      </c>
      <c r="R420" s="42">
        <f t="shared" ref="R420" si="1501">Q420+R419</f>
        <v>110.10000000000011</v>
      </c>
      <c r="S420" s="10">
        <f t="shared" ref="S420" si="1502">M420</f>
        <v>1.68</v>
      </c>
      <c r="T420" s="27">
        <f t="shared" ref="T420" si="1503">IF(S420&gt;0,T$4,0)</f>
        <v>1</v>
      </c>
      <c r="U420" s="28">
        <f t="shared" ref="U420" si="1504">O420</f>
        <v>1.25</v>
      </c>
      <c r="V420" s="27">
        <f t="shared" ref="V420" si="1505">IF(U420&gt;0,V$4,0)</f>
        <v>1</v>
      </c>
      <c r="W420" s="40">
        <f t="shared" si="1073"/>
        <v>0.93</v>
      </c>
      <c r="X420" s="42">
        <f t="shared" ref="X420" si="1506">W420+X419</f>
        <v>193.55999999999997</v>
      </c>
      <c r="Y420" s="117"/>
      <c r="Z420" s="27"/>
      <c r="AA420" s="33"/>
      <c r="AB420" s="27"/>
      <c r="AC420" s="27"/>
      <c r="AD420" s="27"/>
      <c r="AE420" s="118"/>
      <c r="AF420" s="117"/>
      <c r="AG420" s="27"/>
      <c r="AH420" s="33"/>
      <c r="AI420" s="27"/>
      <c r="AJ420" s="27"/>
      <c r="AK420" s="118"/>
      <c r="AL420" s="70"/>
    </row>
    <row r="421" spans="1:38" outlineLevel="1" x14ac:dyDescent="0.2">
      <c r="A421" s="72"/>
      <c r="B421" s="34">
        <f t="shared" si="623"/>
        <v>416</v>
      </c>
      <c r="C421" s="2" t="s">
        <v>1014</v>
      </c>
      <c r="D421" s="55">
        <v>44545</v>
      </c>
      <c r="E421" s="2" t="s">
        <v>43</v>
      </c>
      <c r="F421" s="47" t="s">
        <v>25</v>
      </c>
      <c r="G421" s="47" t="s">
        <v>67</v>
      </c>
      <c r="H421" s="47">
        <v>1300</v>
      </c>
      <c r="I421" s="47" t="s">
        <v>132</v>
      </c>
      <c r="J421" s="47" t="s">
        <v>120</v>
      </c>
      <c r="K421" s="121" t="s">
        <v>772</v>
      </c>
      <c r="L421" s="33" t="s">
        <v>56</v>
      </c>
      <c r="M421" s="10">
        <v>7.17</v>
      </c>
      <c r="N421" s="27">
        <v>1.6242857142857143</v>
      </c>
      <c r="O421" s="28">
        <v>2.38</v>
      </c>
      <c r="P421" s="27">
        <v>1.1709090909090909</v>
      </c>
      <c r="Q421" s="40">
        <f t="shared" si="616"/>
        <v>-2.8</v>
      </c>
      <c r="R421" s="42">
        <f t="shared" ref="R421" si="1507">Q421+R420</f>
        <v>107.30000000000011</v>
      </c>
      <c r="S421" s="10">
        <f t="shared" ref="S421" si="1508">M421</f>
        <v>7.17</v>
      </c>
      <c r="T421" s="27">
        <f t="shared" ref="T421" si="1509">IF(S421&gt;0,T$4,0)</f>
        <v>1</v>
      </c>
      <c r="U421" s="28">
        <f t="shared" ref="U421" si="1510">O421</f>
        <v>2.38</v>
      </c>
      <c r="V421" s="27">
        <f t="shared" ref="V421" si="1511">IF(U421&gt;0,V$4,0)</f>
        <v>1</v>
      </c>
      <c r="W421" s="40">
        <f t="shared" si="1073"/>
        <v>-2</v>
      </c>
      <c r="X421" s="42">
        <f t="shared" ref="X421" si="1512">W421+X420</f>
        <v>191.55999999999997</v>
      </c>
      <c r="Y421" s="117"/>
      <c r="Z421" s="27"/>
      <c r="AA421" s="33"/>
      <c r="AB421" s="27"/>
      <c r="AC421" s="27"/>
      <c r="AD421" s="27"/>
      <c r="AE421" s="118"/>
      <c r="AF421" s="117"/>
      <c r="AG421" s="27"/>
      <c r="AH421" s="33"/>
      <c r="AI421" s="27"/>
      <c r="AJ421" s="27"/>
      <c r="AK421" s="118"/>
      <c r="AL421" s="70"/>
    </row>
    <row r="422" spans="1:38" outlineLevel="1" x14ac:dyDescent="0.2">
      <c r="A422" s="72"/>
      <c r="B422" s="34">
        <f t="shared" si="623"/>
        <v>417</v>
      </c>
      <c r="C422" s="2" t="s">
        <v>739</v>
      </c>
      <c r="D422" s="55">
        <v>44546</v>
      </c>
      <c r="E422" s="2" t="s">
        <v>35</v>
      </c>
      <c r="F422" s="47" t="s">
        <v>34</v>
      </c>
      <c r="G422" s="47" t="s">
        <v>67</v>
      </c>
      <c r="H422" s="47">
        <v>1212</v>
      </c>
      <c r="I422" s="47" t="s">
        <v>131</v>
      </c>
      <c r="J422" s="47" t="s">
        <v>120</v>
      </c>
      <c r="K422" s="121" t="s">
        <v>772</v>
      </c>
      <c r="L422" s="33" t="s">
        <v>12</v>
      </c>
      <c r="M422" s="10">
        <v>5.55</v>
      </c>
      <c r="N422" s="27">
        <v>2.1990143084260727</v>
      </c>
      <c r="O422" s="28">
        <v>2.1</v>
      </c>
      <c r="P422" s="27">
        <v>2.0436363636363639</v>
      </c>
      <c r="Q422" s="40">
        <f t="shared" si="616"/>
        <v>0</v>
      </c>
      <c r="R422" s="42">
        <f t="shared" ref="R422" si="1513">Q422+R421</f>
        <v>107.30000000000011</v>
      </c>
      <c r="S422" s="10">
        <f t="shared" ref="S422" si="1514">M422</f>
        <v>5.55</v>
      </c>
      <c r="T422" s="27">
        <f t="shared" ref="T422" si="1515">IF(S422&gt;0,T$4,0)</f>
        <v>1</v>
      </c>
      <c r="U422" s="28">
        <f t="shared" ref="U422" si="1516">O422</f>
        <v>2.1</v>
      </c>
      <c r="V422" s="27">
        <f t="shared" ref="V422" si="1517">IF(U422&gt;0,V$4,0)</f>
        <v>1</v>
      </c>
      <c r="W422" s="40">
        <f t="shared" si="1073"/>
        <v>0.1</v>
      </c>
      <c r="X422" s="42">
        <f t="shared" ref="X422" si="1518">W422+X421</f>
        <v>191.65999999999997</v>
      </c>
      <c r="Y422" s="117"/>
      <c r="Z422" s="27"/>
      <c r="AA422" s="33"/>
      <c r="AB422" s="27"/>
      <c r="AC422" s="27"/>
      <c r="AD422" s="27"/>
      <c r="AE422" s="118"/>
      <c r="AF422" s="117"/>
      <c r="AG422" s="27"/>
      <c r="AH422" s="33"/>
      <c r="AI422" s="27"/>
      <c r="AJ422" s="27"/>
      <c r="AK422" s="118"/>
      <c r="AL422" s="70"/>
    </row>
    <row r="423" spans="1:38" outlineLevel="1" x14ac:dyDescent="0.2">
      <c r="A423" s="72"/>
      <c r="B423" s="34">
        <f t="shared" si="623"/>
        <v>418</v>
      </c>
      <c r="C423" s="2" t="s">
        <v>1017</v>
      </c>
      <c r="D423" s="55">
        <v>44547</v>
      </c>
      <c r="E423" s="2" t="s">
        <v>14</v>
      </c>
      <c r="F423" s="47" t="s">
        <v>25</v>
      </c>
      <c r="G423" s="47" t="s">
        <v>67</v>
      </c>
      <c r="H423" s="47">
        <v>1000</v>
      </c>
      <c r="I423" s="47" t="s">
        <v>132</v>
      </c>
      <c r="J423" s="47" t="s">
        <v>120</v>
      </c>
      <c r="K423" s="121" t="s">
        <v>772</v>
      </c>
      <c r="L423" s="33" t="s">
        <v>9</v>
      </c>
      <c r="M423" s="10">
        <v>4.29</v>
      </c>
      <c r="N423" s="27">
        <v>3.0519535221496001</v>
      </c>
      <c r="O423" s="28">
        <v>1.67</v>
      </c>
      <c r="P423" s="27">
        <v>0</v>
      </c>
      <c r="Q423" s="40">
        <f t="shared" si="616"/>
        <v>10</v>
      </c>
      <c r="R423" s="42">
        <f t="shared" ref="R423" si="1519">Q423+R422</f>
        <v>117.30000000000011</v>
      </c>
      <c r="S423" s="10">
        <f t="shared" ref="S423" si="1520">M423</f>
        <v>4.29</v>
      </c>
      <c r="T423" s="27">
        <f t="shared" ref="T423" si="1521">IF(S423&gt;0,T$4,0)</f>
        <v>1</v>
      </c>
      <c r="U423" s="28">
        <f t="shared" ref="U423" si="1522">O423</f>
        <v>1.67</v>
      </c>
      <c r="V423" s="27">
        <f t="shared" ref="V423" si="1523">IF(U423&gt;0,V$4,0)</f>
        <v>1</v>
      </c>
      <c r="W423" s="40">
        <f t="shared" si="1073"/>
        <v>3.96</v>
      </c>
      <c r="X423" s="42">
        <f t="shared" ref="X423" si="1524">W423+X422</f>
        <v>195.61999999999998</v>
      </c>
      <c r="Y423" s="117"/>
      <c r="Z423" s="27"/>
      <c r="AA423" s="33"/>
      <c r="AB423" s="27"/>
      <c r="AC423" s="27"/>
      <c r="AD423" s="27"/>
      <c r="AE423" s="118"/>
      <c r="AF423" s="117"/>
      <c r="AG423" s="27"/>
      <c r="AH423" s="33"/>
      <c r="AI423" s="27"/>
      <c r="AJ423" s="27"/>
      <c r="AK423" s="118"/>
      <c r="AL423" s="70"/>
    </row>
    <row r="424" spans="1:38" outlineLevel="1" x14ac:dyDescent="0.2">
      <c r="A424" s="72"/>
      <c r="B424" s="34">
        <f t="shared" si="623"/>
        <v>419</v>
      </c>
      <c r="C424" s="2" t="s">
        <v>1018</v>
      </c>
      <c r="D424" s="55">
        <v>44547</v>
      </c>
      <c r="E424" s="2" t="s">
        <v>14</v>
      </c>
      <c r="F424" s="47" t="s">
        <v>25</v>
      </c>
      <c r="G424" s="47" t="s">
        <v>67</v>
      </c>
      <c r="H424" s="47">
        <v>1000</v>
      </c>
      <c r="I424" s="47" t="s">
        <v>132</v>
      </c>
      <c r="J424" s="47" t="s">
        <v>120</v>
      </c>
      <c r="K424" s="121" t="s">
        <v>772</v>
      </c>
      <c r="L424" s="33" t="s">
        <v>8</v>
      </c>
      <c r="M424" s="10">
        <v>10</v>
      </c>
      <c r="N424" s="27">
        <v>1.1099999999999999</v>
      </c>
      <c r="O424" s="28">
        <v>3.2</v>
      </c>
      <c r="P424" s="27">
        <v>0.48444444444444401</v>
      </c>
      <c r="Q424" s="40">
        <f t="shared" si="616"/>
        <v>0</v>
      </c>
      <c r="R424" s="42">
        <f t="shared" ref="R424" si="1525">Q424+R423</f>
        <v>117.30000000000011</v>
      </c>
      <c r="S424" s="10">
        <f t="shared" ref="S424" si="1526">M424</f>
        <v>10</v>
      </c>
      <c r="T424" s="27">
        <f t="shared" ref="T424" si="1527">IF(S424&gt;0,T$4,0)</f>
        <v>1</v>
      </c>
      <c r="U424" s="28">
        <f t="shared" ref="U424" si="1528">O424</f>
        <v>3.2</v>
      </c>
      <c r="V424" s="27">
        <f t="shared" ref="V424" si="1529">IF(U424&gt;0,V$4,0)</f>
        <v>1</v>
      </c>
      <c r="W424" s="40">
        <f t="shared" si="1073"/>
        <v>1.2</v>
      </c>
      <c r="X424" s="42">
        <f t="shared" ref="X424" si="1530">W424+X423</f>
        <v>196.81999999999996</v>
      </c>
      <c r="Y424" s="117"/>
      <c r="Z424" s="27"/>
      <c r="AA424" s="33"/>
      <c r="AB424" s="27"/>
      <c r="AC424" s="27"/>
      <c r="AD424" s="27"/>
      <c r="AE424" s="118"/>
      <c r="AF424" s="117"/>
      <c r="AG424" s="27"/>
      <c r="AH424" s="33"/>
      <c r="AI424" s="27"/>
      <c r="AJ424" s="27"/>
      <c r="AK424" s="118"/>
      <c r="AL424" s="70"/>
    </row>
    <row r="425" spans="1:38" outlineLevel="1" x14ac:dyDescent="0.2">
      <c r="A425" s="72"/>
      <c r="B425" s="34">
        <f t="shared" si="623"/>
        <v>420</v>
      </c>
      <c r="C425" s="2" t="s">
        <v>1019</v>
      </c>
      <c r="D425" s="55">
        <v>44547</v>
      </c>
      <c r="E425" s="2" t="s">
        <v>14</v>
      </c>
      <c r="F425" s="47" t="s">
        <v>29</v>
      </c>
      <c r="G425" s="47" t="s">
        <v>147</v>
      </c>
      <c r="H425" s="47">
        <v>1200</v>
      </c>
      <c r="I425" s="47" t="s">
        <v>132</v>
      </c>
      <c r="J425" s="47" t="s">
        <v>120</v>
      </c>
      <c r="K425" s="121" t="s">
        <v>772</v>
      </c>
      <c r="L425" s="33" t="s">
        <v>9</v>
      </c>
      <c r="M425" s="10">
        <v>3.79</v>
      </c>
      <c r="N425" s="27">
        <v>3.6018181818181825</v>
      </c>
      <c r="O425" s="28">
        <v>1.61</v>
      </c>
      <c r="P425" s="27">
        <v>0</v>
      </c>
      <c r="Q425" s="40">
        <f t="shared" si="616"/>
        <v>10</v>
      </c>
      <c r="R425" s="42">
        <f t="shared" ref="R425" si="1531">Q425+R424</f>
        <v>127.30000000000011</v>
      </c>
      <c r="S425" s="10">
        <f t="shared" ref="S425" si="1532">M425</f>
        <v>3.79</v>
      </c>
      <c r="T425" s="27">
        <f t="shared" ref="T425" si="1533">IF(S425&gt;0,T$4,0)</f>
        <v>1</v>
      </c>
      <c r="U425" s="28">
        <f t="shared" ref="U425" si="1534">O425</f>
        <v>1.61</v>
      </c>
      <c r="V425" s="27">
        <f t="shared" ref="V425" si="1535">IF(U425&gt;0,V$4,0)</f>
        <v>1</v>
      </c>
      <c r="W425" s="40">
        <f t="shared" si="1073"/>
        <v>3.4</v>
      </c>
      <c r="X425" s="42">
        <f t="shared" ref="X425" si="1536">W425+X424</f>
        <v>200.21999999999997</v>
      </c>
      <c r="Y425" s="117"/>
      <c r="Z425" s="27"/>
      <c r="AA425" s="33"/>
      <c r="AB425" s="27"/>
      <c r="AC425" s="27"/>
      <c r="AD425" s="27"/>
      <c r="AE425" s="118"/>
      <c r="AF425" s="117"/>
      <c r="AG425" s="27"/>
      <c r="AH425" s="33"/>
      <c r="AI425" s="27"/>
      <c r="AJ425" s="27"/>
      <c r="AK425" s="118"/>
      <c r="AL425" s="70"/>
    </row>
    <row r="426" spans="1:38" outlineLevel="1" x14ac:dyDescent="0.2">
      <c r="A426" s="72"/>
      <c r="B426" s="34">
        <f t="shared" si="623"/>
        <v>421</v>
      </c>
      <c r="C426" s="2" t="s">
        <v>1021</v>
      </c>
      <c r="D426" s="55">
        <v>44547</v>
      </c>
      <c r="E426" s="2" t="s">
        <v>78</v>
      </c>
      <c r="F426" s="47" t="s">
        <v>25</v>
      </c>
      <c r="G426" s="47" t="s">
        <v>67</v>
      </c>
      <c r="H426" s="47">
        <v>1000</v>
      </c>
      <c r="I426" s="47" t="s">
        <v>131</v>
      </c>
      <c r="J426" s="47" t="s">
        <v>120</v>
      </c>
      <c r="K426" s="121" t="s">
        <v>772</v>
      </c>
      <c r="L426" s="33" t="s">
        <v>12</v>
      </c>
      <c r="M426" s="10">
        <v>2.96</v>
      </c>
      <c r="N426" s="27">
        <v>5.0911627906976742</v>
      </c>
      <c r="O426" s="28">
        <v>1.22</v>
      </c>
      <c r="P426" s="27">
        <v>0</v>
      </c>
      <c r="Q426" s="40">
        <f t="shared" si="616"/>
        <v>-5.0999999999999996</v>
      </c>
      <c r="R426" s="42">
        <f t="shared" ref="R426" si="1537">Q426+R425</f>
        <v>122.20000000000012</v>
      </c>
      <c r="S426" s="10">
        <f t="shared" ref="S426" si="1538">M426</f>
        <v>2.96</v>
      </c>
      <c r="T426" s="27">
        <f t="shared" ref="T426" si="1539">IF(S426&gt;0,T$4,0)</f>
        <v>1</v>
      </c>
      <c r="U426" s="28">
        <f t="shared" ref="U426" si="1540">O426</f>
        <v>1.22</v>
      </c>
      <c r="V426" s="27">
        <f t="shared" ref="V426" si="1541">IF(U426&gt;0,V$4,0)</f>
        <v>1</v>
      </c>
      <c r="W426" s="40">
        <f t="shared" si="1073"/>
        <v>-0.78</v>
      </c>
      <c r="X426" s="42">
        <f t="shared" ref="X426" si="1542">W426+X425</f>
        <v>199.43999999999997</v>
      </c>
      <c r="Y426" s="117"/>
      <c r="Z426" s="27"/>
      <c r="AA426" s="33"/>
      <c r="AB426" s="27"/>
      <c r="AC426" s="27"/>
      <c r="AD426" s="27"/>
      <c r="AE426" s="118"/>
      <c r="AF426" s="117"/>
      <c r="AG426" s="27"/>
      <c r="AH426" s="33"/>
      <c r="AI426" s="27"/>
      <c r="AJ426" s="27"/>
      <c r="AK426" s="118"/>
      <c r="AL426" s="70"/>
    </row>
    <row r="427" spans="1:38" outlineLevel="1" x14ac:dyDescent="0.2">
      <c r="A427" s="72"/>
      <c r="B427" s="34">
        <f t="shared" si="623"/>
        <v>422</v>
      </c>
      <c r="C427" s="2" t="s">
        <v>1022</v>
      </c>
      <c r="D427" s="55">
        <v>44547</v>
      </c>
      <c r="E427" s="2" t="s">
        <v>78</v>
      </c>
      <c r="F427" s="47" t="s">
        <v>25</v>
      </c>
      <c r="G427" s="47" t="s">
        <v>67</v>
      </c>
      <c r="H427" s="47">
        <v>1000</v>
      </c>
      <c r="I427" s="47" t="s">
        <v>131</v>
      </c>
      <c r="J427" s="47" t="s">
        <v>120</v>
      </c>
      <c r="K427" s="121" t="s">
        <v>772</v>
      </c>
      <c r="L427" s="33" t="s">
        <v>66</v>
      </c>
      <c r="M427" s="10">
        <v>85</v>
      </c>
      <c r="N427" s="27">
        <v>0.11952380952380953</v>
      </c>
      <c r="O427" s="28">
        <v>10</v>
      </c>
      <c r="P427" s="27">
        <v>0.01</v>
      </c>
      <c r="Q427" s="40">
        <f t="shared" si="616"/>
        <v>-0.1</v>
      </c>
      <c r="R427" s="42">
        <f t="shared" ref="R427" si="1543">Q427+R426</f>
        <v>122.10000000000012</v>
      </c>
      <c r="S427" s="10">
        <f t="shared" ref="S427" si="1544">M427</f>
        <v>85</v>
      </c>
      <c r="T427" s="27">
        <f t="shared" ref="T427" si="1545">IF(S427&gt;0,T$4,0)</f>
        <v>1</v>
      </c>
      <c r="U427" s="28">
        <f t="shared" ref="U427" si="1546">O427</f>
        <v>10</v>
      </c>
      <c r="V427" s="27">
        <f t="shared" ref="V427" si="1547">IF(U427&gt;0,V$4,0)</f>
        <v>1</v>
      </c>
      <c r="W427" s="40">
        <f t="shared" si="1073"/>
        <v>-2</v>
      </c>
      <c r="X427" s="42">
        <f t="shared" ref="X427" si="1548">W427+X426</f>
        <v>197.43999999999997</v>
      </c>
      <c r="Y427" s="117"/>
      <c r="Z427" s="27"/>
      <c r="AA427" s="33"/>
      <c r="AB427" s="27"/>
      <c r="AC427" s="27"/>
      <c r="AD427" s="27"/>
      <c r="AE427" s="118"/>
      <c r="AF427" s="117"/>
      <c r="AG427" s="27"/>
      <c r="AH427" s="33"/>
      <c r="AI427" s="27"/>
      <c r="AJ427" s="27"/>
      <c r="AK427" s="118"/>
      <c r="AL427" s="70"/>
    </row>
    <row r="428" spans="1:38" outlineLevel="1" x14ac:dyDescent="0.2">
      <c r="A428" s="72"/>
      <c r="B428" s="34">
        <f t="shared" si="623"/>
        <v>423</v>
      </c>
      <c r="C428" s="2" t="s">
        <v>114</v>
      </c>
      <c r="D428" s="55">
        <v>44547</v>
      </c>
      <c r="E428" s="2" t="s">
        <v>78</v>
      </c>
      <c r="F428" s="47" t="s">
        <v>13</v>
      </c>
      <c r="G428" s="47" t="s">
        <v>70</v>
      </c>
      <c r="H428" s="47">
        <v>1000</v>
      </c>
      <c r="I428" s="47" t="s">
        <v>131</v>
      </c>
      <c r="J428" s="47" t="s">
        <v>120</v>
      </c>
      <c r="K428" s="121" t="s">
        <v>772</v>
      </c>
      <c r="L428" s="33" t="s">
        <v>9</v>
      </c>
      <c r="M428" s="10">
        <v>3.25</v>
      </c>
      <c r="N428" s="27">
        <v>4.4399999999999995</v>
      </c>
      <c r="O428" s="28">
        <v>1.71</v>
      </c>
      <c r="P428" s="27">
        <v>0</v>
      </c>
      <c r="Q428" s="40">
        <f t="shared" si="616"/>
        <v>10</v>
      </c>
      <c r="R428" s="42">
        <f t="shared" ref="R428" si="1549">Q428+R427</f>
        <v>132.10000000000014</v>
      </c>
      <c r="S428" s="10">
        <f t="shared" ref="S428" si="1550">M428</f>
        <v>3.25</v>
      </c>
      <c r="T428" s="27">
        <f t="shared" ref="T428" si="1551">IF(S428&gt;0,T$4,0)</f>
        <v>1</v>
      </c>
      <c r="U428" s="28">
        <f t="shared" ref="U428" si="1552">O428</f>
        <v>1.71</v>
      </c>
      <c r="V428" s="27">
        <f t="shared" ref="V428" si="1553">IF(U428&gt;0,V$4,0)</f>
        <v>1</v>
      </c>
      <c r="W428" s="40">
        <f t="shared" si="1073"/>
        <v>2.96</v>
      </c>
      <c r="X428" s="42">
        <f t="shared" ref="X428" si="1554">W428+X427</f>
        <v>200.39999999999998</v>
      </c>
      <c r="Y428" s="117"/>
      <c r="Z428" s="27"/>
      <c r="AA428" s="33"/>
      <c r="AB428" s="27"/>
      <c r="AC428" s="27"/>
      <c r="AD428" s="27"/>
      <c r="AE428" s="118"/>
      <c r="AF428" s="117"/>
      <c r="AG428" s="27"/>
      <c r="AH428" s="33"/>
      <c r="AI428" s="27"/>
      <c r="AJ428" s="27"/>
      <c r="AK428" s="118"/>
      <c r="AL428" s="70"/>
    </row>
    <row r="429" spans="1:38" outlineLevel="1" x14ac:dyDescent="0.2">
      <c r="A429" s="72"/>
      <c r="B429" s="34">
        <f t="shared" si="623"/>
        <v>424</v>
      </c>
      <c r="C429" s="2" t="s">
        <v>1023</v>
      </c>
      <c r="D429" s="55">
        <v>44547</v>
      </c>
      <c r="E429" s="2" t="s">
        <v>27</v>
      </c>
      <c r="F429" s="47" t="s">
        <v>36</v>
      </c>
      <c r="G429" s="47" t="s">
        <v>69</v>
      </c>
      <c r="H429" s="47">
        <v>1200</v>
      </c>
      <c r="I429" s="47" t="s">
        <v>132</v>
      </c>
      <c r="J429" s="47" t="s">
        <v>120</v>
      </c>
      <c r="K429" s="121" t="s">
        <v>772</v>
      </c>
      <c r="L429" s="33" t="s">
        <v>8</v>
      </c>
      <c r="M429" s="10">
        <v>6.5</v>
      </c>
      <c r="N429" s="27">
        <v>1.8190909090909089</v>
      </c>
      <c r="O429" s="28">
        <v>1.94</v>
      </c>
      <c r="P429" s="27">
        <v>1.9189610389610388</v>
      </c>
      <c r="Q429" s="40">
        <f t="shared" si="616"/>
        <v>0</v>
      </c>
      <c r="R429" s="42">
        <f t="shared" ref="R429" si="1555">Q429+R428</f>
        <v>132.10000000000014</v>
      </c>
      <c r="S429" s="10">
        <f t="shared" ref="S429" si="1556">M429</f>
        <v>6.5</v>
      </c>
      <c r="T429" s="27">
        <f t="shared" ref="T429" si="1557">IF(S429&gt;0,T$4,0)</f>
        <v>1</v>
      </c>
      <c r="U429" s="28">
        <f t="shared" ref="U429" si="1558">O429</f>
        <v>1.94</v>
      </c>
      <c r="V429" s="27">
        <f t="shared" ref="V429" si="1559">IF(U429&gt;0,V$4,0)</f>
        <v>1</v>
      </c>
      <c r="W429" s="40">
        <f t="shared" si="1073"/>
        <v>-0.06</v>
      </c>
      <c r="X429" s="42">
        <f t="shared" ref="X429" si="1560">W429+X428</f>
        <v>200.33999999999997</v>
      </c>
      <c r="Y429" s="117"/>
      <c r="Z429" s="27"/>
      <c r="AA429" s="33"/>
      <c r="AB429" s="27"/>
      <c r="AC429" s="27"/>
      <c r="AD429" s="27"/>
      <c r="AE429" s="118"/>
      <c r="AF429" s="117"/>
      <c r="AG429" s="27"/>
      <c r="AH429" s="33"/>
      <c r="AI429" s="27"/>
      <c r="AJ429" s="27"/>
      <c r="AK429" s="118"/>
      <c r="AL429" s="70"/>
    </row>
    <row r="430" spans="1:38" outlineLevel="1" x14ac:dyDescent="0.2">
      <c r="A430" s="72"/>
      <c r="B430" s="34">
        <f t="shared" si="623"/>
        <v>425</v>
      </c>
      <c r="C430" s="2" t="s">
        <v>1024</v>
      </c>
      <c r="D430" s="55">
        <v>44548</v>
      </c>
      <c r="E430" s="2" t="s">
        <v>64</v>
      </c>
      <c r="F430" s="47" t="s">
        <v>25</v>
      </c>
      <c r="G430" s="47" t="s">
        <v>67</v>
      </c>
      <c r="H430" s="47">
        <v>1000</v>
      </c>
      <c r="I430" s="47" t="s">
        <v>132</v>
      </c>
      <c r="J430" s="47" t="s">
        <v>120</v>
      </c>
      <c r="K430" s="121" t="s">
        <v>772</v>
      </c>
      <c r="L430" s="33" t="s">
        <v>12</v>
      </c>
      <c r="M430" s="10">
        <v>2.88</v>
      </c>
      <c r="N430" s="27">
        <v>5.2944444444444434</v>
      </c>
      <c r="O430" s="28">
        <v>1.29</v>
      </c>
      <c r="P430" s="27">
        <v>0</v>
      </c>
      <c r="Q430" s="40">
        <f t="shared" si="616"/>
        <v>-5.3</v>
      </c>
      <c r="R430" s="42">
        <f t="shared" ref="R430" si="1561">Q430+R429</f>
        <v>126.80000000000014</v>
      </c>
      <c r="S430" s="10">
        <f t="shared" ref="S430" si="1562">M430</f>
        <v>2.88</v>
      </c>
      <c r="T430" s="27">
        <f t="shared" ref="T430" si="1563">IF(S430&gt;0,T$4,0)</f>
        <v>1</v>
      </c>
      <c r="U430" s="28">
        <f t="shared" ref="U430" si="1564">O430</f>
        <v>1.29</v>
      </c>
      <c r="V430" s="27">
        <f t="shared" ref="V430" si="1565">IF(U430&gt;0,V$4,0)</f>
        <v>1</v>
      </c>
      <c r="W430" s="40">
        <f t="shared" si="1073"/>
        <v>-0.71</v>
      </c>
      <c r="X430" s="42">
        <f t="shared" ref="X430" si="1566">W430+X429</f>
        <v>199.62999999999997</v>
      </c>
      <c r="Y430" s="117"/>
      <c r="Z430" s="27"/>
      <c r="AA430" s="33"/>
      <c r="AB430" s="27"/>
      <c r="AC430" s="27"/>
      <c r="AD430" s="27"/>
      <c r="AE430" s="118"/>
      <c r="AF430" s="117"/>
      <c r="AG430" s="27"/>
      <c r="AH430" s="33"/>
      <c r="AI430" s="27"/>
      <c r="AJ430" s="27"/>
      <c r="AK430" s="118"/>
      <c r="AL430" s="70"/>
    </row>
    <row r="431" spans="1:38" outlineLevel="1" x14ac:dyDescent="0.2">
      <c r="A431" s="72"/>
      <c r="B431" s="34">
        <f t="shared" si="623"/>
        <v>426</v>
      </c>
      <c r="C431" s="2" t="s">
        <v>1025</v>
      </c>
      <c r="D431" s="55">
        <v>44549</v>
      </c>
      <c r="E431" s="2" t="s">
        <v>26</v>
      </c>
      <c r="F431" s="47" t="s">
        <v>25</v>
      </c>
      <c r="G431" s="47" t="s">
        <v>67</v>
      </c>
      <c r="H431" s="47">
        <v>1106</v>
      </c>
      <c r="I431" s="47" t="s">
        <v>132</v>
      </c>
      <c r="J431" s="47" t="s">
        <v>120</v>
      </c>
      <c r="K431" s="121" t="s">
        <v>772</v>
      </c>
      <c r="L431" s="33" t="s">
        <v>8</v>
      </c>
      <c r="M431" s="10">
        <v>5.9</v>
      </c>
      <c r="N431" s="27">
        <v>2.0406896551724136</v>
      </c>
      <c r="O431" s="28">
        <v>1.83</v>
      </c>
      <c r="P431" s="27">
        <v>2.4984615384615383</v>
      </c>
      <c r="Q431" s="40">
        <f t="shared" si="616"/>
        <v>0</v>
      </c>
      <c r="R431" s="42">
        <f t="shared" ref="R431" si="1567">Q431+R430</f>
        <v>126.80000000000014</v>
      </c>
      <c r="S431" s="10">
        <f t="shared" ref="S431" si="1568">M431</f>
        <v>5.9</v>
      </c>
      <c r="T431" s="27">
        <f t="shared" ref="T431" si="1569">IF(S431&gt;0,T$4,0)</f>
        <v>1</v>
      </c>
      <c r="U431" s="28">
        <f t="shared" ref="U431" si="1570">O431</f>
        <v>1.83</v>
      </c>
      <c r="V431" s="27">
        <f t="shared" ref="V431" si="1571">IF(U431&gt;0,V$4,0)</f>
        <v>1</v>
      </c>
      <c r="W431" s="40">
        <f t="shared" si="1073"/>
        <v>-0.17</v>
      </c>
      <c r="X431" s="42">
        <f t="shared" ref="X431" si="1572">W431+X430</f>
        <v>199.45999999999998</v>
      </c>
      <c r="Y431" s="117"/>
      <c r="Z431" s="27"/>
      <c r="AA431" s="33"/>
      <c r="AB431" s="27"/>
      <c r="AC431" s="27"/>
      <c r="AD431" s="27"/>
      <c r="AE431" s="118"/>
      <c r="AF431" s="117"/>
      <c r="AG431" s="27"/>
      <c r="AH431" s="33"/>
      <c r="AI431" s="27"/>
      <c r="AJ431" s="27"/>
      <c r="AK431" s="118"/>
      <c r="AL431" s="70"/>
    </row>
    <row r="432" spans="1:38" outlineLevel="1" x14ac:dyDescent="0.2">
      <c r="A432" s="72"/>
      <c r="B432" s="34">
        <f t="shared" si="623"/>
        <v>427</v>
      </c>
      <c r="C432" s="2" t="s">
        <v>982</v>
      </c>
      <c r="D432" s="55">
        <v>44549</v>
      </c>
      <c r="E432" s="2" t="s">
        <v>26</v>
      </c>
      <c r="F432" s="47" t="s">
        <v>10</v>
      </c>
      <c r="G432" s="47" t="s">
        <v>67</v>
      </c>
      <c r="H432" s="47">
        <v>1006</v>
      </c>
      <c r="I432" s="47" t="s">
        <v>132</v>
      </c>
      <c r="J432" s="47" t="s">
        <v>120</v>
      </c>
      <c r="K432" s="121" t="s">
        <v>772</v>
      </c>
      <c r="L432" s="33" t="s">
        <v>66</v>
      </c>
      <c r="M432" s="10">
        <v>3.89</v>
      </c>
      <c r="N432" s="27">
        <v>3.4721739130434792</v>
      </c>
      <c r="O432" s="28">
        <v>1.57</v>
      </c>
      <c r="P432" s="27">
        <v>0</v>
      </c>
      <c r="Q432" s="40">
        <f t="shared" si="616"/>
        <v>-3.5</v>
      </c>
      <c r="R432" s="42">
        <f t="shared" ref="R432" si="1573">Q432+R431</f>
        <v>123.30000000000014</v>
      </c>
      <c r="S432" s="10">
        <f t="shared" ref="S432" si="1574">M432</f>
        <v>3.89</v>
      </c>
      <c r="T432" s="27">
        <f t="shared" ref="T432" si="1575">IF(S432&gt;0,T$4,0)</f>
        <v>1</v>
      </c>
      <c r="U432" s="28">
        <f t="shared" ref="U432" si="1576">O432</f>
        <v>1.57</v>
      </c>
      <c r="V432" s="27">
        <f t="shared" ref="V432" si="1577">IF(U432&gt;0,V$4,0)</f>
        <v>1</v>
      </c>
      <c r="W432" s="40">
        <f t="shared" si="1073"/>
        <v>-2</v>
      </c>
      <c r="X432" s="42">
        <f t="shared" ref="X432" si="1578">W432+X431</f>
        <v>197.45999999999998</v>
      </c>
      <c r="Y432" s="117"/>
      <c r="Z432" s="27"/>
      <c r="AA432" s="33"/>
      <c r="AB432" s="27"/>
      <c r="AC432" s="27"/>
      <c r="AD432" s="27"/>
      <c r="AE432" s="118"/>
      <c r="AF432" s="117"/>
      <c r="AG432" s="27"/>
      <c r="AH432" s="33"/>
      <c r="AI432" s="27"/>
      <c r="AJ432" s="27"/>
      <c r="AK432" s="118"/>
      <c r="AL432" s="70"/>
    </row>
    <row r="433" spans="1:38" outlineLevel="1" x14ac:dyDescent="0.2">
      <c r="A433" s="72"/>
      <c r="B433" s="34">
        <f t="shared" si="623"/>
        <v>428</v>
      </c>
      <c r="C433" s="2" t="s">
        <v>1026</v>
      </c>
      <c r="D433" s="55">
        <v>44549</v>
      </c>
      <c r="E433" s="2" t="s">
        <v>840</v>
      </c>
      <c r="F433" s="47" t="s">
        <v>10</v>
      </c>
      <c r="G433" s="47" t="s">
        <v>67</v>
      </c>
      <c r="H433" s="47">
        <v>1100</v>
      </c>
      <c r="I433" s="47" t="s">
        <v>132</v>
      </c>
      <c r="J433" s="47" t="s">
        <v>120</v>
      </c>
      <c r="K433" s="121" t="s">
        <v>772</v>
      </c>
      <c r="L433" s="33" t="s">
        <v>12</v>
      </c>
      <c r="M433" s="10">
        <v>5.25</v>
      </c>
      <c r="N433" s="27">
        <v>2.3611764705882354</v>
      </c>
      <c r="O433" s="28">
        <v>1.64</v>
      </c>
      <c r="P433" s="27">
        <v>0</v>
      </c>
      <c r="Q433" s="40">
        <f t="shared" si="616"/>
        <v>-2.4</v>
      </c>
      <c r="R433" s="42">
        <f t="shared" ref="R433" si="1579">Q433+R432</f>
        <v>120.90000000000013</v>
      </c>
      <c r="S433" s="10">
        <f t="shared" ref="S433" si="1580">M433</f>
        <v>5.25</v>
      </c>
      <c r="T433" s="27">
        <f t="shared" ref="T433" si="1581">IF(S433&gt;0,T$4,0)</f>
        <v>1</v>
      </c>
      <c r="U433" s="28">
        <f t="shared" ref="U433" si="1582">O433</f>
        <v>1.64</v>
      </c>
      <c r="V433" s="27">
        <f t="shared" ref="V433" si="1583">IF(U433&gt;0,V$4,0)</f>
        <v>1</v>
      </c>
      <c r="W433" s="40">
        <f t="shared" si="1073"/>
        <v>-0.36</v>
      </c>
      <c r="X433" s="42">
        <f t="shared" ref="X433" si="1584">W433+X432</f>
        <v>197.09999999999997</v>
      </c>
      <c r="Y433" s="117"/>
      <c r="Z433" s="27"/>
      <c r="AA433" s="33"/>
      <c r="AB433" s="27"/>
      <c r="AC433" s="27"/>
      <c r="AD433" s="27"/>
      <c r="AE433" s="118"/>
      <c r="AF433" s="117"/>
      <c r="AG433" s="27"/>
      <c r="AH433" s="33"/>
      <c r="AI433" s="27"/>
      <c r="AJ433" s="27"/>
      <c r="AK433" s="118"/>
      <c r="AL433" s="70"/>
    </row>
    <row r="434" spans="1:38" outlineLevel="1" x14ac:dyDescent="0.2">
      <c r="A434" s="72"/>
      <c r="B434" s="34">
        <f t="shared" si="623"/>
        <v>429</v>
      </c>
      <c r="C434" s="2" t="s">
        <v>1027</v>
      </c>
      <c r="D434" s="55">
        <v>44549</v>
      </c>
      <c r="E434" s="2" t="s">
        <v>840</v>
      </c>
      <c r="F434" s="47" t="s">
        <v>10</v>
      </c>
      <c r="G434" s="47" t="s">
        <v>67</v>
      </c>
      <c r="H434" s="47">
        <v>1100</v>
      </c>
      <c r="I434" s="47" t="s">
        <v>132</v>
      </c>
      <c r="J434" s="47" t="s">
        <v>120</v>
      </c>
      <c r="K434" s="121" t="s">
        <v>772</v>
      </c>
      <c r="L434" s="33" t="s">
        <v>9</v>
      </c>
      <c r="M434" s="10">
        <v>2.02</v>
      </c>
      <c r="N434" s="27">
        <v>9.8520620842572075</v>
      </c>
      <c r="O434" s="28">
        <v>1.28</v>
      </c>
      <c r="P434" s="27">
        <v>0</v>
      </c>
      <c r="Q434" s="40">
        <f t="shared" si="616"/>
        <v>10</v>
      </c>
      <c r="R434" s="42">
        <f t="shared" ref="R434:R435" si="1585">Q434+R433</f>
        <v>130.90000000000015</v>
      </c>
      <c r="S434" s="10">
        <f t="shared" ref="S434:S435" si="1586">M434</f>
        <v>2.02</v>
      </c>
      <c r="T434" s="27">
        <f t="shared" ref="T434:T435" si="1587">IF(S434&gt;0,T$4,0)</f>
        <v>1</v>
      </c>
      <c r="U434" s="28">
        <f t="shared" ref="U434:U435" si="1588">O434</f>
        <v>1.28</v>
      </c>
      <c r="V434" s="27">
        <f t="shared" ref="V434:V435" si="1589">IF(U434&gt;0,V$4,0)</f>
        <v>1</v>
      </c>
      <c r="W434" s="40">
        <f t="shared" si="1073"/>
        <v>1.3</v>
      </c>
      <c r="X434" s="42">
        <f t="shared" ref="X434:X435" si="1590">W434+X433</f>
        <v>198.39999999999998</v>
      </c>
      <c r="Y434" s="117"/>
      <c r="Z434" s="27"/>
      <c r="AA434" s="33"/>
      <c r="AB434" s="27"/>
      <c r="AC434" s="27"/>
      <c r="AD434" s="27"/>
      <c r="AE434" s="118"/>
      <c r="AF434" s="117"/>
      <c r="AG434" s="27"/>
      <c r="AH434" s="33"/>
      <c r="AI434" s="27"/>
      <c r="AJ434" s="27"/>
      <c r="AK434" s="118"/>
      <c r="AL434" s="70"/>
    </row>
    <row r="435" spans="1:38" outlineLevel="1" x14ac:dyDescent="0.2">
      <c r="A435" s="72"/>
      <c r="B435" s="34">
        <f t="shared" si="623"/>
        <v>430</v>
      </c>
      <c r="C435" s="2" t="s">
        <v>1030</v>
      </c>
      <c r="D435" s="55">
        <v>44551</v>
      </c>
      <c r="E435" s="2" t="s">
        <v>51</v>
      </c>
      <c r="F435" s="47" t="s">
        <v>36</v>
      </c>
      <c r="G435" s="47" t="s">
        <v>67</v>
      </c>
      <c r="H435" s="47">
        <v>1135</v>
      </c>
      <c r="I435" s="47" t="s">
        <v>132</v>
      </c>
      <c r="J435" s="47" t="s">
        <v>120</v>
      </c>
      <c r="K435" s="121" t="s">
        <v>772</v>
      </c>
      <c r="L435" s="33" t="s">
        <v>8</v>
      </c>
      <c r="M435" s="10">
        <v>25.57</v>
      </c>
      <c r="N435" s="27">
        <v>0.40795918367346939</v>
      </c>
      <c r="O435" s="28">
        <v>3.82</v>
      </c>
      <c r="P435" s="27">
        <v>0.15999999999999995</v>
      </c>
      <c r="Q435" s="40">
        <f t="shared" si="616"/>
        <v>0</v>
      </c>
      <c r="R435" s="42">
        <f t="shared" si="1585"/>
        <v>130.90000000000015</v>
      </c>
      <c r="S435" s="10">
        <f t="shared" si="1586"/>
        <v>25.57</v>
      </c>
      <c r="T435" s="27">
        <f t="shared" si="1587"/>
        <v>1</v>
      </c>
      <c r="U435" s="28">
        <f t="shared" si="1588"/>
        <v>3.82</v>
      </c>
      <c r="V435" s="27">
        <f t="shared" si="1589"/>
        <v>1</v>
      </c>
      <c r="W435" s="40">
        <f t="shared" si="1073"/>
        <v>1.82</v>
      </c>
      <c r="X435" s="42">
        <f t="shared" si="1590"/>
        <v>200.21999999999997</v>
      </c>
      <c r="Y435" s="117"/>
      <c r="Z435" s="27"/>
      <c r="AA435" s="33"/>
      <c r="AB435" s="27"/>
      <c r="AC435" s="27"/>
      <c r="AD435" s="27"/>
      <c r="AE435" s="118"/>
      <c r="AF435" s="117"/>
      <c r="AG435" s="27"/>
      <c r="AH435" s="33"/>
      <c r="AI435" s="27"/>
      <c r="AJ435" s="27"/>
      <c r="AK435" s="118"/>
      <c r="AL435" s="70"/>
    </row>
    <row r="436" spans="1:38" outlineLevel="1" x14ac:dyDescent="0.2">
      <c r="A436" s="72"/>
      <c r="B436" s="34">
        <f t="shared" si="623"/>
        <v>431</v>
      </c>
      <c r="C436" s="2" t="s">
        <v>1031</v>
      </c>
      <c r="D436" s="55">
        <v>44551</v>
      </c>
      <c r="E436" s="2" t="s">
        <v>51</v>
      </c>
      <c r="F436" s="47" t="s">
        <v>36</v>
      </c>
      <c r="G436" s="47" t="s">
        <v>67</v>
      </c>
      <c r="H436" s="47">
        <v>1135</v>
      </c>
      <c r="I436" s="47" t="s">
        <v>132</v>
      </c>
      <c r="J436" s="47" t="s">
        <v>120</v>
      </c>
      <c r="K436" s="121" t="s">
        <v>772</v>
      </c>
      <c r="L436" s="33" t="s">
        <v>56</v>
      </c>
      <c r="M436" s="10">
        <v>2.2400000000000002</v>
      </c>
      <c r="N436" s="27">
        <v>8.0621339950372217</v>
      </c>
      <c r="O436" s="28">
        <v>1.24</v>
      </c>
      <c r="P436" s="27">
        <v>0</v>
      </c>
      <c r="Q436" s="40">
        <f t="shared" si="616"/>
        <v>-8.1</v>
      </c>
      <c r="R436" s="42">
        <f t="shared" ref="R436" si="1591">Q436+R435</f>
        <v>122.80000000000015</v>
      </c>
      <c r="S436" s="10">
        <f t="shared" ref="S436" si="1592">M436</f>
        <v>2.2400000000000002</v>
      </c>
      <c r="T436" s="27">
        <f t="shared" ref="T436" si="1593">IF(S436&gt;0,T$4,0)</f>
        <v>1</v>
      </c>
      <c r="U436" s="28">
        <f t="shared" ref="U436" si="1594">O436</f>
        <v>1.24</v>
      </c>
      <c r="V436" s="27">
        <f t="shared" ref="V436" si="1595">IF(U436&gt;0,V$4,0)</f>
        <v>1</v>
      </c>
      <c r="W436" s="40">
        <f t="shared" si="1073"/>
        <v>-2</v>
      </c>
      <c r="X436" s="42">
        <f t="shared" ref="X436" si="1596">W436+X435</f>
        <v>198.21999999999997</v>
      </c>
      <c r="Y436" s="117"/>
      <c r="Z436" s="27"/>
      <c r="AA436" s="33"/>
      <c r="AB436" s="27"/>
      <c r="AC436" s="27"/>
      <c r="AD436" s="27"/>
      <c r="AE436" s="118"/>
      <c r="AF436" s="117"/>
      <c r="AG436" s="27"/>
      <c r="AH436" s="33"/>
      <c r="AI436" s="27"/>
      <c r="AJ436" s="27"/>
      <c r="AK436" s="118"/>
      <c r="AL436" s="70"/>
    </row>
    <row r="437" spans="1:38" outlineLevel="1" x14ac:dyDescent="0.2">
      <c r="A437" s="72"/>
      <c r="B437" s="34">
        <f t="shared" si="623"/>
        <v>432</v>
      </c>
      <c r="C437" s="2" t="s">
        <v>997</v>
      </c>
      <c r="D437" s="55">
        <v>44552</v>
      </c>
      <c r="E437" s="2" t="s">
        <v>43</v>
      </c>
      <c r="F437" s="47" t="s">
        <v>36</v>
      </c>
      <c r="G437" s="47" t="s">
        <v>67</v>
      </c>
      <c r="H437" s="47">
        <v>1300</v>
      </c>
      <c r="I437" s="47" t="s">
        <v>132</v>
      </c>
      <c r="J437" s="47" t="s">
        <v>120</v>
      </c>
      <c r="K437" s="121" t="s">
        <v>772</v>
      </c>
      <c r="L437" s="33" t="s">
        <v>12</v>
      </c>
      <c r="M437" s="10">
        <v>3.86</v>
      </c>
      <c r="N437" s="27">
        <v>3.4845925925925934</v>
      </c>
      <c r="O437" s="28">
        <v>1.56</v>
      </c>
      <c r="P437" s="27">
        <v>0</v>
      </c>
      <c r="Q437" s="40">
        <f t="shared" si="616"/>
        <v>-3.5</v>
      </c>
      <c r="R437" s="42">
        <f t="shared" ref="R437" si="1597">Q437+R436</f>
        <v>119.30000000000015</v>
      </c>
      <c r="S437" s="10">
        <f t="shared" ref="S437" si="1598">M437</f>
        <v>3.86</v>
      </c>
      <c r="T437" s="27">
        <f t="shared" ref="T437" si="1599">IF(S437&gt;0,T$4,0)</f>
        <v>1</v>
      </c>
      <c r="U437" s="28">
        <f t="shared" ref="U437" si="1600">O437</f>
        <v>1.56</v>
      </c>
      <c r="V437" s="27">
        <f t="shared" ref="V437" si="1601">IF(U437&gt;0,V$4,0)</f>
        <v>1</v>
      </c>
      <c r="W437" s="40">
        <f t="shared" si="1073"/>
        <v>-0.44</v>
      </c>
      <c r="X437" s="42">
        <f t="shared" ref="X437" si="1602">W437+X436</f>
        <v>197.77999999999997</v>
      </c>
      <c r="Y437" s="117"/>
      <c r="Z437" s="27"/>
      <c r="AA437" s="33"/>
      <c r="AB437" s="27"/>
      <c r="AC437" s="27"/>
      <c r="AD437" s="27"/>
      <c r="AE437" s="118"/>
      <c r="AF437" s="117"/>
      <c r="AG437" s="27"/>
      <c r="AH437" s="33"/>
      <c r="AI437" s="27"/>
      <c r="AJ437" s="27"/>
      <c r="AK437" s="118"/>
      <c r="AL437" s="70"/>
    </row>
    <row r="438" spans="1:38" outlineLevel="1" collapsed="1" x14ac:dyDescent="0.2">
      <c r="A438" s="72"/>
      <c r="B438" s="34">
        <f t="shared" si="623"/>
        <v>433</v>
      </c>
      <c r="C438" s="2" t="s">
        <v>965</v>
      </c>
      <c r="D438" s="55">
        <v>44552</v>
      </c>
      <c r="E438" s="2" t="s">
        <v>43</v>
      </c>
      <c r="F438" s="47" t="s">
        <v>36</v>
      </c>
      <c r="G438" s="47" t="s">
        <v>67</v>
      </c>
      <c r="H438" s="47">
        <v>1300</v>
      </c>
      <c r="I438" s="47" t="s">
        <v>132</v>
      </c>
      <c r="J438" s="47" t="s">
        <v>120</v>
      </c>
      <c r="K438" s="121" t="s">
        <v>772</v>
      </c>
      <c r="L438" s="33" t="s">
        <v>9</v>
      </c>
      <c r="M438" s="10">
        <v>2.83</v>
      </c>
      <c r="N438" s="27">
        <v>5.4882758620689645</v>
      </c>
      <c r="O438" s="28">
        <v>1.33</v>
      </c>
      <c r="P438" s="27">
        <v>0</v>
      </c>
      <c r="Q438" s="40">
        <f t="shared" si="616"/>
        <v>10</v>
      </c>
      <c r="R438" s="42">
        <f t="shared" ref="R438" si="1603">Q438+R437</f>
        <v>129.30000000000015</v>
      </c>
      <c r="S438" s="10">
        <f t="shared" ref="S438" si="1604">M438</f>
        <v>2.83</v>
      </c>
      <c r="T438" s="27">
        <f t="shared" ref="T438" si="1605">IF(S438&gt;0,T$4,0)</f>
        <v>1</v>
      </c>
      <c r="U438" s="28">
        <f t="shared" ref="U438" si="1606">O438</f>
        <v>1.33</v>
      </c>
      <c r="V438" s="27">
        <f t="shared" ref="V438" si="1607">IF(U438&gt;0,V$4,0)</f>
        <v>1</v>
      </c>
      <c r="W438" s="40">
        <f t="shared" si="1073"/>
        <v>2.16</v>
      </c>
      <c r="X438" s="42">
        <f t="shared" ref="X438" si="1608">W438+X437</f>
        <v>199.93999999999997</v>
      </c>
      <c r="Y438" s="117"/>
      <c r="Z438" s="27"/>
      <c r="AA438" s="33"/>
      <c r="AB438" s="27"/>
      <c r="AC438" s="27"/>
      <c r="AD438" s="27"/>
      <c r="AE438" s="118"/>
      <c r="AF438" s="117"/>
      <c r="AG438" s="27"/>
      <c r="AH438" s="33"/>
      <c r="AI438" s="27"/>
      <c r="AJ438" s="27"/>
      <c r="AK438" s="118"/>
      <c r="AL438" s="70"/>
    </row>
    <row r="439" spans="1:38" outlineLevel="1" x14ac:dyDescent="0.2">
      <c r="A439" s="72"/>
      <c r="B439" s="34">
        <f t="shared" si="623"/>
        <v>434</v>
      </c>
      <c r="C439" s="2" t="s">
        <v>232</v>
      </c>
      <c r="D439" s="55">
        <v>44552</v>
      </c>
      <c r="E439" s="2" t="s">
        <v>43</v>
      </c>
      <c r="F439" s="47" t="s">
        <v>48</v>
      </c>
      <c r="G439" s="47" t="s">
        <v>69</v>
      </c>
      <c r="H439" s="47">
        <v>1300</v>
      </c>
      <c r="I439" s="47" t="s">
        <v>132</v>
      </c>
      <c r="J439" s="47" t="s">
        <v>120</v>
      </c>
      <c r="K439" s="121" t="s">
        <v>772</v>
      </c>
      <c r="L439" s="33" t="s">
        <v>56</v>
      </c>
      <c r="M439" s="10">
        <v>3.31</v>
      </c>
      <c r="N439" s="27">
        <v>4.3102702702702702</v>
      </c>
      <c r="O439" s="28">
        <v>1.6</v>
      </c>
      <c r="P439" s="27">
        <v>0</v>
      </c>
      <c r="Q439" s="40">
        <f t="shared" si="616"/>
        <v>-4.3</v>
      </c>
      <c r="R439" s="42">
        <f t="shared" ref="R439" si="1609">Q439+R438</f>
        <v>125.00000000000016</v>
      </c>
      <c r="S439" s="10">
        <f t="shared" ref="S439" si="1610">M439</f>
        <v>3.31</v>
      </c>
      <c r="T439" s="27">
        <f t="shared" ref="T439" si="1611">IF(S439&gt;0,T$4,0)</f>
        <v>1</v>
      </c>
      <c r="U439" s="28">
        <f t="shared" ref="U439" si="1612">O439</f>
        <v>1.6</v>
      </c>
      <c r="V439" s="27">
        <f t="shared" ref="V439" si="1613">IF(U439&gt;0,V$4,0)</f>
        <v>1</v>
      </c>
      <c r="W439" s="40">
        <f t="shared" si="1073"/>
        <v>-2</v>
      </c>
      <c r="X439" s="42">
        <f t="shared" ref="X439" si="1614">W439+X438</f>
        <v>197.93999999999997</v>
      </c>
      <c r="Y439" s="117"/>
      <c r="Z439" s="27"/>
      <c r="AA439" s="33"/>
      <c r="AB439" s="27"/>
      <c r="AC439" s="27"/>
      <c r="AD439" s="27"/>
      <c r="AE439" s="118"/>
      <c r="AF439" s="117"/>
      <c r="AG439" s="27"/>
      <c r="AH439" s="33"/>
      <c r="AI439" s="27"/>
      <c r="AJ439" s="27"/>
      <c r="AK439" s="118"/>
      <c r="AL439" s="70"/>
    </row>
    <row r="440" spans="1:38" outlineLevel="1" x14ac:dyDescent="0.2">
      <c r="A440" s="72"/>
      <c r="B440" s="34">
        <f t="shared" si="623"/>
        <v>435</v>
      </c>
      <c r="C440" s="2" t="s">
        <v>519</v>
      </c>
      <c r="D440" s="55">
        <v>44552</v>
      </c>
      <c r="E440" s="2" t="s">
        <v>43</v>
      </c>
      <c r="F440" s="47" t="s">
        <v>48</v>
      </c>
      <c r="G440" s="47" t="s">
        <v>69</v>
      </c>
      <c r="H440" s="47">
        <v>1300</v>
      </c>
      <c r="I440" s="47" t="s">
        <v>132</v>
      </c>
      <c r="J440" s="47" t="s">
        <v>120</v>
      </c>
      <c r="K440" s="121" t="s">
        <v>772</v>
      </c>
      <c r="L440" s="33" t="s">
        <v>66</v>
      </c>
      <c r="M440" s="10">
        <v>4.5599999999999996</v>
      </c>
      <c r="N440" s="27">
        <v>2.7998850574712644</v>
      </c>
      <c r="O440" s="28">
        <v>2</v>
      </c>
      <c r="P440" s="27">
        <v>2.7800000000000002</v>
      </c>
      <c r="Q440" s="40">
        <f t="shared" si="616"/>
        <v>-5.6</v>
      </c>
      <c r="R440" s="42">
        <f t="shared" ref="R440:R441" si="1615">Q440+R439</f>
        <v>119.40000000000016</v>
      </c>
      <c r="S440" s="10">
        <f t="shared" ref="S440:S441" si="1616">M440</f>
        <v>4.5599999999999996</v>
      </c>
      <c r="T440" s="27">
        <f t="shared" ref="T440:T441" si="1617">IF(S440&gt;0,T$4,0)</f>
        <v>1</v>
      </c>
      <c r="U440" s="28">
        <f t="shared" ref="U440:U441" si="1618">O440</f>
        <v>2</v>
      </c>
      <c r="V440" s="27">
        <f t="shared" ref="V440:V441" si="1619">IF(U440&gt;0,V$4,0)</f>
        <v>1</v>
      </c>
      <c r="W440" s="40">
        <f t="shared" si="1073"/>
        <v>-2</v>
      </c>
      <c r="X440" s="42">
        <f t="shared" ref="X440:X441" si="1620">W440+X439</f>
        <v>195.93999999999997</v>
      </c>
      <c r="Y440" s="117"/>
      <c r="Z440" s="27"/>
      <c r="AA440" s="33"/>
      <c r="AB440" s="27"/>
      <c r="AC440" s="27"/>
      <c r="AD440" s="27"/>
      <c r="AE440" s="118"/>
      <c r="AF440" s="117"/>
      <c r="AG440" s="27"/>
      <c r="AH440" s="33"/>
      <c r="AI440" s="27"/>
      <c r="AJ440" s="27"/>
      <c r="AK440" s="118"/>
      <c r="AL440" s="70"/>
    </row>
    <row r="441" spans="1:38" outlineLevel="1" x14ac:dyDescent="0.2">
      <c r="A441" s="72"/>
      <c r="B441" s="34">
        <f t="shared" si="623"/>
        <v>436</v>
      </c>
      <c r="C441" s="2" t="s">
        <v>1032</v>
      </c>
      <c r="D441" s="55">
        <v>44553</v>
      </c>
      <c r="E441" s="2" t="s">
        <v>37</v>
      </c>
      <c r="F441" s="47" t="s">
        <v>34</v>
      </c>
      <c r="G441" s="47" t="s">
        <v>67</v>
      </c>
      <c r="H441" s="47">
        <v>1170</v>
      </c>
      <c r="I441" s="47" t="s">
        <v>132</v>
      </c>
      <c r="J441" s="47" t="s">
        <v>120</v>
      </c>
      <c r="K441" s="121" t="s">
        <v>772</v>
      </c>
      <c r="L441" s="33" t="s">
        <v>8</v>
      </c>
      <c r="M441" s="10">
        <v>7.28</v>
      </c>
      <c r="N441" s="27">
        <v>1.59</v>
      </c>
      <c r="O441" s="28">
        <v>2.54</v>
      </c>
      <c r="P441" s="27">
        <v>1.04</v>
      </c>
      <c r="Q441" s="40">
        <f t="shared" si="616"/>
        <v>0</v>
      </c>
      <c r="R441" s="42">
        <f t="shared" si="1615"/>
        <v>119.40000000000016</v>
      </c>
      <c r="S441" s="10">
        <f t="shared" si="1616"/>
        <v>7.28</v>
      </c>
      <c r="T441" s="27">
        <f t="shared" si="1617"/>
        <v>1</v>
      </c>
      <c r="U441" s="28">
        <f t="shared" si="1618"/>
        <v>2.54</v>
      </c>
      <c r="V441" s="27">
        <f t="shared" si="1619"/>
        <v>1</v>
      </c>
      <c r="W441" s="40">
        <f t="shared" si="1073"/>
        <v>0.54</v>
      </c>
      <c r="X441" s="42">
        <f t="shared" si="1620"/>
        <v>196.47999999999996</v>
      </c>
      <c r="Y441" s="117"/>
      <c r="Z441" s="27"/>
      <c r="AA441" s="33"/>
      <c r="AB441" s="27"/>
      <c r="AC441" s="27"/>
      <c r="AD441" s="27"/>
      <c r="AE441" s="118"/>
      <c r="AF441" s="117"/>
      <c r="AG441" s="27"/>
      <c r="AH441" s="33"/>
      <c r="AI441" s="27"/>
      <c r="AJ441" s="27"/>
      <c r="AK441" s="118"/>
      <c r="AL441" s="70"/>
    </row>
    <row r="442" spans="1:38" outlineLevel="1" x14ac:dyDescent="0.2">
      <c r="A442" s="72"/>
      <c r="B442" s="34">
        <f t="shared" si="623"/>
        <v>437</v>
      </c>
      <c r="C442" s="2" t="s">
        <v>1033</v>
      </c>
      <c r="D442" s="55">
        <v>44553</v>
      </c>
      <c r="E442" s="2" t="s">
        <v>37</v>
      </c>
      <c r="F442" s="47" t="s">
        <v>13</v>
      </c>
      <c r="G442" s="47" t="s">
        <v>70</v>
      </c>
      <c r="H442" s="47">
        <v>1000</v>
      </c>
      <c r="I442" s="47" t="s">
        <v>132</v>
      </c>
      <c r="J442" s="47" t="s">
        <v>120</v>
      </c>
      <c r="K442" s="121" t="s">
        <v>772</v>
      </c>
      <c r="L442" s="33" t="s">
        <v>74</v>
      </c>
      <c r="M442" s="10">
        <v>42</v>
      </c>
      <c r="N442" s="27">
        <v>0.24414634146341468</v>
      </c>
      <c r="O442" s="28">
        <v>6.4</v>
      </c>
      <c r="P442" s="27">
        <v>0.04</v>
      </c>
      <c r="Q442" s="40">
        <f t="shared" si="616"/>
        <v>-0.3</v>
      </c>
      <c r="R442" s="42">
        <f t="shared" ref="R442" si="1621">Q442+R441</f>
        <v>119.10000000000016</v>
      </c>
      <c r="S442" s="10">
        <f t="shared" ref="S442" si="1622">M442</f>
        <v>42</v>
      </c>
      <c r="T442" s="27">
        <f t="shared" ref="T442" si="1623">IF(S442&gt;0,T$4,0)</f>
        <v>1</v>
      </c>
      <c r="U442" s="28">
        <f t="shared" ref="U442" si="1624">O442</f>
        <v>6.4</v>
      </c>
      <c r="V442" s="27">
        <f t="shared" ref="V442" si="1625">IF(U442&gt;0,V$4,0)</f>
        <v>1</v>
      </c>
      <c r="W442" s="40">
        <f t="shared" si="1073"/>
        <v>-2</v>
      </c>
      <c r="X442" s="42">
        <f t="shared" ref="X442" si="1626">W442+X441</f>
        <v>194.47999999999996</v>
      </c>
      <c r="Y442" s="117"/>
      <c r="Z442" s="27"/>
      <c r="AA442" s="33"/>
      <c r="AB442" s="27"/>
      <c r="AC442" s="27"/>
      <c r="AD442" s="27"/>
      <c r="AE442" s="118"/>
      <c r="AF442" s="117"/>
      <c r="AG442" s="27"/>
      <c r="AH442" s="33"/>
      <c r="AI442" s="27"/>
      <c r="AJ442" s="27"/>
      <c r="AK442" s="118"/>
      <c r="AL442" s="70"/>
    </row>
    <row r="443" spans="1:38" outlineLevel="1" x14ac:dyDescent="0.2">
      <c r="A443" s="72"/>
      <c r="B443" s="34">
        <f t="shared" si="623"/>
        <v>438</v>
      </c>
      <c r="C443" s="2" t="s">
        <v>371</v>
      </c>
      <c r="D443" s="55">
        <v>44556</v>
      </c>
      <c r="E443" s="2" t="s">
        <v>49</v>
      </c>
      <c r="F443" s="47" t="s">
        <v>48</v>
      </c>
      <c r="G443" s="47" t="s">
        <v>177</v>
      </c>
      <c r="H443" s="47">
        <v>1100</v>
      </c>
      <c r="I443" s="47" t="s">
        <v>132</v>
      </c>
      <c r="J443" s="47" t="s">
        <v>120</v>
      </c>
      <c r="K443" s="121" t="s">
        <v>772</v>
      </c>
      <c r="L443" s="33" t="s">
        <v>9</v>
      </c>
      <c r="M443" s="10">
        <v>1.42</v>
      </c>
      <c r="N443" s="27">
        <v>23.927610748002902</v>
      </c>
      <c r="O443" s="28">
        <v>1.1499999999999999</v>
      </c>
      <c r="P443" s="27">
        <v>0</v>
      </c>
      <c r="Q443" s="40">
        <f t="shared" si="616"/>
        <v>10</v>
      </c>
      <c r="R443" s="42">
        <f t="shared" ref="R443" si="1627">Q443+R442</f>
        <v>129.10000000000016</v>
      </c>
      <c r="S443" s="10">
        <f t="shared" ref="S443" si="1628">M443</f>
        <v>1.42</v>
      </c>
      <c r="T443" s="27">
        <f t="shared" ref="T443" si="1629">IF(S443&gt;0,T$4,0)</f>
        <v>1</v>
      </c>
      <c r="U443" s="28">
        <f t="shared" ref="U443" si="1630">O443</f>
        <v>1.1499999999999999</v>
      </c>
      <c r="V443" s="27">
        <f t="shared" ref="V443" si="1631">IF(U443&gt;0,V$4,0)</f>
        <v>1</v>
      </c>
      <c r="W443" s="40">
        <f t="shared" si="1073"/>
        <v>0.56999999999999995</v>
      </c>
      <c r="X443" s="42">
        <f t="shared" ref="X443" si="1632">W443+X442</f>
        <v>195.04999999999995</v>
      </c>
      <c r="Y443" s="117"/>
      <c r="Z443" s="27"/>
      <c r="AA443" s="33"/>
      <c r="AB443" s="27"/>
      <c r="AC443" s="27"/>
      <c r="AD443" s="27"/>
      <c r="AE443" s="118"/>
      <c r="AF443" s="117"/>
      <c r="AG443" s="27"/>
      <c r="AH443" s="33"/>
      <c r="AI443" s="27"/>
      <c r="AJ443" s="27"/>
      <c r="AK443" s="118"/>
      <c r="AL443" s="70"/>
    </row>
    <row r="444" spans="1:38" outlineLevel="1" x14ac:dyDescent="0.2">
      <c r="A444" s="72"/>
      <c r="B444" s="34">
        <f t="shared" si="623"/>
        <v>439</v>
      </c>
      <c r="C444" s="2" t="s">
        <v>1035</v>
      </c>
      <c r="D444" s="55">
        <v>44557</v>
      </c>
      <c r="E444" s="2" t="s">
        <v>73</v>
      </c>
      <c r="F444" s="47" t="s">
        <v>36</v>
      </c>
      <c r="G444" s="47" t="s">
        <v>67</v>
      </c>
      <c r="H444" s="47">
        <v>1000</v>
      </c>
      <c r="I444" s="47" t="s">
        <v>132</v>
      </c>
      <c r="J444" s="47" t="s">
        <v>120</v>
      </c>
      <c r="K444" s="121" t="s">
        <v>772</v>
      </c>
      <c r="L444" s="33" t="s">
        <v>12</v>
      </c>
      <c r="M444" s="10">
        <v>4.4000000000000004</v>
      </c>
      <c r="N444" s="27">
        <v>2.9316701607267643</v>
      </c>
      <c r="O444" s="28">
        <v>1.78</v>
      </c>
      <c r="P444" s="27">
        <v>0</v>
      </c>
      <c r="Q444" s="40">
        <f t="shared" si="616"/>
        <v>-2.9</v>
      </c>
      <c r="R444" s="42">
        <f t="shared" ref="R444" si="1633">Q444+R443</f>
        <v>126.20000000000016</v>
      </c>
      <c r="S444" s="10">
        <f t="shared" ref="S444" si="1634">M444</f>
        <v>4.4000000000000004</v>
      </c>
      <c r="T444" s="27">
        <f t="shared" ref="T444" si="1635">IF(S444&gt;0,T$4,0)</f>
        <v>1</v>
      </c>
      <c r="U444" s="28">
        <f t="shared" ref="U444" si="1636">O444</f>
        <v>1.78</v>
      </c>
      <c r="V444" s="27">
        <f t="shared" ref="V444" si="1637">IF(U444&gt;0,V$4,0)</f>
        <v>1</v>
      </c>
      <c r="W444" s="40">
        <f t="shared" si="1073"/>
        <v>-0.22</v>
      </c>
      <c r="X444" s="42">
        <f t="shared" ref="X444" si="1638">W444+X443</f>
        <v>194.82999999999996</v>
      </c>
      <c r="Y444" s="117"/>
      <c r="Z444" s="27"/>
      <c r="AA444" s="33"/>
      <c r="AB444" s="27"/>
      <c r="AC444" s="27"/>
      <c r="AD444" s="27"/>
      <c r="AE444" s="118"/>
      <c r="AF444" s="117"/>
      <c r="AG444" s="27"/>
      <c r="AH444" s="33"/>
      <c r="AI444" s="27"/>
      <c r="AJ444" s="27"/>
      <c r="AK444" s="118"/>
      <c r="AL444" s="70"/>
    </row>
    <row r="445" spans="1:38" outlineLevel="1" x14ac:dyDescent="0.2">
      <c r="A445" s="72"/>
      <c r="B445" s="34">
        <f t="shared" si="623"/>
        <v>440</v>
      </c>
      <c r="C445" s="2" t="s">
        <v>1036</v>
      </c>
      <c r="D445" s="55">
        <v>44557</v>
      </c>
      <c r="E445" s="2" t="s">
        <v>73</v>
      </c>
      <c r="F445" s="47" t="s">
        <v>10</v>
      </c>
      <c r="G445" s="47" t="s">
        <v>67</v>
      </c>
      <c r="H445" s="47">
        <v>1100</v>
      </c>
      <c r="I445" s="47" t="s">
        <v>132</v>
      </c>
      <c r="J445" s="47" t="s">
        <v>120</v>
      </c>
      <c r="K445" s="121" t="s">
        <v>772</v>
      </c>
      <c r="L445" s="33" t="s">
        <v>8</v>
      </c>
      <c r="M445" s="10">
        <v>15.24</v>
      </c>
      <c r="N445" s="27">
        <v>0.70298245614035082</v>
      </c>
      <c r="O445" s="28">
        <v>3.95</v>
      </c>
      <c r="P445" s="27">
        <v>0.23</v>
      </c>
      <c r="Q445" s="40">
        <f t="shared" si="616"/>
        <v>0</v>
      </c>
      <c r="R445" s="42">
        <f t="shared" ref="R445" si="1639">Q445+R444</f>
        <v>126.20000000000016</v>
      </c>
      <c r="S445" s="10">
        <f t="shared" ref="S445" si="1640">M445</f>
        <v>15.24</v>
      </c>
      <c r="T445" s="27">
        <f t="shared" ref="T445" si="1641">IF(S445&gt;0,T$4,0)</f>
        <v>1</v>
      </c>
      <c r="U445" s="28">
        <f t="shared" ref="U445" si="1642">O445</f>
        <v>3.95</v>
      </c>
      <c r="V445" s="27">
        <f t="shared" ref="V445" si="1643">IF(U445&gt;0,V$4,0)</f>
        <v>1</v>
      </c>
      <c r="W445" s="40">
        <f t="shared" si="1073"/>
        <v>1.95</v>
      </c>
      <c r="X445" s="42">
        <f t="shared" ref="X445" si="1644">W445+X444</f>
        <v>196.77999999999994</v>
      </c>
      <c r="Y445" s="117"/>
      <c r="Z445" s="27"/>
      <c r="AA445" s="33"/>
      <c r="AB445" s="27"/>
      <c r="AC445" s="27"/>
      <c r="AD445" s="27"/>
      <c r="AE445" s="118"/>
      <c r="AF445" s="117"/>
      <c r="AG445" s="27"/>
      <c r="AH445" s="33"/>
      <c r="AI445" s="27"/>
      <c r="AJ445" s="27"/>
      <c r="AK445" s="118"/>
      <c r="AL445" s="70"/>
    </row>
    <row r="446" spans="1:38" outlineLevel="1" x14ac:dyDescent="0.2">
      <c r="A446" s="72"/>
      <c r="B446" s="34">
        <f t="shared" si="623"/>
        <v>441</v>
      </c>
      <c r="C446" s="2" t="s">
        <v>1037</v>
      </c>
      <c r="D446" s="55">
        <v>44557</v>
      </c>
      <c r="E446" s="2" t="s">
        <v>73</v>
      </c>
      <c r="F446" s="47" t="s">
        <v>10</v>
      </c>
      <c r="G446" s="47" t="s">
        <v>67</v>
      </c>
      <c r="H446" s="47">
        <v>1100</v>
      </c>
      <c r="I446" s="47" t="s">
        <v>132</v>
      </c>
      <c r="J446" s="47" t="s">
        <v>120</v>
      </c>
      <c r="K446" s="121" t="s">
        <v>772</v>
      </c>
      <c r="L446" s="33" t="s">
        <v>56</v>
      </c>
      <c r="M446" s="10">
        <v>59.25</v>
      </c>
      <c r="N446" s="27">
        <v>0.17206896551724138</v>
      </c>
      <c r="O446" s="28">
        <v>9.8000000000000007</v>
      </c>
      <c r="P446" s="27">
        <v>0.02</v>
      </c>
      <c r="Q446" s="40">
        <f t="shared" si="616"/>
        <v>-0.2</v>
      </c>
      <c r="R446" s="42">
        <f t="shared" ref="R446" si="1645">Q446+R445</f>
        <v>126.00000000000016</v>
      </c>
      <c r="S446" s="10">
        <f t="shared" ref="S446" si="1646">M446</f>
        <v>59.25</v>
      </c>
      <c r="T446" s="27">
        <f t="shared" ref="T446" si="1647">IF(S446&gt;0,T$4,0)</f>
        <v>1</v>
      </c>
      <c r="U446" s="28">
        <f t="shared" ref="U446" si="1648">O446</f>
        <v>9.8000000000000007</v>
      </c>
      <c r="V446" s="27">
        <f t="shared" ref="V446" si="1649">IF(U446&gt;0,V$4,0)</f>
        <v>1</v>
      </c>
      <c r="W446" s="40">
        <f t="shared" si="1073"/>
        <v>-2</v>
      </c>
      <c r="X446" s="42">
        <f t="shared" ref="X446" si="1650">W446+X445</f>
        <v>194.77999999999994</v>
      </c>
      <c r="Y446" s="117"/>
      <c r="Z446" s="27"/>
      <c r="AA446" s="33"/>
      <c r="AB446" s="27"/>
      <c r="AC446" s="27"/>
      <c r="AD446" s="27"/>
      <c r="AE446" s="118"/>
      <c r="AF446" s="117"/>
      <c r="AG446" s="27"/>
      <c r="AH446" s="33"/>
      <c r="AI446" s="27"/>
      <c r="AJ446" s="27"/>
      <c r="AK446" s="118"/>
      <c r="AL446" s="70"/>
    </row>
    <row r="447" spans="1:38" outlineLevel="1" x14ac:dyDescent="0.2">
      <c r="A447" s="72"/>
      <c r="B447" s="34">
        <f t="shared" si="623"/>
        <v>442</v>
      </c>
      <c r="C447" s="2" t="s">
        <v>1041</v>
      </c>
      <c r="D447" s="55">
        <v>44558</v>
      </c>
      <c r="E447" s="2" t="s">
        <v>78</v>
      </c>
      <c r="F447" s="47" t="s">
        <v>25</v>
      </c>
      <c r="G447" s="47" t="s">
        <v>67</v>
      </c>
      <c r="H447" s="47">
        <v>1009</v>
      </c>
      <c r="I447" s="47" t="s">
        <v>132</v>
      </c>
      <c r="J447" s="47" t="s">
        <v>120</v>
      </c>
      <c r="K447" s="121" t="s">
        <v>772</v>
      </c>
      <c r="L447" s="33" t="s">
        <v>66</v>
      </c>
      <c r="M447" s="10">
        <v>10.24</v>
      </c>
      <c r="N447" s="27">
        <v>1.0775675675675676</v>
      </c>
      <c r="O447" s="28">
        <v>2.2599999999999998</v>
      </c>
      <c r="P447" s="27">
        <v>0.83999999999999919</v>
      </c>
      <c r="Q447" s="40">
        <f t="shared" si="616"/>
        <v>-1.9</v>
      </c>
      <c r="R447" s="42">
        <f t="shared" ref="R447" si="1651">Q447+R446</f>
        <v>124.10000000000015</v>
      </c>
      <c r="S447" s="10">
        <f t="shared" ref="S447" si="1652">M447</f>
        <v>10.24</v>
      </c>
      <c r="T447" s="27">
        <f t="shared" ref="T447" si="1653">IF(S447&gt;0,T$4,0)</f>
        <v>1</v>
      </c>
      <c r="U447" s="28">
        <f t="shared" ref="U447" si="1654">O447</f>
        <v>2.2599999999999998</v>
      </c>
      <c r="V447" s="27">
        <f t="shared" ref="V447" si="1655">IF(U447&gt;0,V$4,0)</f>
        <v>1</v>
      </c>
      <c r="W447" s="40">
        <f t="shared" si="1073"/>
        <v>-2</v>
      </c>
      <c r="X447" s="42">
        <f t="shared" ref="X447" si="1656">W447+X446</f>
        <v>192.77999999999994</v>
      </c>
      <c r="Y447" s="117"/>
      <c r="Z447" s="27"/>
      <c r="AA447" s="33"/>
      <c r="AB447" s="27"/>
      <c r="AC447" s="27"/>
      <c r="AD447" s="27"/>
      <c r="AE447" s="118"/>
      <c r="AF447" s="117"/>
      <c r="AG447" s="27"/>
      <c r="AH447" s="33"/>
      <c r="AI447" s="27"/>
      <c r="AJ447" s="27"/>
      <c r="AK447" s="118"/>
      <c r="AL447" s="70"/>
    </row>
    <row r="448" spans="1:38" outlineLevel="1" x14ac:dyDescent="0.2">
      <c r="A448" s="72"/>
      <c r="B448" s="34">
        <f t="shared" si="623"/>
        <v>443</v>
      </c>
      <c r="C448" s="2" t="s">
        <v>1043</v>
      </c>
      <c r="D448" s="55">
        <v>44559</v>
      </c>
      <c r="E448" s="2" t="s">
        <v>39</v>
      </c>
      <c r="F448" s="47" t="s">
        <v>36</v>
      </c>
      <c r="G448" s="47" t="s">
        <v>67</v>
      </c>
      <c r="H448" s="47">
        <v>1200</v>
      </c>
      <c r="I448" s="47" t="s">
        <v>132</v>
      </c>
      <c r="J448" s="47" t="s">
        <v>120</v>
      </c>
      <c r="K448" s="121" t="s">
        <v>772</v>
      </c>
      <c r="L448" s="33" t="s">
        <v>110</v>
      </c>
      <c r="M448" s="10">
        <v>26</v>
      </c>
      <c r="N448" s="27">
        <v>0.39800000000000002</v>
      </c>
      <c r="O448" s="28">
        <v>5.92</v>
      </c>
      <c r="P448" s="27">
        <v>7.999999999999996E-2</v>
      </c>
      <c r="Q448" s="40">
        <f t="shared" si="616"/>
        <v>-0.5</v>
      </c>
      <c r="R448" s="42">
        <f t="shared" ref="R448" si="1657">Q448+R447</f>
        <v>123.60000000000015</v>
      </c>
      <c r="S448" s="10">
        <f t="shared" ref="S448" si="1658">M448</f>
        <v>26</v>
      </c>
      <c r="T448" s="27">
        <f t="shared" ref="T448" si="1659">IF(S448&gt;0,T$4,0)</f>
        <v>1</v>
      </c>
      <c r="U448" s="28">
        <f t="shared" ref="U448" si="1660">O448</f>
        <v>5.92</v>
      </c>
      <c r="V448" s="27">
        <f t="shared" ref="V448" si="1661">IF(U448&gt;0,V$4,0)</f>
        <v>1</v>
      </c>
      <c r="W448" s="40">
        <f t="shared" si="1073"/>
        <v>-2</v>
      </c>
      <c r="X448" s="42">
        <f t="shared" ref="X448" si="1662">W448+X447</f>
        <v>190.77999999999994</v>
      </c>
      <c r="Y448" s="117"/>
      <c r="Z448" s="27"/>
      <c r="AA448" s="33"/>
      <c r="AB448" s="27"/>
      <c r="AC448" s="27"/>
      <c r="AD448" s="27"/>
      <c r="AE448" s="118"/>
      <c r="AF448" s="117"/>
      <c r="AG448" s="27"/>
      <c r="AH448" s="33"/>
      <c r="AI448" s="27"/>
      <c r="AJ448" s="27"/>
      <c r="AK448" s="118"/>
      <c r="AL448" s="70"/>
    </row>
    <row r="449" spans="1:38" outlineLevel="1" x14ac:dyDescent="0.2">
      <c r="A449" s="72"/>
      <c r="B449" s="34">
        <f t="shared" si="623"/>
        <v>444</v>
      </c>
      <c r="C449" s="2" t="s">
        <v>608</v>
      </c>
      <c r="D449" s="55">
        <v>44560</v>
      </c>
      <c r="E449" s="2" t="s">
        <v>54</v>
      </c>
      <c r="F449" s="47" t="s">
        <v>25</v>
      </c>
      <c r="G449" s="47" t="s">
        <v>67</v>
      </c>
      <c r="H449" s="47">
        <v>1008</v>
      </c>
      <c r="I449" s="47" t="s">
        <v>132</v>
      </c>
      <c r="J449" s="47" t="s">
        <v>120</v>
      </c>
      <c r="K449" s="121" t="s">
        <v>772</v>
      </c>
      <c r="L449" s="33" t="s">
        <v>9</v>
      </c>
      <c r="M449" s="10">
        <v>7.2</v>
      </c>
      <c r="N449" s="27">
        <v>1.6060000000000003</v>
      </c>
      <c r="O449" s="28">
        <v>1.76</v>
      </c>
      <c r="P449" s="27">
        <v>0</v>
      </c>
      <c r="Q449" s="40">
        <f t="shared" si="616"/>
        <v>10</v>
      </c>
      <c r="R449" s="42">
        <f t="shared" ref="R449" si="1663">Q449+R448</f>
        <v>133.60000000000014</v>
      </c>
      <c r="S449" s="10">
        <f t="shared" ref="S449" si="1664">M449</f>
        <v>7.2</v>
      </c>
      <c r="T449" s="27">
        <f t="shared" ref="T449" si="1665">IF(S449&gt;0,T$4,0)</f>
        <v>1</v>
      </c>
      <c r="U449" s="28">
        <f t="shared" ref="U449" si="1666">O449</f>
        <v>1.76</v>
      </c>
      <c r="V449" s="27">
        <f t="shared" ref="V449" si="1667">IF(U449&gt;0,V$4,0)</f>
        <v>1</v>
      </c>
      <c r="W449" s="40">
        <f t="shared" si="1073"/>
        <v>6.96</v>
      </c>
      <c r="X449" s="42">
        <f t="shared" ref="X449" si="1668">W449+X448</f>
        <v>197.73999999999995</v>
      </c>
      <c r="Y449" s="117"/>
      <c r="Z449" s="27"/>
      <c r="AA449" s="33"/>
      <c r="AB449" s="27"/>
      <c r="AC449" s="27"/>
      <c r="AD449" s="27"/>
      <c r="AE449" s="118"/>
      <c r="AF449" s="117"/>
      <c r="AG449" s="27"/>
      <c r="AH449" s="33"/>
      <c r="AI449" s="27"/>
      <c r="AJ449" s="27"/>
      <c r="AK449" s="118"/>
      <c r="AL449" s="70"/>
    </row>
    <row r="450" spans="1:38" outlineLevel="1" x14ac:dyDescent="0.2">
      <c r="A450" s="72"/>
      <c r="B450" s="34">
        <f t="shared" si="623"/>
        <v>445</v>
      </c>
      <c r="C450" s="2" t="s">
        <v>1044</v>
      </c>
      <c r="D450" s="55">
        <v>44560</v>
      </c>
      <c r="E450" s="2" t="s">
        <v>54</v>
      </c>
      <c r="F450" s="47" t="s">
        <v>25</v>
      </c>
      <c r="G450" s="47" t="s">
        <v>67</v>
      </c>
      <c r="H450" s="47">
        <v>1008</v>
      </c>
      <c r="I450" s="47" t="s">
        <v>132</v>
      </c>
      <c r="J450" s="47" t="s">
        <v>120</v>
      </c>
      <c r="K450" s="121" t="s">
        <v>772</v>
      </c>
      <c r="L450" s="33" t="s">
        <v>8</v>
      </c>
      <c r="M450" s="10">
        <v>1.95</v>
      </c>
      <c r="N450" s="27">
        <v>10.4822695035461</v>
      </c>
      <c r="O450" s="28">
        <v>1.28</v>
      </c>
      <c r="P450" s="27">
        <v>0</v>
      </c>
      <c r="Q450" s="40">
        <f t="shared" si="616"/>
        <v>-10.5</v>
      </c>
      <c r="R450" s="42">
        <f t="shared" ref="R450" si="1669">Q450+R449</f>
        <v>123.10000000000014</v>
      </c>
      <c r="S450" s="10">
        <f t="shared" ref="S450" si="1670">M450</f>
        <v>1.95</v>
      </c>
      <c r="T450" s="27">
        <f t="shared" ref="T450" si="1671">IF(S450&gt;0,T$4,0)</f>
        <v>1</v>
      </c>
      <c r="U450" s="28">
        <f t="shared" ref="U450" si="1672">O450</f>
        <v>1.28</v>
      </c>
      <c r="V450" s="27">
        <f t="shared" ref="V450" si="1673">IF(U450&gt;0,V$4,0)</f>
        <v>1</v>
      </c>
      <c r="W450" s="40">
        <f t="shared" si="1073"/>
        <v>-0.72</v>
      </c>
      <c r="X450" s="42">
        <f t="shared" ref="X450" si="1674">W450+X449</f>
        <v>197.01999999999995</v>
      </c>
      <c r="Y450" s="117"/>
      <c r="Z450" s="27"/>
      <c r="AA450" s="33"/>
      <c r="AB450" s="27"/>
      <c r="AC450" s="27"/>
      <c r="AD450" s="27"/>
      <c r="AE450" s="118"/>
      <c r="AF450" s="117"/>
      <c r="AG450" s="27"/>
      <c r="AH450" s="33"/>
      <c r="AI450" s="27"/>
      <c r="AJ450" s="27"/>
      <c r="AK450" s="118"/>
      <c r="AL450" s="70"/>
    </row>
    <row r="451" spans="1:38" outlineLevel="1" x14ac:dyDescent="0.2">
      <c r="A451" s="72"/>
      <c r="B451" s="34">
        <f t="shared" si="623"/>
        <v>446</v>
      </c>
      <c r="C451" s="2" t="s">
        <v>1047</v>
      </c>
      <c r="D451" s="55">
        <v>44561</v>
      </c>
      <c r="E451" s="2" t="s">
        <v>27</v>
      </c>
      <c r="F451" s="47" t="s">
        <v>25</v>
      </c>
      <c r="G451" s="47" t="s">
        <v>67</v>
      </c>
      <c r="H451" s="47">
        <v>1000</v>
      </c>
      <c r="I451" s="47" t="s">
        <v>132</v>
      </c>
      <c r="J451" s="47" t="s">
        <v>120</v>
      </c>
      <c r="K451" s="121" t="s">
        <v>772</v>
      </c>
      <c r="L451" s="33" t="s">
        <v>74</v>
      </c>
      <c r="M451" s="10">
        <v>40</v>
      </c>
      <c r="N451" s="27">
        <v>0.25615384615384618</v>
      </c>
      <c r="O451" s="28">
        <v>5.7</v>
      </c>
      <c r="P451" s="27">
        <v>5.000000000000001E-2</v>
      </c>
      <c r="Q451" s="40">
        <f t="shared" si="616"/>
        <v>-0.3</v>
      </c>
      <c r="R451" s="42">
        <f t="shared" ref="R451" si="1675">Q451+R450</f>
        <v>122.80000000000014</v>
      </c>
      <c r="S451" s="10">
        <f t="shared" ref="S451" si="1676">M451</f>
        <v>40</v>
      </c>
      <c r="T451" s="27">
        <f t="shared" ref="T451" si="1677">IF(S451&gt;0,T$4,0)</f>
        <v>1</v>
      </c>
      <c r="U451" s="28">
        <f t="shared" ref="U451" si="1678">O451</f>
        <v>5.7</v>
      </c>
      <c r="V451" s="27">
        <f t="shared" ref="V451" si="1679">IF(U451&gt;0,V$4,0)</f>
        <v>1</v>
      </c>
      <c r="W451" s="40">
        <f t="shared" si="1073"/>
        <v>-2</v>
      </c>
      <c r="X451" s="42">
        <f t="shared" ref="X451" si="1680">W451+X450</f>
        <v>195.01999999999995</v>
      </c>
      <c r="Y451" s="117"/>
      <c r="Z451" s="27"/>
      <c r="AA451" s="33"/>
      <c r="AB451" s="27"/>
      <c r="AC451" s="27"/>
      <c r="AD451" s="27"/>
      <c r="AE451" s="118"/>
      <c r="AF451" s="117"/>
      <c r="AG451" s="27"/>
      <c r="AH451" s="33"/>
      <c r="AI451" s="27"/>
      <c r="AJ451" s="27"/>
      <c r="AK451" s="118"/>
      <c r="AL451" s="70"/>
    </row>
    <row r="452" spans="1:38" outlineLevel="1" x14ac:dyDescent="0.2">
      <c r="A452" s="72"/>
      <c r="B452" s="34">
        <f t="shared" si="623"/>
        <v>447</v>
      </c>
      <c r="C452" s="2" t="s">
        <v>1048</v>
      </c>
      <c r="D452" s="55">
        <v>44561</v>
      </c>
      <c r="E452" s="2" t="s">
        <v>27</v>
      </c>
      <c r="F452" s="47" t="s">
        <v>36</v>
      </c>
      <c r="G452" s="47" t="s">
        <v>67</v>
      </c>
      <c r="H452" s="47">
        <v>1200</v>
      </c>
      <c r="I452" s="47" t="s">
        <v>132</v>
      </c>
      <c r="J452" s="47" t="s">
        <v>120</v>
      </c>
      <c r="K452" s="121" t="s">
        <v>772</v>
      </c>
      <c r="L452" s="33" t="s">
        <v>9</v>
      </c>
      <c r="M452" s="10">
        <v>3.35</v>
      </c>
      <c r="N452" s="27">
        <v>4.2728947368421046</v>
      </c>
      <c r="O452" s="28">
        <v>1.53</v>
      </c>
      <c r="P452" s="27">
        <v>0</v>
      </c>
      <c r="Q452" s="40">
        <f t="shared" si="616"/>
        <v>10</v>
      </c>
      <c r="R452" s="42">
        <f t="shared" ref="R452" si="1681">Q452+R451</f>
        <v>132.80000000000013</v>
      </c>
      <c r="S452" s="10">
        <f t="shared" ref="S452" si="1682">M452</f>
        <v>3.35</v>
      </c>
      <c r="T452" s="27">
        <f t="shared" ref="T452" si="1683">IF(S452&gt;0,T$4,0)</f>
        <v>1</v>
      </c>
      <c r="U452" s="28">
        <f t="shared" ref="U452" si="1684">O452</f>
        <v>1.53</v>
      </c>
      <c r="V452" s="27">
        <f t="shared" ref="V452" si="1685">IF(U452&gt;0,V$4,0)</f>
        <v>1</v>
      </c>
      <c r="W452" s="40">
        <f t="shared" si="1073"/>
        <v>2.88</v>
      </c>
      <c r="X452" s="42">
        <f t="shared" ref="X452" si="1686">W452+X451</f>
        <v>197.89999999999995</v>
      </c>
      <c r="Y452" s="117"/>
      <c r="Z452" s="27"/>
      <c r="AA452" s="33"/>
      <c r="AB452" s="27"/>
      <c r="AC452" s="27"/>
      <c r="AD452" s="27"/>
      <c r="AE452" s="118"/>
      <c r="AF452" s="117"/>
      <c r="AG452" s="27"/>
      <c r="AH452" s="33"/>
      <c r="AI452" s="27"/>
      <c r="AJ452" s="27"/>
      <c r="AK452" s="118"/>
      <c r="AL452" s="70"/>
    </row>
    <row r="453" spans="1:38" outlineLevel="1" x14ac:dyDescent="0.2">
      <c r="A453" s="72"/>
      <c r="B453" s="48">
        <f t="shared" si="623"/>
        <v>448</v>
      </c>
      <c r="C453" s="9" t="s">
        <v>1049</v>
      </c>
      <c r="D453" s="39">
        <v>44561</v>
      </c>
      <c r="E453" s="9" t="s">
        <v>27</v>
      </c>
      <c r="F453" s="50" t="s">
        <v>13</v>
      </c>
      <c r="G453" s="50" t="s">
        <v>69</v>
      </c>
      <c r="H453" s="50">
        <v>1200</v>
      </c>
      <c r="I453" s="50" t="s">
        <v>132</v>
      </c>
      <c r="J453" s="50" t="s">
        <v>120</v>
      </c>
      <c r="K453" s="122" t="s">
        <v>772</v>
      </c>
      <c r="L453" s="35" t="s">
        <v>66</v>
      </c>
      <c r="M453" s="36">
        <v>2.96</v>
      </c>
      <c r="N453" s="37">
        <v>5.0911627906976742</v>
      </c>
      <c r="O453" s="38">
        <v>1.5</v>
      </c>
      <c r="P453" s="37">
        <v>0</v>
      </c>
      <c r="Q453" s="41">
        <f t="shared" si="616"/>
        <v>-5.0999999999999996</v>
      </c>
      <c r="R453" s="45">
        <f t="shared" ref="R453" si="1687">Q453+R452</f>
        <v>127.70000000000013</v>
      </c>
      <c r="S453" s="36">
        <f t="shared" ref="S453" si="1688">M453</f>
        <v>2.96</v>
      </c>
      <c r="T453" s="37">
        <f t="shared" ref="T453" si="1689">IF(S453&gt;0,T$4,0)</f>
        <v>1</v>
      </c>
      <c r="U453" s="38">
        <f t="shared" ref="U453" si="1690">O453</f>
        <v>1.5</v>
      </c>
      <c r="V453" s="37">
        <f t="shared" ref="V453" si="1691">IF(U453&gt;0,V$4,0)</f>
        <v>1</v>
      </c>
      <c r="W453" s="41">
        <f t="shared" si="1073"/>
        <v>-2</v>
      </c>
      <c r="X453" s="45">
        <f t="shared" ref="X453" si="1692">W453+X452</f>
        <v>195.89999999999995</v>
      </c>
      <c r="Y453" s="119"/>
      <c r="Z453" s="37"/>
      <c r="AA453" s="35"/>
      <c r="AB453" s="37"/>
      <c r="AC453" s="37"/>
      <c r="AD453" s="37"/>
      <c r="AE453" s="120"/>
      <c r="AF453" s="119"/>
      <c r="AG453" s="37"/>
      <c r="AH453" s="35"/>
      <c r="AI453" s="37"/>
      <c r="AJ453" s="37"/>
      <c r="AK453" s="120"/>
      <c r="AL453" s="70"/>
    </row>
    <row r="454" spans="1:38" outlineLevel="1" collapsed="1" x14ac:dyDescent="0.2">
      <c r="A454" s="72"/>
      <c r="B454" s="34">
        <f t="shared" si="623"/>
        <v>449</v>
      </c>
      <c r="C454" s="2" t="s">
        <v>1050</v>
      </c>
      <c r="D454" s="55">
        <v>44562</v>
      </c>
      <c r="E454" s="2" t="s">
        <v>39</v>
      </c>
      <c r="F454" s="47" t="s">
        <v>10</v>
      </c>
      <c r="G454" s="47" t="s">
        <v>67</v>
      </c>
      <c r="H454" s="47">
        <v>1000</v>
      </c>
      <c r="I454" s="47" t="s">
        <v>132</v>
      </c>
      <c r="J454" s="47" t="s">
        <v>120</v>
      </c>
      <c r="K454" s="121" t="s">
        <v>772</v>
      </c>
      <c r="L454" s="33" t="s">
        <v>9</v>
      </c>
      <c r="M454" s="10">
        <v>3.91</v>
      </c>
      <c r="N454" s="27">
        <v>3.4285106382978725</v>
      </c>
      <c r="O454" s="28">
        <v>1.53</v>
      </c>
      <c r="P454" s="27">
        <v>0</v>
      </c>
      <c r="Q454" s="40">
        <f t="shared" si="616"/>
        <v>10</v>
      </c>
      <c r="R454" s="42">
        <f t="shared" ref="R454" si="1693">Q454+R453</f>
        <v>137.70000000000013</v>
      </c>
      <c r="S454" s="10">
        <f t="shared" ref="S454" si="1694">M454</f>
        <v>3.91</v>
      </c>
      <c r="T454" s="27">
        <f t="shared" ref="T454" si="1695">IF(S454&gt;0,T$4,0)</f>
        <v>1</v>
      </c>
      <c r="U454" s="28">
        <f t="shared" ref="U454" si="1696">O454</f>
        <v>1.53</v>
      </c>
      <c r="V454" s="27">
        <f t="shared" ref="V454" si="1697">IF(U454&gt;0,V$4,0)</f>
        <v>1</v>
      </c>
      <c r="W454" s="40">
        <f t="shared" si="1073"/>
        <v>3.44</v>
      </c>
      <c r="X454" s="42">
        <f t="shared" ref="X454" si="1698">W454+X453</f>
        <v>199.33999999999995</v>
      </c>
      <c r="Y454" s="117"/>
      <c r="Z454" s="27"/>
      <c r="AA454" s="33"/>
      <c r="AB454" s="27"/>
      <c r="AC454" s="27"/>
      <c r="AD454" s="27"/>
      <c r="AE454" s="118"/>
      <c r="AF454" s="117"/>
      <c r="AG454" s="27"/>
      <c r="AH454" s="33"/>
      <c r="AI454" s="27"/>
      <c r="AJ454" s="27"/>
      <c r="AK454" s="118"/>
      <c r="AL454" s="70"/>
    </row>
    <row r="455" spans="1:38" outlineLevel="1" x14ac:dyDescent="0.2">
      <c r="A455" s="72"/>
      <c r="B455" s="34">
        <f t="shared" si="623"/>
        <v>450</v>
      </c>
      <c r="C455" s="2" t="s">
        <v>975</v>
      </c>
      <c r="D455" s="55">
        <v>44562</v>
      </c>
      <c r="E455" s="2" t="s">
        <v>559</v>
      </c>
      <c r="F455" s="47" t="s">
        <v>10</v>
      </c>
      <c r="G455" s="47" t="s">
        <v>526</v>
      </c>
      <c r="H455" s="47">
        <v>1000</v>
      </c>
      <c r="I455" s="47" t="s">
        <v>132</v>
      </c>
      <c r="J455" s="47" t="s">
        <v>438</v>
      </c>
      <c r="K455" s="121" t="s">
        <v>772</v>
      </c>
      <c r="L455" s="33" t="s">
        <v>9</v>
      </c>
      <c r="M455" s="10">
        <v>8.8000000000000007</v>
      </c>
      <c r="N455" s="27">
        <v>1.2780224403927067</v>
      </c>
      <c r="O455" s="28">
        <v>1.83</v>
      </c>
      <c r="P455" s="27">
        <v>1.582857142857143</v>
      </c>
      <c r="Q455" s="40">
        <f t="shared" si="616"/>
        <v>11.3</v>
      </c>
      <c r="R455" s="42">
        <f t="shared" ref="R455" si="1699">Q455+R454</f>
        <v>149.00000000000014</v>
      </c>
      <c r="S455" s="10">
        <f t="shared" ref="S455" si="1700">M455</f>
        <v>8.8000000000000007</v>
      </c>
      <c r="T455" s="27">
        <f t="shared" ref="T455" si="1701">IF(S455&gt;0,T$4,0)</f>
        <v>1</v>
      </c>
      <c r="U455" s="28">
        <f t="shared" ref="U455" si="1702">O455</f>
        <v>1.83</v>
      </c>
      <c r="V455" s="27">
        <f t="shared" ref="V455" si="1703">IF(U455&gt;0,V$4,0)</f>
        <v>1</v>
      </c>
      <c r="W455" s="40">
        <f t="shared" si="1073"/>
        <v>8.6300000000000008</v>
      </c>
      <c r="X455" s="42">
        <f t="shared" ref="X455" si="1704">W455+X454</f>
        <v>207.96999999999994</v>
      </c>
      <c r="Y455" s="117"/>
      <c r="Z455" s="27"/>
      <c r="AA455" s="33"/>
      <c r="AB455" s="27"/>
      <c r="AC455" s="27"/>
      <c r="AD455" s="27"/>
      <c r="AE455" s="118"/>
      <c r="AF455" s="117"/>
      <c r="AG455" s="27"/>
      <c r="AH455" s="33"/>
      <c r="AI455" s="27"/>
      <c r="AJ455" s="27"/>
      <c r="AK455" s="118"/>
      <c r="AL455" s="70"/>
    </row>
    <row r="456" spans="1:38" outlineLevel="1" x14ac:dyDescent="0.2">
      <c r="A456" s="72"/>
      <c r="B456" s="34">
        <f t="shared" si="623"/>
        <v>451</v>
      </c>
      <c r="C456" s="2" t="s">
        <v>1051</v>
      </c>
      <c r="D456" s="55">
        <v>44562</v>
      </c>
      <c r="E456" s="2" t="s">
        <v>31</v>
      </c>
      <c r="F456" s="47" t="s">
        <v>34</v>
      </c>
      <c r="G456" s="47" t="s">
        <v>71</v>
      </c>
      <c r="H456" s="47">
        <v>1100</v>
      </c>
      <c r="I456" s="47" t="s">
        <v>132</v>
      </c>
      <c r="J456" s="47" t="s">
        <v>120</v>
      </c>
      <c r="K456" s="121" t="s">
        <v>772</v>
      </c>
      <c r="L456" s="33" t="s">
        <v>86</v>
      </c>
      <c r="M456" s="10">
        <v>52.31</v>
      </c>
      <c r="N456" s="27">
        <v>0.19435729847494557</v>
      </c>
      <c r="O456" s="28">
        <v>11.5</v>
      </c>
      <c r="P456" s="27">
        <v>0.02</v>
      </c>
      <c r="Q456" s="40">
        <f t="shared" si="616"/>
        <v>-0.2</v>
      </c>
      <c r="R456" s="42">
        <f t="shared" ref="R456" si="1705">Q456+R455</f>
        <v>148.80000000000015</v>
      </c>
      <c r="S456" s="10">
        <f t="shared" ref="S456" si="1706">M456</f>
        <v>52.31</v>
      </c>
      <c r="T456" s="27">
        <f t="shared" ref="T456" si="1707">IF(S456&gt;0,T$4,0)</f>
        <v>1</v>
      </c>
      <c r="U456" s="28">
        <f t="shared" ref="U456" si="1708">O456</f>
        <v>11.5</v>
      </c>
      <c r="V456" s="27">
        <f t="shared" ref="V456" si="1709">IF(U456&gt;0,V$4,0)</f>
        <v>1</v>
      </c>
      <c r="W456" s="40">
        <f t="shared" si="1073"/>
        <v>-2</v>
      </c>
      <c r="X456" s="42">
        <f t="shared" ref="X456" si="1710">W456+X455</f>
        <v>205.96999999999994</v>
      </c>
      <c r="Y456" s="117"/>
      <c r="Z456" s="27"/>
      <c r="AA456" s="33"/>
      <c r="AB456" s="27"/>
      <c r="AC456" s="27"/>
      <c r="AD456" s="27"/>
      <c r="AE456" s="118"/>
      <c r="AF456" s="117"/>
      <c r="AG456" s="27"/>
      <c r="AH456" s="33"/>
      <c r="AI456" s="27"/>
      <c r="AJ456" s="27"/>
      <c r="AK456" s="118"/>
      <c r="AL456" s="70"/>
    </row>
    <row r="457" spans="1:38" outlineLevel="1" x14ac:dyDescent="0.2">
      <c r="A457" s="72"/>
      <c r="B457" s="34">
        <f t="shared" si="623"/>
        <v>452</v>
      </c>
      <c r="C457" s="2" t="s">
        <v>1053</v>
      </c>
      <c r="D457" s="55">
        <v>44563</v>
      </c>
      <c r="E457" s="2" t="s">
        <v>15</v>
      </c>
      <c r="F457" s="47" t="s">
        <v>25</v>
      </c>
      <c r="G457" s="47" t="s">
        <v>67</v>
      </c>
      <c r="H457" s="47">
        <v>1200</v>
      </c>
      <c r="I457" s="47" t="s">
        <v>132</v>
      </c>
      <c r="J457" s="47" t="s">
        <v>120</v>
      </c>
      <c r="K457" s="121" t="s">
        <v>772</v>
      </c>
      <c r="L457" s="33" t="s">
        <v>62</v>
      </c>
      <c r="M457" s="10">
        <v>16.75</v>
      </c>
      <c r="N457" s="27">
        <v>0.63512499999999994</v>
      </c>
      <c r="O457" s="28">
        <v>3.8</v>
      </c>
      <c r="P457" s="27">
        <v>0.24000000000000005</v>
      </c>
      <c r="Q457" s="40">
        <f t="shared" si="616"/>
        <v>-0.9</v>
      </c>
      <c r="R457" s="42">
        <f t="shared" ref="R457" si="1711">Q457+R456</f>
        <v>147.90000000000015</v>
      </c>
      <c r="S457" s="10">
        <f t="shared" ref="S457" si="1712">M457</f>
        <v>16.75</v>
      </c>
      <c r="T457" s="27">
        <f t="shared" ref="T457" si="1713">IF(S457&gt;0,T$4,0)</f>
        <v>1</v>
      </c>
      <c r="U457" s="28">
        <f t="shared" ref="U457" si="1714">O457</f>
        <v>3.8</v>
      </c>
      <c r="V457" s="27">
        <f t="shared" ref="V457" si="1715">IF(U457&gt;0,V$4,0)</f>
        <v>1</v>
      </c>
      <c r="W457" s="40">
        <f t="shared" si="1073"/>
        <v>-2</v>
      </c>
      <c r="X457" s="42">
        <f t="shared" ref="X457" si="1716">W457+X456</f>
        <v>203.96999999999994</v>
      </c>
      <c r="Y457" s="117"/>
      <c r="Z457" s="27"/>
      <c r="AA457" s="33"/>
      <c r="AB457" s="27"/>
      <c r="AC457" s="27"/>
      <c r="AD457" s="27"/>
      <c r="AE457" s="118"/>
      <c r="AF457" s="117"/>
      <c r="AG457" s="27"/>
      <c r="AH457" s="33"/>
      <c r="AI457" s="27"/>
      <c r="AJ457" s="27"/>
      <c r="AK457" s="118"/>
      <c r="AL457" s="70"/>
    </row>
    <row r="458" spans="1:38" outlineLevel="1" x14ac:dyDescent="0.2">
      <c r="A458" s="72"/>
      <c r="B458" s="34">
        <f t="shared" si="623"/>
        <v>453</v>
      </c>
      <c r="C458" s="2" t="s">
        <v>1054</v>
      </c>
      <c r="D458" s="55">
        <v>44563</v>
      </c>
      <c r="E458" s="2" t="s">
        <v>15</v>
      </c>
      <c r="F458" s="47" t="s">
        <v>48</v>
      </c>
      <c r="G458" s="47" t="s">
        <v>69</v>
      </c>
      <c r="H458" s="47">
        <v>1200</v>
      </c>
      <c r="I458" s="47" t="s">
        <v>132</v>
      </c>
      <c r="J458" s="47" t="s">
        <v>120</v>
      </c>
      <c r="K458" s="121" t="s">
        <v>772</v>
      </c>
      <c r="L458" s="33" t="s">
        <v>9</v>
      </c>
      <c r="M458" s="10">
        <v>10.039999999999999</v>
      </c>
      <c r="N458" s="27">
        <v>1.1099999999999999</v>
      </c>
      <c r="O458" s="28">
        <v>3.27</v>
      </c>
      <c r="P458" s="27">
        <v>0.48444444444444401</v>
      </c>
      <c r="Q458" s="40">
        <f t="shared" si="616"/>
        <v>11.1</v>
      </c>
      <c r="R458" s="42">
        <f t="shared" ref="R458" si="1717">Q458+R457</f>
        <v>159.00000000000014</v>
      </c>
      <c r="S458" s="10">
        <f t="shared" ref="S458" si="1718">M458</f>
        <v>10.039999999999999</v>
      </c>
      <c r="T458" s="27">
        <f t="shared" ref="T458" si="1719">IF(S458&gt;0,T$4,0)</f>
        <v>1</v>
      </c>
      <c r="U458" s="28">
        <f t="shared" ref="U458" si="1720">O458</f>
        <v>3.27</v>
      </c>
      <c r="V458" s="27">
        <f t="shared" ref="V458" si="1721">IF(U458&gt;0,V$4,0)</f>
        <v>1</v>
      </c>
      <c r="W458" s="40">
        <f t="shared" si="1073"/>
        <v>11.31</v>
      </c>
      <c r="X458" s="42">
        <f t="shared" ref="X458" si="1722">W458+X457</f>
        <v>215.27999999999994</v>
      </c>
      <c r="Y458" s="117"/>
      <c r="Z458" s="27"/>
      <c r="AA458" s="33"/>
      <c r="AB458" s="27"/>
      <c r="AC458" s="27"/>
      <c r="AD458" s="27"/>
      <c r="AE458" s="118"/>
      <c r="AF458" s="117"/>
      <c r="AG458" s="27"/>
      <c r="AH458" s="33"/>
      <c r="AI458" s="27"/>
      <c r="AJ458" s="27"/>
      <c r="AK458" s="118"/>
      <c r="AL458" s="70"/>
    </row>
    <row r="459" spans="1:38" outlineLevel="1" x14ac:dyDescent="0.2">
      <c r="A459" s="72"/>
      <c r="B459" s="34">
        <f t="shared" si="623"/>
        <v>454</v>
      </c>
      <c r="C459" s="2" t="s">
        <v>1032</v>
      </c>
      <c r="D459" s="55">
        <v>44563</v>
      </c>
      <c r="E459" s="2" t="s">
        <v>77</v>
      </c>
      <c r="F459" s="47" t="s">
        <v>36</v>
      </c>
      <c r="G459" s="47" t="s">
        <v>67</v>
      </c>
      <c r="H459" s="47">
        <v>1200</v>
      </c>
      <c r="I459" s="47" t="s">
        <v>132</v>
      </c>
      <c r="J459" s="47" t="s">
        <v>120</v>
      </c>
      <c r="K459" s="121" t="s">
        <v>772</v>
      </c>
      <c r="L459" s="33" t="s">
        <v>86</v>
      </c>
      <c r="M459" s="10">
        <v>2.19</v>
      </c>
      <c r="N459" s="27">
        <v>8.3747368421052624</v>
      </c>
      <c r="O459" s="28">
        <v>1.26</v>
      </c>
      <c r="P459" s="27">
        <v>0</v>
      </c>
      <c r="Q459" s="40">
        <f t="shared" si="616"/>
        <v>-8.4</v>
      </c>
      <c r="R459" s="42">
        <f t="shared" ref="R459" si="1723">Q459+R458</f>
        <v>150.60000000000014</v>
      </c>
      <c r="S459" s="10">
        <f t="shared" ref="S459" si="1724">M459</f>
        <v>2.19</v>
      </c>
      <c r="T459" s="27">
        <f t="shared" ref="T459" si="1725">IF(S459&gt;0,T$4,0)</f>
        <v>1</v>
      </c>
      <c r="U459" s="28">
        <f t="shared" ref="U459" si="1726">O459</f>
        <v>1.26</v>
      </c>
      <c r="V459" s="27">
        <f t="shared" ref="V459" si="1727">IF(U459&gt;0,V$4,0)</f>
        <v>1</v>
      </c>
      <c r="W459" s="40">
        <f t="shared" si="1073"/>
        <v>-2</v>
      </c>
      <c r="X459" s="42">
        <f t="shared" ref="X459" si="1728">W459+X458</f>
        <v>213.27999999999994</v>
      </c>
      <c r="Y459" s="117"/>
      <c r="Z459" s="27"/>
      <c r="AA459" s="33"/>
      <c r="AB459" s="27"/>
      <c r="AC459" s="27"/>
      <c r="AD459" s="27"/>
      <c r="AE459" s="118"/>
      <c r="AF459" s="117"/>
      <c r="AG459" s="27"/>
      <c r="AH459" s="33"/>
      <c r="AI459" s="27"/>
      <c r="AJ459" s="27"/>
      <c r="AK459" s="118"/>
      <c r="AL459" s="70"/>
    </row>
    <row r="460" spans="1:38" outlineLevel="1" x14ac:dyDescent="0.2">
      <c r="A460" s="72"/>
      <c r="B460" s="34">
        <f t="shared" si="623"/>
        <v>455</v>
      </c>
      <c r="C460" s="2" t="s">
        <v>1003</v>
      </c>
      <c r="D460" s="55">
        <v>44564</v>
      </c>
      <c r="E460" s="2" t="s">
        <v>43</v>
      </c>
      <c r="F460" s="47" t="s">
        <v>10</v>
      </c>
      <c r="G460" s="47" t="s">
        <v>67</v>
      </c>
      <c r="H460" s="47">
        <v>1300</v>
      </c>
      <c r="I460" s="47" t="s">
        <v>132</v>
      </c>
      <c r="J460" s="47" t="s">
        <v>120</v>
      </c>
      <c r="K460" s="121" t="s">
        <v>772</v>
      </c>
      <c r="L460" s="33" t="s">
        <v>12</v>
      </c>
      <c r="M460" s="10">
        <v>2</v>
      </c>
      <c r="N460" s="27">
        <v>9.9799999999999986</v>
      </c>
      <c r="O460" s="28">
        <v>1.2</v>
      </c>
      <c r="P460" s="27">
        <v>0</v>
      </c>
      <c r="Q460" s="40">
        <f t="shared" si="616"/>
        <v>-10</v>
      </c>
      <c r="R460" s="42">
        <f t="shared" ref="R460" si="1729">Q460+R459</f>
        <v>140.60000000000014</v>
      </c>
      <c r="S460" s="10">
        <f t="shared" ref="S460" si="1730">M460</f>
        <v>2</v>
      </c>
      <c r="T460" s="27">
        <f t="shared" ref="T460" si="1731">IF(S460&gt;0,T$4,0)</f>
        <v>1</v>
      </c>
      <c r="U460" s="28">
        <f t="shared" ref="U460" si="1732">O460</f>
        <v>1.2</v>
      </c>
      <c r="V460" s="27">
        <f t="shared" ref="V460" si="1733">IF(U460&gt;0,V$4,0)</f>
        <v>1</v>
      </c>
      <c r="W460" s="40">
        <f t="shared" si="1073"/>
        <v>-0.8</v>
      </c>
      <c r="X460" s="42">
        <f t="shared" ref="X460" si="1734">W460+X459</f>
        <v>212.47999999999993</v>
      </c>
      <c r="Y460" s="117"/>
      <c r="Z460" s="27"/>
      <c r="AA460" s="33"/>
      <c r="AB460" s="27"/>
      <c r="AC460" s="27"/>
      <c r="AD460" s="27"/>
      <c r="AE460" s="118"/>
      <c r="AF460" s="117"/>
      <c r="AG460" s="27"/>
      <c r="AH460" s="33"/>
      <c r="AI460" s="27"/>
      <c r="AJ460" s="27"/>
      <c r="AK460" s="118"/>
      <c r="AL460" s="70"/>
    </row>
    <row r="461" spans="1:38" outlineLevel="1" x14ac:dyDescent="0.2">
      <c r="A461" s="72"/>
      <c r="B461" s="34">
        <f t="shared" si="623"/>
        <v>456</v>
      </c>
      <c r="C461" s="2" t="s">
        <v>1055</v>
      </c>
      <c r="D461" s="55">
        <v>44564</v>
      </c>
      <c r="E461" s="2" t="s">
        <v>43</v>
      </c>
      <c r="F461" s="47" t="s">
        <v>34</v>
      </c>
      <c r="G461" s="47" t="s">
        <v>147</v>
      </c>
      <c r="H461" s="47">
        <v>1300</v>
      </c>
      <c r="I461" s="47" t="s">
        <v>132</v>
      </c>
      <c r="J461" s="47" t="s">
        <v>120</v>
      </c>
      <c r="K461" s="121" t="s">
        <v>772</v>
      </c>
      <c r="L461" s="33" t="s">
        <v>74</v>
      </c>
      <c r="M461" s="10">
        <v>29.09</v>
      </c>
      <c r="N461" s="27">
        <v>0.35642857142857143</v>
      </c>
      <c r="O461" s="28">
        <v>5.49</v>
      </c>
      <c r="P461" s="27">
        <v>7.999999999999996E-2</v>
      </c>
      <c r="Q461" s="40">
        <f t="shared" si="616"/>
        <v>-0.4</v>
      </c>
      <c r="R461" s="42">
        <f t="shared" ref="R461" si="1735">Q461+R460</f>
        <v>140.20000000000013</v>
      </c>
      <c r="S461" s="10">
        <f t="shared" ref="S461" si="1736">M461</f>
        <v>29.09</v>
      </c>
      <c r="T461" s="27">
        <f t="shared" ref="T461" si="1737">IF(S461&gt;0,T$4,0)</f>
        <v>1</v>
      </c>
      <c r="U461" s="28">
        <f t="shared" ref="U461" si="1738">O461</f>
        <v>5.49</v>
      </c>
      <c r="V461" s="27">
        <f t="shared" ref="V461" si="1739">IF(U461&gt;0,V$4,0)</f>
        <v>1</v>
      </c>
      <c r="W461" s="40">
        <f t="shared" si="1073"/>
        <v>-2</v>
      </c>
      <c r="X461" s="42">
        <f t="shared" ref="X461" si="1740">W461+X460</f>
        <v>210.47999999999993</v>
      </c>
      <c r="Y461" s="117"/>
      <c r="Z461" s="27"/>
      <c r="AA461" s="33"/>
      <c r="AB461" s="27"/>
      <c r="AC461" s="27"/>
      <c r="AD461" s="27"/>
      <c r="AE461" s="118"/>
      <c r="AF461" s="117"/>
      <c r="AG461" s="27"/>
      <c r="AH461" s="33"/>
      <c r="AI461" s="27"/>
      <c r="AJ461" s="27"/>
      <c r="AK461" s="118"/>
      <c r="AL461" s="70"/>
    </row>
    <row r="462" spans="1:38" outlineLevel="1" x14ac:dyDescent="0.2">
      <c r="A462" s="72"/>
      <c r="B462" s="34">
        <f t="shared" si="623"/>
        <v>457</v>
      </c>
      <c r="C462" s="2" t="s">
        <v>1056</v>
      </c>
      <c r="D462" s="55">
        <v>44564</v>
      </c>
      <c r="E462" s="2" t="s">
        <v>43</v>
      </c>
      <c r="F462" s="47" t="s">
        <v>48</v>
      </c>
      <c r="G462" s="47" t="s">
        <v>69</v>
      </c>
      <c r="H462" s="47">
        <v>1000</v>
      </c>
      <c r="I462" s="47" t="s">
        <v>132</v>
      </c>
      <c r="J462" s="47" t="s">
        <v>120</v>
      </c>
      <c r="K462" s="121" t="s">
        <v>772</v>
      </c>
      <c r="L462" s="33" t="s">
        <v>110</v>
      </c>
      <c r="M462" s="10">
        <v>16.46</v>
      </c>
      <c r="N462" s="27">
        <v>0.64548387096774196</v>
      </c>
      <c r="O462" s="28">
        <v>4.5599999999999996</v>
      </c>
      <c r="P462" s="27">
        <v>0.18285714285714288</v>
      </c>
      <c r="Q462" s="40">
        <f t="shared" si="616"/>
        <v>-0.8</v>
      </c>
      <c r="R462" s="42">
        <f t="shared" ref="R462" si="1741">Q462+R461</f>
        <v>139.40000000000012</v>
      </c>
      <c r="S462" s="10">
        <f t="shared" ref="S462" si="1742">M462</f>
        <v>16.46</v>
      </c>
      <c r="T462" s="27">
        <f t="shared" ref="T462" si="1743">IF(S462&gt;0,T$4,0)</f>
        <v>1</v>
      </c>
      <c r="U462" s="28">
        <f t="shared" ref="U462" si="1744">O462</f>
        <v>4.5599999999999996</v>
      </c>
      <c r="V462" s="27">
        <f t="shared" ref="V462" si="1745">IF(U462&gt;0,V$4,0)</f>
        <v>1</v>
      </c>
      <c r="W462" s="40">
        <f t="shared" si="1073"/>
        <v>-2</v>
      </c>
      <c r="X462" s="42">
        <f t="shared" ref="X462" si="1746">W462+X461</f>
        <v>208.47999999999993</v>
      </c>
      <c r="Y462" s="117"/>
      <c r="Z462" s="27"/>
      <c r="AA462" s="33"/>
      <c r="AB462" s="27"/>
      <c r="AC462" s="27"/>
      <c r="AD462" s="27"/>
      <c r="AE462" s="118"/>
      <c r="AF462" s="117"/>
      <c r="AG462" s="27"/>
      <c r="AH462" s="33"/>
      <c r="AI462" s="27"/>
      <c r="AJ462" s="27"/>
      <c r="AK462" s="118"/>
      <c r="AL462" s="70"/>
    </row>
    <row r="463" spans="1:38" outlineLevel="1" x14ac:dyDescent="0.2">
      <c r="A463" s="72"/>
      <c r="B463" s="34">
        <f t="shared" si="623"/>
        <v>458</v>
      </c>
      <c r="C463" s="2" t="s">
        <v>1059</v>
      </c>
      <c r="D463" s="55">
        <v>44567</v>
      </c>
      <c r="E463" s="2" t="s">
        <v>51</v>
      </c>
      <c r="F463" s="47" t="s">
        <v>10</v>
      </c>
      <c r="G463" s="47" t="s">
        <v>67</v>
      </c>
      <c r="H463" s="47">
        <v>1418</v>
      </c>
      <c r="I463" s="47" t="s">
        <v>132</v>
      </c>
      <c r="J463" s="47" t="s">
        <v>120</v>
      </c>
      <c r="K463" s="121" t="s">
        <v>772</v>
      </c>
      <c r="L463" s="33" t="s">
        <v>9</v>
      </c>
      <c r="M463" s="10">
        <v>5</v>
      </c>
      <c r="N463" s="27">
        <v>2.4949999999999997</v>
      </c>
      <c r="O463" s="28">
        <v>2.02</v>
      </c>
      <c r="P463" s="27">
        <v>2.48</v>
      </c>
      <c r="Q463" s="40">
        <f t="shared" si="616"/>
        <v>12.5</v>
      </c>
      <c r="R463" s="42">
        <f t="shared" ref="R463" si="1747">Q463+R462</f>
        <v>151.90000000000012</v>
      </c>
      <c r="S463" s="10">
        <f t="shared" ref="S463" si="1748">M463</f>
        <v>5</v>
      </c>
      <c r="T463" s="27">
        <f t="shared" ref="T463" si="1749">IF(S463&gt;0,T$4,0)</f>
        <v>1</v>
      </c>
      <c r="U463" s="28">
        <f t="shared" ref="U463" si="1750">O463</f>
        <v>2.02</v>
      </c>
      <c r="V463" s="27">
        <f t="shared" ref="V463" si="1751">IF(U463&gt;0,V$4,0)</f>
        <v>1</v>
      </c>
      <c r="W463" s="40">
        <f t="shared" si="1073"/>
        <v>5.0199999999999996</v>
      </c>
      <c r="X463" s="42">
        <f t="shared" ref="X463" si="1752">W463+X462</f>
        <v>213.49999999999994</v>
      </c>
      <c r="Y463" s="117"/>
      <c r="Z463" s="27"/>
      <c r="AA463" s="33"/>
      <c r="AB463" s="27"/>
      <c r="AC463" s="27"/>
      <c r="AD463" s="27"/>
      <c r="AE463" s="118"/>
      <c r="AF463" s="117"/>
      <c r="AG463" s="27"/>
      <c r="AH463" s="33"/>
      <c r="AI463" s="27"/>
      <c r="AJ463" s="27"/>
      <c r="AK463" s="118"/>
      <c r="AL463" s="70"/>
    </row>
    <row r="464" spans="1:38" outlineLevel="1" x14ac:dyDescent="0.2">
      <c r="A464" s="72"/>
      <c r="B464" s="34">
        <f t="shared" si="623"/>
        <v>459</v>
      </c>
      <c r="C464" s="2" t="s">
        <v>1060</v>
      </c>
      <c r="D464" s="55">
        <v>44568</v>
      </c>
      <c r="E464" s="2" t="s">
        <v>409</v>
      </c>
      <c r="F464" s="47" t="s">
        <v>25</v>
      </c>
      <c r="G464" s="47" t="s">
        <v>67</v>
      </c>
      <c r="H464" s="47">
        <v>1100</v>
      </c>
      <c r="I464" s="47" t="s">
        <v>132</v>
      </c>
      <c r="J464" s="47" t="s">
        <v>120</v>
      </c>
      <c r="K464" s="121" t="s">
        <v>772</v>
      </c>
      <c r="L464" s="33" t="s">
        <v>65</v>
      </c>
      <c r="M464" s="10">
        <v>71.569999999999993</v>
      </c>
      <c r="N464" s="27">
        <v>0.14172367538564723</v>
      </c>
      <c r="O464" s="28">
        <v>10.41</v>
      </c>
      <c r="P464" s="27">
        <v>0.01</v>
      </c>
      <c r="Q464" s="40">
        <f t="shared" si="616"/>
        <v>-0.2</v>
      </c>
      <c r="R464" s="42">
        <f t="shared" ref="R464" si="1753">Q464+R463</f>
        <v>151.70000000000013</v>
      </c>
      <c r="S464" s="10">
        <f t="shared" ref="S464" si="1754">M464</f>
        <v>71.569999999999993</v>
      </c>
      <c r="T464" s="27">
        <f t="shared" ref="T464" si="1755">IF(S464&gt;0,T$4,0)</f>
        <v>1</v>
      </c>
      <c r="U464" s="28">
        <f t="shared" ref="U464" si="1756">O464</f>
        <v>10.41</v>
      </c>
      <c r="V464" s="27">
        <f t="shared" ref="V464" si="1757">IF(U464&gt;0,V$4,0)</f>
        <v>1</v>
      </c>
      <c r="W464" s="40">
        <f t="shared" si="1073"/>
        <v>-2</v>
      </c>
      <c r="X464" s="42">
        <f t="shared" ref="X464" si="1758">W464+X463</f>
        <v>211.49999999999994</v>
      </c>
      <c r="Y464" s="117"/>
      <c r="Z464" s="27"/>
      <c r="AA464" s="33"/>
      <c r="AB464" s="27"/>
      <c r="AC464" s="27"/>
      <c r="AD464" s="27"/>
      <c r="AE464" s="118"/>
      <c r="AF464" s="117"/>
      <c r="AG464" s="27"/>
      <c r="AH464" s="33"/>
      <c r="AI464" s="27"/>
      <c r="AJ464" s="27"/>
      <c r="AK464" s="118"/>
      <c r="AL464" s="70"/>
    </row>
    <row r="465" spans="1:38" outlineLevel="1" x14ac:dyDescent="0.2">
      <c r="A465" s="72"/>
      <c r="B465" s="34">
        <f t="shared" si="623"/>
        <v>460</v>
      </c>
      <c r="C465" s="2" t="s">
        <v>1061</v>
      </c>
      <c r="D465" s="55">
        <v>44568</v>
      </c>
      <c r="E465" s="2" t="s">
        <v>409</v>
      </c>
      <c r="F465" s="47" t="s">
        <v>13</v>
      </c>
      <c r="G465" s="47" t="s">
        <v>71</v>
      </c>
      <c r="H465" s="47">
        <v>1300</v>
      </c>
      <c r="I465" s="47" t="s">
        <v>132</v>
      </c>
      <c r="J465" s="47" t="s">
        <v>120</v>
      </c>
      <c r="K465" s="121" t="s">
        <v>772</v>
      </c>
      <c r="L465" s="33" t="s">
        <v>74</v>
      </c>
      <c r="M465" s="10">
        <v>70</v>
      </c>
      <c r="N465" s="27">
        <v>0.14478260869565218</v>
      </c>
      <c r="O465" s="28">
        <v>13</v>
      </c>
      <c r="P465" s="27">
        <v>0.01</v>
      </c>
      <c r="Q465" s="40">
        <f t="shared" si="616"/>
        <v>-0.2</v>
      </c>
      <c r="R465" s="42">
        <f t="shared" ref="R465" si="1759">Q465+R464</f>
        <v>151.50000000000014</v>
      </c>
      <c r="S465" s="10">
        <f t="shared" ref="S465" si="1760">M465</f>
        <v>70</v>
      </c>
      <c r="T465" s="27">
        <f t="shared" ref="T465" si="1761">IF(S465&gt;0,T$4,0)</f>
        <v>1</v>
      </c>
      <c r="U465" s="28">
        <f t="shared" ref="U465" si="1762">O465</f>
        <v>13</v>
      </c>
      <c r="V465" s="27">
        <f t="shared" ref="V465" si="1763">IF(U465&gt;0,V$4,0)</f>
        <v>1</v>
      </c>
      <c r="W465" s="40">
        <f t="shared" si="1073"/>
        <v>-2</v>
      </c>
      <c r="X465" s="42">
        <f t="shared" ref="X465" si="1764">W465+X464</f>
        <v>209.49999999999994</v>
      </c>
      <c r="Y465" s="117"/>
      <c r="Z465" s="27"/>
      <c r="AA465" s="33"/>
      <c r="AB465" s="27"/>
      <c r="AC465" s="27"/>
      <c r="AD465" s="27"/>
      <c r="AE465" s="118"/>
      <c r="AF465" s="117"/>
      <c r="AG465" s="27"/>
      <c r="AH465" s="33"/>
      <c r="AI465" s="27"/>
      <c r="AJ465" s="27"/>
      <c r="AK465" s="118"/>
      <c r="AL465" s="70"/>
    </row>
    <row r="466" spans="1:38" outlineLevel="1" x14ac:dyDescent="0.2">
      <c r="A466" s="72"/>
      <c r="B466" s="34">
        <f t="shared" si="623"/>
        <v>461</v>
      </c>
      <c r="C466" s="2" t="s">
        <v>1063</v>
      </c>
      <c r="D466" s="55">
        <v>44568</v>
      </c>
      <c r="E466" s="2" t="s">
        <v>15</v>
      </c>
      <c r="F466" s="47" t="s">
        <v>25</v>
      </c>
      <c r="G466" s="47" t="s">
        <v>67</v>
      </c>
      <c r="H466" s="47">
        <v>1000</v>
      </c>
      <c r="I466" s="47" t="s">
        <v>132</v>
      </c>
      <c r="J466" s="47" t="s">
        <v>120</v>
      </c>
      <c r="K466" s="121" t="s">
        <v>772</v>
      </c>
      <c r="L466" s="33" t="s">
        <v>9</v>
      </c>
      <c r="M466" s="10">
        <v>5.87</v>
      </c>
      <c r="N466" s="27">
        <v>2.0558974358974358</v>
      </c>
      <c r="O466" s="28">
        <v>1.47</v>
      </c>
      <c r="P466" s="27">
        <v>0</v>
      </c>
      <c r="Q466" s="40">
        <f t="shared" si="616"/>
        <v>10</v>
      </c>
      <c r="R466" s="42">
        <f t="shared" ref="R466" si="1765">Q466+R465</f>
        <v>161.50000000000014</v>
      </c>
      <c r="S466" s="10">
        <f t="shared" ref="S466" si="1766">M466</f>
        <v>5.87</v>
      </c>
      <c r="T466" s="27">
        <f t="shared" ref="T466" si="1767">IF(S466&gt;0,T$4,0)</f>
        <v>1</v>
      </c>
      <c r="U466" s="28">
        <f t="shared" ref="U466" si="1768">O466</f>
        <v>1.47</v>
      </c>
      <c r="V466" s="27">
        <f t="shared" ref="V466" si="1769">IF(U466&gt;0,V$4,0)</f>
        <v>1</v>
      </c>
      <c r="W466" s="40">
        <f t="shared" si="1073"/>
        <v>5.34</v>
      </c>
      <c r="X466" s="42">
        <f t="shared" ref="X466" si="1770">W466+X465</f>
        <v>214.83999999999995</v>
      </c>
      <c r="Y466" s="117"/>
      <c r="Z466" s="27"/>
      <c r="AA466" s="33"/>
      <c r="AB466" s="27"/>
      <c r="AC466" s="27"/>
      <c r="AD466" s="27"/>
      <c r="AE466" s="118"/>
      <c r="AF466" s="117"/>
      <c r="AG466" s="27"/>
      <c r="AH466" s="33"/>
      <c r="AI466" s="27"/>
      <c r="AJ466" s="27"/>
      <c r="AK466" s="118"/>
      <c r="AL466" s="70"/>
    </row>
    <row r="467" spans="1:38" outlineLevel="1" x14ac:dyDescent="0.2">
      <c r="A467" s="72"/>
      <c r="B467" s="34">
        <f t="shared" si="623"/>
        <v>462</v>
      </c>
      <c r="C467" s="2" t="s">
        <v>273</v>
      </c>
      <c r="D467" s="55">
        <v>44568</v>
      </c>
      <c r="E467" s="2" t="s">
        <v>15</v>
      </c>
      <c r="F467" s="47" t="s">
        <v>25</v>
      </c>
      <c r="G467" s="47" t="s">
        <v>67</v>
      </c>
      <c r="H467" s="47">
        <v>1000</v>
      </c>
      <c r="I467" s="47" t="s">
        <v>132</v>
      </c>
      <c r="J467" s="47" t="s">
        <v>120</v>
      </c>
      <c r="K467" s="121" t="s">
        <v>772</v>
      </c>
      <c r="L467" s="33" t="s">
        <v>56</v>
      </c>
      <c r="M467" s="10">
        <v>6.4</v>
      </c>
      <c r="N467" s="27">
        <v>1.8565240641711231</v>
      </c>
      <c r="O467" s="28">
        <v>1.55</v>
      </c>
      <c r="P467" s="27">
        <v>0</v>
      </c>
      <c r="Q467" s="40">
        <f t="shared" si="616"/>
        <v>-1.9</v>
      </c>
      <c r="R467" s="42">
        <f t="shared" ref="R467" si="1771">Q467+R466</f>
        <v>159.60000000000014</v>
      </c>
      <c r="S467" s="10">
        <f t="shared" ref="S467" si="1772">M467</f>
        <v>6.4</v>
      </c>
      <c r="T467" s="27">
        <f t="shared" ref="T467" si="1773">IF(S467&gt;0,T$4,0)</f>
        <v>1</v>
      </c>
      <c r="U467" s="28">
        <f t="shared" ref="U467" si="1774">O467</f>
        <v>1.55</v>
      </c>
      <c r="V467" s="27">
        <f t="shared" ref="V467" si="1775">IF(U467&gt;0,V$4,0)</f>
        <v>1</v>
      </c>
      <c r="W467" s="40">
        <f t="shared" si="1073"/>
        <v>-2</v>
      </c>
      <c r="X467" s="42">
        <f t="shared" ref="X467" si="1776">W467+X466</f>
        <v>212.83999999999995</v>
      </c>
      <c r="Y467" s="117"/>
      <c r="Z467" s="27"/>
      <c r="AA467" s="33"/>
      <c r="AB467" s="27"/>
      <c r="AC467" s="27"/>
      <c r="AD467" s="27"/>
      <c r="AE467" s="118"/>
      <c r="AF467" s="117"/>
      <c r="AG467" s="27"/>
      <c r="AH467" s="33"/>
      <c r="AI467" s="27"/>
      <c r="AJ467" s="27"/>
      <c r="AK467" s="118"/>
      <c r="AL467" s="70"/>
    </row>
    <row r="468" spans="1:38" outlineLevel="1" x14ac:dyDescent="0.2">
      <c r="A468" s="72"/>
      <c r="B468" s="34">
        <f t="shared" si="623"/>
        <v>463</v>
      </c>
      <c r="C468" s="2" t="s">
        <v>1064</v>
      </c>
      <c r="D468" s="55">
        <v>44568</v>
      </c>
      <c r="E468" s="2" t="s">
        <v>15</v>
      </c>
      <c r="F468" s="47" t="s">
        <v>25</v>
      </c>
      <c r="G468" s="47" t="s">
        <v>67</v>
      </c>
      <c r="H468" s="47">
        <v>1000</v>
      </c>
      <c r="I468" s="47" t="s">
        <v>132</v>
      </c>
      <c r="J468" s="47" t="s">
        <v>120</v>
      </c>
      <c r="K468" s="121" t="s">
        <v>772</v>
      </c>
      <c r="L468" s="33" t="s">
        <v>12</v>
      </c>
      <c r="M468" s="10">
        <v>1.73</v>
      </c>
      <c r="N468" s="27">
        <v>13.71404255319149</v>
      </c>
      <c r="O468" s="28">
        <v>1.08</v>
      </c>
      <c r="P468" s="27">
        <v>0</v>
      </c>
      <c r="Q468" s="40">
        <f t="shared" si="616"/>
        <v>-13.7</v>
      </c>
      <c r="R468" s="42">
        <f t="shared" ref="R468" si="1777">Q468+R467</f>
        <v>145.90000000000015</v>
      </c>
      <c r="S468" s="10">
        <f t="shared" ref="S468" si="1778">M468</f>
        <v>1.73</v>
      </c>
      <c r="T468" s="27">
        <f t="shared" ref="T468" si="1779">IF(S468&gt;0,T$4,0)</f>
        <v>1</v>
      </c>
      <c r="U468" s="28">
        <f t="shared" ref="U468" si="1780">O468</f>
        <v>1.08</v>
      </c>
      <c r="V468" s="27">
        <f t="shared" ref="V468" si="1781">IF(U468&gt;0,V$4,0)</f>
        <v>1</v>
      </c>
      <c r="W468" s="40">
        <f t="shared" si="1073"/>
        <v>-0.92</v>
      </c>
      <c r="X468" s="42">
        <f t="shared" ref="X468" si="1782">W468+X467</f>
        <v>211.91999999999996</v>
      </c>
      <c r="Y468" s="117"/>
      <c r="Z468" s="27"/>
      <c r="AA468" s="33"/>
      <c r="AB468" s="27"/>
      <c r="AC468" s="27"/>
      <c r="AD468" s="27"/>
      <c r="AE468" s="118"/>
      <c r="AF468" s="117"/>
      <c r="AG468" s="27"/>
      <c r="AH468" s="33"/>
      <c r="AI468" s="27"/>
      <c r="AJ468" s="27"/>
      <c r="AK468" s="118"/>
      <c r="AL468" s="70"/>
    </row>
    <row r="469" spans="1:38" outlineLevel="1" x14ac:dyDescent="0.2">
      <c r="A469" s="72"/>
      <c r="B469" s="34">
        <f t="shared" si="623"/>
        <v>464</v>
      </c>
      <c r="C469" s="2" t="s">
        <v>1062</v>
      </c>
      <c r="D469" s="55">
        <v>44568</v>
      </c>
      <c r="E469" s="2" t="s">
        <v>15</v>
      </c>
      <c r="F469" s="47" t="s">
        <v>34</v>
      </c>
      <c r="G469" s="47" t="s">
        <v>67</v>
      </c>
      <c r="H469" s="47">
        <v>1200</v>
      </c>
      <c r="I469" s="47" t="s">
        <v>132</v>
      </c>
      <c r="J469" s="47" t="s">
        <v>120</v>
      </c>
      <c r="K469" s="121" t="s">
        <v>772</v>
      </c>
      <c r="L469" s="33" t="s">
        <v>9</v>
      </c>
      <c r="M469" s="10">
        <v>5.31</v>
      </c>
      <c r="N469" s="27">
        <v>2.3147058823529414</v>
      </c>
      <c r="O469" s="28">
        <v>2.02</v>
      </c>
      <c r="P469" s="27">
        <v>2.2799999999999998</v>
      </c>
      <c r="Q469" s="40">
        <f t="shared" si="616"/>
        <v>12.3</v>
      </c>
      <c r="R469" s="42">
        <f t="shared" ref="R469" si="1783">Q469+R468</f>
        <v>158.20000000000016</v>
      </c>
      <c r="S469" s="10">
        <f t="shared" ref="S469" si="1784">M469</f>
        <v>5.31</v>
      </c>
      <c r="T469" s="27">
        <f t="shared" ref="T469" si="1785">IF(S469&gt;0,T$4,0)</f>
        <v>1</v>
      </c>
      <c r="U469" s="28">
        <f t="shared" ref="U469" si="1786">O469</f>
        <v>2.02</v>
      </c>
      <c r="V469" s="27">
        <f t="shared" ref="V469" si="1787">IF(U469&gt;0,V$4,0)</f>
        <v>1</v>
      </c>
      <c r="W469" s="40">
        <f t="shared" si="1073"/>
        <v>5.33</v>
      </c>
      <c r="X469" s="42">
        <f t="shared" ref="X469" si="1788">W469+X468</f>
        <v>217.24999999999997</v>
      </c>
      <c r="Y469" s="117"/>
      <c r="Z469" s="27"/>
      <c r="AA469" s="33"/>
      <c r="AB469" s="27"/>
      <c r="AC469" s="27"/>
      <c r="AD469" s="27"/>
      <c r="AE469" s="118"/>
      <c r="AF469" s="117"/>
      <c r="AG469" s="27"/>
      <c r="AH469" s="33"/>
      <c r="AI469" s="27"/>
      <c r="AJ469" s="27"/>
      <c r="AK469" s="118"/>
      <c r="AL469" s="70"/>
    </row>
    <row r="470" spans="1:38" outlineLevel="1" x14ac:dyDescent="0.2">
      <c r="A470" s="72"/>
      <c r="B470" s="34">
        <f t="shared" si="623"/>
        <v>465</v>
      </c>
      <c r="C470" s="2" t="s">
        <v>1065</v>
      </c>
      <c r="D470" s="55">
        <v>44569</v>
      </c>
      <c r="E470" s="2" t="s">
        <v>49</v>
      </c>
      <c r="F470" s="47" t="s">
        <v>25</v>
      </c>
      <c r="G470" s="47" t="s">
        <v>245</v>
      </c>
      <c r="H470" s="47">
        <v>1000</v>
      </c>
      <c r="I470" s="47" t="s">
        <v>132</v>
      </c>
      <c r="J470" s="47" t="s">
        <v>120</v>
      </c>
      <c r="K470" s="121" t="s">
        <v>772</v>
      </c>
      <c r="L470" s="33" t="s">
        <v>12</v>
      </c>
      <c r="M470" s="10">
        <v>8.23</v>
      </c>
      <c r="N470" s="27">
        <v>1.3858620689655172</v>
      </c>
      <c r="O470" s="28">
        <v>2.2200000000000002</v>
      </c>
      <c r="P470" s="27">
        <v>1.1714285714285715</v>
      </c>
      <c r="Q470" s="40">
        <f t="shared" si="616"/>
        <v>0</v>
      </c>
      <c r="R470" s="42">
        <f t="shared" ref="R470" si="1789">Q470+R469</f>
        <v>158.20000000000016</v>
      </c>
      <c r="S470" s="10">
        <f t="shared" ref="S470" si="1790">M470</f>
        <v>8.23</v>
      </c>
      <c r="T470" s="27">
        <f t="shared" ref="T470" si="1791">IF(S470&gt;0,T$4,0)</f>
        <v>1</v>
      </c>
      <c r="U470" s="28">
        <f t="shared" ref="U470" si="1792">O470</f>
        <v>2.2200000000000002</v>
      </c>
      <c r="V470" s="27">
        <f t="shared" ref="V470" si="1793">IF(U470&gt;0,V$4,0)</f>
        <v>1</v>
      </c>
      <c r="W470" s="40">
        <f t="shared" si="1073"/>
        <v>0.22</v>
      </c>
      <c r="X470" s="42">
        <f t="shared" ref="X470" si="1794">W470+X469</f>
        <v>217.46999999999997</v>
      </c>
      <c r="Y470" s="117"/>
      <c r="Z470" s="27"/>
      <c r="AA470" s="33"/>
      <c r="AB470" s="27"/>
      <c r="AC470" s="27"/>
      <c r="AD470" s="27"/>
      <c r="AE470" s="118"/>
      <c r="AF470" s="117"/>
      <c r="AG470" s="27"/>
      <c r="AH470" s="33"/>
      <c r="AI470" s="27"/>
      <c r="AJ470" s="27"/>
      <c r="AK470" s="118"/>
      <c r="AL470" s="70"/>
    </row>
    <row r="471" spans="1:38" outlineLevel="1" x14ac:dyDescent="0.2">
      <c r="A471" s="72"/>
      <c r="B471" s="34">
        <f t="shared" si="623"/>
        <v>466</v>
      </c>
      <c r="C471" s="2" t="s">
        <v>1066</v>
      </c>
      <c r="D471" s="55">
        <v>44569</v>
      </c>
      <c r="E471" s="2" t="s">
        <v>49</v>
      </c>
      <c r="F471" s="47" t="s">
        <v>48</v>
      </c>
      <c r="G471" s="47" t="s">
        <v>189</v>
      </c>
      <c r="H471" s="47">
        <v>1100</v>
      </c>
      <c r="I471" s="47" t="s">
        <v>132</v>
      </c>
      <c r="J471" s="47" t="s">
        <v>120</v>
      </c>
      <c r="K471" s="121" t="s">
        <v>772</v>
      </c>
      <c r="L471" s="33" t="s">
        <v>92</v>
      </c>
      <c r="M471" s="10">
        <v>28</v>
      </c>
      <c r="N471" s="27">
        <v>0.36925925925925929</v>
      </c>
      <c r="O471" s="28">
        <v>5.7</v>
      </c>
      <c r="P471" s="27">
        <v>7.999999999999996E-2</v>
      </c>
      <c r="Q471" s="40">
        <f t="shared" si="616"/>
        <v>-0.4</v>
      </c>
      <c r="R471" s="42">
        <f t="shared" ref="R471" si="1795">Q471+R470</f>
        <v>157.80000000000015</v>
      </c>
      <c r="S471" s="10">
        <f t="shared" ref="S471" si="1796">M471</f>
        <v>28</v>
      </c>
      <c r="T471" s="27">
        <f t="shared" ref="T471" si="1797">IF(S471&gt;0,T$4,0)</f>
        <v>1</v>
      </c>
      <c r="U471" s="28">
        <f t="shared" ref="U471" si="1798">O471</f>
        <v>5.7</v>
      </c>
      <c r="V471" s="27">
        <f t="shared" ref="V471" si="1799">IF(U471&gt;0,V$4,0)</f>
        <v>1</v>
      </c>
      <c r="W471" s="40">
        <f t="shared" si="1073"/>
        <v>-2</v>
      </c>
      <c r="X471" s="42">
        <f t="shared" ref="X471" si="1800">W471+X470</f>
        <v>215.46999999999997</v>
      </c>
      <c r="Y471" s="117"/>
      <c r="Z471" s="27"/>
      <c r="AA471" s="33"/>
      <c r="AB471" s="27"/>
      <c r="AC471" s="27"/>
      <c r="AD471" s="27"/>
      <c r="AE471" s="118"/>
      <c r="AF471" s="117"/>
      <c r="AG471" s="27"/>
      <c r="AH471" s="33"/>
      <c r="AI471" s="27"/>
      <c r="AJ471" s="27"/>
      <c r="AK471" s="118"/>
      <c r="AL471" s="70"/>
    </row>
    <row r="472" spans="1:38" outlineLevel="1" x14ac:dyDescent="0.2">
      <c r="A472" s="72"/>
      <c r="B472" s="34">
        <f t="shared" si="623"/>
        <v>467</v>
      </c>
      <c r="C472" s="2" t="s">
        <v>1067</v>
      </c>
      <c r="D472" s="55">
        <v>44569</v>
      </c>
      <c r="E472" s="2" t="s">
        <v>49</v>
      </c>
      <c r="F472" s="47" t="s">
        <v>48</v>
      </c>
      <c r="G472" s="47" t="s">
        <v>189</v>
      </c>
      <c r="H472" s="47">
        <v>1100</v>
      </c>
      <c r="I472" s="47" t="s">
        <v>132</v>
      </c>
      <c r="J472" s="47" t="s">
        <v>120</v>
      </c>
      <c r="K472" s="121" t="s">
        <v>772</v>
      </c>
      <c r="L472" s="33" t="s">
        <v>86</v>
      </c>
      <c r="M472" s="10">
        <v>37.770000000000003</v>
      </c>
      <c r="N472" s="27">
        <v>0.27129032258064517</v>
      </c>
      <c r="O472" s="28">
        <v>7.8</v>
      </c>
      <c r="P472" s="27">
        <v>4.0000000000000008E-2</v>
      </c>
      <c r="Q472" s="40">
        <f t="shared" si="616"/>
        <v>-0.3</v>
      </c>
      <c r="R472" s="42">
        <f t="shared" ref="R472" si="1801">Q472+R471</f>
        <v>157.50000000000014</v>
      </c>
      <c r="S472" s="10">
        <f t="shared" ref="S472" si="1802">M472</f>
        <v>37.770000000000003</v>
      </c>
      <c r="T472" s="27">
        <f t="shared" ref="T472" si="1803">IF(S472&gt;0,T$4,0)</f>
        <v>1</v>
      </c>
      <c r="U472" s="28">
        <f t="shared" ref="U472" si="1804">O472</f>
        <v>7.8</v>
      </c>
      <c r="V472" s="27">
        <f t="shared" ref="V472" si="1805">IF(U472&gt;0,V$4,0)</f>
        <v>1</v>
      </c>
      <c r="W472" s="40">
        <f t="shared" si="1073"/>
        <v>-2</v>
      </c>
      <c r="X472" s="42">
        <f t="shared" ref="X472" si="1806">W472+X471</f>
        <v>213.46999999999997</v>
      </c>
      <c r="Y472" s="117"/>
      <c r="Z472" s="27"/>
      <c r="AA472" s="33"/>
      <c r="AB472" s="27"/>
      <c r="AC472" s="27"/>
      <c r="AD472" s="27"/>
      <c r="AE472" s="118"/>
      <c r="AF472" s="117"/>
      <c r="AG472" s="27"/>
      <c r="AH472" s="33"/>
      <c r="AI472" s="27"/>
      <c r="AJ472" s="27"/>
      <c r="AK472" s="118"/>
      <c r="AL472" s="70"/>
    </row>
    <row r="473" spans="1:38" outlineLevel="1" x14ac:dyDescent="0.2">
      <c r="A473" s="72"/>
      <c r="B473" s="34">
        <f t="shared" si="623"/>
        <v>468</v>
      </c>
      <c r="C473" s="2" t="s">
        <v>340</v>
      </c>
      <c r="D473" s="55">
        <v>44570</v>
      </c>
      <c r="E473" s="2" t="s">
        <v>42</v>
      </c>
      <c r="F473" s="47" t="s">
        <v>25</v>
      </c>
      <c r="G473" s="47" t="s">
        <v>67</v>
      </c>
      <c r="H473" s="47">
        <v>1200</v>
      </c>
      <c r="I473" s="47" t="s">
        <v>131</v>
      </c>
      <c r="J473" s="47" t="s">
        <v>120</v>
      </c>
      <c r="K473" s="121" t="s">
        <v>772</v>
      </c>
      <c r="L473" s="33" t="s">
        <v>9</v>
      </c>
      <c r="M473" s="10">
        <v>5.0999999999999996</v>
      </c>
      <c r="N473" s="27">
        <v>2.4381818181818184</v>
      </c>
      <c r="O473" s="28">
        <v>1.84</v>
      </c>
      <c r="P473" s="27">
        <v>2.878881118881119</v>
      </c>
      <c r="Q473" s="40">
        <f t="shared" si="616"/>
        <v>12.4</v>
      </c>
      <c r="R473" s="42">
        <f t="shared" ref="R473" si="1807">Q473+R472</f>
        <v>169.90000000000015</v>
      </c>
      <c r="S473" s="10">
        <f t="shared" ref="S473" si="1808">M473</f>
        <v>5.0999999999999996</v>
      </c>
      <c r="T473" s="27">
        <f t="shared" ref="T473" si="1809">IF(S473&gt;0,T$4,0)</f>
        <v>1</v>
      </c>
      <c r="U473" s="28">
        <f t="shared" ref="U473" si="1810">O473</f>
        <v>1.84</v>
      </c>
      <c r="V473" s="27">
        <f t="shared" ref="V473" si="1811">IF(U473&gt;0,V$4,0)</f>
        <v>1</v>
      </c>
      <c r="W473" s="40">
        <f t="shared" si="1073"/>
        <v>4.9400000000000004</v>
      </c>
      <c r="X473" s="42">
        <f t="shared" ref="X473" si="1812">W473+X472</f>
        <v>218.40999999999997</v>
      </c>
      <c r="Y473" s="117"/>
      <c r="Z473" s="27"/>
      <c r="AA473" s="33"/>
      <c r="AB473" s="27"/>
      <c r="AC473" s="27"/>
      <c r="AD473" s="27"/>
      <c r="AE473" s="118"/>
      <c r="AF473" s="117"/>
      <c r="AG473" s="27"/>
      <c r="AH473" s="33"/>
      <c r="AI473" s="27"/>
      <c r="AJ473" s="27"/>
      <c r="AK473" s="118"/>
      <c r="AL473" s="70"/>
    </row>
    <row r="474" spans="1:38" outlineLevel="1" x14ac:dyDescent="0.2">
      <c r="A474" s="72"/>
      <c r="B474" s="34">
        <f t="shared" si="623"/>
        <v>469</v>
      </c>
      <c r="C474" s="2" t="s">
        <v>523</v>
      </c>
      <c r="D474" s="55">
        <v>44570</v>
      </c>
      <c r="E474" s="2" t="s">
        <v>42</v>
      </c>
      <c r="F474" s="47" t="s">
        <v>10</v>
      </c>
      <c r="G474" s="47" t="s">
        <v>67</v>
      </c>
      <c r="H474" s="47">
        <v>1000</v>
      </c>
      <c r="I474" s="47" t="s">
        <v>131</v>
      </c>
      <c r="J474" s="47" t="s">
        <v>120</v>
      </c>
      <c r="K474" s="121" t="s">
        <v>772</v>
      </c>
      <c r="L474" s="33" t="s">
        <v>9</v>
      </c>
      <c r="M474" s="10">
        <v>2.78</v>
      </c>
      <c r="N474" s="27">
        <v>5.5997701149425287</v>
      </c>
      <c r="O474" s="28">
        <v>1.41</v>
      </c>
      <c r="P474" s="27">
        <v>0</v>
      </c>
      <c r="Q474" s="40">
        <f t="shared" si="616"/>
        <v>10</v>
      </c>
      <c r="R474" s="42">
        <f t="shared" ref="R474" si="1813">Q474+R473</f>
        <v>179.90000000000015</v>
      </c>
      <c r="S474" s="10">
        <f t="shared" ref="S474" si="1814">M474</f>
        <v>2.78</v>
      </c>
      <c r="T474" s="27">
        <f t="shared" ref="T474" si="1815">IF(S474&gt;0,T$4,0)</f>
        <v>1</v>
      </c>
      <c r="U474" s="28">
        <f t="shared" ref="U474" si="1816">O474</f>
        <v>1.41</v>
      </c>
      <c r="V474" s="27">
        <f t="shared" ref="V474" si="1817">IF(U474&gt;0,V$4,0)</f>
        <v>1</v>
      </c>
      <c r="W474" s="40">
        <f t="shared" si="1073"/>
        <v>2.19</v>
      </c>
      <c r="X474" s="42">
        <f t="shared" ref="X474" si="1818">W474+X473</f>
        <v>220.59999999999997</v>
      </c>
      <c r="Y474" s="117"/>
      <c r="Z474" s="27"/>
      <c r="AA474" s="33"/>
      <c r="AB474" s="27"/>
      <c r="AC474" s="27"/>
      <c r="AD474" s="27"/>
      <c r="AE474" s="118"/>
      <c r="AF474" s="117"/>
      <c r="AG474" s="27"/>
      <c r="AH474" s="33"/>
      <c r="AI474" s="27"/>
      <c r="AJ474" s="27"/>
      <c r="AK474" s="118"/>
      <c r="AL474" s="70"/>
    </row>
    <row r="475" spans="1:38" outlineLevel="1" x14ac:dyDescent="0.2">
      <c r="A475" s="72"/>
      <c r="B475" s="34">
        <f t="shared" si="623"/>
        <v>470</v>
      </c>
      <c r="C475" s="2" t="s">
        <v>1015</v>
      </c>
      <c r="D475" s="55">
        <v>44572</v>
      </c>
      <c r="E475" s="2" t="s">
        <v>88</v>
      </c>
      <c r="F475" s="47" t="s">
        <v>25</v>
      </c>
      <c r="G475" s="47" t="s">
        <v>67</v>
      </c>
      <c r="H475" s="47">
        <v>1100</v>
      </c>
      <c r="I475" s="47" t="s">
        <v>132</v>
      </c>
      <c r="J475" s="47" t="s">
        <v>120</v>
      </c>
      <c r="K475" s="121" t="s">
        <v>772</v>
      </c>
      <c r="L475" s="33" t="s">
        <v>74</v>
      </c>
      <c r="M475" s="10">
        <v>37.479999999999997</v>
      </c>
      <c r="N475" s="27">
        <v>0.27393442622950798</v>
      </c>
      <c r="O475" s="28">
        <v>5.0999999999999996</v>
      </c>
      <c r="P475" s="27">
        <v>7.0000000000000021E-2</v>
      </c>
      <c r="Q475" s="40">
        <f t="shared" si="616"/>
        <v>-0.3</v>
      </c>
      <c r="R475" s="42">
        <f t="shared" ref="R475" si="1819">Q475+R474</f>
        <v>179.60000000000014</v>
      </c>
      <c r="S475" s="10">
        <f t="shared" ref="S475" si="1820">M475</f>
        <v>37.479999999999997</v>
      </c>
      <c r="T475" s="27">
        <f t="shared" ref="T475" si="1821">IF(S475&gt;0,T$4,0)</f>
        <v>1</v>
      </c>
      <c r="U475" s="28">
        <f t="shared" ref="U475" si="1822">O475</f>
        <v>5.0999999999999996</v>
      </c>
      <c r="V475" s="27">
        <f t="shared" ref="V475" si="1823">IF(U475&gt;0,V$4,0)</f>
        <v>1</v>
      </c>
      <c r="W475" s="40">
        <f t="shared" si="1073"/>
        <v>-2</v>
      </c>
      <c r="X475" s="42">
        <f t="shared" ref="X475" si="1824">W475+X474</f>
        <v>218.59999999999997</v>
      </c>
      <c r="Y475" s="117"/>
      <c r="Z475" s="27"/>
      <c r="AA475" s="33"/>
      <c r="AB475" s="27"/>
      <c r="AC475" s="27"/>
      <c r="AD475" s="27"/>
      <c r="AE475" s="118"/>
      <c r="AF475" s="117"/>
      <c r="AG475" s="27"/>
      <c r="AH475" s="33"/>
      <c r="AI475" s="27"/>
      <c r="AJ475" s="27"/>
      <c r="AK475" s="118"/>
      <c r="AL475" s="70"/>
    </row>
    <row r="476" spans="1:38" outlineLevel="1" x14ac:dyDescent="0.2">
      <c r="A476" s="72"/>
      <c r="B476" s="34">
        <f t="shared" si="623"/>
        <v>471</v>
      </c>
      <c r="C476" s="2" t="s">
        <v>1070</v>
      </c>
      <c r="D476" s="55">
        <v>44574</v>
      </c>
      <c r="E476" s="2" t="s">
        <v>60</v>
      </c>
      <c r="F476" s="47" t="s">
        <v>10</v>
      </c>
      <c r="G476" s="47" t="s">
        <v>67</v>
      </c>
      <c r="H476" s="47">
        <v>1300</v>
      </c>
      <c r="I476" s="47" t="s">
        <v>132</v>
      </c>
      <c r="J476" s="47" t="s">
        <v>120</v>
      </c>
      <c r="K476" s="121" t="s">
        <v>772</v>
      </c>
      <c r="L476" s="33" t="s">
        <v>9</v>
      </c>
      <c r="M476" s="10">
        <v>1.95</v>
      </c>
      <c r="N476" s="27">
        <v>10.4822695035461</v>
      </c>
      <c r="O476" s="28">
        <v>1.1499999999999999</v>
      </c>
      <c r="P476" s="27">
        <v>0</v>
      </c>
      <c r="Q476" s="40">
        <f t="shared" si="616"/>
        <v>10</v>
      </c>
      <c r="R476" s="42">
        <f t="shared" ref="R476" si="1825">Q476+R475</f>
        <v>189.60000000000014</v>
      </c>
      <c r="S476" s="10">
        <f t="shared" ref="S476" si="1826">M476</f>
        <v>1.95</v>
      </c>
      <c r="T476" s="27">
        <f t="shared" ref="T476" si="1827">IF(S476&gt;0,T$4,0)</f>
        <v>1</v>
      </c>
      <c r="U476" s="28">
        <f t="shared" ref="U476" si="1828">O476</f>
        <v>1.1499999999999999</v>
      </c>
      <c r="V476" s="27">
        <f t="shared" ref="V476" si="1829">IF(U476&gt;0,V$4,0)</f>
        <v>1</v>
      </c>
      <c r="W476" s="40">
        <f t="shared" si="1073"/>
        <v>1.1000000000000001</v>
      </c>
      <c r="X476" s="42">
        <f t="shared" ref="X476" si="1830">W476+X475</f>
        <v>219.69999999999996</v>
      </c>
      <c r="Y476" s="117"/>
      <c r="Z476" s="27"/>
      <c r="AA476" s="33"/>
      <c r="AB476" s="27"/>
      <c r="AC476" s="27"/>
      <c r="AD476" s="27"/>
      <c r="AE476" s="118"/>
      <c r="AF476" s="117"/>
      <c r="AG476" s="27"/>
      <c r="AH476" s="33"/>
      <c r="AI476" s="27"/>
      <c r="AJ476" s="27"/>
      <c r="AK476" s="118"/>
      <c r="AL476" s="70"/>
    </row>
    <row r="477" spans="1:38" outlineLevel="1" x14ac:dyDescent="0.2">
      <c r="A477" s="72"/>
      <c r="B477" s="34">
        <f t="shared" si="623"/>
        <v>472</v>
      </c>
      <c r="C477" s="2" t="s">
        <v>1021</v>
      </c>
      <c r="D477" s="55">
        <v>44574</v>
      </c>
      <c r="E477" s="2" t="s">
        <v>60</v>
      </c>
      <c r="F477" s="47" t="s">
        <v>34</v>
      </c>
      <c r="G477" s="47" t="s">
        <v>67</v>
      </c>
      <c r="H477" s="47">
        <v>1100</v>
      </c>
      <c r="I477" s="47" t="s">
        <v>132</v>
      </c>
      <c r="J477" s="47" t="s">
        <v>120</v>
      </c>
      <c r="K477" s="121" t="s">
        <v>772</v>
      </c>
      <c r="L477" s="33" t="s">
        <v>9</v>
      </c>
      <c r="M477" s="10">
        <v>2.12</v>
      </c>
      <c r="N477" s="27">
        <v>8.9714285714285698</v>
      </c>
      <c r="O477" s="28">
        <v>1.1499999999999999</v>
      </c>
      <c r="P477" s="27">
        <v>0</v>
      </c>
      <c r="Q477" s="40">
        <f t="shared" si="616"/>
        <v>10</v>
      </c>
      <c r="R477" s="42">
        <f t="shared" ref="R477" si="1831">Q477+R476</f>
        <v>199.60000000000014</v>
      </c>
      <c r="S477" s="10">
        <f t="shared" ref="S477" si="1832">M477</f>
        <v>2.12</v>
      </c>
      <c r="T477" s="27">
        <f t="shared" ref="T477" si="1833">IF(S477&gt;0,T$4,0)</f>
        <v>1</v>
      </c>
      <c r="U477" s="28">
        <f t="shared" ref="U477" si="1834">O477</f>
        <v>1.1499999999999999</v>
      </c>
      <c r="V477" s="27">
        <f t="shared" ref="V477" si="1835">IF(U477&gt;0,V$4,0)</f>
        <v>1</v>
      </c>
      <c r="W477" s="40">
        <f t="shared" si="1073"/>
        <v>1.27</v>
      </c>
      <c r="X477" s="42">
        <f t="shared" ref="X477" si="1836">W477+X476</f>
        <v>220.96999999999997</v>
      </c>
      <c r="Y477" s="117"/>
      <c r="Z477" s="27"/>
      <c r="AA477" s="33"/>
      <c r="AB477" s="27"/>
      <c r="AC477" s="27"/>
      <c r="AD477" s="27"/>
      <c r="AE477" s="118"/>
      <c r="AF477" s="117"/>
      <c r="AG477" s="27"/>
      <c r="AH477" s="33"/>
      <c r="AI477" s="27"/>
      <c r="AJ477" s="27"/>
      <c r="AK477" s="118"/>
      <c r="AL477" s="70"/>
    </row>
    <row r="478" spans="1:38" outlineLevel="1" x14ac:dyDescent="0.2">
      <c r="A478" s="72"/>
      <c r="B478" s="34">
        <f t="shared" si="623"/>
        <v>473</v>
      </c>
      <c r="C478" s="2" t="s">
        <v>1071</v>
      </c>
      <c r="D478" s="55">
        <v>44574</v>
      </c>
      <c r="E478" s="2" t="s">
        <v>44</v>
      </c>
      <c r="F478" s="47" t="s">
        <v>36</v>
      </c>
      <c r="G478" s="47" t="s">
        <v>67</v>
      </c>
      <c r="H478" s="47">
        <v>1200</v>
      </c>
      <c r="I478" s="47" t="s">
        <v>132</v>
      </c>
      <c r="J478" s="47" t="s">
        <v>120</v>
      </c>
      <c r="K478" s="121" t="s">
        <v>772</v>
      </c>
      <c r="L478" s="33" t="s">
        <v>9</v>
      </c>
      <c r="M478" s="10">
        <v>3.05</v>
      </c>
      <c r="N478" s="27">
        <v>4.8763636363636369</v>
      </c>
      <c r="O478" s="28">
        <v>1.5</v>
      </c>
      <c r="P478" s="27">
        <v>0</v>
      </c>
      <c r="Q478" s="40">
        <f t="shared" si="616"/>
        <v>10</v>
      </c>
      <c r="R478" s="42">
        <f t="shared" ref="R478" si="1837">Q478+R477</f>
        <v>209.60000000000014</v>
      </c>
      <c r="S478" s="10">
        <f t="shared" ref="S478" si="1838">M478</f>
        <v>3.05</v>
      </c>
      <c r="T478" s="27">
        <f t="shared" ref="T478" si="1839">IF(S478&gt;0,T$4,0)</f>
        <v>1</v>
      </c>
      <c r="U478" s="28">
        <f t="shared" ref="U478" si="1840">O478</f>
        <v>1.5</v>
      </c>
      <c r="V478" s="27">
        <f t="shared" ref="V478" si="1841">IF(U478&gt;0,V$4,0)</f>
        <v>1</v>
      </c>
      <c r="W478" s="40">
        <f t="shared" si="1073"/>
        <v>2.5499999999999998</v>
      </c>
      <c r="X478" s="42">
        <f t="shared" ref="X478" si="1842">W478+X477</f>
        <v>223.51999999999998</v>
      </c>
      <c r="Y478" s="117"/>
      <c r="Z478" s="27"/>
      <c r="AA478" s="33"/>
      <c r="AB478" s="27"/>
      <c r="AC478" s="27"/>
      <c r="AD478" s="27"/>
      <c r="AE478" s="118"/>
      <c r="AF478" s="117"/>
      <c r="AG478" s="27"/>
      <c r="AH478" s="33"/>
      <c r="AI478" s="27"/>
      <c r="AJ478" s="27"/>
      <c r="AK478" s="118"/>
      <c r="AL478" s="70"/>
    </row>
    <row r="479" spans="1:38" outlineLevel="1" x14ac:dyDescent="0.2">
      <c r="A479" s="72"/>
      <c r="B479" s="34">
        <f t="shared" si="623"/>
        <v>474</v>
      </c>
      <c r="C479" s="2" t="s">
        <v>1072</v>
      </c>
      <c r="D479" s="55">
        <v>44574</v>
      </c>
      <c r="E479" s="2" t="s">
        <v>44</v>
      </c>
      <c r="F479" s="47" t="s">
        <v>10</v>
      </c>
      <c r="G479" s="47" t="s">
        <v>70</v>
      </c>
      <c r="H479" s="47">
        <v>1200</v>
      </c>
      <c r="I479" s="47" t="s">
        <v>132</v>
      </c>
      <c r="J479" s="47" t="s">
        <v>120</v>
      </c>
      <c r="K479" s="121" t="s">
        <v>772</v>
      </c>
      <c r="L479" s="33" t="s">
        <v>8</v>
      </c>
      <c r="M479" s="10">
        <v>3.63</v>
      </c>
      <c r="N479" s="27">
        <v>3.82</v>
      </c>
      <c r="O479" s="28">
        <v>1.61</v>
      </c>
      <c r="P479" s="27">
        <v>0</v>
      </c>
      <c r="Q479" s="40">
        <f t="shared" si="616"/>
        <v>-3.8</v>
      </c>
      <c r="R479" s="42">
        <f t="shared" ref="R479:R481" si="1843">Q479+R478</f>
        <v>205.80000000000013</v>
      </c>
      <c r="S479" s="10">
        <f t="shared" ref="S479:S481" si="1844">M479</f>
        <v>3.63</v>
      </c>
      <c r="T479" s="27">
        <f t="shared" ref="T479:T481" si="1845">IF(S479&gt;0,T$4,0)</f>
        <v>1</v>
      </c>
      <c r="U479" s="28">
        <f t="shared" ref="U479:U481" si="1846">O479</f>
        <v>1.61</v>
      </c>
      <c r="V479" s="27">
        <f t="shared" ref="V479:V481" si="1847">IF(U479&gt;0,V$4,0)</f>
        <v>1</v>
      </c>
      <c r="W479" s="40">
        <f t="shared" si="1073"/>
        <v>-0.39</v>
      </c>
      <c r="X479" s="42">
        <f t="shared" ref="X479:X481" si="1848">W479+X478</f>
        <v>223.13</v>
      </c>
      <c r="Y479" s="117"/>
      <c r="Z479" s="27"/>
      <c r="AA479" s="33"/>
      <c r="AB479" s="27"/>
      <c r="AC479" s="27"/>
      <c r="AD479" s="27"/>
      <c r="AE479" s="118"/>
      <c r="AF479" s="117"/>
      <c r="AG479" s="27"/>
      <c r="AH479" s="33"/>
      <c r="AI479" s="27"/>
      <c r="AJ479" s="27"/>
      <c r="AK479" s="118"/>
      <c r="AL479" s="70"/>
    </row>
    <row r="480" spans="1:38" outlineLevel="1" x14ac:dyDescent="0.2">
      <c r="A480" s="72"/>
      <c r="B480" s="34">
        <f t="shared" si="623"/>
        <v>475</v>
      </c>
      <c r="C480" s="2" t="s">
        <v>1074</v>
      </c>
      <c r="D480" s="55">
        <v>44575</v>
      </c>
      <c r="E480" s="2" t="s">
        <v>15</v>
      </c>
      <c r="F480" s="47" t="s">
        <v>10</v>
      </c>
      <c r="G480" s="47" t="s">
        <v>67</v>
      </c>
      <c r="H480" s="47">
        <v>1300</v>
      </c>
      <c r="I480" s="47" t="s">
        <v>132</v>
      </c>
      <c r="J480" s="47" t="s">
        <v>120</v>
      </c>
      <c r="K480" s="121" t="s">
        <v>772</v>
      </c>
      <c r="L480" s="33" t="s">
        <v>86</v>
      </c>
      <c r="M480" s="10">
        <v>40</v>
      </c>
      <c r="N480" s="27">
        <v>0.25615384615384618</v>
      </c>
      <c r="O480" s="28">
        <v>8</v>
      </c>
      <c r="P480" s="27">
        <v>3.0000000000000006E-2</v>
      </c>
      <c r="Q480" s="40">
        <f t="shared" si="616"/>
        <v>-0.3</v>
      </c>
      <c r="R480" s="42">
        <f t="shared" si="1843"/>
        <v>205.50000000000011</v>
      </c>
      <c r="S480" s="10">
        <f t="shared" si="1844"/>
        <v>40</v>
      </c>
      <c r="T480" s="27">
        <f t="shared" si="1845"/>
        <v>1</v>
      </c>
      <c r="U480" s="28">
        <f t="shared" si="1846"/>
        <v>8</v>
      </c>
      <c r="V480" s="27">
        <f t="shared" si="1847"/>
        <v>1</v>
      </c>
      <c r="W480" s="40">
        <f t="shared" si="1073"/>
        <v>-2</v>
      </c>
      <c r="X480" s="42">
        <f t="shared" si="1848"/>
        <v>221.13</v>
      </c>
      <c r="Y480" s="117"/>
      <c r="Z480" s="27"/>
      <c r="AA480" s="33"/>
      <c r="AB480" s="27"/>
      <c r="AC480" s="27"/>
      <c r="AD480" s="27"/>
      <c r="AE480" s="118"/>
      <c r="AF480" s="117"/>
      <c r="AG480" s="27"/>
      <c r="AH480" s="33"/>
      <c r="AI480" s="27"/>
      <c r="AJ480" s="27"/>
      <c r="AK480" s="118"/>
      <c r="AL480" s="70"/>
    </row>
    <row r="481" spans="1:38" outlineLevel="1" x14ac:dyDescent="0.2">
      <c r="A481" s="72"/>
      <c r="B481" s="34">
        <f t="shared" si="623"/>
        <v>476</v>
      </c>
      <c r="C481" s="2" t="s">
        <v>1075</v>
      </c>
      <c r="D481" s="55">
        <v>44577</v>
      </c>
      <c r="E481" s="2" t="s">
        <v>78</v>
      </c>
      <c r="F481" s="47" t="s">
        <v>34</v>
      </c>
      <c r="G481" s="47" t="s">
        <v>67</v>
      </c>
      <c r="H481" s="47">
        <v>1009</v>
      </c>
      <c r="I481" s="47" t="s">
        <v>132</v>
      </c>
      <c r="J481" s="47" t="s">
        <v>120</v>
      </c>
      <c r="K481" s="121" t="s">
        <v>772</v>
      </c>
      <c r="L481" s="33" t="s">
        <v>65</v>
      </c>
      <c r="M481" s="10">
        <v>26.59</v>
      </c>
      <c r="N481" s="27">
        <v>0.39235294117647057</v>
      </c>
      <c r="O481" s="28">
        <v>6.2</v>
      </c>
      <c r="P481" s="27">
        <v>7.999999999999996E-2</v>
      </c>
      <c r="Q481" s="40">
        <f t="shared" si="616"/>
        <v>-0.5</v>
      </c>
      <c r="R481" s="42">
        <f t="shared" si="1843"/>
        <v>205.00000000000011</v>
      </c>
      <c r="S481" s="10">
        <f t="shared" si="1844"/>
        <v>26.59</v>
      </c>
      <c r="T481" s="27">
        <f t="shared" si="1845"/>
        <v>1</v>
      </c>
      <c r="U481" s="28">
        <f t="shared" si="1846"/>
        <v>6.2</v>
      </c>
      <c r="V481" s="27">
        <f t="shared" si="1847"/>
        <v>1</v>
      </c>
      <c r="W481" s="40">
        <f t="shared" si="1073"/>
        <v>-2</v>
      </c>
      <c r="X481" s="42">
        <f t="shared" si="1848"/>
        <v>219.13</v>
      </c>
      <c r="Y481" s="117"/>
      <c r="Z481" s="27"/>
      <c r="AA481" s="33"/>
      <c r="AB481" s="27"/>
      <c r="AC481" s="27"/>
      <c r="AD481" s="27"/>
      <c r="AE481" s="118"/>
      <c r="AF481" s="117"/>
      <c r="AG481" s="27"/>
      <c r="AH481" s="33"/>
      <c r="AI481" s="27"/>
      <c r="AJ481" s="27"/>
      <c r="AK481" s="118"/>
      <c r="AL481" s="70"/>
    </row>
    <row r="482" spans="1:38" outlineLevel="1" x14ac:dyDescent="0.2">
      <c r="A482" s="72"/>
      <c r="B482" s="34">
        <f t="shared" si="623"/>
        <v>477</v>
      </c>
      <c r="C482" s="2" t="s">
        <v>1076</v>
      </c>
      <c r="D482" s="55">
        <v>44577</v>
      </c>
      <c r="E482" s="2" t="s">
        <v>78</v>
      </c>
      <c r="F482" s="47" t="s">
        <v>34</v>
      </c>
      <c r="G482" s="47" t="s">
        <v>67</v>
      </c>
      <c r="H482" s="47">
        <v>1009</v>
      </c>
      <c r="I482" s="47" t="s">
        <v>132</v>
      </c>
      <c r="J482" s="47" t="s">
        <v>120</v>
      </c>
      <c r="K482" s="121" t="s">
        <v>772</v>
      </c>
      <c r="L482" s="33" t="s">
        <v>110</v>
      </c>
      <c r="M482" s="10">
        <v>6.85</v>
      </c>
      <c r="N482" s="27">
        <v>1.7026421404682275</v>
      </c>
      <c r="O482" s="28">
        <v>2.57</v>
      </c>
      <c r="P482" s="27">
        <v>1.1066666666666665</v>
      </c>
      <c r="Q482" s="40">
        <f t="shared" si="616"/>
        <v>-2.8</v>
      </c>
      <c r="R482" s="42">
        <f t="shared" ref="R482" si="1849">Q482+R481</f>
        <v>202.2000000000001</v>
      </c>
      <c r="S482" s="10">
        <f t="shared" ref="S482" si="1850">M482</f>
        <v>6.85</v>
      </c>
      <c r="T482" s="27">
        <f t="shared" ref="T482" si="1851">IF(S482&gt;0,T$4,0)</f>
        <v>1</v>
      </c>
      <c r="U482" s="28">
        <f t="shared" ref="U482" si="1852">O482</f>
        <v>2.57</v>
      </c>
      <c r="V482" s="27">
        <f t="shared" ref="V482" si="1853">IF(U482&gt;0,V$4,0)</f>
        <v>1</v>
      </c>
      <c r="W482" s="40">
        <f t="shared" si="1073"/>
        <v>-2</v>
      </c>
      <c r="X482" s="42">
        <f t="shared" ref="X482" si="1854">W482+X481</f>
        <v>217.13</v>
      </c>
      <c r="Y482" s="117"/>
      <c r="Z482" s="27"/>
      <c r="AA482" s="33"/>
      <c r="AB482" s="27"/>
      <c r="AC482" s="27"/>
      <c r="AD482" s="27"/>
      <c r="AE482" s="118"/>
      <c r="AF482" s="117"/>
      <c r="AG482" s="27"/>
      <c r="AH482" s="33"/>
      <c r="AI482" s="27"/>
      <c r="AJ482" s="27"/>
      <c r="AK482" s="118"/>
      <c r="AL482" s="70"/>
    </row>
    <row r="483" spans="1:38" outlineLevel="1" x14ac:dyDescent="0.2">
      <c r="A483" s="72"/>
      <c r="B483" s="34">
        <f t="shared" si="623"/>
        <v>478</v>
      </c>
      <c r="C483" s="2" t="s">
        <v>1045</v>
      </c>
      <c r="D483" s="55">
        <v>44577</v>
      </c>
      <c r="E483" s="2" t="s">
        <v>78</v>
      </c>
      <c r="F483" s="47" t="s">
        <v>34</v>
      </c>
      <c r="G483" s="47" t="s">
        <v>67</v>
      </c>
      <c r="H483" s="47">
        <v>1009</v>
      </c>
      <c r="I483" s="47" t="s">
        <v>132</v>
      </c>
      <c r="J483" s="47" t="s">
        <v>120</v>
      </c>
      <c r="K483" s="121" t="s">
        <v>772</v>
      </c>
      <c r="L483" s="33" t="s">
        <v>56</v>
      </c>
      <c r="M483" s="10">
        <v>3.66</v>
      </c>
      <c r="N483" s="27">
        <v>3.7456235827664401</v>
      </c>
      <c r="O483" s="28">
        <v>1.63</v>
      </c>
      <c r="P483" s="27">
        <v>0</v>
      </c>
      <c r="Q483" s="40">
        <f t="shared" si="616"/>
        <v>-3.7</v>
      </c>
      <c r="R483" s="42">
        <f t="shared" ref="R483" si="1855">Q483+R482</f>
        <v>198.50000000000011</v>
      </c>
      <c r="S483" s="10">
        <f t="shared" ref="S483" si="1856">M483</f>
        <v>3.66</v>
      </c>
      <c r="T483" s="27">
        <f t="shared" ref="T483" si="1857">IF(S483&gt;0,T$4,0)</f>
        <v>1</v>
      </c>
      <c r="U483" s="28">
        <f t="shared" ref="U483" si="1858">O483</f>
        <v>1.63</v>
      </c>
      <c r="V483" s="27">
        <f t="shared" ref="V483" si="1859">IF(U483&gt;0,V$4,0)</f>
        <v>1</v>
      </c>
      <c r="W483" s="40">
        <f t="shared" si="1073"/>
        <v>-2</v>
      </c>
      <c r="X483" s="42">
        <f t="shared" ref="X483" si="1860">W483+X482</f>
        <v>215.13</v>
      </c>
      <c r="Y483" s="117"/>
      <c r="Z483" s="27"/>
      <c r="AA483" s="33"/>
      <c r="AB483" s="27"/>
      <c r="AC483" s="27"/>
      <c r="AD483" s="27"/>
      <c r="AE483" s="118"/>
      <c r="AF483" s="117"/>
      <c r="AG483" s="27"/>
      <c r="AH483" s="33"/>
      <c r="AI483" s="27"/>
      <c r="AJ483" s="27"/>
      <c r="AK483" s="118"/>
      <c r="AL483" s="70"/>
    </row>
    <row r="484" spans="1:38" outlineLevel="1" x14ac:dyDescent="0.2">
      <c r="A484" s="72"/>
      <c r="B484" s="34">
        <f t="shared" si="623"/>
        <v>479</v>
      </c>
      <c r="C484" s="2" t="s">
        <v>1077</v>
      </c>
      <c r="D484" s="55">
        <v>44577</v>
      </c>
      <c r="E484" s="2" t="s">
        <v>78</v>
      </c>
      <c r="F484" s="47" t="s">
        <v>41</v>
      </c>
      <c r="G484" s="47" t="s">
        <v>67</v>
      </c>
      <c r="H484" s="47">
        <v>1009</v>
      </c>
      <c r="I484" s="47" t="s">
        <v>132</v>
      </c>
      <c r="J484" s="47" t="s">
        <v>120</v>
      </c>
      <c r="K484" s="121" t="s">
        <v>772</v>
      </c>
      <c r="L484" s="33" t="s">
        <v>12</v>
      </c>
      <c r="M484" s="10">
        <v>3.25</v>
      </c>
      <c r="N484" s="27">
        <v>4.4399999999999995</v>
      </c>
      <c r="O484" s="28">
        <v>1.68</v>
      </c>
      <c r="P484" s="27">
        <v>0</v>
      </c>
      <c r="Q484" s="40">
        <f t="shared" si="616"/>
        <v>-4.4000000000000004</v>
      </c>
      <c r="R484" s="42">
        <f t="shared" ref="R484" si="1861">Q484+R483</f>
        <v>194.10000000000011</v>
      </c>
      <c r="S484" s="10">
        <f t="shared" ref="S484" si="1862">M484</f>
        <v>3.25</v>
      </c>
      <c r="T484" s="27">
        <f t="shared" ref="T484" si="1863">IF(S484&gt;0,T$4,0)</f>
        <v>1</v>
      </c>
      <c r="U484" s="28">
        <f t="shared" ref="U484" si="1864">O484</f>
        <v>1.68</v>
      </c>
      <c r="V484" s="27">
        <f t="shared" ref="V484" si="1865">IF(U484&gt;0,V$4,0)</f>
        <v>1</v>
      </c>
      <c r="W484" s="40">
        <f t="shared" si="1073"/>
        <v>-0.32</v>
      </c>
      <c r="X484" s="42">
        <f t="shared" ref="X484" si="1866">W484+X483</f>
        <v>214.81</v>
      </c>
      <c r="Y484" s="117"/>
      <c r="Z484" s="27"/>
      <c r="AA484" s="33"/>
      <c r="AB484" s="27"/>
      <c r="AC484" s="27"/>
      <c r="AD484" s="27"/>
      <c r="AE484" s="118"/>
      <c r="AF484" s="117"/>
      <c r="AG484" s="27"/>
      <c r="AH484" s="33"/>
      <c r="AI484" s="27"/>
      <c r="AJ484" s="27"/>
      <c r="AK484" s="118"/>
      <c r="AL484" s="70"/>
    </row>
    <row r="485" spans="1:38" outlineLevel="1" x14ac:dyDescent="0.2">
      <c r="A485" s="72"/>
      <c r="B485" s="34">
        <f t="shared" si="623"/>
        <v>480</v>
      </c>
      <c r="C485" s="2" t="s">
        <v>1078</v>
      </c>
      <c r="D485" s="55">
        <v>44577</v>
      </c>
      <c r="E485" s="2" t="s">
        <v>78</v>
      </c>
      <c r="F485" s="47" t="s">
        <v>41</v>
      </c>
      <c r="G485" s="47" t="s">
        <v>67</v>
      </c>
      <c r="H485" s="47">
        <v>1009</v>
      </c>
      <c r="I485" s="47" t="s">
        <v>132</v>
      </c>
      <c r="J485" s="47" t="s">
        <v>120</v>
      </c>
      <c r="K485" s="121" t="s">
        <v>772</v>
      </c>
      <c r="L485" s="33" t="s">
        <v>9</v>
      </c>
      <c r="M485" s="10">
        <v>5.0199999999999996</v>
      </c>
      <c r="N485" s="27">
        <v>2.4949999999999997</v>
      </c>
      <c r="O485" s="28">
        <v>1.89</v>
      </c>
      <c r="P485" s="27">
        <v>2.822857142857143</v>
      </c>
      <c r="Q485" s="40">
        <f t="shared" si="616"/>
        <v>12.5</v>
      </c>
      <c r="R485" s="42">
        <f t="shared" ref="R485" si="1867">Q485+R484</f>
        <v>206.60000000000011</v>
      </c>
      <c r="S485" s="10">
        <f t="shared" ref="S485" si="1868">M485</f>
        <v>5.0199999999999996</v>
      </c>
      <c r="T485" s="27">
        <f t="shared" ref="T485" si="1869">IF(S485&gt;0,T$4,0)</f>
        <v>1</v>
      </c>
      <c r="U485" s="28">
        <f t="shared" ref="U485" si="1870">O485</f>
        <v>1.89</v>
      </c>
      <c r="V485" s="27">
        <f t="shared" ref="V485" si="1871">IF(U485&gt;0,V$4,0)</f>
        <v>1</v>
      </c>
      <c r="W485" s="40">
        <f t="shared" si="1073"/>
        <v>4.91</v>
      </c>
      <c r="X485" s="42">
        <f t="shared" ref="X485" si="1872">W485+X484</f>
        <v>219.72</v>
      </c>
      <c r="Y485" s="117"/>
      <c r="Z485" s="27"/>
      <c r="AA485" s="33"/>
      <c r="AB485" s="27"/>
      <c r="AC485" s="27"/>
      <c r="AD485" s="27"/>
      <c r="AE485" s="118"/>
      <c r="AF485" s="117"/>
      <c r="AG485" s="27"/>
      <c r="AH485" s="33"/>
      <c r="AI485" s="27"/>
      <c r="AJ485" s="27"/>
      <c r="AK485" s="118"/>
      <c r="AL485" s="70"/>
    </row>
    <row r="486" spans="1:38" outlineLevel="1" x14ac:dyDescent="0.2">
      <c r="A486" s="72"/>
      <c r="B486" s="34">
        <f t="shared" si="623"/>
        <v>481</v>
      </c>
      <c r="C486" s="2" t="s">
        <v>1079</v>
      </c>
      <c r="D486" s="55">
        <v>44579</v>
      </c>
      <c r="E486" s="2" t="s">
        <v>14</v>
      </c>
      <c r="F486" s="47" t="s">
        <v>10</v>
      </c>
      <c r="G486" s="47" t="s">
        <v>67</v>
      </c>
      <c r="H486" s="47">
        <v>1200</v>
      </c>
      <c r="I486" s="47" t="s">
        <v>132</v>
      </c>
      <c r="J486" s="47" t="s">
        <v>120</v>
      </c>
      <c r="K486" s="121" t="s">
        <v>772</v>
      </c>
      <c r="L486" s="33" t="s">
        <v>86</v>
      </c>
      <c r="M486" s="10">
        <v>17.5</v>
      </c>
      <c r="N486" s="27">
        <v>0.60696969696969705</v>
      </c>
      <c r="O486" s="28">
        <v>3.67</v>
      </c>
      <c r="P486" s="27">
        <v>0.24000000000000005</v>
      </c>
      <c r="Q486" s="40">
        <f t="shared" si="616"/>
        <v>-0.8</v>
      </c>
      <c r="R486" s="42">
        <f t="shared" ref="R486:R488" si="1873">Q486+R485</f>
        <v>205.8000000000001</v>
      </c>
      <c r="S486" s="10">
        <f t="shared" ref="S486:S488" si="1874">M486</f>
        <v>17.5</v>
      </c>
      <c r="T486" s="27">
        <f t="shared" ref="T486:T488" si="1875">IF(S486&gt;0,T$4,0)</f>
        <v>1</v>
      </c>
      <c r="U486" s="28">
        <f t="shared" ref="U486:U488" si="1876">O486</f>
        <v>3.67</v>
      </c>
      <c r="V486" s="27">
        <f t="shared" ref="V486:V488" si="1877">IF(U486&gt;0,V$4,0)</f>
        <v>1</v>
      </c>
      <c r="W486" s="40">
        <f t="shared" si="1073"/>
        <v>-2</v>
      </c>
      <c r="X486" s="42">
        <f t="shared" ref="X486:X488" si="1878">W486+X485</f>
        <v>217.72</v>
      </c>
      <c r="Y486" s="117"/>
      <c r="Z486" s="27"/>
      <c r="AA486" s="33"/>
      <c r="AB486" s="27"/>
      <c r="AC486" s="27"/>
      <c r="AD486" s="27"/>
      <c r="AE486" s="118"/>
      <c r="AF486" s="117"/>
      <c r="AG486" s="27"/>
      <c r="AH486" s="33"/>
      <c r="AI486" s="27"/>
      <c r="AJ486" s="27"/>
      <c r="AK486" s="118"/>
      <c r="AL486" s="70"/>
    </row>
    <row r="487" spans="1:38" outlineLevel="1" x14ac:dyDescent="0.2">
      <c r="A487" s="72"/>
      <c r="B487" s="34">
        <f t="shared" si="623"/>
        <v>482</v>
      </c>
      <c r="C487" s="2" t="s">
        <v>631</v>
      </c>
      <c r="D487" s="55">
        <v>44579</v>
      </c>
      <c r="E487" s="2" t="s">
        <v>14</v>
      </c>
      <c r="F487" s="47" t="s">
        <v>34</v>
      </c>
      <c r="G487" s="47" t="s">
        <v>67</v>
      </c>
      <c r="H487" s="47">
        <v>1000</v>
      </c>
      <c r="I487" s="47" t="s">
        <v>132</v>
      </c>
      <c r="J487" s="47" t="s">
        <v>120</v>
      </c>
      <c r="K487" s="121" t="s">
        <v>772</v>
      </c>
      <c r="L487" s="33" t="s">
        <v>9</v>
      </c>
      <c r="M487" s="10">
        <v>4.97</v>
      </c>
      <c r="N487" s="27">
        <v>2.530250896057348</v>
      </c>
      <c r="O487" s="28">
        <v>1.46</v>
      </c>
      <c r="P487" s="27">
        <v>0</v>
      </c>
      <c r="Q487" s="40">
        <f t="shared" si="616"/>
        <v>10</v>
      </c>
      <c r="R487" s="42">
        <f t="shared" si="1873"/>
        <v>215.8000000000001</v>
      </c>
      <c r="S487" s="10">
        <f t="shared" si="1874"/>
        <v>4.97</v>
      </c>
      <c r="T487" s="27">
        <f t="shared" si="1875"/>
        <v>1</v>
      </c>
      <c r="U487" s="28">
        <f t="shared" si="1876"/>
        <v>1.46</v>
      </c>
      <c r="V487" s="27">
        <f t="shared" si="1877"/>
        <v>1</v>
      </c>
      <c r="W487" s="40">
        <f t="shared" si="1073"/>
        <v>4.43</v>
      </c>
      <c r="X487" s="42">
        <f t="shared" si="1878"/>
        <v>222.15</v>
      </c>
      <c r="Y487" s="117"/>
      <c r="Z487" s="27"/>
      <c r="AA487" s="33"/>
      <c r="AB487" s="27"/>
      <c r="AC487" s="27"/>
      <c r="AD487" s="27"/>
      <c r="AE487" s="118"/>
      <c r="AF487" s="117"/>
      <c r="AG487" s="27"/>
      <c r="AH487" s="33"/>
      <c r="AI487" s="27"/>
      <c r="AJ487" s="27"/>
      <c r="AK487" s="118"/>
      <c r="AL487" s="70"/>
    </row>
    <row r="488" spans="1:38" outlineLevel="1" x14ac:dyDescent="0.2">
      <c r="A488" s="72"/>
      <c r="B488" s="34">
        <f t="shared" si="623"/>
        <v>483</v>
      </c>
      <c r="C488" s="2" t="s">
        <v>1082</v>
      </c>
      <c r="D488" s="55">
        <v>44580</v>
      </c>
      <c r="E488" s="2" t="s">
        <v>43</v>
      </c>
      <c r="F488" s="47" t="s">
        <v>25</v>
      </c>
      <c r="G488" s="47" t="s">
        <v>67</v>
      </c>
      <c r="H488" s="47">
        <v>1200</v>
      </c>
      <c r="I488" s="47" t="s">
        <v>132</v>
      </c>
      <c r="J488" s="47" t="s">
        <v>120</v>
      </c>
      <c r="K488" s="121" t="s">
        <v>772</v>
      </c>
      <c r="L488" s="33" t="s">
        <v>74</v>
      </c>
      <c r="M488" s="10">
        <v>7</v>
      </c>
      <c r="N488" s="27">
        <v>1.6600000000000001</v>
      </c>
      <c r="O488" s="28">
        <v>3.45</v>
      </c>
      <c r="P488" s="27">
        <v>0.67000000000000015</v>
      </c>
      <c r="Q488" s="40">
        <f t="shared" si="616"/>
        <v>-2.2999999999999998</v>
      </c>
      <c r="R488" s="42">
        <f t="shared" si="1873"/>
        <v>213.50000000000009</v>
      </c>
      <c r="S488" s="10">
        <f t="shared" si="1874"/>
        <v>7</v>
      </c>
      <c r="T488" s="27">
        <f t="shared" si="1875"/>
        <v>1</v>
      </c>
      <c r="U488" s="28">
        <f t="shared" si="1876"/>
        <v>3.45</v>
      </c>
      <c r="V488" s="27">
        <f t="shared" si="1877"/>
        <v>1</v>
      </c>
      <c r="W488" s="40">
        <f t="shared" si="1073"/>
        <v>-2</v>
      </c>
      <c r="X488" s="42">
        <f t="shared" si="1878"/>
        <v>220.15</v>
      </c>
      <c r="Y488" s="117"/>
      <c r="Z488" s="27"/>
      <c r="AA488" s="33"/>
      <c r="AB488" s="27"/>
      <c r="AC488" s="27"/>
      <c r="AD488" s="27"/>
      <c r="AE488" s="118"/>
      <c r="AF488" s="117"/>
      <c r="AG488" s="27"/>
      <c r="AH488" s="33"/>
      <c r="AI488" s="27"/>
      <c r="AJ488" s="27"/>
      <c r="AK488" s="118"/>
      <c r="AL488" s="70"/>
    </row>
    <row r="489" spans="1:38" outlineLevel="1" x14ac:dyDescent="0.2">
      <c r="A489" s="72"/>
      <c r="B489" s="34">
        <f t="shared" si="623"/>
        <v>484</v>
      </c>
      <c r="C489" s="2" t="s">
        <v>1083</v>
      </c>
      <c r="D489" s="55">
        <v>44581</v>
      </c>
      <c r="E489" s="2" t="s">
        <v>42</v>
      </c>
      <c r="F489" s="47" t="s">
        <v>13</v>
      </c>
      <c r="G489" s="47" t="s">
        <v>189</v>
      </c>
      <c r="H489" s="47">
        <v>1400</v>
      </c>
      <c r="I489" s="47" t="s">
        <v>132</v>
      </c>
      <c r="J489" s="47" t="s">
        <v>120</v>
      </c>
      <c r="K489" s="121" t="s">
        <v>772</v>
      </c>
      <c r="L489" s="33" t="s">
        <v>9</v>
      </c>
      <c r="M489" s="10">
        <v>1.39</v>
      </c>
      <c r="N489" s="27">
        <v>25.696000000000005</v>
      </c>
      <c r="O489" s="28">
        <v>1.05</v>
      </c>
      <c r="P489" s="27">
        <v>0</v>
      </c>
      <c r="Q489" s="40">
        <f t="shared" si="616"/>
        <v>10</v>
      </c>
      <c r="R489" s="42">
        <f t="shared" ref="R489" si="1879">Q489+R488</f>
        <v>223.50000000000009</v>
      </c>
      <c r="S489" s="10">
        <f t="shared" ref="S489" si="1880">M489</f>
        <v>1.39</v>
      </c>
      <c r="T489" s="27">
        <f t="shared" ref="T489" si="1881">IF(S489&gt;0,T$4,0)</f>
        <v>1</v>
      </c>
      <c r="U489" s="28">
        <f t="shared" ref="U489" si="1882">O489</f>
        <v>1.05</v>
      </c>
      <c r="V489" s="27">
        <f t="shared" ref="V489" si="1883">IF(U489&gt;0,V$4,0)</f>
        <v>1</v>
      </c>
      <c r="W489" s="40">
        <f t="shared" si="1073"/>
        <v>0.44</v>
      </c>
      <c r="X489" s="42">
        <f t="shared" ref="X489" si="1884">W489+X488</f>
        <v>220.59</v>
      </c>
      <c r="Y489" s="117"/>
      <c r="Z489" s="27"/>
      <c r="AA489" s="33"/>
      <c r="AB489" s="27"/>
      <c r="AC489" s="27"/>
      <c r="AD489" s="27"/>
      <c r="AE489" s="118"/>
      <c r="AF489" s="117"/>
      <c r="AG489" s="27"/>
      <c r="AH489" s="33"/>
      <c r="AI489" s="27"/>
      <c r="AJ489" s="27"/>
      <c r="AK489" s="118"/>
      <c r="AL489" s="70"/>
    </row>
    <row r="490" spans="1:38" outlineLevel="1" x14ac:dyDescent="0.2">
      <c r="A490" s="72"/>
      <c r="B490" s="34">
        <f t="shared" si="623"/>
        <v>485</v>
      </c>
      <c r="C490" s="2" t="s">
        <v>1086</v>
      </c>
      <c r="D490" s="55">
        <v>44582</v>
      </c>
      <c r="E490" s="2" t="s">
        <v>31</v>
      </c>
      <c r="F490" s="47" t="s">
        <v>25</v>
      </c>
      <c r="G490" s="47" t="s">
        <v>67</v>
      </c>
      <c r="H490" s="47">
        <v>1000</v>
      </c>
      <c r="I490" s="47" t="s">
        <v>132</v>
      </c>
      <c r="J490" s="47" t="s">
        <v>120</v>
      </c>
      <c r="K490" s="121" t="s">
        <v>772</v>
      </c>
      <c r="L490" s="33" t="s">
        <v>12</v>
      </c>
      <c r="M490" s="10">
        <v>2.4500000000000002</v>
      </c>
      <c r="N490" s="27">
        <v>6.8941586073500964</v>
      </c>
      <c r="O490" s="28">
        <v>1.36</v>
      </c>
      <c r="P490" s="27">
        <v>0</v>
      </c>
      <c r="Q490" s="40">
        <f t="shared" si="616"/>
        <v>-6.9</v>
      </c>
      <c r="R490" s="42">
        <f t="shared" ref="R490" si="1885">Q490+R489</f>
        <v>216.60000000000008</v>
      </c>
      <c r="S490" s="10">
        <f t="shared" ref="S490" si="1886">M490</f>
        <v>2.4500000000000002</v>
      </c>
      <c r="T490" s="27">
        <f t="shared" ref="T490" si="1887">IF(S490&gt;0,T$4,0)</f>
        <v>1</v>
      </c>
      <c r="U490" s="28">
        <f t="shared" ref="U490" si="1888">O490</f>
        <v>1.36</v>
      </c>
      <c r="V490" s="27">
        <f t="shared" ref="V490" si="1889">IF(U490&gt;0,V$4,0)</f>
        <v>1</v>
      </c>
      <c r="W490" s="40">
        <f t="shared" si="1073"/>
        <v>-0.64</v>
      </c>
      <c r="X490" s="42">
        <f t="shared" ref="X490" si="1890">W490+X489</f>
        <v>219.95000000000002</v>
      </c>
      <c r="Y490" s="117"/>
      <c r="Z490" s="27"/>
      <c r="AA490" s="33"/>
      <c r="AB490" s="27"/>
      <c r="AC490" s="27"/>
      <c r="AD490" s="27"/>
      <c r="AE490" s="118"/>
      <c r="AF490" s="117"/>
      <c r="AG490" s="27"/>
      <c r="AH490" s="33"/>
      <c r="AI490" s="27"/>
      <c r="AJ490" s="27"/>
      <c r="AK490" s="118"/>
      <c r="AL490" s="70"/>
    </row>
    <row r="491" spans="1:38" outlineLevel="1" x14ac:dyDescent="0.2">
      <c r="A491" s="72"/>
      <c r="B491" s="34">
        <f t="shared" si="623"/>
        <v>486</v>
      </c>
      <c r="C491" s="2" t="s">
        <v>1087</v>
      </c>
      <c r="D491" s="55">
        <v>44582</v>
      </c>
      <c r="E491" s="2" t="s">
        <v>31</v>
      </c>
      <c r="F491" s="47" t="s">
        <v>34</v>
      </c>
      <c r="G491" s="47" t="s">
        <v>147</v>
      </c>
      <c r="H491" s="47">
        <v>1000</v>
      </c>
      <c r="I491" s="47" t="s">
        <v>132</v>
      </c>
      <c r="J491" s="47" t="s">
        <v>120</v>
      </c>
      <c r="K491" s="121" t="s">
        <v>772</v>
      </c>
      <c r="L491" s="33" t="s">
        <v>74</v>
      </c>
      <c r="M491" s="10">
        <v>15.94</v>
      </c>
      <c r="N491" s="27">
        <v>0.67000000000000015</v>
      </c>
      <c r="O491" s="28">
        <v>3.4</v>
      </c>
      <c r="P491" s="27">
        <v>0.27</v>
      </c>
      <c r="Q491" s="40">
        <f t="shared" si="616"/>
        <v>-0.9</v>
      </c>
      <c r="R491" s="42">
        <f t="shared" ref="R491" si="1891">Q491+R490</f>
        <v>215.70000000000007</v>
      </c>
      <c r="S491" s="10">
        <f t="shared" ref="S491" si="1892">M491</f>
        <v>15.94</v>
      </c>
      <c r="T491" s="27">
        <f t="shared" ref="T491" si="1893">IF(S491&gt;0,T$4,0)</f>
        <v>1</v>
      </c>
      <c r="U491" s="28">
        <f t="shared" ref="U491" si="1894">O491</f>
        <v>3.4</v>
      </c>
      <c r="V491" s="27">
        <f t="shared" ref="V491" si="1895">IF(U491&gt;0,V$4,0)</f>
        <v>1</v>
      </c>
      <c r="W491" s="40">
        <f t="shared" si="1073"/>
        <v>-2</v>
      </c>
      <c r="X491" s="42">
        <f t="shared" ref="X491" si="1896">W491+X490</f>
        <v>217.95000000000002</v>
      </c>
      <c r="Y491" s="117"/>
      <c r="Z491" s="27"/>
      <c r="AA491" s="33"/>
      <c r="AB491" s="27"/>
      <c r="AC491" s="27"/>
      <c r="AD491" s="27"/>
      <c r="AE491" s="118"/>
      <c r="AF491" s="117"/>
      <c r="AG491" s="27"/>
      <c r="AH491" s="33"/>
      <c r="AI491" s="27"/>
      <c r="AJ491" s="27"/>
      <c r="AK491" s="118"/>
      <c r="AL491" s="70"/>
    </row>
    <row r="492" spans="1:38" outlineLevel="1" x14ac:dyDescent="0.2">
      <c r="A492" s="72"/>
      <c r="B492" s="34">
        <f t="shared" si="623"/>
        <v>487</v>
      </c>
      <c r="C492" s="2" t="s">
        <v>1088</v>
      </c>
      <c r="D492" s="55">
        <v>44582</v>
      </c>
      <c r="E492" s="2" t="s">
        <v>31</v>
      </c>
      <c r="F492" s="47" t="s">
        <v>34</v>
      </c>
      <c r="G492" s="47" t="s">
        <v>147</v>
      </c>
      <c r="H492" s="47">
        <v>1000</v>
      </c>
      <c r="I492" s="47" t="s">
        <v>132</v>
      </c>
      <c r="J492" s="47" t="s">
        <v>120</v>
      </c>
      <c r="K492" s="121" t="s">
        <v>772</v>
      </c>
      <c r="L492" s="33" t="s">
        <v>92</v>
      </c>
      <c r="M492" s="10">
        <v>59.78</v>
      </c>
      <c r="N492" s="27">
        <v>0.16932203389830508</v>
      </c>
      <c r="O492" s="28">
        <v>12</v>
      </c>
      <c r="P492" s="27">
        <v>1.4999999999999999E-2</v>
      </c>
      <c r="Q492" s="40">
        <f t="shared" si="616"/>
        <v>-0.2</v>
      </c>
      <c r="R492" s="42">
        <f t="shared" ref="R492" si="1897">Q492+R491</f>
        <v>215.50000000000009</v>
      </c>
      <c r="S492" s="10">
        <f t="shared" ref="S492" si="1898">M492</f>
        <v>59.78</v>
      </c>
      <c r="T492" s="27">
        <f t="shared" ref="T492" si="1899">IF(S492&gt;0,T$4,0)</f>
        <v>1</v>
      </c>
      <c r="U492" s="28">
        <f t="shared" ref="U492" si="1900">O492</f>
        <v>12</v>
      </c>
      <c r="V492" s="27">
        <f t="shared" ref="V492" si="1901">IF(U492&gt;0,V$4,0)</f>
        <v>1</v>
      </c>
      <c r="W492" s="40">
        <f t="shared" si="1073"/>
        <v>-2</v>
      </c>
      <c r="X492" s="42">
        <f t="shared" ref="X492" si="1902">W492+X491</f>
        <v>215.95000000000002</v>
      </c>
      <c r="Y492" s="117"/>
      <c r="Z492" s="27"/>
      <c r="AA492" s="33"/>
      <c r="AB492" s="27"/>
      <c r="AC492" s="27"/>
      <c r="AD492" s="27"/>
      <c r="AE492" s="118"/>
      <c r="AF492" s="117"/>
      <c r="AG492" s="27"/>
      <c r="AH492" s="33"/>
      <c r="AI492" s="27"/>
      <c r="AJ492" s="27"/>
      <c r="AK492" s="118"/>
      <c r="AL492" s="70"/>
    </row>
    <row r="493" spans="1:38" outlineLevel="1" x14ac:dyDescent="0.2">
      <c r="A493" s="72"/>
      <c r="B493" s="34">
        <f t="shared" si="623"/>
        <v>488</v>
      </c>
      <c r="C493" s="2" t="s">
        <v>1090</v>
      </c>
      <c r="D493" s="55">
        <v>44583</v>
      </c>
      <c r="E493" s="2" t="s">
        <v>78</v>
      </c>
      <c r="F493" s="47" t="s">
        <v>36</v>
      </c>
      <c r="G493" s="47" t="s">
        <v>67</v>
      </c>
      <c r="H493" s="47">
        <v>1209</v>
      </c>
      <c r="I493" s="47" t="s">
        <v>132</v>
      </c>
      <c r="J493" s="47" t="s">
        <v>120</v>
      </c>
      <c r="K493" s="121" t="s">
        <v>772</v>
      </c>
      <c r="L493" s="33" t="s">
        <v>12</v>
      </c>
      <c r="M493" s="10">
        <v>13.48</v>
      </c>
      <c r="N493" s="27">
        <v>0.79799999999999993</v>
      </c>
      <c r="O493" s="28">
        <v>2.96</v>
      </c>
      <c r="P493" s="27">
        <v>0.43199999999999966</v>
      </c>
      <c r="Q493" s="40">
        <f t="shared" si="616"/>
        <v>0</v>
      </c>
      <c r="R493" s="42">
        <f t="shared" ref="R493" si="1903">Q493+R492</f>
        <v>215.50000000000009</v>
      </c>
      <c r="S493" s="10">
        <f t="shared" ref="S493" si="1904">M493</f>
        <v>13.48</v>
      </c>
      <c r="T493" s="27">
        <f t="shared" ref="T493" si="1905">IF(S493&gt;0,T$4,0)</f>
        <v>1</v>
      </c>
      <c r="U493" s="28">
        <f t="shared" ref="U493" si="1906">O493</f>
        <v>2.96</v>
      </c>
      <c r="V493" s="27">
        <f t="shared" ref="V493" si="1907">IF(U493&gt;0,V$4,0)</f>
        <v>1</v>
      </c>
      <c r="W493" s="40">
        <f t="shared" si="1073"/>
        <v>0.96</v>
      </c>
      <c r="X493" s="42">
        <f t="shared" ref="X493" si="1908">W493+X492</f>
        <v>216.91000000000003</v>
      </c>
      <c r="Y493" s="117"/>
      <c r="Z493" s="27"/>
      <c r="AA493" s="33"/>
      <c r="AB493" s="27"/>
      <c r="AC493" s="27"/>
      <c r="AD493" s="27"/>
      <c r="AE493" s="118"/>
      <c r="AF493" s="117"/>
      <c r="AG493" s="27"/>
      <c r="AH493" s="33"/>
      <c r="AI493" s="27"/>
      <c r="AJ493" s="27"/>
      <c r="AK493" s="118"/>
      <c r="AL493" s="70"/>
    </row>
    <row r="494" spans="1:38" outlineLevel="1" collapsed="1" x14ac:dyDescent="0.2">
      <c r="A494" s="72"/>
      <c r="B494" s="34">
        <f t="shared" si="623"/>
        <v>489</v>
      </c>
      <c r="C494" s="2" t="s">
        <v>1091</v>
      </c>
      <c r="D494" s="55">
        <v>44583</v>
      </c>
      <c r="E494" s="2" t="s">
        <v>78</v>
      </c>
      <c r="F494" s="47" t="s">
        <v>36</v>
      </c>
      <c r="G494" s="47" t="s">
        <v>67</v>
      </c>
      <c r="H494" s="47">
        <v>1209</v>
      </c>
      <c r="I494" s="47" t="s">
        <v>132</v>
      </c>
      <c r="J494" s="47" t="s">
        <v>120</v>
      </c>
      <c r="K494" s="121" t="s">
        <v>772</v>
      </c>
      <c r="L494" s="33" t="s">
        <v>56</v>
      </c>
      <c r="M494" s="10">
        <v>18.489999999999998</v>
      </c>
      <c r="N494" s="27">
        <v>0.57285714285714295</v>
      </c>
      <c r="O494" s="28">
        <v>3.85</v>
      </c>
      <c r="P494" s="27">
        <v>0.19333333333333336</v>
      </c>
      <c r="Q494" s="40">
        <f t="shared" si="616"/>
        <v>-0.8</v>
      </c>
      <c r="R494" s="42">
        <f t="shared" ref="R494" si="1909">Q494+R493</f>
        <v>214.70000000000007</v>
      </c>
      <c r="S494" s="10">
        <f t="shared" ref="S494" si="1910">M494</f>
        <v>18.489999999999998</v>
      </c>
      <c r="T494" s="27">
        <f t="shared" ref="T494" si="1911">IF(S494&gt;0,T$4,0)</f>
        <v>1</v>
      </c>
      <c r="U494" s="28">
        <f t="shared" ref="U494" si="1912">O494</f>
        <v>3.85</v>
      </c>
      <c r="V494" s="27">
        <f t="shared" ref="V494" si="1913">IF(U494&gt;0,V$4,0)</f>
        <v>1</v>
      </c>
      <c r="W494" s="40">
        <f t="shared" si="1073"/>
        <v>-2</v>
      </c>
      <c r="X494" s="42">
        <f t="shared" ref="X494" si="1914">W494+X493</f>
        <v>214.91000000000003</v>
      </c>
      <c r="Y494" s="117"/>
      <c r="Z494" s="27"/>
      <c r="AA494" s="33"/>
      <c r="AB494" s="27"/>
      <c r="AC494" s="27"/>
      <c r="AD494" s="27"/>
      <c r="AE494" s="118"/>
      <c r="AF494" s="117"/>
      <c r="AG494" s="27"/>
      <c r="AH494" s="33"/>
      <c r="AI494" s="27"/>
      <c r="AJ494" s="27"/>
      <c r="AK494" s="118"/>
      <c r="AL494" s="70"/>
    </row>
    <row r="495" spans="1:38" outlineLevel="1" x14ac:dyDescent="0.2">
      <c r="A495" s="72"/>
      <c r="B495" s="34">
        <f t="shared" si="623"/>
        <v>490</v>
      </c>
      <c r="C495" s="2" t="s">
        <v>1093</v>
      </c>
      <c r="D495" s="55">
        <v>44584</v>
      </c>
      <c r="E495" s="2" t="s">
        <v>51</v>
      </c>
      <c r="F495" s="47" t="s">
        <v>36</v>
      </c>
      <c r="G495" s="47" t="s">
        <v>67</v>
      </c>
      <c r="H495" s="47">
        <v>1100</v>
      </c>
      <c r="I495" s="47" t="s">
        <v>132</v>
      </c>
      <c r="J495" s="47" t="s">
        <v>120</v>
      </c>
      <c r="K495" s="121" t="s">
        <v>772</v>
      </c>
      <c r="L495" s="33" t="s">
        <v>8</v>
      </c>
      <c r="M495" s="10">
        <v>9.68</v>
      </c>
      <c r="N495" s="27">
        <v>1.1560231660231659</v>
      </c>
      <c r="O495" s="28">
        <v>2.7</v>
      </c>
      <c r="P495" s="27">
        <v>0.66999999999999993</v>
      </c>
      <c r="Q495" s="40">
        <f t="shared" si="616"/>
        <v>0</v>
      </c>
      <c r="R495" s="42">
        <f t="shared" ref="R495:R496" si="1915">Q495+R494</f>
        <v>214.70000000000007</v>
      </c>
      <c r="S495" s="10">
        <f t="shared" ref="S495:S496" si="1916">M495</f>
        <v>9.68</v>
      </c>
      <c r="T495" s="27">
        <f t="shared" ref="T495:T496" si="1917">IF(S495&gt;0,T$4,0)</f>
        <v>1</v>
      </c>
      <c r="U495" s="28">
        <f t="shared" ref="U495:U496" si="1918">O495</f>
        <v>2.7</v>
      </c>
      <c r="V495" s="27">
        <f t="shared" ref="V495:V496" si="1919">IF(U495&gt;0,V$4,0)</f>
        <v>1</v>
      </c>
      <c r="W495" s="40">
        <f t="shared" si="1073"/>
        <v>0.7</v>
      </c>
      <c r="X495" s="42">
        <f t="shared" ref="X495:X496" si="1920">W495+X494</f>
        <v>215.61</v>
      </c>
      <c r="Y495" s="117"/>
      <c r="Z495" s="27"/>
      <c r="AA495" s="33"/>
      <c r="AB495" s="27"/>
      <c r="AC495" s="27"/>
      <c r="AD495" s="27"/>
      <c r="AE495" s="118"/>
      <c r="AF495" s="117"/>
      <c r="AG495" s="27"/>
      <c r="AH495" s="33"/>
      <c r="AI495" s="27"/>
      <c r="AJ495" s="27"/>
      <c r="AK495" s="118"/>
      <c r="AL495" s="70"/>
    </row>
    <row r="496" spans="1:38" outlineLevel="1" x14ac:dyDescent="0.2">
      <c r="A496" s="72"/>
      <c r="B496" s="34">
        <f t="shared" si="623"/>
        <v>491</v>
      </c>
      <c r="C496" s="2" t="s">
        <v>1011</v>
      </c>
      <c r="D496" s="55">
        <v>44587</v>
      </c>
      <c r="E496" s="2" t="s">
        <v>49</v>
      </c>
      <c r="F496" s="47" t="s">
        <v>25</v>
      </c>
      <c r="G496" s="47" t="s">
        <v>177</v>
      </c>
      <c r="H496" s="47">
        <v>1000</v>
      </c>
      <c r="I496" s="47" t="s">
        <v>132</v>
      </c>
      <c r="J496" s="47" t="s">
        <v>120</v>
      </c>
      <c r="K496" s="121" t="s">
        <v>772</v>
      </c>
      <c r="L496" s="33" t="s">
        <v>8</v>
      </c>
      <c r="M496" s="10">
        <v>1.94</v>
      </c>
      <c r="N496" s="27">
        <v>10.588888888888887</v>
      </c>
      <c r="O496" s="28">
        <v>1.31</v>
      </c>
      <c r="P496" s="27">
        <v>0</v>
      </c>
      <c r="Q496" s="40">
        <f t="shared" si="616"/>
        <v>-10.6</v>
      </c>
      <c r="R496" s="42">
        <f t="shared" si="1915"/>
        <v>204.10000000000008</v>
      </c>
      <c r="S496" s="10">
        <f t="shared" si="1916"/>
        <v>1.94</v>
      </c>
      <c r="T496" s="27">
        <f t="shared" si="1917"/>
        <v>1</v>
      </c>
      <c r="U496" s="28">
        <f t="shared" si="1918"/>
        <v>1.31</v>
      </c>
      <c r="V496" s="27">
        <f t="shared" si="1919"/>
        <v>1</v>
      </c>
      <c r="W496" s="40">
        <f t="shared" si="1073"/>
        <v>-0.69</v>
      </c>
      <c r="X496" s="42">
        <f t="shared" si="1920"/>
        <v>214.92000000000002</v>
      </c>
      <c r="Y496" s="117"/>
      <c r="Z496" s="27"/>
      <c r="AA496" s="33"/>
      <c r="AB496" s="27"/>
      <c r="AC496" s="27"/>
      <c r="AD496" s="27"/>
      <c r="AE496" s="118"/>
      <c r="AF496" s="117"/>
      <c r="AG496" s="27"/>
      <c r="AH496" s="33"/>
      <c r="AI496" s="27"/>
      <c r="AJ496" s="27"/>
      <c r="AK496" s="118"/>
      <c r="AL496" s="70"/>
    </row>
    <row r="497" spans="1:38" outlineLevel="1" x14ac:dyDescent="0.2">
      <c r="A497" s="72"/>
      <c r="B497" s="34">
        <f t="shared" si="623"/>
        <v>492</v>
      </c>
      <c r="C497" s="2" t="s">
        <v>1095</v>
      </c>
      <c r="D497" s="55">
        <v>44587</v>
      </c>
      <c r="E497" s="2" t="s">
        <v>49</v>
      </c>
      <c r="F497" s="47" t="s">
        <v>25</v>
      </c>
      <c r="G497" s="47" t="s">
        <v>177</v>
      </c>
      <c r="H497" s="47">
        <v>1000</v>
      </c>
      <c r="I497" s="47" t="s">
        <v>132</v>
      </c>
      <c r="J497" s="47" t="s">
        <v>120</v>
      </c>
      <c r="K497" s="121" t="s">
        <v>772</v>
      </c>
      <c r="L497" s="33" t="s">
        <v>12</v>
      </c>
      <c r="M497" s="10">
        <v>3.95</v>
      </c>
      <c r="N497" s="27">
        <v>3.3944680851063831</v>
      </c>
      <c r="O497" s="28">
        <v>1.71</v>
      </c>
      <c r="P497" s="27">
        <v>0</v>
      </c>
      <c r="Q497" s="40">
        <f t="shared" si="616"/>
        <v>-3.4</v>
      </c>
      <c r="R497" s="42">
        <f t="shared" ref="R497" si="1921">Q497+R496</f>
        <v>200.70000000000007</v>
      </c>
      <c r="S497" s="10">
        <f t="shared" ref="S497" si="1922">M497</f>
        <v>3.95</v>
      </c>
      <c r="T497" s="27">
        <f t="shared" ref="T497" si="1923">IF(S497&gt;0,T$4,0)</f>
        <v>1</v>
      </c>
      <c r="U497" s="28">
        <f t="shared" ref="U497" si="1924">O497</f>
        <v>1.71</v>
      </c>
      <c r="V497" s="27">
        <f t="shared" ref="V497" si="1925">IF(U497&gt;0,V$4,0)</f>
        <v>1</v>
      </c>
      <c r="W497" s="40">
        <f t="shared" si="1073"/>
        <v>-0.28999999999999998</v>
      </c>
      <c r="X497" s="42">
        <f t="shared" ref="X497" si="1926">W497+X496</f>
        <v>214.63000000000002</v>
      </c>
      <c r="Y497" s="117"/>
      <c r="Z497" s="27"/>
      <c r="AA497" s="33"/>
      <c r="AB497" s="27"/>
      <c r="AC497" s="27"/>
      <c r="AD497" s="27"/>
      <c r="AE497" s="118"/>
      <c r="AF497" s="117"/>
      <c r="AG497" s="27"/>
      <c r="AH497" s="33"/>
      <c r="AI497" s="27"/>
      <c r="AJ497" s="27"/>
      <c r="AK497" s="118"/>
      <c r="AL497" s="70"/>
    </row>
    <row r="498" spans="1:38" outlineLevel="1" x14ac:dyDescent="0.2">
      <c r="A498" s="72"/>
      <c r="B498" s="34">
        <f t="shared" si="623"/>
        <v>493</v>
      </c>
      <c r="C498" s="2" t="s">
        <v>1096</v>
      </c>
      <c r="D498" s="55">
        <v>44587</v>
      </c>
      <c r="E498" s="2" t="s">
        <v>49</v>
      </c>
      <c r="F498" s="47" t="s">
        <v>25</v>
      </c>
      <c r="G498" s="47" t="s">
        <v>177</v>
      </c>
      <c r="H498" s="47">
        <v>1000</v>
      </c>
      <c r="I498" s="47" t="s">
        <v>132</v>
      </c>
      <c r="J498" s="47" t="s">
        <v>120</v>
      </c>
      <c r="K498" s="121" t="s">
        <v>772</v>
      </c>
      <c r="L498" s="33" t="s">
        <v>66</v>
      </c>
      <c r="M498" s="10">
        <v>13.02</v>
      </c>
      <c r="N498" s="27">
        <v>0.83499999999999996</v>
      </c>
      <c r="O498" s="28">
        <v>5.45</v>
      </c>
      <c r="P498" s="27">
        <v>0.18333333333333318</v>
      </c>
      <c r="Q498" s="40">
        <f t="shared" si="616"/>
        <v>-1</v>
      </c>
      <c r="R498" s="42">
        <f t="shared" ref="R498" si="1927">Q498+R497</f>
        <v>199.70000000000007</v>
      </c>
      <c r="S498" s="10">
        <f t="shared" ref="S498" si="1928">M498</f>
        <v>13.02</v>
      </c>
      <c r="T498" s="27">
        <f t="shared" ref="T498" si="1929">IF(S498&gt;0,T$4,0)</f>
        <v>1</v>
      </c>
      <c r="U498" s="28">
        <f t="shared" ref="U498" si="1930">O498</f>
        <v>5.45</v>
      </c>
      <c r="V498" s="27">
        <f t="shared" ref="V498" si="1931">IF(U498&gt;0,V$4,0)</f>
        <v>1</v>
      </c>
      <c r="W498" s="40">
        <f t="shared" si="1073"/>
        <v>-2</v>
      </c>
      <c r="X498" s="42">
        <f t="shared" ref="X498" si="1932">W498+X497</f>
        <v>212.63000000000002</v>
      </c>
      <c r="Y498" s="117"/>
      <c r="Z498" s="27"/>
      <c r="AA498" s="33"/>
      <c r="AB498" s="27"/>
      <c r="AC498" s="27"/>
      <c r="AD498" s="27"/>
      <c r="AE498" s="118"/>
      <c r="AF498" s="117"/>
      <c r="AG498" s="27"/>
      <c r="AH498" s="33"/>
      <c r="AI498" s="27"/>
      <c r="AJ498" s="27"/>
      <c r="AK498" s="118"/>
      <c r="AL498" s="70"/>
    </row>
    <row r="499" spans="1:38" outlineLevel="1" x14ac:dyDescent="0.2">
      <c r="A499" s="72"/>
      <c r="B499" s="34">
        <f t="shared" si="623"/>
        <v>494</v>
      </c>
      <c r="C499" s="2" t="s">
        <v>1097</v>
      </c>
      <c r="D499" s="55">
        <v>44587</v>
      </c>
      <c r="E499" s="2" t="s">
        <v>49</v>
      </c>
      <c r="F499" s="47" t="s">
        <v>34</v>
      </c>
      <c r="G499" s="47" t="s">
        <v>177</v>
      </c>
      <c r="H499" s="47">
        <v>1000</v>
      </c>
      <c r="I499" s="47" t="s">
        <v>132</v>
      </c>
      <c r="J499" s="47" t="s">
        <v>120</v>
      </c>
      <c r="K499" s="121" t="s">
        <v>772</v>
      </c>
      <c r="L499" s="33" t="s">
        <v>56</v>
      </c>
      <c r="M499" s="10">
        <v>1.47</v>
      </c>
      <c r="N499" s="27">
        <v>21.177777777777774</v>
      </c>
      <c r="O499" s="28">
        <v>1.1200000000000001</v>
      </c>
      <c r="P499" s="27">
        <v>0</v>
      </c>
      <c r="Q499" s="40">
        <f t="shared" si="616"/>
        <v>-21.2</v>
      </c>
      <c r="R499" s="42">
        <f t="shared" ref="R499" si="1933">Q499+R498</f>
        <v>178.50000000000009</v>
      </c>
      <c r="S499" s="10">
        <f t="shared" ref="S499" si="1934">M499</f>
        <v>1.47</v>
      </c>
      <c r="T499" s="27">
        <f t="shared" ref="T499" si="1935">IF(S499&gt;0,T$4,0)</f>
        <v>1</v>
      </c>
      <c r="U499" s="28">
        <f t="shared" ref="U499" si="1936">O499</f>
        <v>1.1200000000000001</v>
      </c>
      <c r="V499" s="27">
        <f t="shared" ref="V499" si="1937">IF(U499&gt;0,V$4,0)</f>
        <v>1</v>
      </c>
      <c r="W499" s="40">
        <f t="shared" si="1073"/>
        <v>-2</v>
      </c>
      <c r="X499" s="42">
        <f t="shared" ref="X499" si="1938">W499+X498</f>
        <v>210.63000000000002</v>
      </c>
      <c r="Y499" s="117"/>
      <c r="Z499" s="27"/>
      <c r="AA499" s="33"/>
      <c r="AB499" s="27"/>
      <c r="AC499" s="27"/>
      <c r="AD499" s="27"/>
      <c r="AE499" s="118"/>
      <c r="AF499" s="117"/>
      <c r="AG499" s="27"/>
      <c r="AH499" s="33"/>
      <c r="AI499" s="27"/>
      <c r="AJ499" s="27"/>
      <c r="AK499" s="118"/>
      <c r="AL499" s="70"/>
    </row>
    <row r="500" spans="1:38" outlineLevel="1" x14ac:dyDescent="0.2">
      <c r="A500" s="72"/>
      <c r="B500" s="34">
        <f t="shared" si="623"/>
        <v>495</v>
      </c>
      <c r="C500" s="2" t="s">
        <v>1098</v>
      </c>
      <c r="D500" s="55">
        <v>44587</v>
      </c>
      <c r="E500" s="2" t="s">
        <v>49</v>
      </c>
      <c r="F500" s="47" t="s">
        <v>34</v>
      </c>
      <c r="G500" s="47" t="s">
        <v>177</v>
      </c>
      <c r="H500" s="47">
        <v>1000</v>
      </c>
      <c r="I500" s="47" t="s">
        <v>132</v>
      </c>
      <c r="J500" s="47" t="s">
        <v>120</v>
      </c>
      <c r="K500" s="121" t="s">
        <v>772</v>
      </c>
      <c r="L500" s="33" t="s">
        <v>8</v>
      </c>
      <c r="M500" s="10">
        <v>6.48</v>
      </c>
      <c r="N500" s="27">
        <v>1.8190909090909089</v>
      </c>
      <c r="O500" s="28">
        <v>2.02</v>
      </c>
      <c r="P500" s="27">
        <v>1.7839325181129713</v>
      </c>
      <c r="Q500" s="40">
        <f t="shared" si="616"/>
        <v>0</v>
      </c>
      <c r="R500" s="42">
        <f t="shared" ref="R500" si="1939">Q500+R499</f>
        <v>178.50000000000009</v>
      </c>
      <c r="S500" s="10">
        <f t="shared" ref="S500" si="1940">M500</f>
        <v>6.48</v>
      </c>
      <c r="T500" s="27">
        <f t="shared" ref="T500" si="1941">IF(S500&gt;0,T$4,0)</f>
        <v>1</v>
      </c>
      <c r="U500" s="28">
        <f t="shared" ref="U500" si="1942">O500</f>
        <v>2.02</v>
      </c>
      <c r="V500" s="27">
        <f t="shared" ref="V500" si="1943">IF(U500&gt;0,V$4,0)</f>
        <v>1</v>
      </c>
      <c r="W500" s="40">
        <f t="shared" si="1073"/>
        <v>0.02</v>
      </c>
      <c r="X500" s="42">
        <f t="shared" ref="X500" si="1944">W500+X499</f>
        <v>210.65000000000003</v>
      </c>
      <c r="Y500" s="117"/>
      <c r="Z500" s="27"/>
      <c r="AA500" s="33"/>
      <c r="AB500" s="27"/>
      <c r="AC500" s="27"/>
      <c r="AD500" s="27"/>
      <c r="AE500" s="118"/>
      <c r="AF500" s="117"/>
      <c r="AG500" s="27"/>
      <c r="AH500" s="33"/>
      <c r="AI500" s="27"/>
      <c r="AJ500" s="27"/>
      <c r="AK500" s="118"/>
      <c r="AL500" s="70"/>
    </row>
    <row r="501" spans="1:38" outlineLevel="1" x14ac:dyDescent="0.2">
      <c r="A501" s="72"/>
      <c r="B501" s="34">
        <f t="shared" si="623"/>
        <v>496</v>
      </c>
      <c r="C501" s="2" t="s">
        <v>1099</v>
      </c>
      <c r="D501" s="55">
        <v>44587</v>
      </c>
      <c r="E501" s="2" t="s">
        <v>49</v>
      </c>
      <c r="F501" s="47" t="s">
        <v>46</v>
      </c>
      <c r="G501" s="47" t="s">
        <v>177</v>
      </c>
      <c r="H501" s="47">
        <v>1400</v>
      </c>
      <c r="I501" s="47" t="s">
        <v>132</v>
      </c>
      <c r="J501" s="47" t="s">
        <v>120</v>
      </c>
      <c r="K501" s="121" t="s">
        <v>772</v>
      </c>
      <c r="L501" s="33" t="s">
        <v>66</v>
      </c>
      <c r="M501" s="10">
        <v>13.6</v>
      </c>
      <c r="N501" s="27">
        <v>0.79066666666666663</v>
      </c>
      <c r="O501" s="28">
        <v>3.23</v>
      </c>
      <c r="P501" s="27">
        <v>0.34666666666666646</v>
      </c>
      <c r="Q501" s="40">
        <f t="shared" si="616"/>
        <v>-1.1000000000000001</v>
      </c>
      <c r="R501" s="42">
        <f t="shared" ref="R501" si="1945">Q501+R500</f>
        <v>177.40000000000009</v>
      </c>
      <c r="S501" s="10">
        <f t="shared" ref="S501" si="1946">M501</f>
        <v>13.6</v>
      </c>
      <c r="T501" s="27">
        <f t="shared" ref="T501" si="1947">IF(S501&gt;0,T$4,0)</f>
        <v>1</v>
      </c>
      <c r="U501" s="28">
        <f t="shared" ref="U501" si="1948">O501</f>
        <v>3.23</v>
      </c>
      <c r="V501" s="27">
        <f t="shared" ref="V501" si="1949">IF(U501&gt;0,V$4,0)</f>
        <v>1</v>
      </c>
      <c r="W501" s="40">
        <f t="shared" si="1073"/>
        <v>-2</v>
      </c>
      <c r="X501" s="42">
        <f t="shared" ref="X501" si="1950">W501+X500</f>
        <v>208.65000000000003</v>
      </c>
      <c r="Y501" s="117"/>
      <c r="Z501" s="27"/>
      <c r="AA501" s="33"/>
      <c r="AB501" s="27"/>
      <c r="AC501" s="27"/>
      <c r="AD501" s="27"/>
      <c r="AE501" s="118"/>
      <c r="AF501" s="117"/>
      <c r="AG501" s="27"/>
      <c r="AH501" s="33"/>
      <c r="AI501" s="27"/>
      <c r="AJ501" s="27"/>
      <c r="AK501" s="118"/>
      <c r="AL501" s="70"/>
    </row>
    <row r="502" spans="1:38" outlineLevel="1" x14ac:dyDescent="0.2">
      <c r="A502" s="72"/>
      <c r="B502" s="34">
        <f t="shared" si="623"/>
        <v>497</v>
      </c>
      <c r="C502" s="2" t="s">
        <v>1100</v>
      </c>
      <c r="D502" s="55">
        <v>44588</v>
      </c>
      <c r="E502" s="2" t="s">
        <v>44</v>
      </c>
      <c r="F502" s="47" t="s">
        <v>25</v>
      </c>
      <c r="G502" s="47" t="s">
        <v>245</v>
      </c>
      <c r="H502" s="47">
        <v>1200</v>
      </c>
      <c r="I502" s="47" t="s">
        <v>131</v>
      </c>
      <c r="J502" s="47" t="s">
        <v>120</v>
      </c>
      <c r="K502" s="121" t="s">
        <v>772</v>
      </c>
      <c r="L502" s="33" t="s">
        <v>8</v>
      </c>
      <c r="M502" s="10">
        <v>2.12</v>
      </c>
      <c r="N502" s="27">
        <v>8.9714285714285698</v>
      </c>
      <c r="O502" s="28">
        <v>1.24</v>
      </c>
      <c r="P502" s="27">
        <v>0</v>
      </c>
      <c r="Q502" s="40">
        <f t="shared" si="616"/>
        <v>-9</v>
      </c>
      <c r="R502" s="42">
        <f t="shared" ref="R502" si="1951">Q502+R501</f>
        <v>168.40000000000009</v>
      </c>
      <c r="S502" s="10">
        <f t="shared" ref="S502" si="1952">M502</f>
        <v>2.12</v>
      </c>
      <c r="T502" s="27">
        <f t="shared" ref="T502" si="1953">IF(S502&gt;0,T$4,0)</f>
        <v>1</v>
      </c>
      <c r="U502" s="28">
        <f t="shared" ref="U502" si="1954">O502</f>
        <v>1.24</v>
      </c>
      <c r="V502" s="27">
        <f t="shared" ref="V502" si="1955">IF(U502&gt;0,V$4,0)</f>
        <v>1</v>
      </c>
      <c r="W502" s="40">
        <f t="shared" si="1073"/>
        <v>-0.76</v>
      </c>
      <c r="X502" s="42">
        <f t="shared" ref="X502" si="1956">W502+X501</f>
        <v>207.89000000000004</v>
      </c>
      <c r="Y502" s="117"/>
      <c r="Z502" s="27"/>
      <c r="AA502" s="33"/>
      <c r="AB502" s="27"/>
      <c r="AC502" s="27"/>
      <c r="AD502" s="27"/>
      <c r="AE502" s="118"/>
      <c r="AF502" s="117"/>
      <c r="AG502" s="27"/>
      <c r="AH502" s="33"/>
      <c r="AI502" s="27"/>
      <c r="AJ502" s="27"/>
      <c r="AK502" s="118"/>
      <c r="AL502" s="70"/>
    </row>
    <row r="503" spans="1:38" outlineLevel="1" x14ac:dyDescent="0.2">
      <c r="A503" s="72"/>
      <c r="B503" s="34">
        <f t="shared" si="623"/>
        <v>498</v>
      </c>
      <c r="C503" s="2" t="s">
        <v>1069</v>
      </c>
      <c r="D503" s="55">
        <v>44588</v>
      </c>
      <c r="E503" s="2" t="s">
        <v>44</v>
      </c>
      <c r="F503" s="47" t="s">
        <v>36</v>
      </c>
      <c r="G503" s="47" t="s">
        <v>67</v>
      </c>
      <c r="H503" s="47">
        <v>1200</v>
      </c>
      <c r="I503" s="47" t="s">
        <v>131</v>
      </c>
      <c r="J503" s="47" t="s">
        <v>120</v>
      </c>
      <c r="K503" s="121" t="s">
        <v>772</v>
      </c>
      <c r="L503" s="33" t="s">
        <v>12</v>
      </c>
      <c r="M503" s="10">
        <v>3.52</v>
      </c>
      <c r="N503" s="27">
        <v>3.9800000000000004</v>
      </c>
      <c r="O503" s="28">
        <v>1.72</v>
      </c>
      <c r="P503" s="27">
        <v>0</v>
      </c>
      <c r="Q503" s="40">
        <f t="shared" si="616"/>
        <v>-4</v>
      </c>
      <c r="R503" s="42">
        <f t="shared" ref="R503" si="1957">Q503+R502</f>
        <v>164.40000000000009</v>
      </c>
      <c r="S503" s="10">
        <f t="shared" ref="S503" si="1958">M503</f>
        <v>3.52</v>
      </c>
      <c r="T503" s="27">
        <f t="shared" ref="T503" si="1959">IF(S503&gt;0,T$4,0)</f>
        <v>1</v>
      </c>
      <c r="U503" s="28">
        <f t="shared" ref="U503" si="1960">O503</f>
        <v>1.72</v>
      </c>
      <c r="V503" s="27">
        <f t="shared" ref="V503" si="1961">IF(U503&gt;0,V$4,0)</f>
        <v>1</v>
      </c>
      <c r="W503" s="40">
        <f t="shared" si="1073"/>
        <v>-0.28000000000000003</v>
      </c>
      <c r="X503" s="42">
        <f t="shared" ref="X503" si="1962">W503+X502</f>
        <v>207.61000000000004</v>
      </c>
      <c r="Y503" s="117"/>
      <c r="Z503" s="27"/>
      <c r="AA503" s="33"/>
      <c r="AB503" s="27"/>
      <c r="AC503" s="27"/>
      <c r="AD503" s="27"/>
      <c r="AE503" s="118"/>
      <c r="AF503" s="117"/>
      <c r="AG503" s="27"/>
      <c r="AH503" s="33"/>
      <c r="AI503" s="27"/>
      <c r="AJ503" s="27"/>
      <c r="AK503" s="118"/>
      <c r="AL503" s="70"/>
    </row>
    <row r="504" spans="1:38" outlineLevel="1" x14ac:dyDescent="0.2">
      <c r="A504" s="72"/>
      <c r="B504" s="34">
        <f t="shared" si="623"/>
        <v>499</v>
      </c>
      <c r="C504" s="2" t="s">
        <v>1102</v>
      </c>
      <c r="D504" s="55">
        <v>44590</v>
      </c>
      <c r="E504" s="2" t="s">
        <v>39</v>
      </c>
      <c r="F504" s="47" t="s">
        <v>10</v>
      </c>
      <c r="G504" s="47" t="s">
        <v>67</v>
      </c>
      <c r="H504" s="47">
        <v>1200</v>
      </c>
      <c r="I504" s="47" t="s">
        <v>133</v>
      </c>
      <c r="J504" s="47" t="s">
        <v>120</v>
      </c>
      <c r="K504" s="121" t="s">
        <v>772</v>
      </c>
      <c r="L504" s="33" t="s">
        <v>8</v>
      </c>
      <c r="M504" s="10">
        <v>6.8</v>
      </c>
      <c r="N504" s="27">
        <v>1.7235396518375241</v>
      </c>
      <c r="O504" s="28">
        <v>2.08</v>
      </c>
      <c r="P504" s="27">
        <v>1.5911111111111111</v>
      </c>
      <c r="Q504" s="40">
        <f t="shared" ref="Q504:Q758" si="1963">ROUND(IF(OR($L504="1st",$L504="WON"),($M504*$N504)+($O504*$P504),IF(OR($L504="2nd",$L504="3rd"),IF($O504="NTD",0,($O504*$P504))))-($N504+$P504),1)</f>
        <v>0</v>
      </c>
      <c r="R504" s="42">
        <f t="shared" ref="R504" si="1964">Q504+R503</f>
        <v>164.40000000000009</v>
      </c>
      <c r="S504" s="10">
        <f t="shared" ref="S504" si="1965">M504</f>
        <v>6.8</v>
      </c>
      <c r="T504" s="27">
        <f t="shared" ref="T504" si="1966">IF(S504&gt;0,T$4,0)</f>
        <v>1</v>
      </c>
      <c r="U504" s="28">
        <f t="shared" ref="U504" si="1967">O504</f>
        <v>2.08</v>
      </c>
      <c r="V504" s="27">
        <f t="shared" ref="V504" si="1968">IF(U504&gt;0,V$4,0)</f>
        <v>1</v>
      </c>
      <c r="W504" s="40">
        <f t="shared" si="1073"/>
        <v>0.08</v>
      </c>
      <c r="X504" s="42">
        <f t="shared" ref="X504" si="1969">W504+X503</f>
        <v>207.69000000000005</v>
      </c>
      <c r="Y504" s="117"/>
      <c r="Z504" s="27"/>
      <c r="AA504" s="33"/>
      <c r="AB504" s="27"/>
      <c r="AC504" s="27"/>
      <c r="AD504" s="27"/>
      <c r="AE504" s="118"/>
      <c r="AF504" s="117"/>
      <c r="AG504" s="27"/>
      <c r="AH504" s="33"/>
      <c r="AI504" s="27"/>
      <c r="AJ504" s="27"/>
      <c r="AK504" s="118"/>
      <c r="AL504" s="70"/>
    </row>
    <row r="505" spans="1:38" outlineLevel="1" x14ac:dyDescent="0.2">
      <c r="A505" s="72"/>
      <c r="B505" s="34">
        <f t="shared" si="623"/>
        <v>500</v>
      </c>
      <c r="C505" s="2" t="s">
        <v>1103</v>
      </c>
      <c r="D505" s="55">
        <v>44590</v>
      </c>
      <c r="E505" s="2" t="s">
        <v>39</v>
      </c>
      <c r="F505" s="47" t="s">
        <v>10</v>
      </c>
      <c r="G505" s="47" t="s">
        <v>67</v>
      </c>
      <c r="H505" s="47">
        <v>1200</v>
      </c>
      <c r="I505" s="47" t="s">
        <v>133</v>
      </c>
      <c r="J505" s="47" t="s">
        <v>120</v>
      </c>
      <c r="K505" s="121" t="s">
        <v>772</v>
      </c>
      <c r="L505" s="33" t="s">
        <v>12</v>
      </c>
      <c r="M505" s="10">
        <v>8.51</v>
      </c>
      <c r="N505" s="27">
        <v>1.3366666666666664</v>
      </c>
      <c r="O505" s="28">
        <v>2.46</v>
      </c>
      <c r="P505" s="27">
        <v>0.91636363636363638</v>
      </c>
      <c r="Q505" s="40">
        <f t="shared" si="1963"/>
        <v>0</v>
      </c>
      <c r="R505" s="42">
        <f t="shared" ref="R505" si="1970">Q505+R504</f>
        <v>164.40000000000009</v>
      </c>
      <c r="S505" s="10">
        <f t="shared" ref="S505" si="1971">M505</f>
        <v>8.51</v>
      </c>
      <c r="T505" s="27">
        <f t="shared" ref="T505" si="1972">IF(S505&gt;0,T$4,0)</f>
        <v>1</v>
      </c>
      <c r="U505" s="28">
        <f t="shared" ref="U505" si="1973">O505</f>
        <v>2.46</v>
      </c>
      <c r="V505" s="27">
        <f t="shared" ref="V505" si="1974">IF(U505&gt;0,V$4,0)</f>
        <v>1</v>
      </c>
      <c r="W505" s="40">
        <f t="shared" si="1073"/>
        <v>0.46</v>
      </c>
      <c r="X505" s="42">
        <f t="shared" ref="X505" si="1975">W505+X504</f>
        <v>208.15000000000006</v>
      </c>
      <c r="Y505" s="117"/>
      <c r="Z505" s="27"/>
      <c r="AA505" s="33"/>
      <c r="AB505" s="27"/>
      <c r="AC505" s="27"/>
      <c r="AD505" s="27"/>
      <c r="AE505" s="118"/>
      <c r="AF505" s="117"/>
      <c r="AG505" s="27"/>
      <c r="AH505" s="33"/>
      <c r="AI505" s="27"/>
      <c r="AJ505" s="27"/>
      <c r="AK505" s="118"/>
      <c r="AL505" s="70"/>
    </row>
    <row r="506" spans="1:38" outlineLevel="1" x14ac:dyDescent="0.2">
      <c r="A506" s="72"/>
      <c r="B506" s="34">
        <f t="shared" si="623"/>
        <v>501</v>
      </c>
      <c r="C506" s="2" t="s">
        <v>1104</v>
      </c>
      <c r="D506" s="55">
        <v>44590</v>
      </c>
      <c r="E506" s="2" t="s">
        <v>39</v>
      </c>
      <c r="F506" s="47" t="s">
        <v>10</v>
      </c>
      <c r="G506" s="47" t="s">
        <v>67</v>
      </c>
      <c r="H506" s="47">
        <v>1200</v>
      </c>
      <c r="I506" s="47" t="s">
        <v>133</v>
      </c>
      <c r="J506" s="47" t="s">
        <v>120</v>
      </c>
      <c r="K506" s="121" t="s">
        <v>772</v>
      </c>
      <c r="L506" s="33" t="s">
        <v>9</v>
      </c>
      <c r="M506" s="10">
        <v>3.62</v>
      </c>
      <c r="N506" s="27">
        <v>3.82</v>
      </c>
      <c r="O506" s="28">
        <v>1.7</v>
      </c>
      <c r="P506" s="27">
        <v>0</v>
      </c>
      <c r="Q506" s="40">
        <f t="shared" si="1963"/>
        <v>10</v>
      </c>
      <c r="R506" s="42">
        <f t="shared" ref="R506" si="1976">Q506+R505</f>
        <v>174.40000000000009</v>
      </c>
      <c r="S506" s="10">
        <f t="shared" ref="S506" si="1977">M506</f>
        <v>3.62</v>
      </c>
      <c r="T506" s="27">
        <f t="shared" ref="T506" si="1978">IF(S506&gt;0,T$4,0)</f>
        <v>1</v>
      </c>
      <c r="U506" s="28">
        <f t="shared" ref="U506" si="1979">O506</f>
        <v>1.7</v>
      </c>
      <c r="V506" s="27">
        <f t="shared" ref="V506" si="1980">IF(U506&gt;0,V$4,0)</f>
        <v>1</v>
      </c>
      <c r="W506" s="40">
        <f t="shared" si="1073"/>
        <v>3.32</v>
      </c>
      <c r="X506" s="42">
        <f t="shared" ref="X506" si="1981">W506+X505</f>
        <v>211.47000000000006</v>
      </c>
      <c r="Y506" s="117"/>
      <c r="Z506" s="27"/>
      <c r="AA506" s="33"/>
      <c r="AB506" s="27"/>
      <c r="AC506" s="27"/>
      <c r="AD506" s="27"/>
      <c r="AE506" s="118"/>
      <c r="AF506" s="117"/>
      <c r="AG506" s="27"/>
      <c r="AH506" s="33"/>
      <c r="AI506" s="27"/>
      <c r="AJ506" s="27"/>
      <c r="AK506" s="118"/>
      <c r="AL506" s="70"/>
    </row>
    <row r="507" spans="1:38" outlineLevel="1" x14ac:dyDescent="0.2">
      <c r="A507" s="72"/>
      <c r="B507" s="34">
        <f t="shared" si="623"/>
        <v>502</v>
      </c>
      <c r="C507" s="2" t="s">
        <v>816</v>
      </c>
      <c r="D507" s="55">
        <v>44590</v>
      </c>
      <c r="E507" s="2" t="s">
        <v>27</v>
      </c>
      <c r="F507" s="47" t="s">
        <v>41</v>
      </c>
      <c r="G507" s="47" t="s">
        <v>177</v>
      </c>
      <c r="H507" s="47">
        <v>1200</v>
      </c>
      <c r="I507" s="47" t="s">
        <v>131</v>
      </c>
      <c r="J507" s="47" t="s">
        <v>120</v>
      </c>
      <c r="K507" s="121" t="s">
        <v>772</v>
      </c>
      <c r="L507" s="33" t="s">
        <v>8</v>
      </c>
      <c r="M507" s="10">
        <v>4.26</v>
      </c>
      <c r="N507" s="27">
        <v>3.0815384615384609</v>
      </c>
      <c r="O507" s="28">
        <v>1.79</v>
      </c>
      <c r="P507" s="27">
        <v>0</v>
      </c>
      <c r="Q507" s="40">
        <f t="shared" si="1963"/>
        <v>-3.1</v>
      </c>
      <c r="R507" s="42">
        <f t="shared" ref="R507" si="1982">Q507+R506</f>
        <v>171.3000000000001</v>
      </c>
      <c r="S507" s="10">
        <f t="shared" ref="S507" si="1983">M507</f>
        <v>4.26</v>
      </c>
      <c r="T507" s="27">
        <f t="shared" ref="T507" si="1984">IF(S507&gt;0,T$4,0)</f>
        <v>1</v>
      </c>
      <c r="U507" s="28">
        <f t="shared" ref="U507" si="1985">O507</f>
        <v>1.79</v>
      </c>
      <c r="V507" s="27">
        <f t="shared" ref="V507" si="1986">IF(U507&gt;0,V$4,0)</f>
        <v>1</v>
      </c>
      <c r="W507" s="40">
        <f t="shared" si="1073"/>
        <v>-0.21</v>
      </c>
      <c r="X507" s="42">
        <f t="shared" ref="X507" si="1987">W507+X506</f>
        <v>211.26000000000005</v>
      </c>
      <c r="Y507" s="117"/>
      <c r="Z507" s="27"/>
      <c r="AA507" s="33"/>
      <c r="AB507" s="27"/>
      <c r="AC507" s="27"/>
      <c r="AD507" s="27"/>
      <c r="AE507" s="118"/>
      <c r="AF507" s="117"/>
      <c r="AG507" s="27"/>
      <c r="AH507" s="33"/>
      <c r="AI507" s="27"/>
      <c r="AJ507" s="27"/>
      <c r="AK507" s="118"/>
      <c r="AL507" s="70"/>
    </row>
    <row r="508" spans="1:38" outlineLevel="1" x14ac:dyDescent="0.2">
      <c r="A508" s="72"/>
      <c r="B508" s="34">
        <f t="shared" si="623"/>
        <v>503</v>
      </c>
      <c r="C508" s="2" t="s">
        <v>1105</v>
      </c>
      <c r="D508" s="55">
        <v>44591</v>
      </c>
      <c r="E508" s="2" t="s">
        <v>53</v>
      </c>
      <c r="F508" s="47" t="s">
        <v>25</v>
      </c>
      <c r="G508" s="47" t="s">
        <v>67</v>
      </c>
      <c r="H508" s="47">
        <v>1350</v>
      </c>
      <c r="I508" s="47" t="s">
        <v>132</v>
      </c>
      <c r="J508" s="47" t="s">
        <v>120</v>
      </c>
      <c r="K508" s="121" t="s">
        <v>772</v>
      </c>
      <c r="L508" s="33" t="s">
        <v>86</v>
      </c>
      <c r="M508" s="10">
        <v>50.98</v>
      </c>
      <c r="N508" s="27">
        <v>0.2</v>
      </c>
      <c r="O508" s="28">
        <v>9</v>
      </c>
      <c r="P508" s="27">
        <v>0.02</v>
      </c>
      <c r="Q508" s="40">
        <f t="shared" si="1963"/>
        <v>-0.2</v>
      </c>
      <c r="R508" s="42">
        <f t="shared" ref="R508:R509" si="1988">Q508+R507</f>
        <v>171.10000000000011</v>
      </c>
      <c r="S508" s="10">
        <f t="shared" ref="S508:S509" si="1989">M508</f>
        <v>50.98</v>
      </c>
      <c r="T508" s="27">
        <f t="shared" ref="T508:T509" si="1990">IF(S508&gt;0,T$4,0)</f>
        <v>1</v>
      </c>
      <c r="U508" s="28">
        <f t="shared" ref="U508:U509" si="1991">O508</f>
        <v>9</v>
      </c>
      <c r="V508" s="27">
        <f t="shared" ref="V508:V509" si="1992">IF(U508&gt;0,V$4,0)</f>
        <v>1</v>
      </c>
      <c r="W508" s="40">
        <f t="shared" si="1073"/>
        <v>-2</v>
      </c>
      <c r="X508" s="42">
        <f t="shared" ref="X508:X509" si="1993">W508+X507</f>
        <v>209.26000000000005</v>
      </c>
      <c r="Y508" s="117"/>
      <c r="Z508" s="27"/>
      <c r="AA508" s="33"/>
      <c r="AB508" s="27"/>
      <c r="AC508" s="27"/>
      <c r="AD508" s="27"/>
      <c r="AE508" s="118"/>
      <c r="AF508" s="117"/>
      <c r="AG508" s="27"/>
      <c r="AH508" s="33"/>
      <c r="AI508" s="27"/>
      <c r="AJ508" s="27"/>
      <c r="AK508" s="118"/>
      <c r="AL508" s="70"/>
    </row>
    <row r="509" spans="1:38" outlineLevel="1" x14ac:dyDescent="0.2">
      <c r="A509" s="72"/>
      <c r="B509" s="34">
        <f t="shared" si="623"/>
        <v>504</v>
      </c>
      <c r="C509" s="2" t="s">
        <v>1042</v>
      </c>
      <c r="D509" s="55">
        <v>44592</v>
      </c>
      <c r="E509" s="2" t="s">
        <v>26</v>
      </c>
      <c r="F509" s="47" t="s">
        <v>10</v>
      </c>
      <c r="G509" s="47" t="s">
        <v>67</v>
      </c>
      <c r="H509" s="47">
        <v>1106</v>
      </c>
      <c r="I509" s="47" t="s">
        <v>133</v>
      </c>
      <c r="J509" s="47" t="s">
        <v>120</v>
      </c>
      <c r="K509" s="121" t="s">
        <v>772</v>
      </c>
      <c r="L509" s="33" t="s">
        <v>9</v>
      </c>
      <c r="M509" s="10">
        <v>2.04</v>
      </c>
      <c r="N509" s="27">
        <v>9.6557575757575744</v>
      </c>
      <c r="O509" s="28">
        <v>1.1299999999999999</v>
      </c>
      <c r="P509" s="27">
        <v>0</v>
      </c>
      <c r="Q509" s="40">
        <f t="shared" si="1963"/>
        <v>10</v>
      </c>
      <c r="R509" s="42">
        <f t="shared" si="1988"/>
        <v>181.10000000000011</v>
      </c>
      <c r="S509" s="10">
        <f t="shared" si="1989"/>
        <v>2.04</v>
      </c>
      <c r="T509" s="27">
        <f t="shared" si="1990"/>
        <v>1</v>
      </c>
      <c r="U509" s="28">
        <f t="shared" si="1991"/>
        <v>1.1299999999999999</v>
      </c>
      <c r="V509" s="27">
        <f t="shared" si="1992"/>
        <v>1</v>
      </c>
      <c r="W509" s="40">
        <f t="shared" si="1073"/>
        <v>1.17</v>
      </c>
      <c r="X509" s="42">
        <f t="shared" si="1993"/>
        <v>210.43000000000004</v>
      </c>
      <c r="Y509" s="117"/>
      <c r="Z509" s="27"/>
      <c r="AA509" s="33"/>
      <c r="AB509" s="27"/>
      <c r="AC509" s="27"/>
      <c r="AD509" s="27"/>
      <c r="AE509" s="118"/>
      <c r="AF509" s="117"/>
      <c r="AG509" s="27"/>
      <c r="AH509" s="33"/>
      <c r="AI509" s="27"/>
      <c r="AJ509" s="27"/>
      <c r="AK509" s="118"/>
      <c r="AL509" s="70"/>
    </row>
    <row r="510" spans="1:38" outlineLevel="1" x14ac:dyDescent="0.2">
      <c r="A510" s="72"/>
      <c r="B510" s="48">
        <f t="shared" si="623"/>
        <v>505</v>
      </c>
      <c r="C510" s="9" t="s">
        <v>1106</v>
      </c>
      <c r="D510" s="39">
        <v>44592</v>
      </c>
      <c r="E510" s="9" t="s">
        <v>26</v>
      </c>
      <c r="F510" s="50" t="s">
        <v>34</v>
      </c>
      <c r="G510" s="50" t="s">
        <v>67</v>
      </c>
      <c r="H510" s="50">
        <v>1206</v>
      </c>
      <c r="I510" s="50" t="s">
        <v>133</v>
      </c>
      <c r="J510" s="50" t="s">
        <v>120</v>
      </c>
      <c r="K510" s="122" t="s">
        <v>772</v>
      </c>
      <c r="L510" s="35" t="s">
        <v>12</v>
      </c>
      <c r="M510" s="36">
        <v>3.77</v>
      </c>
      <c r="N510" s="37">
        <v>3.6268148148148143</v>
      </c>
      <c r="O510" s="38">
        <v>1.54</v>
      </c>
      <c r="P510" s="37">
        <v>0</v>
      </c>
      <c r="Q510" s="41">
        <f t="shared" si="1963"/>
        <v>-3.6</v>
      </c>
      <c r="R510" s="45">
        <f t="shared" ref="R510" si="1994">Q510+R509</f>
        <v>177.50000000000011</v>
      </c>
      <c r="S510" s="36">
        <f t="shared" ref="S510" si="1995">M510</f>
        <v>3.77</v>
      </c>
      <c r="T510" s="37">
        <f t="shared" ref="T510" si="1996">IF(S510&gt;0,T$4,0)</f>
        <v>1</v>
      </c>
      <c r="U510" s="38">
        <f t="shared" ref="U510" si="1997">O510</f>
        <v>1.54</v>
      </c>
      <c r="V510" s="37">
        <f t="shared" ref="V510" si="1998">IF(U510&gt;0,V$4,0)</f>
        <v>1</v>
      </c>
      <c r="W510" s="41">
        <f t="shared" si="1073"/>
        <v>-0.46</v>
      </c>
      <c r="X510" s="45">
        <f t="shared" ref="X510" si="1999">W510+X509</f>
        <v>209.97000000000003</v>
      </c>
      <c r="Y510" s="119"/>
      <c r="Z510" s="37"/>
      <c r="AA510" s="35"/>
      <c r="AB510" s="37"/>
      <c r="AC510" s="37"/>
      <c r="AD510" s="37"/>
      <c r="AE510" s="120"/>
      <c r="AF510" s="119"/>
      <c r="AG510" s="37"/>
      <c r="AH510" s="35"/>
      <c r="AI510" s="37"/>
      <c r="AJ510" s="37"/>
      <c r="AK510" s="120"/>
      <c r="AL510" s="70"/>
    </row>
    <row r="511" spans="1:38" outlineLevel="1" collapsed="1" x14ac:dyDescent="0.2">
      <c r="A511" s="72"/>
      <c r="B511" s="34">
        <f t="shared" si="623"/>
        <v>506</v>
      </c>
      <c r="C511" s="2" t="s">
        <v>1110</v>
      </c>
      <c r="D511" s="55">
        <v>44593</v>
      </c>
      <c r="E511" s="2" t="s">
        <v>73</v>
      </c>
      <c r="F511" s="47" t="s">
        <v>36</v>
      </c>
      <c r="G511" s="47" t="s">
        <v>67</v>
      </c>
      <c r="H511" s="47">
        <v>1000</v>
      </c>
      <c r="I511" s="47" t="s">
        <v>132</v>
      </c>
      <c r="J511" s="47" t="s">
        <v>120</v>
      </c>
      <c r="K511" s="121" t="s">
        <v>772</v>
      </c>
      <c r="L511" s="33" t="s">
        <v>9</v>
      </c>
      <c r="M511" s="10">
        <v>7.2</v>
      </c>
      <c r="N511" s="27">
        <v>1.6060000000000003</v>
      </c>
      <c r="O511" s="28">
        <v>2.5299999999999998</v>
      </c>
      <c r="P511" s="27">
        <v>1.04</v>
      </c>
      <c r="Q511" s="40">
        <f t="shared" si="1963"/>
        <v>11.5</v>
      </c>
      <c r="R511" s="42">
        <f t="shared" ref="R511" si="2000">Q511+R510</f>
        <v>189.00000000000011</v>
      </c>
      <c r="S511" s="10">
        <f t="shared" ref="S511" si="2001">M511</f>
        <v>7.2</v>
      </c>
      <c r="T511" s="27">
        <f t="shared" ref="T511" si="2002">IF(S511&gt;0,T$4,0)</f>
        <v>1</v>
      </c>
      <c r="U511" s="28">
        <f t="shared" ref="U511" si="2003">O511</f>
        <v>2.5299999999999998</v>
      </c>
      <c r="V511" s="27">
        <f t="shared" ref="V511" si="2004">IF(U511&gt;0,V$4,0)</f>
        <v>1</v>
      </c>
      <c r="W511" s="40">
        <f t="shared" si="1073"/>
        <v>7.73</v>
      </c>
      <c r="X511" s="42">
        <f t="shared" ref="X511" si="2005">W511+X510</f>
        <v>217.70000000000002</v>
      </c>
      <c r="Y511" s="117"/>
      <c r="Z511" s="27"/>
      <c r="AA511" s="33"/>
      <c r="AB511" s="27"/>
      <c r="AC511" s="27"/>
      <c r="AD511" s="27"/>
      <c r="AE511" s="118"/>
      <c r="AF511" s="117"/>
      <c r="AG511" s="27"/>
      <c r="AH511" s="33"/>
      <c r="AI511" s="27"/>
      <c r="AJ511" s="27"/>
      <c r="AK511" s="118"/>
      <c r="AL511" s="70"/>
    </row>
    <row r="512" spans="1:38" outlineLevel="1" x14ac:dyDescent="0.2">
      <c r="A512" s="72"/>
      <c r="B512" s="34">
        <f t="shared" si="623"/>
        <v>507</v>
      </c>
      <c r="C512" s="2" t="s">
        <v>1111</v>
      </c>
      <c r="D512" s="55">
        <v>44593</v>
      </c>
      <c r="E512" s="2" t="s">
        <v>73</v>
      </c>
      <c r="F512" s="47" t="s">
        <v>36</v>
      </c>
      <c r="G512" s="47" t="s">
        <v>67</v>
      </c>
      <c r="H512" s="47">
        <v>1000</v>
      </c>
      <c r="I512" s="47" t="s">
        <v>132</v>
      </c>
      <c r="J512" s="47" t="s">
        <v>120</v>
      </c>
      <c r="K512" s="121" t="s">
        <v>772</v>
      </c>
      <c r="L512" s="33" t="s">
        <v>56</v>
      </c>
      <c r="M512" s="10">
        <v>4.07</v>
      </c>
      <c r="N512" s="27">
        <v>3.2485714285714287</v>
      </c>
      <c r="O512" s="28">
        <v>1.55</v>
      </c>
      <c r="P512" s="27">
        <v>0</v>
      </c>
      <c r="Q512" s="40">
        <f t="shared" si="1963"/>
        <v>-3.2</v>
      </c>
      <c r="R512" s="42">
        <f t="shared" ref="R512" si="2006">Q512+R511</f>
        <v>185.80000000000013</v>
      </c>
      <c r="S512" s="10">
        <f t="shared" ref="S512" si="2007">M512</f>
        <v>4.07</v>
      </c>
      <c r="T512" s="27">
        <f t="shared" ref="T512" si="2008">IF(S512&gt;0,T$4,0)</f>
        <v>1</v>
      </c>
      <c r="U512" s="28">
        <f t="shared" ref="U512" si="2009">O512</f>
        <v>1.55</v>
      </c>
      <c r="V512" s="27">
        <f t="shared" ref="V512" si="2010">IF(U512&gt;0,V$4,0)</f>
        <v>1</v>
      </c>
      <c r="W512" s="40">
        <f t="shared" si="1073"/>
        <v>-2</v>
      </c>
      <c r="X512" s="42">
        <f t="shared" ref="X512" si="2011">W512+X511</f>
        <v>215.70000000000002</v>
      </c>
      <c r="Y512" s="117"/>
      <c r="Z512" s="27"/>
      <c r="AA512" s="33"/>
      <c r="AB512" s="27"/>
      <c r="AC512" s="27"/>
      <c r="AD512" s="27"/>
      <c r="AE512" s="118"/>
      <c r="AF512" s="117"/>
      <c r="AG512" s="27"/>
      <c r="AH512" s="33"/>
      <c r="AI512" s="27"/>
      <c r="AJ512" s="27"/>
      <c r="AK512" s="118"/>
      <c r="AL512" s="70"/>
    </row>
    <row r="513" spans="1:38" outlineLevel="1" x14ac:dyDescent="0.2">
      <c r="A513" s="72"/>
      <c r="B513" s="34">
        <f t="shared" si="623"/>
        <v>508</v>
      </c>
      <c r="C513" s="2" t="s">
        <v>1113</v>
      </c>
      <c r="D513" s="55">
        <v>44594</v>
      </c>
      <c r="E513" s="2" t="s">
        <v>559</v>
      </c>
      <c r="F513" s="47" t="s">
        <v>25</v>
      </c>
      <c r="G513" s="47" t="s">
        <v>67</v>
      </c>
      <c r="H513" s="47">
        <v>1000</v>
      </c>
      <c r="I513" s="47" t="s">
        <v>132</v>
      </c>
      <c r="J513" s="47" t="s">
        <v>438</v>
      </c>
      <c r="K513" s="121" t="s">
        <v>772</v>
      </c>
      <c r="L513" s="33" t="s">
        <v>66</v>
      </c>
      <c r="M513" s="10">
        <v>2.04</v>
      </c>
      <c r="N513" s="27">
        <v>9.6557575757575744</v>
      </c>
      <c r="O513" s="28">
        <v>1.1599999999999999</v>
      </c>
      <c r="P513" s="27">
        <v>0</v>
      </c>
      <c r="Q513" s="40">
        <f t="shared" si="1963"/>
        <v>-9.6999999999999993</v>
      </c>
      <c r="R513" s="42">
        <f t="shared" ref="R513" si="2012">Q513+R512</f>
        <v>176.10000000000014</v>
      </c>
      <c r="S513" s="10">
        <f t="shared" ref="S513" si="2013">M513</f>
        <v>2.04</v>
      </c>
      <c r="T513" s="27">
        <f t="shared" ref="T513" si="2014">IF(S513&gt;0,T$4,0)</f>
        <v>1</v>
      </c>
      <c r="U513" s="28">
        <f t="shared" ref="U513" si="2015">O513</f>
        <v>1.1599999999999999</v>
      </c>
      <c r="V513" s="27">
        <f t="shared" ref="V513" si="2016">IF(U513&gt;0,V$4,0)</f>
        <v>1</v>
      </c>
      <c r="W513" s="40">
        <f t="shared" si="1073"/>
        <v>-2</v>
      </c>
      <c r="X513" s="42">
        <f t="shared" ref="X513" si="2017">W513+X512</f>
        <v>213.70000000000002</v>
      </c>
      <c r="Y513" s="117"/>
      <c r="Z513" s="27"/>
      <c r="AA513" s="33"/>
      <c r="AB513" s="27"/>
      <c r="AC513" s="27"/>
      <c r="AD513" s="27"/>
      <c r="AE513" s="118"/>
      <c r="AF513" s="117"/>
      <c r="AG513" s="27"/>
      <c r="AH513" s="33"/>
      <c r="AI513" s="27"/>
      <c r="AJ513" s="27"/>
      <c r="AK513" s="118"/>
      <c r="AL513" s="70"/>
    </row>
    <row r="514" spans="1:38" outlineLevel="1" x14ac:dyDescent="0.2">
      <c r="A514" s="72"/>
      <c r="B514" s="34">
        <f t="shared" si="623"/>
        <v>509</v>
      </c>
      <c r="C514" s="2" t="s">
        <v>1114</v>
      </c>
      <c r="D514" s="55">
        <v>44594</v>
      </c>
      <c r="E514" s="2" t="s">
        <v>43</v>
      </c>
      <c r="F514" s="47" t="s">
        <v>34</v>
      </c>
      <c r="G514" s="47" t="s">
        <v>147</v>
      </c>
      <c r="H514" s="47">
        <v>1200</v>
      </c>
      <c r="I514" s="47" t="s">
        <v>132</v>
      </c>
      <c r="J514" s="47" t="s">
        <v>120</v>
      </c>
      <c r="K514" s="121" t="s">
        <v>772</v>
      </c>
      <c r="L514" s="33" t="s">
        <v>74</v>
      </c>
      <c r="M514" s="10">
        <v>8.4</v>
      </c>
      <c r="N514" s="27">
        <v>1.3502898550724636</v>
      </c>
      <c r="O514" s="28">
        <v>2.66</v>
      </c>
      <c r="P514" s="27">
        <v>0.84333333333333327</v>
      </c>
      <c r="Q514" s="40">
        <f t="shared" si="1963"/>
        <v>-2.2000000000000002</v>
      </c>
      <c r="R514" s="42">
        <f t="shared" ref="R514" si="2018">Q514+R513</f>
        <v>173.90000000000015</v>
      </c>
      <c r="S514" s="10">
        <f t="shared" ref="S514" si="2019">M514</f>
        <v>8.4</v>
      </c>
      <c r="T514" s="27">
        <f t="shared" ref="T514" si="2020">IF(S514&gt;0,T$4,0)</f>
        <v>1</v>
      </c>
      <c r="U514" s="28">
        <f t="shared" ref="U514" si="2021">O514</f>
        <v>2.66</v>
      </c>
      <c r="V514" s="27">
        <f t="shared" ref="V514" si="2022">IF(U514&gt;0,V$4,0)</f>
        <v>1</v>
      </c>
      <c r="W514" s="40">
        <f t="shared" si="1073"/>
        <v>-2</v>
      </c>
      <c r="X514" s="42">
        <f t="shared" ref="X514" si="2023">W514+X513</f>
        <v>211.70000000000002</v>
      </c>
      <c r="Y514" s="117"/>
      <c r="Z514" s="27"/>
      <c r="AA514" s="33"/>
      <c r="AB514" s="27"/>
      <c r="AC514" s="27"/>
      <c r="AD514" s="27"/>
      <c r="AE514" s="118"/>
      <c r="AF514" s="117"/>
      <c r="AG514" s="27"/>
      <c r="AH514" s="33"/>
      <c r="AI514" s="27"/>
      <c r="AJ514" s="27"/>
      <c r="AK514" s="118"/>
      <c r="AL514" s="70"/>
    </row>
    <row r="515" spans="1:38" outlineLevel="1" x14ac:dyDescent="0.2">
      <c r="A515" s="72"/>
      <c r="B515" s="34">
        <f t="shared" si="623"/>
        <v>510</v>
      </c>
      <c r="C515" s="2" t="s">
        <v>1115</v>
      </c>
      <c r="D515" s="55">
        <v>44595</v>
      </c>
      <c r="E515" s="2" t="s">
        <v>42</v>
      </c>
      <c r="F515" s="47" t="s">
        <v>36</v>
      </c>
      <c r="G515" s="47" t="s">
        <v>67</v>
      </c>
      <c r="H515" s="47">
        <v>1000</v>
      </c>
      <c r="I515" s="47" t="s">
        <v>132</v>
      </c>
      <c r="J515" s="47" t="s">
        <v>120</v>
      </c>
      <c r="K515" s="121" t="s">
        <v>772</v>
      </c>
      <c r="L515" s="33" t="s">
        <v>8</v>
      </c>
      <c r="M515" s="10">
        <v>4.9000000000000004</v>
      </c>
      <c r="N515" s="27">
        <v>2.5560448807854135</v>
      </c>
      <c r="O515" s="28">
        <v>2.5</v>
      </c>
      <c r="P515" s="27">
        <v>1.71</v>
      </c>
      <c r="Q515" s="40">
        <f t="shared" si="1963"/>
        <v>0</v>
      </c>
      <c r="R515" s="42">
        <f t="shared" ref="R515" si="2024">Q515+R514</f>
        <v>173.90000000000015</v>
      </c>
      <c r="S515" s="10">
        <f t="shared" ref="S515" si="2025">M515</f>
        <v>4.9000000000000004</v>
      </c>
      <c r="T515" s="27">
        <f t="shared" ref="T515" si="2026">IF(S515&gt;0,T$4,0)</f>
        <v>1</v>
      </c>
      <c r="U515" s="28">
        <f t="shared" ref="U515" si="2027">O515</f>
        <v>2.5</v>
      </c>
      <c r="V515" s="27">
        <f t="shared" ref="V515" si="2028">IF(U515&gt;0,V$4,0)</f>
        <v>1</v>
      </c>
      <c r="W515" s="40">
        <f t="shared" si="1073"/>
        <v>0.5</v>
      </c>
      <c r="X515" s="42">
        <f t="shared" ref="X515" si="2029">W515+X514</f>
        <v>212.20000000000002</v>
      </c>
      <c r="Y515" s="117"/>
      <c r="Z515" s="27"/>
      <c r="AA515" s="33"/>
      <c r="AB515" s="27"/>
      <c r="AC515" s="27"/>
      <c r="AD515" s="27"/>
      <c r="AE515" s="118"/>
      <c r="AF515" s="117"/>
      <c r="AG515" s="27"/>
      <c r="AH515" s="33"/>
      <c r="AI515" s="27"/>
      <c r="AJ515" s="27"/>
      <c r="AK515" s="118"/>
      <c r="AL515" s="70"/>
    </row>
    <row r="516" spans="1:38" outlineLevel="1" x14ac:dyDescent="0.2">
      <c r="A516" s="72"/>
      <c r="B516" s="34">
        <f t="shared" si="623"/>
        <v>511</v>
      </c>
      <c r="C516" s="2" t="s">
        <v>1116</v>
      </c>
      <c r="D516" s="55">
        <v>44595</v>
      </c>
      <c r="E516" s="2" t="s">
        <v>44</v>
      </c>
      <c r="F516" s="47" t="s">
        <v>36</v>
      </c>
      <c r="G516" s="47" t="s">
        <v>67</v>
      </c>
      <c r="H516" s="47">
        <v>1200</v>
      </c>
      <c r="I516" s="47" t="s">
        <v>132</v>
      </c>
      <c r="J516" s="47" t="s">
        <v>120</v>
      </c>
      <c r="K516" s="121" t="s">
        <v>772</v>
      </c>
      <c r="L516" s="33" t="s">
        <v>56</v>
      </c>
      <c r="M516" s="10">
        <v>18.809999999999999</v>
      </c>
      <c r="N516" s="27">
        <v>0.56155279503105593</v>
      </c>
      <c r="O516" s="28">
        <v>4.2</v>
      </c>
      <c r="P516" s="27">
        <v>0.16000000000000003</v>
      </c>
      <c r="Q516" s="40">
        <f t="shared" si="1963"/>
        <v>-0.7</v>
      </c>
      <c r="R516" s="42">
        <f t="shared" ref="R516" si="2030">Q516+R515</f>
        <v>173.20000000000016</v>
      </c>
      <c r="S516" s="10">
        <f t="shared" ref="S516" si="2031">M516</f>
        <v>18.809999999999999</v>
      </c>
      <c r="T516" s="27">
        <f t="shared" ref="T516" si="2032">IF(S516&gt;0,T$4,0)</f>
        <v>1</v>
      </c>
      <c r="U516" s="28">
        <f t="shared" ref="U516" si="2033">O516</f>
        <v>4.2</v>
      </c>
      <c r="V516" s="27">
        <f t="shared" ref="V516" si="2034">IF(U516&gt;0,V$4,0)</f>
        <v>1</v>
      </c>
      <c r="W516" s="40">
        <f t="shared" si="1073"/>
        <v>-2</v>
      </c>
      <c r="X516" s="42">
        <f t="shared" ref="X516" si="2035">W516+X515</f>
        <v>210.20000000000002</v>
      </c>
      <c r="Y516" s="117"/>
      <c r="Z516" s="27"/>
      <c r="AA516" s="33"/>
      <c r="AB516" s="27"/>
      <c r="AC516" s="27"/>
      <c r="AD516" s="27"/>
      <c r="AE516" s="118"/>
      <c r="AF516" s="117"/>
      <c r="AG516" s="27"/>
      <c r="AH516" s="33"/>
      <c r="AI516" s="27"/>
      <c r="AJ516" s="27"/>
      <c r="AK516" s="118"/>
      <c r="AL516" s="70"/>
    </row>
    <row r="517" spans="1:38" outlineLevel="1" x14ac:dyDescent="0.2">
      <c r="A517" s="72"/>
      <c r="B517" s="34">
        <f t="shared" ref="B517:B588" si="2036">B516+1</f>
        <v>512</v>
      </c>
      <c r="C517" s="2" t="s">
        <v>1117</v>
      </c>
      <c r="D517" s="55">
        <v>44595</v>
      </c>
      <c r="E517" s="2" t="s">
        <v>44</v>
      </c>
      <c r="F517" s="47" t="s">
        <v>36</v>
      </c>
      <c r="G517" s="47" t="s">
        <v>67</v>
      </c>
      <c r="H517" s="47">
        <v>1200</v>
      </c>
      <c r="I517" s="47" t="s">
        <v>132</v>
      </c>
      <c r="J517" s="47" t="s">
        <v>120</v>
      </c>
      <c r="K517" s="121" t="s">
        <v>772</v>
      </c>
      <c r="L517" s="33" t="s">
        <v>86</v>
      </c>
      <c r="M517" s="10">
        <v>6.6</v>
      </c>
      <c r="N517" s="27">
        <v>1.7861904761904766</v>
      </c>
      <c r="O517" s="28">
        <v>2.38</v>
      </c>
      <c r="P517" s="27">
        <v>1.3127272727272725</v>
      </c>
      <c r="Q517" s="40">
        <f t="shared" si="1963"/>
        <v>-3.1</v>
      </c>
      <c r="R517" s="42">
        <f t="shared" ref="R517" si="2037">Q517+R516</f>
        <v>170.10000000000016</v>
      </c>
      <c r="S517" s="10">
        <f t="shared" ref="S517" si="2038">M517</f>
        <v>6.6</v>
      </c>
      <c r="T517" s="27">
        <f t="shared" ref="T517" si="2039">IF(S517&gt;0,T$4,0)</f>
        <v>1</v>
      </c>
      <c r="U517" s="28">
        <f t="shared" ref="U517" si="2040">O517</f>
        <v>2.38</v>
      </c>
      <c r="V517" s="27">
        <f t="shared" ref="V517" si="2041">IF(U517&gt;0,V$4,0)</f>
        <v>1</v>
      </c>
      <c r="W517" s="40">
        <f t="shared" si="1073"/>
        <v>-2</v>
      </c>
      <c r="X517" s="42">
        <f t="shared" ref="X517" si="2042">W517+X516</f>
        <v>208.20000000000002</v>
      </c>
      <c r="Y517" s="117"/>
      <c r="Z517" s="27"/>
      <c r="AA517" s="33"/>
      <c r="AB517" s="27"/>
      <c r="AC517" s="27"/>
      <c r="AD517" s="27"/>
      <c r="AE517" s="118"/>
      <c r="AF517" s="117"/>
      <c r="AG517" s="27"/>
      <c r="AH517" s="33"/>
      <c r="AI517" s="27"/>
      <c r="AJ517" s="27"/>
      <c r="AK517" s="118"/>
      <c r="AL517" s="70"/>
    </row>
    <row r="518" spans="1:38" outlineLevel="1" x14ac:dyDescent="0.2">
      <c r="A518" s="72"/>
      <c r="B518" s="34">
        <f t="shared" si="2036"/>
        <v>513</v>
      </c>
      <c r="C518" s="2" t="s">
        <v>1118</v>
      </c>
      <c r="D518" s="55">
        <v>44596</v>
      </c>
      <c r="E518" s="2" t="s">
        <v>54</v>
      </c>
      <c r="F518" s="47" t="s">
        <v>36</v>
      </c>
      <c r="G518" s="47" t="s">
        <v>67</v>
      </c>
      <c r="H518" s="47">
        <v>1100</v>
      </c>
      <c r="I518" s="47" t="s">
        <v>132</v>
      </c>
      <c r="J518" s="47" t="s">
        <v>120</v>
      </c>
      <c r="K518" s="121" t="s">
        <v>772</v>
      </c>
      <c r="L518" s="33" t="s">
        <v>8</v>
      </c>
      <c r="M518" s="10">
        <v>126.07</v>
      </c>
      <c r="N518" s="27">
        <v>8.0148285449490264E-2</v>
      </c>
      <c r="O518" s="28">
        <v>14.5</v>
      </c>
      <c r="P518" s="27">
        <v>5.0000000000000001E-3</v>
      </c>
      <c r="Q518" s="40">
        <f t="shared" si="1963"/>
        <v>0</v>
      </c>
      <c r="R518" s="42">
        <f t="shared" ref="R518" si="2043">Q518+R517</f>
        <v>170.10000000000016</v>
      </c>
      <c r="S518" s="10">
        <f t="shared" ref="S518" si="2044">M518</f>
        <v>126.07</v>
      </c>
      <c r="T518" s="27">
        <f t="shared" ref="T518" si="2045">IF(S518&gt;0,T$4,0)</f>
        <v>1</v>
      </c>
      <c r="U518" s="28">
        <f t="shared" ref="U518" si="2046">O518</f>
        <v>14.5</v>
      </c>
      <c r="V518" s="27">
        <f t="shared" ref="V518" si="2047">IF(U518&gt;0,V$4,0)</f>
        <v>1</v>
      </c>
      <c r="W518" s="40">
        <f t="shared" si="1073"/>
        <v>12.5</v>
      </c>
      <c r="X518" s="42">
        <f t="shared" ref="X518" si="2048">W518+X517</f>
        <v>220.70000000000002</v>
      </c>
      <c r="Y518" s="117"/>
      <c r="Z518" s="27"/>
      <c r="AA518" s="33"/>
      <c r="AB518" s="27"/>
      <c r="AC518" s="27"/>
      <c r="AD518" s="27"/>
      <c r="AE518" s="118"/>
      <c r="AF518" s="117"/>
      <c r="AG518" s="27"/>
      <c r="AH518" s="33"/>
      <c r="AI518" s="27"/>
      <c r="AJ518" s="27"/>
      <c r="AK518" s="118"/>
      <c r="AL518" s="70"/>
    </row>
    <row r="519" spans="1:38" outlineLevel="1" x14ac:dyDescent="0.2">
      <c r="A519" s="72"/>
      <c r="B519" s="34">
        <f t="shared" si="2036"/>
        <v>514</v>
      </c>
      <c r="C519" s="2" t="s">
        <v>1119</v>
      </c>
      <c r="D519" s="55">
        <v>44596</v>
      </c>
      <c r="E519" s="2" t="s">
        <v>54</v>
      </c>
      <c r="F519" s="47" t="s">
        <v>36</v>
      </c>
      <c r="G519" s="47" t="s">
        <v>67</v>
      </c>
      <c r="H519" s="47">
        <v>1100</v>
      </c>
      <c r="I519" s="47" t="s">
        <v>132</v>
      </c>
      <c r="J519" s="47" t="s">
        <v>120</v>
      </c>
      <c r="K519" s="121" t="s">
        <v>772</v>
      </c>
      <c r="L519" s="33" t="s">
        <v>65</v>
      </c>
      <c r="M519" s="10">
        <v>81.5</v>
      </c>
      <c r="N519" s="27">
        <v>0.12425925925925926</v>
      </c>
      <c r="O519" s="28">
        <v>12.21</v>
      </c>
      <c r="P519" s="27">
        <v>0.01</v>
      </c>
      <c r="Q519" s="40">
        <f t="shared" si="1963"/>
        <v>-0.1</v>
      </c>
      <c r="R519" s="42">
        <f t="shared" ref="R519" si="2049">Q519+R518</f>
        <v>170.00000000000017</v>
      </c>
      <c r="S519" s="10">
        <f t="shared" ref="S519" si="2050">M519</f>
        <v>81.5</v>
      </c>
      <c r="T519" s="27">
        <f t="shared" ref="T519" si="2051">IF(S519&gt;0,T$4,0)</f>
        <v>1</v>
      </c>
      <c r="U519" s="28">
        <f t="shared" ref="U519" si="2052">O519</f>
        <v>12.21</v>
      </c>
      <c r="V519" s="27">
        <f t="shared" ref="V519" si="2053">IF(U519&gt;0,V$4,0)</f>
        <v>1</v>
      </c>
      <c r="W519" s="40">
        <f t="shared" si="1073"/>
        <v>-2</v>
      </c>
      <c r="X519" s="42">
        <f t="shared" ref="X519" si="2054">W519+X518</f>
        <v>218.70000000000002</v>
      </c>
      <c r="Y519" s="117"/>
      <c r="Z519" s="27"/>
      <c r="AA519" s="33"/>
      <c r="AB519" s="27"/>
      <c r="AC519" s="27"/>
      <c r="AD519" s="27"/>
      <c r="AE519" s="118"/>
      <c r="AF519" s="117"/>
      <c r="AG519" s="27"/>
      <c r="AH519" s="33"/>
      <c r="AI519" s="27"/>
      <c r="AJ519" s="27"/>
      <c r="AK519" s="118"/>
      <c r="AL519" s="70"/>
    </row>
    <row r="520" spans="1:38" outlineLevel="1" x14ac:dyDescent="0.2">
      <c r="A520" s="72"/>
      <c r="B520" s="34">
        <f t="shared" si="2036"/>
        <v>515</v>
      </c>
      <c r="C520" s="2" t="s">
        <v>1064</v>
      </c>
      <c r="D520" s="55">
        <v>44596</v>
      </c>
      <c r="E520" s="2" t="s">
        <v>54</v>
      </c>
      <c r="F520" s="47" t="s">
        <v>36</v>
      </c>
      <c r="G520" s="47" t="s">
        <v>67</v>
      </c>
      <c r="H520" s="47">
        <v>1100</v>
      </c>
      <c r="I520" s="47" t="s">
        <v>132</v>
      </c>
      <c r="J520" s="47" t="s">
        <v>120</v>
      </c>
      <c r="K520" s="121" t="s">
        <v>772</v>
      </c>
      <c r="L520" s="33" t="s">
        <v>12</v>
      </c>
      <c r="M520" s="10">
        <v>5.4</v>
      </c>
      <c r="N520" s="27">
        <v>2.2663003663003662</v>
      </c>
      <c r="O520" s="28">
        <v>1.76</v>
      </c>
      <c r="P520" s="27">
        <v>0</v>
      </c>
      <c r="Q520" s="40">
        <f t="shared" si="1963"/>
        <v>-2.2999999999999998</v>
      </c>
      <c r="R520" s="42">
        <f t="shared" ref="R520" si="2055">Q520+R519</f>
        <v>167.70000000000016</v>
      </c>
      <c r="S520" s="10">
        <f t="shared" ref="S520" si="2056">M520</f>
        <v>5.4</v>
      </c>
      <c r="T520" s="27">
        <f t="shared" ref="T520" si="2057">IF(S520&gt;0,T$4,0)</f>
        <v>1</v>
      </c>
      <c r="U520" s="28">
        <f t="shared" ref="U520" si="2058">O520</f>
        <v>1.76</v>
      </c>
      <c r="V520" s="27">
        <f t="shared" ref="V520" si="2059">IF(U520&gt;0,V$4,0)</f>
        <v>1</v>
      </c>
      <c r="W520" s="40">
        <f t="shared" si="1073"/>
        <v>-0.24</v>
      </c>
      <c r="X520" s="42">
        <f t="shared" ref="X520" si="2060">W520+X519</f>
        <v>218.46</v>
      </c>
      <c r="Y520" s="117"/>
      <c r="Z520" s="27"/>
      <c r="AA520" s="33"/>
      <c r="AB520" s="27"/>
      <c r="AC520" s="27"/>
      <c r="AD520" s="27"/>
      <c r="AE520" s="118"/>
      <c r="AF520" s="117"/>
      <c r="AG520" s="27"/>
      <c r="AH520" s="33"/>
      <c r="AI520" s="27"/>
      <c r="AJ520" s="27"/>
      <c r="AK520" s="118"/>
      <c r="AL520" s="70"/>
    </row>
    <row r="521" spans="1:38" outlineLevel="1" x14ac:dyDescent="0.2">
      <c r="A521" s="72"/>
      <c r="B521" s="34">
        <f t="shared" si="2036"/>
        <v>516</v>
      </c>
      <c r="C521" s="2" t="s">
        <v>1120</v>
      </c>
      <c r="D521" s="55">
        <v>44596</v>
      </c>
      <c r="E521" s="2" t="s">
        <v>54</v>
      </c>
      <c r="F521" s="47" t="s">
        <v>36</v>
      </c>
      <c r="G521" s="47" t="s">
        <v>67</v>
      </c>
      <c r="H521" s="47">
        <v>1100</v>
      </c>
      <c r="I521" s="47" t="s">
        <v>132</v>
      </c>
      <c r="J521" s="47" t="s">
        <v>120</v>
      </c>
      <c r="K521" s="121" t="s">
        <v>772</v>
      </c>
      <c r="L521" s="33" t="s">
        <v>62</v>
      </c>
      <c r="M521" s="10">
        <v>3.31</v>
      </c>
      <c r="N521" s="27">
        <v>4.3102702702702702</v>
      </c>
      <c r="O521" s="28">
        <v>1.5</v>
      </c>
      <c r="P521" s="27">
        <v>0</v>
      </c>
      <c r="Q521" s="40">
        <f t="shared" si="1963"/>
        <v>-4.3</v>
      </c>
      <c r="R521" s="42">
        <f t="shared" ref="R521" si="2061">Q521+R520</f>
        <v>163.40000000000015</v>
      </c>
      <c r="S521" s="10">
        <f t="shared" ref="S521" si="2062">M521</f>
        <v>3.31</v>
      </c>
      <c r="T521" s="27">
        <f t="shared" ref="T521" si="2063">IF(S521&gt;0,T$4,0)</f>
        <v>1</v>
      </c>
      <c r="U521" s="28">
        <f t="shared" ref="U521" si="2064">O521</f>
        <v>1.5</v>
      </c>
      <c r="V521" s="27">
        <f t="shared" ref="V521" si="2065">IF(U521&gt;0,V$4,0)</f>
        <v>1</v>
      </c>
      <c r="W521" s="40">
        <f t="shared" si="1073"/>
        <v>-2</v>
      </c>
      <c r="X521" s="42">
        <f t="shared" ref="X521" si="2066">W521+X520</f>
        <v>216.46</v>
      </c>
      <c r="Y521" s="117"/>
      <c r="Z521" s="27"/>
      <c r="AA521" s="33"/>
      <c r="AB521" s="27"/>
      <c r="AC521" s="27"/>
      <c r="AD521" s="27"/>
      <c r="AE521" s="118"/>
      <c r="AF521" s="117"/>
      <c r="AG521" s="27"/>
      <c r="AH521" s="33"/>
      <c r="AI521" s="27"/>
      <c r="AJ521" s="27"/>
      <c r="AK521" s="118"/>
      <c r="AL521" s="70"/>
    </row>
    <row r="522" spans="1:38" outlineLevel="1" x14ac:dyDescent="0.2">
      <c r="A522" s="72"/>
      <c r="B522" s="34">
        <f t="shared" si="2036"/>
        <v>517</v>
      </c>
      <c r="C522" s="2" t="s">
        <v>800</v>
      </c>
      <c r="D522" s="55">
        <v>44596</v>
      </c>
      <c r="E522" s="2" t="s">
        <v>54</v>
      </c>
      <c r="F522" s="47" t="s">
        <v>36</v>
      </c>
      <c r="G522" s="47" t="s">
        <v>67</v>
      </c>
      <c r="H522" s="47">
        <v>1100</v>
      </c>
      <c r="I522" s="47" t="s">
        <v>132</v>
      </c>
      <c r="J522" s="47" t="s">
        <v>120</v>
      </c>
      <c r="K522" s="121" t="s">
        <v>772</v>
      </c>
      <c r="L522" s="33" t="s">
        <v>9</v>
      </c>
      <c r="M522" s="10">
        <v>3.65</v>
      </c>
      <c r="N522" s="27">
        <v>3.7819047619047619</v>
      </c>
      <c r="O522" s="28">
        <v>1.64</v>
      </c>
      <c r="P522" s="27">
        <v>0</v>
      </c>
      <c r="Q522" s="40">
        <f t="shared" si="1963"/>
        <v>10</v>
      </c>
      <c r="R522" s="42">
        <f t="shared" ref="R522" si="2067">Q522+R521</f>
        <v>173.40000000000015</v>
      </c>
      <c r="S522" s="10">
        <f t="shared" ref="S522" si="2068">M522</f>
        <v>3.65</v>
      </c>
      <c r="T522" s="27">
        <f t="shared" ref="T522" si="2069">IF(S522&gt;0,T$4,0)</f>
        <v>1</v>
      </c>
      <c r="U522" s="28">
        <f t="shared" ref="U522" si="2070">O522</f>
        <v>1.64</v>
      </c>
      <c r="V522" s="27">
        <f t="shared" ref="V522" si="2071">IF(U522&gt;0,V$4,0)</f>
        <v>1</v>
      </c>
      <c r="W522" s="40">
        <f t="shared" si="1073"/>
        <v>3.29</v>
      </c>
      <c r="X522" s="42">
        <f t="shared" ref="X522" si="2072">W522+X521</f>
        <v>219.75</v>
      </c>
      <c r="Y522" s="117"/>
      <c r="Z522" s="27"/>
      <c r="AA522" s="33"/>
      <c r="AB522" s="27"/>
      <c r="AC522" s="27"/>
      <c r="AD522" s="27"/>
      <c r="AE522" s="118"/>
      <c r="AF522" s="117"/>
      <c r="AG522" s="27"/>
      <c r="AH522" s="33"/>
      <c r="AI522" s="27"/>
      <c r="AJ522" s="27"/>
      <c r="AK522" s="118"/>
      <c r="AL522" s="70"/>
    </row>
    <row r="523" spans="1:38" outlineLevel="1" x14ac:dyDescent="0.2">
      <c r="A523" s="72"/>
      <c r="B523" s="34">
        <f t="shared" si="2036"/>
        <v>518</v>
      </c>
      <c r="C523" s="2" t="s">
        <v>691</v>
      </c>
      <c r="D523" s="55">
        <v>44596</v>
      </c>
      <c r="E523" s="2" t="s">
        <v>27</v>
      </c>
      <c r="F523" s="47" t="s">
        <v>34</v>
      </c>
      <c r="G523" s="47" t="s">
        <v>69</v>
      </c>
      <c r="H523" s="47">
        <v>955</v>
      </c>
      <c r="I523" s="47" t="s">
        <v>132</v>
      </c>
      <c r="J523" s="47" t="s">
        <v>120</v>
      </c>
      <c r="K523" s="121" t="s">
        <v>772</v>
      </c>
      <c r="L523" s="33" t="s">
        <v>74</v>
      </c>
      <c r="M523" s="10">
        <v>1.86</v>
      </c>
      <c r="N523" s="27">
        <v>11.625142857142855</v>
      </c>
      <c r="O523" s="28">
        <v>1.24</v>
      </c>
      <c r="P523" s="27">
        <v>0</v>
      </c>
      <c r="Q523" s="40">
        <f t="shared" si="1963"/>
        <v>-11.6</v>
      </c>
      <c r="R523" s="42">
        <f t="shared" ref="R523" si="2073">Q523+R522</f>
        <v>161.80000000000015</v>
      </c>
      <c r="S523" s="10">
        <f t="shared" ref="S523" si="2074">M523</f>
        <v>1.86</v>
      </c>
      <c r="T523" s="27">
        <f t="shared" ref="T523" si="2075">IF(S523&gt;0,T$4,0)</f>
        <v>1</v>
      </c>
      <c r="U523" s="28">
        <f t="shared" ref="U523" si="2076">O523</f>
        <v>1.24</v>
      </c>
      <c r="V523" s="27">
        <f t="shared" ref="V523" si="2077">IF(U523&gt;0,V$4,0)</f>
        <v>1</v>
      </c>
      <c r="W523" s="40">
        <f t="shared" si="1073"/>
        <v>-2</v>
      </c>
      <c r="X523" s="42">
        <f t="shared" ref="X523" si="2078">W523+X522</f>
        <v>217.75</v>
      </c>
      <c r="Y523" s="117"/>
      <c r="Z523" s="27"/>
      <c r="AA523" s="33"/>
      <c r="AB523" s="27"/>
      <c r="AC523" s="27"/>
      <c r="AD523" s="27"/>
      <c r="AE523" s="118"/>
      <c r="AF523" s="117"/>
      <c r="AG523" s="27"/>
      <c r="AH523" s="33"/>
      <c r="AI523" s="27"/>
      <c r="AJ523" s="27"/>
      <c r="AK523" s="118"/>
      <c r="AL523" s="70"/>
    </row>
    <row r="524" spans="1:38" outlineLevel="1" x14ac:dyDescent="0.2">
      <c r="A524" s="72"/>
      <c r="B524" s="34">
        <f t="shared" si="2036"/>
        <v>519</v>
      </c>
      <c r="C524" s="2" t="s">
        <v>1107</v>
      </c>
      <c r="D524" s="55">
        <v>44596</v>
      </c>
      <c r="E524" s="2" t="s">
        <v>27</v>
      </c>
      <c r="F524" s="47" t="s">
        <v>34</v>
      </c>
      <c r="G524" s="47" t="s">
        <v>69</v>
      </c>
      <c r="H524" s="47">
        <v>955</v>
      </c>
      <c r="I524" s="47" t="s">
        <v>132</v>
      </c>
      <c r="J524" s="47" t="s">
        <v>120</v>
      </c>
      <c r="K524" s="121" t="s">
        <v>772</v>
      </c>
      <c r="L524" s="33" t="s">
        <v>12</v>
      </c>
      <c r="M524" s="10">
        <v>10.35</v>
      </c>
      <c r="N524" s="27">
        <v>1.0670656370656371</v>
      </c>
      <c r="O524" s="28">
        <v>2.41</v>
      </c>
      <c r="P524" s="27">
        <v>0.75333333333333263</v>
      </c>
      <c r="Q524" s="40">
        <f t="shared" si="1963"/>
        <v>0</v>
      </c>
      <c r="R524" s="42">
        <f t="shared" ref="R524" si="2079">Q524+R523</f>
        <v>161.80000000000015</v>
      </c>
      <c r="S524" s="10">
        <f t="shared" ref="S524" si="2080">M524</f>
        <v>10.35</v>
      </c>
      <c r="T524" s="27">
        <f t="shared" ref="T524" si="2081">IF(S524&gt;0,T$4,0)</f>
        <v>1</v>
      </c>
      <c r="U524" s="28">
        <f t="shared" ref="U524" si="2082">O524</f>
        <v>2.41</v>
      </c>
      <c r="V524" s="27">
        <f t="shared" ref="V524" si="2083">IF(U524&gt;0,V$4,0)</f>
        <v>1</v>
      </c>
      <c r="W524" s="40">
        <f t="shared" si="1073"/>
        <v>0.41</v>
      </c>
      <c r="X524" s="42">
        <f t="shared" ref="X524" si="2084">W524+X523</f>
        <v>218.16</v>
      </c>
      <c r="Y524" s="117"/>
      <c r="Z524" s="27"/>
      <c r="AA524" s="33"/>
      <c r="AB524" s="27"/>
      <c r="AC524" s="27"/>
      <c r="AD524" s="27"/>
      <c r="AE524" s="118"/>
      <c r="AF524" s="117"/>
      <c r="AG524" s="27"/>
      <c r="AH524" s="33"/>
      <c r="AI524" s="27"/>
      <c r="AJ524" s="27"/>
      <c r="AK524" s="118"/>
      <c r="AL524" s="70"/>
    </row>
    <row r="525" spans="1:38" outlineLevel="1" x14ac:dyDescent="0.2">
      <c r="A525" s="72"/>
      <c r="B525" s="34">
        <f t="shared" si="2036"/>
        <v>520</v>
      </c>
      <c r="C525" s="2" t="s">
        <v>1089</v>
      </c>
      <c r="D525" s="55">
        <v>44597</v>
      </c>
      <c r="E525" s="2" t="s">
        <v>35</v>
      </c>
      <c r="F525" s="47" t="s">
        <v>25</v>
      </c>
      <c r="G525" s="47" t="s">
        <v>67</v>
      </c>
      <c r="H525" s="47">
        <v>1200</v>
      </c>
      <c r="I525" s="47" t="s">
        <v>131</v>
      </c>
      <c r="J525" s="47" t="s">
        <v>120</v>
      </c>
      <c r="K525" s="121" t="s">
        <v>772</v>
      </c>
      <c r="L525" s="33" t="s">
        <v>56</v>
      </c>
      <c r="M525" s="10">
        <v>4.5199999999999996</v>
      </c>
      <c r="N525" s="27">
        <v>2.8485714285714288</v>
      </c>
      <c r="O525" s="28">
        <v>1.86</v>
      </c>
      <c r="P525" s="27">
        <v>3.3695238095238094</v>
      </c>
      <c r="Q525" s="40">
        <f t="shared" si="1963"/>
        <v>-6.2</v>
      </c>
      <c r="R525" s="42">
        <f t="shared" ref="R525" si="2085">Q525+R524</f>
        <v>155.60000000000016</v>
      </c>
      <c r="S525" s="10">
        <f t="shared" ref="S525" si="2086">M525</f>
        <v>4.5199999999999996</v>
      </c>
      <c r="T525" s="27">
        <f t="shared" ref="T525" si="2087">IF(S525&gt;0,T$4,0)</f>
        <v>1</v>
      </c>
      <c r="U525" s="28">
        <f t="shared" ref="U525" si="2088">O525</f>
        <v>1.86</v>
      </c>
      <c r="V525" s="27">
        <f t="shared" ref="V525" si="2089">IF(U525&gt;0,V$4,0)</f>
        <v>1</v>
      </c>
      <c r="W525" s="40">
        <f t="shared" si="1073"/>
        <v>-2</v>
      </c>
      <c r="X525" s="42">
        <f t="shared" ref="X525" si="2090">W525+X524</f>
        <v>216.16</v>
      </c>
      <c r="Y525" s="117"/>
      <c r="Z525" s="27"/>
      <c r="AA525" s="33"/>
      <c r="AB525" s="27"/>
      <c r="AC525" s="27"/>
      <c r="AD525" s="27"/>
      <c r="AE525" s="118"/>
      <c r="AF525" s="117"/>
      <c r="AG525" s="27"/>
      <c r="AH525" s="33"/>
      <c r="AI525" s="27"/>
      <c r="AJ525" s="27"/>
      <c r="AK525" s="118"/>
      <c r="AL525" s="70"/>
    </row>
    <row r="526" spans="1:38" outlineLevel="1" x14ac:dyDescent="0.2">
      <c r="A526" s="72"/>
      <c r="B526" s="34">
        <f t="shared" si="2036"/>
        <v>521</v>
      </c>
      <c r="C526" s="2" t="s">
        <v>1121</v>
      </c>
      <c r="D526" s="55">
        <v>44597</v>
      </c>
      <c r="E526" s="2" t="s">
        <v>49</v>
      </c>
      <c r="F526" s="47" t="s">
        <v>34</v>
      </c>
      <c r="G526" s="47" t="s">
        <v>191</v>
      </c>
      <c r="H526" s="47">
        <v>1000</v>
      </c>
      <c r="I526" s="47" t="s">
        <v>132</v>
      </c>
      <c r="J526" s="47" t="s">
        <v>120</v>
      </c>
      <c r="K526" s="121" t="s">
        <v>772</v>
      </c>
      <c r="L526" s="33" t="s">
        <v>62</v>
      </c>
      <c r="M526" s="10">
        <v>4.07</v>
      </c>
      <c r="N526" s="27">
        <v>3.2485714285714287</v>
      </c>
      <c r="O526" s="28">
        <v>1.63</v>
      </c>
      <c r="P526" s="27">
        <v>0</v>
      </c>
      <c r="Q526" s="40">
        <f t="shared" si="1963"/>
        <v>-3.2</v>
      </c>
      <c r="R526" s="42">
        <f t="shared" ref="R526" si="2091">Q526+R525</f>
        <v>152.40000000000018</v>
      </c>
      <c r="S526" s="10">
        <f t="shared" ref="S526" si="2092">M526</f>
        <v>4.07</v>
      </c>
      <c r="T526" s="27">
        <f t="shared" ref="T526" si="2093">IF(S526&gt;0,T$4,0)</f>
        <v>1</v>
      </c>
      <c r="U526" s="28">
        <f t="shared" ref="U526" si="2094">O526</f>
        <v>1.63</v>
      </c>
      <c r="V526" s="27">
        <f t="shared" ref="V526" si="2095">IF(U526&gt;0,V$4,0)</f>
        <v>1</v>
      </c>
      <c r="W526" s="40">
        <f t="shared" si="1073"/>
        <v>-2</v>
      </c>
      <c r="X526" s="42">
        <f t="shared" ref="X526" si="2096">W526+X525</f>
        <v>214.16</v>
      </c>
      <c r="Y526" s="117"/>
      <c r="Z526" s="27"/>
      <c r="AA526" s="33"/>
      <c r="AB526" s="27"/>
      <c r="AC526" s="27"/>
      <c r="AD526" s="27"/>
      <c r="AE526" s="118"/>
      <c r="AF526" s="117"/>
      <c r="AG526" s="27"/>
      <c r="AH526" s="33"/>
      <c r="AI526" s="27"/>
      <c r="AJ526" s="27"/>
      <c r="AK526" s="118"/>
      <c r="AL526" s="70"/>
    </row>
    <row r="527" spans="1:38" outlineLevel="1" x14ac:dyDescent="0.2">
      <c r="A527" s="72"/>
      <c r="B527" s="34">
        <f t="shared" si="2036"/>
        <v>522</v>
      </c>
      <c r="C527" s="2" t="s">
        <v>1122</v>
      </c>
      <c r="D527" s="55">
        <v>44597</v>
      </c>
      <c r="E527" s="2" t="s">
        <v>49</v>
      </c>
      <c r="F527" s="47" t="s">
        <v>34</v>
      </c>
      <c r="G527" s="47" t="s">
        <v>191</v>
      </c>
      <c r="H527" s="47">
        <v>1000</v>
      </c>
      <c r="I527" s="47" t="s">
        <v>132</v>
      </c>
      <c r="J527" s="47" t="s">
        <v>120</v>
      </c>
      <c r="K527" s="121" t="s">
        <v>772</v>
      </c>
      <c r="L527" s="33" t="s">
        <v>9</v>
      </c>
      <c r="M527" s="10">
        <v>6.36</v>
      </c>
      <c r="N527" s="27">
        <v>1.8634883720930233</v>
      </c>
      <c r="O527" s="28">
        <v>2.2400000000000002</v>
      </c>
      <c r="P527" s="27">
        <v>1.4999999999999998</v>
      </c>
      <c r="Q527" s="40">
        <f t="shared" si="1963"/>
        <v>11.8</v>
      </c>
      <c r="R527" s="42">
        <f t="shared" ref="R527" si="2097">Q527+R526</f>
        <v>164.20000000000019</v>
      </c>
      <c r="S527" s="10">
        <f t="shared" ref="S527" si="2098">M527</f>
        <v>6.36</v>
      </c>
      <c r="T527" s="27">
        <f t="shared" ref="T527" si="2099">IF(S527&gt;0,T$4,0)</f>
        <v>1</v>
      </c>
      <c r="U527" s="28">
        <f t="shared" ref="U527" si="2100">O527</f>
        <v>2.2400000000000002</v>
      </c>
      <c r="V527" s="27">
        <f t="shared" ref="V527" si="2101">IF(U527&gt;0,V$4,0)</f>
        <v>1</v>
      </c>
      <c r="W527" s="40">
        <f t="shared" si="1073"/>
        <v>6.6</v>
      </c>
      <c r="X527" s="42">
        <f t="shared" ref="X527" si="2102">W527+X526</f>
        <v>220.76</v>
      </c>
      <c r="Y527" s="117"/>
      <c r="Z527" s="27"/>
      <c r="AA527" s="33"/>
      <c r="AB527" s="27"/>
      <c r="AC527" s="27"/>
      <c r="AD527" s="27"/>
      <c r="AE527" s="118"/>
      <c r="AF527" s="117"/>
      <c r="AG527" s="27"/>
      <c r="AH527" s="33"/>
      <c r="AI527" s="27"/>
      <c r="AJ527" s="27"/>
      <c r="AK527" s="118"/>
      <c r="AL527" s="70"/>
    </row>
    <row r="528" spans="1:38" outlineLevel="1" x14ac:dyDescent="0.2">
      <c r="A528" s="72"/>
      <c r="B528" s="34">
        <f t="shared" si="2036"/>
        <v>523</v>
      </c>
      <c r="C528" s="2" t="s">
        <v>1123</v>
      </c>
      <c r="D528" s="55">
        <v>44597</v>
      </c>
      <c r="E528" s="2" t="s">
        <v>49</v>
      </c>
      <c r="F528" s="47" t="s">
        <v>48</v>
      </c>
      <c r="G528" s="47" t="s">
        <v>72</v>
      </c>
      <c r="H528" s="47">
        <v>1100</v>
      </c>
      <c r="I528" s="47" t="s">
        <v>132</v>
      </c>
      <c r="J528" s="47" t="s">
        <v>120</v>
      </c>
      <c r="K528" s="121" t="s">
        <v>772</v>
      </c>
      <c r="L528" s="33" t="s">
        <v>86</v>
      </c>
      <c r="M528" s="10">
        <v>21</v>
      </c>
      <c r="N528" s="27">
        <v>0.5</v>
      </c>
      <c r="O528" s="28">
        <v>3.94</v>
      </c>
      <c r="P528" s="27">
        <v>0.18000000000000005</v>
      </c>
      <c r="Q528" s="40">
        <f t="shared" si="1963"/>
        <v>-0.7</v>
      </c>
      <c r="R528" s="42">
        <f t="shared" ref="R528" si="2103">Q528+R527</f>
        <v>163.5000000000002</v>
      </c>
      <c r="S528" s="10">
        <f t="shared" ref="S528" si="2104">M528</f>
        <v>21</v>
      </c>
      <c r="T528" s="27">
        <f t="shared" ref="T528" si="2105">IF(S528&gt;0,T$4,0)</f>
        <v>1</v>
      </c>
      <c r="U528" s="28">
        <f t="shared" ref="U528" si="2106">O528</f>
        <v>3.94</v>
      </c>
      <c r="V528" s="27">
        <f t="shared" ref="V528" si="2107">IF(U528&gt;0,V$4,0)</f>
        <v>1</v>
      </c>
      <c r="W528" s="40">
        <f t="shared" si="1073"/>
        <v>-2</v>
      </c>
      <c r="X528" s="42">
        <f t="shared" ref="X528" si="2108">W528+X527</f>
        <v>218.76</v>
      </c>
      <c r="Y528" s="117"/>
      <c r="Z528" s="27"/>
      <c r="AA528" s="33"/>
      <c r="AB528" s="27"/>
      <c r="AC528" s="27"/>
      <c r="AD528" s="27"/>
      <c r="AE528" s="118"/>
      <c r="AF528" s="117"/>
      <c r="AG528" s="27"/>
      <c r="AH528" s="33"/>
      <c r="AI528" s="27"/>
      <c r="AJ528" s="27"/>
      <c r="AK528" s="118"/>
      <c r="AL528" s="70"/>
    </row>
    <row r="529" spans="1:38" outlineLevel="1" x14ac:dyDescent="0.2">
      <c r="A529" s="72"/>
      <c r="B529" s="34">
        <f t="shared" si="2036"/>
        <v>524</v>
      </c>
      <c r="C529" s="2" t="s">
        <v>1124</v>
      </c>
      <c r="D529" s="55">
        <v>44597</v>
      </c>
      <c r="E529" s="2" t="s">
        <v>49</v>
      </c>
      <c r="F529" s="47" t="s">
        <v>48</v>
      </c>
      <c r="G529" s="47" t="s">
        <v>72</v>
      </c>
      <c r="H529" s="47">
        <v>1100</v>
      </c>
      <c r="I529" s="47" t="s">
        <v>132</v>
      </c>
      <c r="J529" s="47" t="s">
        <v>120</v>
      </c>
      <c r="K529" s="121" t="s">
        <v>772</v>
      </c>
      <c r="L529" s="33" t="s">
        <v>12</v>
      </c>
      <c r="M529" s="10">
        <v>2.57</v>
      </c>
      <c r="N529" s="27">
        <v>6.36</v>
      </c>
      <c r="O529" s="28">
        <v>1.64</v>
      </c>
      <c r="P529" s="27">
        <v>0</v>
      </c>
      <c r="Q529" s="40">
        <f t="shared" si="1963"/>
        <v>-6.4</v>
      </c>
      <c r="R529" s="42">
        <f t="shared" ref="R529" si="2109">Q529+R528</f>
        <v>157.10000000000019</v>
      </c>
      <c r="S529" s="10">
        <f t="shared" ref="S529" si="2110">M529</f>
        <v>2.57</v>
      </c>
      <c r="T529" s="27">
        <f t="shared" ref="T529" si="2111">IF(S529&gt;0,T$4,0)</f>
        <v>1</v>
      </c>
      <c r="U529" s="28">
        <f t="shared" ref="U529" si="2112">O529</f>
        <v>1.64</v>
      </c>
      <c r="V529" s="27">
        <f t="shared" ref="V529" si="2113">IF(U529&gt;0,V$4,0)</f>
        <v>1</v>
      </c>
      <c r="W529" s="40">
        <f t="shared" si="1073"/>
        <v>-0.36</v>
      </c>
      <c r="X529" s="42">
        <f t="shared" ref="X529" si="2114">W529+X528</f>
        <v>218.39999999999998</v>
      </c>
      <c r="Y529" s="117"/>
      <c r="Z529" s="27"/>
      <c r="AA529" s="33"/>
      <c r="AB529" s="27"/>
      <c r="AC529" s="27"/>
      <c r="AD529" s="27"/>
      <c r="AE529" s="118"/>
      <c r="AF529" s="117"/>
      <c r="AG529" s="27"/>
      <c r="AH529" s="33"/>
      <c r="AI529" s="27"/>
      <c r="AJ529" s="27"/>
      <c r="AK529" s="118"/>
      <c r="AL529" s="70"/>
    </row>
    <row r="530" spans="1:38" outlineLevel="1" x14ac:dyDescent="0.2">
      <c r="A530" s="72"/>
      <c r="B530" s="34">
        <f t="shared" si="2036"/>
        <v>525</v>
      </c>
      <c r="C530" s="2" t="s">
        <v>1125</v>
      </c>
      <c r="D530" s="55">
        <v>44597</v>
      </c>
      <c r="E530" s="2" t="s">
        <v>47</v>
      </c>
      <c r="F530" s="47" t="s">
        <v>10</v>
      </c>
      <c r="G530" s="47" t="s">
        <v>245</v>
      </c>
      <c r="H530" s="47">
        <v>1000</v>
      </c>
      <c r="I530" s="47" t="s">
        <v>132</v>
      </c>
      <c r="J530" s="47" t="s">
        <v>438</v>
      </c>
      <c r="K530" s="121" t="s">
        <v>772</v>
      </c>
      <c r="L530" s="33" t="s">
        <v>12</v>
      </c>
      <c r="M530" s="10">
        <v>3.57</v>
      </c>
      <c r="N530" s="27">
        <v>3.8980045351473924</v>
      </c>
      <c r="O530" s="28">
        <v>1.32</v>
      </c>
      <c r="P530" s="27">
        <v>0</v>
      </c>
      <c r="Q530" s="40">
        <f t="shared" si="1963"/>
        <v>-3.9</v>
      </c>
      <c r="R530" s="42">
        <f t="shared" ref="R530" si="2115">Q530+R529</f>
        <v>153.20000000000019</v>
      </c>
      <c r="S530" s="10">
        <f t="shared" ref="S530" si="2116">M530</f>
        <v>3.57</v>
      </c>
      <c r="T530" s="27">
        <f t="shared" ref="T530" si="2117">IF(S530&gt;0,T$4,0)</f>
        <v>1</v>
      </c>
      <c r="U530" s="28">
        <f t="shared" ref="U530" si="2118">O530</f>
        <v>1.32</v>
      </c>
      <c r="V530" s="27">
        <f t="shared" ref="V530" si="2119">IF(U530&gt;0,V$4,0)</f>
        <v>1</v>
      </c>
      <c r="W530" s="40">
        <f t="shared" si="1073"/>
        <v>-0.68</v>
      </c>
      <c r="X530" s="42">
        <f t="shared" ref="X530" si="2120">W530+X529</f>
        <v>217.71999999999997</v>
      </c>
      <c r="Y530" s="117"/>
      <c r="Z530" s="27"/>
      <c r="AA530" s="33"/>
      <c r="AB530" s="27"/>
      <c r="AC530" s="27"/>
      <c r="AD530" s="27"/>
      <c r="AE530" s="118"/>
      <c r="AF530" s="117"/>
      <c r="AG530" s="27"/>
      <c r="AH530" s="33"/>
      <c r="AI530" s="27"/>
      <c r="AJ530" s="27"/>
      <c r="AK530" s="118"/>
      <c r="AL530" s="70"/>
    </row>
    <row r="531" spans="1:38" outlineLevel="1" x14ac:dyDescent="0.2">
      <c r="A531" s="72"/>
      <c r="B531" s="34">
        <f t="shared" si="2036"/>
        <v>526</v>
      </c>
      <c r="C531" s="2" t="s">
        <v>1126</v>
      </c>
      <c r="D531" s="55">
        <v>44598</v>
      </c>
      <c r="E531" s="2" t="s">
        <v>40</v>
      </c>
      <c r="F531" s="47" t="s">
        <v>36</v>
      </c>
      <c r="G531" s="47" t="s">
        <v>67</v>
      </c>
      <c r="H531" s="47">
        <v>1100</v>
      </c>
      <c r="I531" s="47" t="s">
        <v>132</v>
      </c>
      <c r="J531" s="47" t="s">
        <v>120</v>
      </c>
      <c r="K531" s="121" t="s">
        <v>772</v>
      </c>
      <c r="L531" s="33" t="s">
        <v>86</v>
      </c>
      <c r="M531" s="10">
        <v>4.84</v>
      </c>
      <c r="N531" s="27">
        <v>2.6076832844574778</v>
      </c>
      <c r="O531" s="28">
        <v>1.76</v>
      </c>
      <c r="P531" s="27">
        <v>0</v>
      </c>
      <c r="Q531" s="40">
        <f t="shared" si="1963"/>
        <v>-2.6</v>
      </c>
      <c r="R531" s="42">
        <f t="shared" ref="R531" si="2121">Q531+R530</f>
        <v>150.60000000000019</v>
      </c>
      <c r="S531" s="10">
        <f t="shared" ref="S531" si="2122">M531</f>
        <v>4.84</v>
      </c>
      <c r="T531" s="27">
        <f t="shared" ref="T531" si="2123">IF(S531&gt;0,T$4,0)</f>
        <v>1</v>
      </c>
      <c r="U531" s="28">
        <f t="shared" ref="U531" si="2124">O531</f>
        <v>1.76</v>
      </c>
      <c r="V531" s="27">
        <f t="shared" ref="V531" si="2125">IF(U531&gt;0,V$4,0)</f>
        <v>1</v>
      </c>
      <c r="W531" s="40">
        <f t="shared" si="1073"/>
        <v>-2</v>
      </c>
      <c r="X531" s="42">
        <f t="shared" ref="X531" si="2126">W531+X530</f>
        <v>215.71999999999997</v>
      </c>
      <c r="Y531" s="117"/>
      <c r="Z531" s="27"/>
      <c r="AA531" s="33"/>
      <c r="AB531" s="27"/>
      <c r="AC531" s="27"/>
      <c r="AD531" s="27"/>
      <c r="AE531" s="118"/>
      <c r="AF531" s="117"/>
      <c r="AG531" s="27"/>
      <c r="AH531" s="33"/>
      <c r="AI531" s="27"/>
      <c r="AJ531" s="27"/>
      <c r="AK531" s="118"/>
      <c r="AL531" s="70"/>
    </row>
    <row r="532" spans="1:38" outlineLevel="1" x14ac:dyDescent="0.2">
      <c r="A532" s="72"/>
      <c r="B532" s="34">
        <f t="shared" si="2036"/>
        <v>527</v>
      </c>
      <c r="C532" s="2" t="s">
        <v>1127</v>
      </c>
      <c r="D532" s="55">
        <v>44598</v>
      </c>
      <c r="E532" s="2" t="s">
        <v>60</v>
      </c>
      <c r="F532" s="47" t="s">
        <v>10</v>
      </c>
      <c r="G532" s="47" t="s">
        <v>67</v>
      </c>
      <c r="H532" s="47">
        <v>1100</v>
      </c>
      <c r="I532" s="47" t="s">
        <v>132</v>
      </c>
      <c r="J532" s="47" t="s">
        <v>120</v>
      </c>
      <c r="K532" s="121" t="s">
        <v>772</v>
      </c>
      <c r="L532" s="33" t="s">
        <v>8</v>
      </c>
      <c r="M532" s="10">
        <v>6</v>
      </c>
      <c r="N532" s="27">
        <v>1.9900000000000002</v>
      </c>
      <c r="O532" s="28">
        <v>1.58</v>
      </c>
      <c r="P532" s="27">
        <v>0</v>
      </c>
      <c r="Q532" s="40">
        <f t="shared" si="1963"/>
        <v>-2</v>
      </c>
      <c r="R532" s="42">
        <f t="shared" ref="R532" si="2127">Q532+R531</f>
        <v>148.60000000000019</v>
      </c>
      <c r="S532" s="10">
        <f t="shared" ref="S532" si="2128">M532</f>
        <v>6</v>
      </c>
      <c r="T532" s="27">
        <f t="shared" ref="T532" si="2129">IF(S532&gt;0,T$4,0)</f>
        <v>1</v>
      </c>
      <c r="U532" s="28">
        <f t="shared" ref="U532" si="2130">O532</f>
        <v>1.58</v>
      </c>
      <c r="V532" s="27">
        <f t="shared" ref="V532" si="2131">IF(U532&gt;0,V$4,0)</f>
        <v>1</v>
      </c>
      <c r="W532" s="40">
        <f t="shared" si="1073"/>
        <v>-0.42</v>
      </c>
      <c r="X532" s="42">
        <f t="shared" ref="X532" si="2132">W532+X531</f>
        <v>215.29999999999998</v>
      </c>
      <c r="Y532" s="117"/>
      <c r="Z532" s="27"/>
      <c r="AA532" s="33"/>
      <c r="AB532" s="27"/>
      <c r="AC532" s="27"/>
      <c r="AD532" s="27"/>
      <c r="AE532" s="118"/>
      <c r="AF532" s="117"/>
      <c r="AG532" s="27"/>
      <c r="AH532" s="33"/>
      <c r="AI532" s="27"/>
      <c r="AJ532" s="27"/>
      <c r="AK532" s="118"/>
      <c r="AL532" s="70"/>
    </row>
    <row r="533" spans="1:38" outlineLevel="1" x14ac:dyDescent="0.2">
      <c r="A533" s="72"/>
      <c r="B533" s="34">
        <f t="shared" si="2036"/>
        <v>528</v>
      </c>
      <c r="C533" s="2" t="s">
        <v>1128</v>
      </c>
      <c r="D533" s="55">
        <v>44598</v>
      </c>
      <c r="E533" s="2" t="s">
        <v>60</v>
      </c>
      <c r="F533" s="47" t="s">
        <v>10</v>
      </c>
      <c r="G533" s="47" t="s">
        <v>67</v>
      </c>
      <c r="H533" s="47">
        <v>1100</v>
      </c>
      <c r="I533" s="47" t="s">
        <v>132</v>
      </c>
      <c r="J533" s="47" t="s">
        <v>120</v>
      </c>
      <c r="K533" s="121" t="s">
        <v>772</v>
      </c>
      <c r="L533" s="33" t="s">
        <v>56</v>
      </c>
      <c r="M533" s="10">
        <v>1.94</v>
      </c>
      <c r="N533" s="27">
        <v>10.588888888888887</v>
      </c>
      <c r="O533" s="28">
        <v>1.1200000000000001</v>
      </c>
      <c r="P533" s="27">
        <v>0</v>
      </c>
      <c r="Q533" s="40">
        <f t="shared" si="1963"/>
        <v>-10.6</v>
      </c>
      <c r="R533" s="42">
        <f t="shared" ref="R533" si="2133">Q533+R532</f>
        <v>138.0000000000002</v>
      </c>
      <c r="S533" s="10">
        <f t="shared" ref="S533" si="2134">M533</f>
        <v>1.94</v>
      </c>
      <c r="T533" s="27">
        <f t="shared" ref="T533" si="2135">IF(S533&gt;0,T$4,0)</f>
        <v>1</v>
      </c>
      <c r="U533" s="28">
        <f t="shared" ref="U533" si="2136">O533</f>
        <v>1.1200000000000001</v>
      </c>
      <c r="V533" s="27">
        <f t="shared" ref="V533" si="2137">IF(U533&gt;0,V$4,0)</f>
        <v>1</v>
      </c>
      <c r="W533" s="40">
        <f t="shared" si="1073"/>
        <v>-2</v>
      </c>
      <c r="X533" s="42">
        <f t="shared" ref="X533" si="2138">W533+X532</f>
        <v>213.29999999999998</v>
      </c>
      <c r="Y533" s="117"/>
      <c r="Z533" s="27"/>
      <c r="AA533" s="33"/>
      <c r="AB533" s="27"/>
      <c r="AC533" s="27"/>
      <c r="AD533" s="27"/>
      <c r="AE533" s="118"/>
      <c r="AF533" s="117"/>
      <c r="AG533" s="27"/>
      <c r="AH533" s="33"/>
      <c r="AI533" s="27"/>
      <c r="AJ533" s="27"/>
      <c r="AK533" s="118"/>
      <c r="AL533" s="70"/>
    </row>
    <row r="534" spans="1:38" outlineLevel="1" x14ac:dyDescent="0.2">
      <c r="A534" s="72"/>
      <c r="B534" s="34">
        <f t="shared" si="2036"/>
        <v>529</v>
      </c>
      <c r="C534" s="2" t="s">
        <v>1130</v>
      </c>
      <c r="D534" s="55">
        <v>44599</v>
      </c>
      <c r="E534" s="2" t="s">
        <v>11</v>
      </c>
      <c r="F534" s="47" t="s">
        <v>25</v>
      </c>
      <c r="G534" s="47" t="s">
        <v>67</v>
      </c>
      <c r="H534" s="47">
        <v>1106</v>
      </c>
      <c r="I534" s="47" t="s">
        <v>132</v>
      </c>
      <c r="J534" s="47" t="s">
        <v>120</v>
      </c>
      <c r="K534" s="121" t="s">
        <v>772</v>
      </c>
      <c r="L534" s="33" t="s">
        <v>74</v>
      </c>
      <c r="M534" s="10">
        <v>7</v>
      </c>
      <c r="N534" s="27">
        <v>1.6600000000000001</v>
      </c>
      <c r="O534" s="28">
        <v>2.54</v>
      </c>
      <c r="P534" s="27">
        <v>1.1099999999999999</v>
      </c>
      <c r="Q534" s="40">
        <f t="shared" si="1963"/>
        <v>-2.8</v>
      </c>
      <c r="R534" s="42">
        <f t="shared" ref="R534" si="2139">Q534+R533</f>
        <v>135.20000000000019</v>
      </c>
      <c r="S534" s="10">
        <f t="shared" ref="S534" si="2140">M534</f>
        <v>7</v>
      </c>
      <c r="T534" s="27">
        <f t="shared" ref="T534" si="2141">IF(S534&gt;0,T$4,0)</f>
        <v>1</v>
      </c>
      <c r="U534" s="28">
        <f t="shared" ref="U534" si="2142">O534</f>
        <v>2.54</v>
      </c>
      <c r="V534" s="27">
        <f t="shared" ref="V534" si="2143">IF(U534&gt;0,V$4,0)</f>
        <v>1</v>
      </c>
      <c r="W534" s="40">
        <f t="shared" si="1073"/>
        <v>-2</v>
      </c>
      <c r="X534" s="42">
        <f t="shared" ref="X534" si="2144">W534+X533</f>
        <v>211.29999999999998</v>
      </c>
      <c r="Y534" s="117"/>
      <c r="Z534" s="27"/>
      <c r="AA534" s="33"/>
      <c r="AB534" s="27"/>
      <c r="AC534" s="27"/>
      <c r="AD534" s="27"/>
      <c r="AE534" s="118"/>
      <c r="AF534" s="117"/>
      <c r="AG534" s="27"/>
      <c r="AH534" s="33"/>
      <c r="AI534" s="27"/>
      <c r="AJ534" s="27"/>
      <c r="AK534" s="118"/>
      <c r="AL534" s="70"/>
    </row>
    <row r="535" spans="1:38" outlineLevel="1" x14ac:dyDescent="0.2">
      <c r="A535" s="72"/>
      <c r="B535" s="34">
        <f t="shared" si="2036"/>
        <v>530</v>
      </c>
      <c r="C535" s="2" t="s">
        <v>1129</v>
      </c>
      <c r="D535" s="55">
        <v>44599</v>
      </c>
      <c r="E535" s="2" t="s">
        <v>11</v>
      </c>
      <c r="F535" s="47" t="s">
        <v>10</v>
      </c>
      <c r="G535" s="47" t="s">
        <v>67</v>
      </c>
      <c r="H535" s="47">
        <v>1206</v>
      </c>
      <c r="I535" s="47" t="s">
        <v>132</v>
      </c>
      <c r="J535" s="47" t="s">
        <v>120</v>
      </c>
      <c r="K535" s="121" t="s">
        <v>772</v>
      </c>
      <c r="L535" s="33" t="s">
        <v>56</v>
      </c>
      <c r="M535" s="10">
        <v>2.4300000000000002</v>
      </c>
      <c r="N535" s="27">
        <v>6.9691851851851867</v>
      </c>
      <c r="O535" s="28">
        <v>1.34</v>
      </c>
      <c r="P535" s="27">
        <v>0</v>
      </c>
      <c r="Q535" s="40">
        <f t="shared" si="1963"/>
        <v>-7</v>
      </c>
      <c r="R535" s="42">
        <f t="shared" ref="R535" si="2145">Q535+R534</f>
        <v>128.20000000000019</v>
      </c>
      <c r="S535" s="10">
        <f t="shared" ref="S535" si="2146">M535</f>
        <v>2.4300000000000002</v>
      </c>
      <c r="T535" s="27">
        <f t="shared" ref="T535" si="2147">IF(S535&gt;0,T$4,0)</f>
        <v>1</v>
      </c>
      <c r="U535" s="28">
        <f t="shared" ref="U535" si="2148">O535</f>
        <v>1.34</v>
      </c>
      <c r="V535" s="27">
        <f t="shared" ref="V535" si="2149">IF(U535&gt;0,V$4,0)</f>
        <v>1</v>
      </c>
      <c r="W535" s="40">
        <f t="shared" si="1073"/>
        <v>-2</v>
      </c>
      <c r="X535" s="42">
        <f t="shared" ref="X535" si="2150">W535+X534</f>
        <v>209.29999999999998</v>
      </c>
      <c r="Y535" s="117"/>
      <c r="Z535" s="27"/>
      <c r="AA535" s="33"/>
      <c r="AB535" s="27"/>
      <c r="AC535" s="27"/>
      <c r="AD535" s="27"/>
      <c r="AE535" s="118"/>
      <c r="AF535" s="117"/>
      <c r="AG535" s="27"/>
      <c r="AH535" s="33"/>
      <c r="AI535" s="27"/>
      <c r="AJ535" s="27"/>
      <c r="AK535" s="118"/>
      <c r="AL535" s="70"/>
    </row>
    <row r="536" spans="1:38" outlineLevel="1" x14ac:dyDescent="0.2">
      <c r="A536" s="72"/>
      <c r="B536" s="34">
        <f t="shared" si="2036"/>
        <v>531</v>
      </c>
      <c r="C536" s="2" t="s">
        <v>1136</v>
      </c>
      <c r="D536" s="55">
        <v>44602</v>
      </c>
      <c r="E536" s="2" t="s">
        <v>88</v>
      </c>
      <c r="F536" s="47" t="s">
        <v>25</v>
      </c>
      <c r="G536" s="47" t="s">
        <v>67</v>
      </c>
      <c r="H536" s="47">
        <v>1107</v>
      </c>
      <c r="I536" s="47" t="s">
        <v>132</v>
      </c>
      <c r="J536" s="47" t="s">
        <v>120</v>
      </c>
      <c r="K536" s="121" t="s">
        <v>772</v>
      </c>
      <c r="L536" s="33" t="s">
        <v>12</v>
      </c>
      <c r="M536" s="10">
        <v>13</v>
      </c>
      <c r="N536" s="27">
        <v>0.83499999999999996</v>
      </c>
      <c r="O536" s="28">
        <v>3.33</v>
      </c>
      <c r="P536" s="27">
        <v>0.36666666666666636</v>
      </c>
      <c r="Q536" s="40">
        <f t="shared" si="1963"/>
        <v>0</v>
      </c>
      <c r="R536" s="42">
        <f t="shared" ref="R536" si="2151">Q536+R535</f>
        <v>128.20000000000019</v>
      </c>
      <c r="S536" s="10">
        <f t="shared" ref="S536" si="2152">M536</f>
        <v>13</v>
      </c>
      <c r="T536" s="27">
        <f t="shared" ref="T536" si="2153">IF(S536&gt;0,T$4,0)</f>
        <v>1</v>
      </c>
      <c r="U536" s="28">
        <f t="shared" ref="U536" si="2154">O536</f>
        <v>3.33</v>
      </c>
      <c r="V536" s="27">
        <f t="shared" ref="V536" si="2155">IF(U536&gt;0,V$4,0)</f>
        <v>1</v>
      </c>
      <c r="W536" s="40">
        <f t="shared" si="1073"/>
        <v>1.33</v>
      </c>
      <c r="X536" s="42">
        <f t="shared" ref="X536" si="2156">W536+X535</f>
        <v>210.63</v>
      </c>
      <c r="Y536" s="117"/>
      <c r="Z536" s="27"/>
      <c r="AA536" s="33"/>
      <c r="AB536" s="27"/>
      <c r="AC536" s="27"/>
      <c r="AD536" s="27"/>
      <c r="AE536" s="118"/>
      <c r="AF536" s="117"/>
      <c r="AG536" s="27"/>
      <c r="AH536" s="33"/>
      <c r="AI536" s="27"/>
      <c r="AJ536" s="27"/>
      <c r="AK536" s="118"/>
      <c r="AL536" s="70"/>
    </row>
    <row r="537" spans="1:38" outlineLevel="1" x14ac:dyDescent="0.2">
      <c r="A537" s="72"/>
      <c r="B537" s="34">
        <f t="shared" si="2036"/>
        <v>532</v>
      </c>
      <c r="C537" s="2" t="s">
        <v>1101</v>
      </c>
      <c r="D537" s="55">
        <v>44602</v>
      </c>
      <c r="E537" s="2" t="s">
        <v>88</v>
      </c>
      <c r="F537" s="47" t="s">
        <v>25</v>
      </c>
      <c r="G537" s="47" t="s">
        <v>67</v>
      </c>
      <c r="H537" s="47">
        <v>1107</v>
      </c>
      <c r="I537" s="47" t="s">
        <v>132</v>
      </c>
      <c r="J537" s="47" t="s">
        <v>120</v>
      </c>
      <c r="K537" s="121" t="s">
        <v>772</v>
      </c>
      <c r="L537" s="33" t="s">
        <v>8</v>
      </c>
      <c r="M537" s="10">
        <v>4.16</v>
      </c>
      <c r="N537" s="27">
        <v>3.18</v>
      </c>
      <c r="O537" s="28">
        <v>1.76</v>
      </c>
      <c r="P537" s="27">
        <v>0</v>
      </c>
      <c r="Q537" s="40">
        <f t="shared" si="1963"/>
        <v>-3.2</v>
      </c>
      <c r="R537" s="42">
        <f t="shared" ref="R537" si="2157">Q537+R536</f>
        <v>125.00000000000018</v>
      </c>
      <c r="S537" s="10">
        <f t="shared" ref="S537" si="2158">M537</f>
        <v>4.16</v>
      </c>
      <c r="T537" s="27">
        <f t="shared" ref="T537" si="2159">IF(S537&gt;0,T$4,0)</f>
        <v>1</v>
      </c>
      <c r="U537" s="28">
        <f t="shared" ref="U537" si="2160">O537</f>
        <v>1.76</v>
      </c>
      <c r="V537" s="27">
        <f t="shared" ref="V537" si="2161">IF(U537&gt;0,V$4,0)</f>
        <v>1</v>
      </c>
      <c r="W537" s="40">
        <f t="shared" si="1073"/>
        <v>-0.24</v>
      </c>
      <c r="X537" s="42">
        <f t="shared" ref="X537" si="2162">W537+X536</f>
        <v>210.39</v>
      </c>
      <c r="Y537" s="117"/>
      <c r="Z537" s="27"/>
      <c r="AA537" s="33"/>
      <c r="AB537" s="27"/>
      <c r="AC537" s="27"/>
      <c r="AD537" s="27"/>
      <c r="AE537" s="118"/>
      <c r="AF537" s="117"/>
      <c r="AG537" s="27"/>
      <c r="AH537" s="33"/>
      <c r="AI537" s="27"/>
      <c r="AJ537" s="27"/>
      <c r="AK537" s="118"/>
      <c r="AL537" s="70"/>
    </row>
    <row r="538" spans="1:38" outlineLevel="1" x14ac:dyDescent="0.2">
      <c r="A538" s="72"/>
      <c r="B538" s="34">
        <f t="shared" si="2036"/>
        <v>533</v>
      </c>
      <c r="C538" s="2" t="s">
        <v>1135</v>
      </c>
      <c r="D538" s="55">
        <v>44602</v>
      </c>
      <c r="E538" s="2" t="s">
        <v>88</v>
      </c>
      <c r="F538" s="47" t="s">
        <v>25</v>
      </c>
      <c r="G538" s="47" t="s">
        <v>67</v>
      </c>
      <c r="H538" s="47">
        <v>1107</v>
      </c>
      <c r="I538" s="47" t="s">
        <v>132</v>
      </c>
      <c r="J538" s="47" t="s">
        <v>120</v>
      </c>
      <c r="K538" s="121" t="s">
        <v>772</v>
      </c>
      <c r="L538" s="33" t="s">
        <v>110</v>
      </c>
      <c r="M538" s="10">
        <v>5.21</v>
      </c>
      <c r="N538" s="27">
        <v>2.3853092006033183</v>
      </c>
      <c r="O538" s="28">
        <v>2</v>
      </c>
      <c r="P538" s="27">
        <v>2.3400000000000003</v>
      </c>
      <c r="Q538" s="40">
        <f t="shared" si="1963"/>
        <v>-4.7</v>
      </c>
      <c r="R538" s="42">
        <f t="shared" ref="R538" si="2163">Q538+R537</f>
        <v>120.30000000000018</v>
      </c>
      <c r="S538" s="10">
        <f t="shared" ref="S538" si="2164">M538</f>
        <v>5.21</v>
      </c>
      <c r="T538" s="27">
        <f t="shared" ref="T538" si="2165">IF(S538&gt;0,T$4,0)</f>
        <v>1</v>
      </c>
      <c r="U538" s="28">
        <f t="shared" ref="U538" si="2166">O538</f>
        <v>2</v>
      </c>
      <c r="V538" s="27">
        <f t="shared" ref="V538" si="2167">IF(U538&gt;0,V$4,0)</f>
        <v>1</v>
      </c>
      <c r="W538" s="40">
        <f t="shared" si="1073"/>
        <v>-2</v>
      </c>
      <c r="X538" s="42">
        <f t="shared" ref="X538" si="2168">W538+X537</f>
        <v>208.39</v>
      </c>
      <c r="Y538" s="117"/>
      <c r="Z538" s="27"/>
      <c r="AA538" s="33"/>
      <c r="AB538" s="27"/>
      <c r="AC538" s="27"/>
      <c r="AD538" s="27"/>
      <c r="AE538" s="118"/>
      <c r="AF538" s="117"/>
      <c r="AG538" s="27"/>
      <c r="AH538" s="33"/>
      <c r="AI538" s="27"/>
      <c r="AJ538" s="27"/>
      <c r="AK538" s="118"/>
      <c r="AL538" s="70"/>
    </row>
    <row r="539" spans="1:38" outlineLevel="1" x14ac:dyDescent="0.2">
      <c r="A539" s="72"/>
      <c r="B539" s="34">
        <f t="shared" si="2036"/>
        <v>534</v>
      </c>
      <c r="C539" s="2" t="s">
        <v>1138</v>
      </c>
      <c r="D539" s="55">
        <v>44602</v>
      </c>
      <c r="E539" s="2" t="s">
        <v>44</v>
      </c>
      <c r="F539" s="47" t="s">
        <v>36</v>
      </c>
      <c r="G539" s="47" t="s">
        <v>67</v>
      </c>
      <c r="H539" s="47">
        <v>1200</v>
      </c>
      <c r="I539" s="47" t="s">
        <v>132</v>
      </c>
      <c r="J539" s="47" t="s">
        <v>120</v>
      </c>
      <c r="K539" s="121" t="s">
        <v>772</v>
      </c>
      <c r="L539" s="33" t="s">
        <v>12</v>
      </c>
      <c r="M539" s="10">
        <v>7.66</v>
      </c>
      <c r="N539" s="27">
        <v>1.4951851851851854</v>
      </c>
      <c r="O539" s="28">
        <v>1.69</v>
      </c>
      <c r="P539" s="27">
        <v>0</v>
      </c>
      <c r="Q539" s="40">
        <f t="shared" si="1963"/>
        <v>-1.5</v>
      </c>
      <c r="R539" s="42">
        <f t="shared" ref="R539" si="2169">Q539+R538</f>
        <v>118.80000000000018</v>
      </c>
      <c r="S539" s="10">
        <f t="shared" ref="S539" si="2170">M539</f>
        <v>7.66</v>
      </c>
      <c r="T539" s="27">
        <f t="shared" ref="T539" si="2171">IF(S539&gt;0,T$4,0)</f>
        <v>1</v>
      </c>
      <c r="U539" s="28">
        <f t="shared" ref="U539" si="2172">O539</f>
        <v>1.69</v>
      </c>
      <c r="V539" s="27">
        <f t="shared" ref="V539" si="2173">IF(U539&gt;0,V$4,0)</f>
        <v>1</v>
      </c>
      <c r="W539" s="40">
        <f t="shared" si="1073"/>
        <v>-0.31</v>
      </c>
      <c r="X539" s="42">
        <f t="shared" ref="X539" si="2174">W539+X538</f>
        <v>208.07999999999998</v>
      </c>
      <c r="Y539" s="117"/>
      <c r="Z539" s="27"/>
      <c r="AA539" s="33"/>
      <c r="AB539" s="27"/>
      <c r="AC539" s="27"/>
      <c r="AD539" s="27"/>
      <c r="AE539" s="118"/>
      <c r="AF539" s="117"/>
      <c r="AG539" s="27"/>
      <c r="AH539" s="33"/>
      <c r="AI539" s="27"/>
      <c r="AJ539" s="27"/>
      <c r="AK539" s="118"/>
      <c r="AL539" s="70"/>
    </row>
    <row r="540" spans="1:38" outlineLevel="1" x14ac:dyDescent="0.2">
      <c r="A540" s="72"/>
      <c r="B540" s="34">
        <f t="shared" si="2036"/>
        <v>535</v>
      </c>
      <c r="C540" s="2" t="s">
        <v>1139</v>
      </c>
      <c r="D540" s="55">
        <v>44602</v>
      </c>
      <c r="E540" s="2" t="s">
        <v>44</v>
      </c>
      <c r="F540" s="47" t="s">
        <v>36</v>
      </c>
      <c r="G540" s="47" t="s">
        <v>67</v>
      </c>
      <c r="H540" s="47">
        <v>1200</v>
      </c>
      <c r="I540" s="47" t="s">
        <v>132</v>
      </c>
      <c r="J540" s="47" t="s">
        <v>120</v>
      </c>
      <c r="K540" s="121" t="s">
        <v>772</v>
      </c>
      <c r="L540" s="33" t="s">
        <v>8</v>
      </c>
      <c r="M540" s="10">
        <v>1.86</v>
      </c>
      <c r="N540" s="27">
        <v>11.625142857142855</v>
      </c>
      <c r="O540" s="28">
        <v>1.1299999999999999</v>
      </c>
      <c r="P540" s="27">
        <v>0</v>
      </c>
      <c r="Q540" s="40">
        <f t="shared" si="1963"/>
        <v>-11.6</v>
      </c>
      <c r="R540" s="42">
        <f t="shared" ref="R540" si="2175">Q540+R539</f>
        <v>107.20000000000019</v>
      </c>
      <c r="S540" s="10">
        <f t="shared" ref="S540" si="2176">M540</f>
        <v>1.86</v>
      </c>
      <c r="T540" s="27">
        <f t="shared" ref="T540" si="2177">IF(S540&gt;0,T$4,0)</f>
        <v>1</v>
      </c>
      <c r="U540" s="28">
        <f t="shared" ref="U540" si="2178">O540</f>
        <v>1.1299999999999999</v>
      </c>
      <c r="V540" s="27">
        <f t="shared" ref="V540" si="2179">IF(U540&gt;0,V$4,0)</f>
        <v>1</v>
      </c>
      <c r="W540" s="40">
        <f t="shared" si="1073"/>
        <v>-0.87</v>
      </c>
      <c r="X540" s="42">
        <f t="shared" ref="X540" si="2180">W540+X539</f>
        <v>207.20999999999998</v>
      </c>
      <c r="Y540" s="117"/>
      <c r="Z540" s="27"/>
      <c r="AA540" s="33"/>
      <c r="AB540" s="27"/>
      <c r="AC540" s="27"/>
      <c r="AD540" s="27"/>
      <c r="AE540" s="118"/>
      <c r="AF540" s="117"/>
      <c r="AG540" s="27"/>
      <c r="AH540" s="33"/>
      <c r="AI540" s="27"/>
      <c r="AJ540" s="27"/>
      <c r="AK540" s="118"/>
      <c r="AL540" s="70"/>
    </row>
    <row r="541" spans="1:38" outlineLevel="1" x14ac:dyDescent="0.2">
      <c r="A541" s="72"/>
      <c r="B541" s="34">
        <f t="shared" si="2036"/>
        <v>536</v>
      </c>
      <c r="C541" s="2" t="s">
        <v>1084</v>
      </c>
      <c r="D541" s="55">
        <v>44602</v>
      </c>
      <c r="E541" s="2" t="s">
        <v>44</v>
      </c>
      <c r="F541" s="47" t="s">
        <v>34</v>
      </c>
      <c r="G541" s="47" t="s">
        <v>67</v>
      </c>
      <c r="H541" s="47">
        <v>1600</v>
      </c>
      <c r="I541" s="47" t="s">
        <v>132</v>
      </c>
      <c r="J541" s="47" t="s">
        <v>120</v>
      </c>
      <c r="K541" s="121" t="s">
        <v>772</v>
      </c>
      <c r="L541" s="33" t="s">
        <v>9</v>
      </c>
      <c r="M541" s="10">
        <v>4.83</v>
      </c>
      <c r="N541" s="27">
        <v>2.6205673758865249</v>
      </c>
      <c r="O541" s="28">
        <v>1.87</v>
      </c>
      <c r="P541" s="27">
        <v>3.0171428571428573</v>
      </c>
      <c r="Q541" s="40">
        <f t="shared" si="1963"/>
        <v>12.7</v>
      </c>
      <c r="R541" s="42">
        <f t="shared" ref="R541:R542" si="2181">Q541+R540</f>
        <v>119.90000000000019</v>
      </c>
      <c r="S541" s="10">
        <f t="shared" ref="S541:S542" si="2182">M541</f>
        <v>4.83</v>
      </c>
      <c r="T541" s="27">
        <f t="shared" ref="T541:T542" si="2183">IF(S541&gt;0,T$4,0)</f>
        <v>1</v>
      </c>
      <c r="U541" s="28">
        <f t="shared" ref="U541:U542" si="2184">O541</f>
        <v>1.87</v>
      </c>
      <c r="V541" s="27">
        <f t="shared" ref="V541:V542" si="2185">IF(U541&gt;0,V$4,0)</f>
        <v>1</v>
      </c>
      <c r="W541" s="40">
        <f t="shared" si="1073"/>
        <v>4.7</v>
      </c>
      <c r="X541" s="42">
        <f t="shared" ref="X541:X542" si="2186">W541+X540</f>
        <v>211.90999999999997</v>
      </c>
      <c r="Y541" s="117"/>
      <c r="Z541" s="27"/>
      <c r="AA541" s="33"/>
      <c r="AB541" s="27"/>
      <c r="AC541" s="27"/>
      <c r="AD541" s="27"/>
      <c r="AE541" s="118"/>
      <c r="AF541" s="117"/>
      <c r="AG541" s="27"/>
      <c r="AH541" s="33"/>
      <c r="AI541" s="27"/>
      <c r="AJ541" s="27"/>
      <c r="AK541" s="118"/>
      <c r="AL541" s="70"/>
    </row>
    <row r="542" spans="1:38" outlineLevel="1" x14ac:dyDescent="0.2">
      <c r="A542" s="72"/>
      <c r="B542" s="34">
        <f t="shared" si="2036"/>
        <v>537</v>
      </c>
      <c r="C542" s="2" t="s">
        <v>848</v>
      </c>
      <c r="D542" s="55">
        <v>44604</v>
      </c>
      <c r="E542" s="2" t="s">
        <v>49</v>
      </c>
      <c r="F542" s="47" t="s">
        <v>36</v>
      </c>
      <c r="G542" s="47" t="s">
        <v>812</v>
      </c>
      <c r="H542" s="47">
        <v>1400</v>
      </c>
      <c r="I542" s="47" t="s">
        <v>132</v>
      </c>
      <c r="J542" s="47" t="s">
        <v>120</v>
      </c>
      <c r="K542" s="121" t="s">
        <v>772</v>
      </c>
      <c r="L542" s="33" t="s">
        <v>62</v>
      </c>
      <c r="M542" s="10">
        <v>14.3</v>
      </c>
      <c r="N542" s="27">
        <v>0.75528301886792448</v>
      </c>
      <c r="O542" s="28">
        <v>3.39</v>
      </c>
      <c r="P542" s="27">
        <v>0.32499999999999973</v>
      </c>
      <c r="Q542" s="40">
        <f t="shared" si="1963"/>
        <v>-1.1000000000000001</v>
      </c>
      <c r="R542" s="42">
        <f t="shared" si="2181"/>
        <v>118.8000000000002</v>
      </c>
      <c r="S542" s="10">
        <f t="shared" si="2182"/>
        <v>14.3</v>
      </c>
      <c r="T542" s="27">
        <f t="shared" si="2183"/>
        <v>1</v>
      </c>
      <c r="U542" s="28">
        <f t="shared" si="2184"/>
        <v>3.39</v>
      </c>
      <c r="V542" s="27">
        <f t="shared" si="2185"/>
        <v>1</v>
      </c>
      <c r="W542" s="40">
        <f t="shared" si="1073"/>
        <v>-2</v>
      </c>
      <c r="X542" s="42">
        <f t="shared" si="2186"/>
        <v>209.90999999999997</v>
      </c>
      <c r="Y542" s="117"/>
      <c r="Z542" s="27"/>
      <c r="AA542" s="33"/>
      <c r="AB542" s="27"/>
      <c r="AC542" s="27"/>
      <c r="AD542" s="27"/>
      <c r="AE542" s="118"/>
      <c r="AF542" s="117"/>
      <c r="AG542" s="27"/>
      <c r="AH542" s="33"/>
      <c r="AI542" s="27"/>
      <c r="AJ542" s="27"/>
      <c r="AK542" s="118"/>
      <c r="AL542" s="70"/>
    </row>
    <row r="543" spans="1:38" outlineLevel="1" x14ac:dyDescent="0.2">
      <c r="A543" s="72"/>
      <c r="B543" s="34">
        <f t="shared" si="2036"/>
        <v>538</v>
      </c>
      <c r="C543" s="2" t="s">
        <v>1034</v>
      </c>
      <c r="D543" s="55">
        <v>44604</v>
      </c>
      <c r="E543" s="2" t="s">
        <v>49</v>
      </c>
      <c r="F543" s="47" t="s">
        <v>10</v>
      </c>
      <c r="G543" s="47" t="s">
        <v>191</v>
      </c>
      <c r="H543" s="47">
        <v>1100</v>
      </c>
      <c r="I543" s="47" t="s">
        <v>132</v>
      </c>
      <c r="J543" s="47" t="s">
        <v>120</v>
      </c>
      <c r="K543" s="121" t="s">
        <v>772</v>
      </c>
      <c r="L543" s="33" t="s">
        <v>66</v>
      </c>
      <c r="M543" s="10">
        <v>2.91</v>
      </c>
      <c r="N543" s="27">
        <v>5.2411347517730498</v>
      </c>
      <c r="O543" s="28">
        <v>1.38</v>
      </c>
      <c r="P543" s="27">
        <v>0</v>
      </c>
      <c r="Q543" s="40">
        <f t="shared" si="1963"/>
        <v>-5.2</v>
      </c>
      <c r="R543" s="42">
        <f t="shared" ref="R543" si="2187">Q543+R542</f>
        <v>113.60000000000019</v>
      </c>
      <c r="S543" s="10">
        <f t="shared" ref="S543" si="2188">M543</f>
        <v>2.91</v>
      </c>
      <c r="T543" s="27">
        <f t="shared" ref="T543" si="2189">IF(S543&gt;0,T$4,0)</f>
        <v>1</v>
      </c>
      <c r="U543" s="28">
        <f t="shared" ref="U543" si="2190">O543</f>
        <v>1.38</v>
      </c>
      <c r="V543" s="27">
        <f t="shared" ref="V543" si="2191">IF(U543&gt;0,V$4,0)</f>
        <v>1</v>
      </c>
      <c r="W543" s="40">
        <f t="shared" si="1073"/>
        <v>-2</v>
      </c>
      <c r="X543" s="42">
        <f t="shared" ref="X543" si="2192">W543+X542</f>
        <v>207.90999999999997</v>
      </c>
      <c r="Y543" s="117"/>
      <c r="Z543" s="27"/>
      <c r="AA543" s="33"/>
      <c r="AB543" s="27"/>
      <c r="AC543" s="27"/>
      <c r="AD543" s="27"/>
      <c r="AE543" s="118"/>
      <c r="AF543" s="117"/>
      <c r="AG543" s="27"/>
      <c r="AH543" s="33"/>
      <c r="AI543" s="27"/>
      <c r="AJ543" s="27"/>
      <c r="AK543" s="118"/>
      <c r="AL543" s="70"/>
    </row>
    <row r="544" spans="1:38" outlineLevel="1" x14ac:dyDescent="0.2">
      <c r="A544" s="72"/>
      <c r="B544" s="34">
        <f t="shared" si="2036"/>
        <v>539</v>
      </c>
      <c r="C544" s="2" t="s">
        <v>1141</v>
      </c>
      <c r="D544" s="55">
        <v>44604</v>
      </c>
      <c r="E544" s="2" t="s">
        <v>49</v>
      </c>
      <c r="F544" s="47" t="s">
        <v>10</v>
      </c>
      <c r="G544" s="47" t="s">
        <v>191</v>
      </c>
      <c r="H544" s="47">
        <v>1100</v>
      </c>
      <c r="I544" s="47" t="s">
        <v>132</v>
      </c>
      <c r="J544" s="47" t="s">
        <v>120</v>
      </c>
      <c r="K544" s="121" t="s">
        <v>772</v>
      </c>
      <c r="L544" s="33" t="s">
        <v>110</v>
      </c>
      <c r="M544" s="10">
        <v>41.05</v>
      </c>
      <c r="N544" s="27">
        <v>0.25</v>
      </c>
      <c r="O544" s="28">
        <v>6.4</v>
      </c>
      <c r="P544" s="27">
        <v>5.000000000000001E-2</v>
      </c>
      <c r="Q544" s="40">
        <f t="shared" si="1963"/>
        <v>-0.3</v>
      </c>
      <c r="R544" s="42">
        <f t="shared" ref="R544" si="2193">Q544+R543</f>
        <v>113.3000000000002</v>
      </c>
      <c r="S544" s="10">
        <f t="shared" ref="S544" si="2194">M544</f>
        <v>41.05</v>
      </c>
      <c r="T544" s="27">
        <f t="shared" ref="T544" si="2195">IF(S544&gt;0,T$4,0)</f>
        <v>1</v>
      </c>
      <c r="U544" s="28">
        <f t="shared" ref="U544" si="2196">O544</f>
        <v>6.4</v>
      </c>
      <c r="V544" s="27">
        <f t="shared" ref="V544" si="2197">IF(U544&gt;0,V$4,0)</f>
        <v>1</v>
      </c>
      <c r="W544" s="40">
        <f t="shared" si="1073"/>
        <v>-2</v>
      </c>
      <c r="X544" s="42">
        <f t="shared" ref="X544" si="2198">W544+X543</f>
        <v>205.90999999999997</v>
      </c>
      <c r="Y544" s="117"/>
      <c r="Z544" s="27"/>
      <c r="AA544" s="33"/>
      <c r="AB544" s="27"/>
      <c r="AC544" s="27"/>
      <c r="AD544" s="27"/>
      <c r="AE544" s="118"/>
      <c r="AF544" s="117"/>
      <c r="AG544" s="27"/>
      <c r="AH544" s="33"/>
      <c r="AI544" s="27"/>
      <c r="AJ544" s="27"/>
      <c r="AK544" s="118"/>
      <c r="AL544" s="70"/>
    </row>
    <row r="545" spans="1:38" outlineLevel="1" x14ac:dyDescent="0.2">
      <c r="A545" s="72"/>
      <c r="B545" s="34">
        <f t="shared" si="2036"/>
        <v>540</v>
      </c>
      <c r="C545" s="2" t="s">
        <v>1068</v>
      </c>
      <c r="D545" s="55">
        <v>44604</v>
      </c>
      <c r="E545" s="2" t="s">
        <v>49</v>
      </c>
      <c r="F545" s="47" t="s">
        <v>34</v>
      </c>
      <c r="G545" s="47" t="s">
        <v>812</v>
      </c>
      <c r="H545" s="47">
        <v>1100</v>
      </c>
      <c r="I545" s="47" t="s">
        <v>132</v>
      </c>
      <c r="J545" s="47" t="s">
        <v>120</v>
      </c>
      <c r="K545" s="121" t="s">
        <v>772</v>
      </c>
      <c r="L545" s="33" t="s">
        <v>8</v>
      </c>
      <c r="M545" s="10">
        <v>8.32</v>
      </c>
      <c r="N545" s="27">
        <v>1.3720689655172411</v>
      </c>
      <c r="O545" s="28">
        <v>3.05</v>
      </c>
      <c r="P545" s="27">
        <v>0.67</v>
      </c>
      <c r="Q545" s="40">
        <f t="shared" si="1963"/>
        <v>0</v>
      </c>
      <c r="R545" s="42">
        <f t="shared" ref="R545" si="2199">Q545+R544</f>
        <v>113.3000000000002</v>
      </c>
      <c r="S545" s="10">
        <f t="shared" ref="S545" si="2200">M545</f>
        <v>8.32</v>
      </c>
      <c r="T545" s="27">
        <f t="shared" ref="T545" si="2201">IF(S545&gt;0,T$4,0)</f>
        <v>1</v>
      </c>
      <c r="U545" s="28">
        <f t="shared" ref="U545" si="2202">O545</f>
        <v>3.05</v>
      </c>
      <c r="V545" s="27">
        <f t="shared" ref="V545" si="2203">IF(U545&gt;0,V$4,0)</f>
        <v>1</v>
      </c>
      <c r="W545" s="40">
        <f t="shared" si="1073"/>
        <v>1.05</v>
      </c>
      <c r="X545" s="42">
        <f t="shared" ref="X545" si="2204">W545+X544</f>
        <v>206.95999999999998</v>
      </c>
      <c r="Y545" s="117"/>
      <c r="Z545" s="27"/>
      <c r="AA545" s="33"/>
      <c r="AB545" s="27"/>
      <c r="AC545" s="27"/>
      <c r="AD545" s="27"/>
      <c r="AE545" s="118"/>
      <c r="AF545" s="117"/>
      <c r="AG545" s="27"/>
      <c r="AH545" s="33"/>
      <c r="AI545" s="27"/>
      <c r="AJ545" s="27"/>
      <c r="AK545" s="118"/>
      <c r="AL545" s="70"/>
    </row>
    <row r="546" spans="1:38" outlineLevel="1" x14ac:dyDescent="0.2">
      <c r="A546" s="72"/>
      <c r="B546" s="34">
        <f t="shared" si="2036"/>
        <v>541</v>
      </c>
      <c r="C546" s="2" t="s">
        <v>1142</v>
      </c>
      <c r="D546" s="55">
        <v>44604</v>
      </c>
      <c r="E546" s="2" t="s">
        <v>49</v>
      </c>
      <c r="F546" s="47" t="s">
        <v>34</v>
      </c>
      <c r="G546" s="47" t="s">
        <v>812</v>
      </c>
      <c r="H546" s="47">
        <v>1100</v>
      </c>
      <c r="I546" s="47" t="s">
        <v>132</v>
      </c>
      <c r="J546" s="47" t="s">
        <v>120</v>
      </c>
      <c r="K546" s="121" t="s">
        <v>772</v>
      </c>
      <c r="L546" s="33" t="s">
        <v>227</v>
      </c>
      <c r="M546" s="10">
        <v>11.04</v>
      </c>
      <c r="N546" s="27">
        <v>1</v>
      </c>
      <c r="O546" s="28">
        <v>3.78</v>
      </c>
      <c r="P546" s="27">
        <v>0.34400000000000008</v>
      </c>
      <c r="Q546" s="40">
        <f t="shared" si="1963"/>
        <v>-1.3</v>
      </c>
      <c r="R546" s="42">
        <f t="shared" ref="R546" si="2205">Q546+R545</f>
        <v>112.0000000000002</v>
      </c>
      <c r="S546" s="10">
        <f t="shared" ref="S546" si="2206">M546</f>
        <v>11.04</v>
      </c>
      <c r="T546" s="27">
        <f t="shared" ref="T546" si="2207">IF(S546&gt;0,T$4,0)</f>
        <v>1</v>
      </c>
      <c r="U546" s="28">
        <f t="shared" ref="U546" si="2208">O546</f>
        <v>3.78</v>
      </c>
      <c r="V546" s="27">
        <f t="shared" ref="V546" si="2209">IF(U546&gt;0,V$4,0)</f>
        <v>1</v>
      </c>
      <c r="W546" s="40">
        <f t="shared" si="1073"/>
        <v>-2</v>
      </c>
      <c r="X546" s="42">
        <f t="shared" ref="X546" si="2210">W546+X545</f>
        <v>204.95999999999998</v>
      </c>
      <c r="Y546" s="117"/>
      <c r="Z546" s="27"/>
      <c r="AA546" s="33"/>
      <c r="AB546" s="27"/>
      <c r="AC546" s="27"/>
      <c r="AD546" s="27"/>
      <c r="AE546" s="118"/>
      <c r="AF546" s="117"/>
      <c r="AG546" s="27"/>
      <c r="AH546" s="33"/>
      <c r="AI546" s="27"/>
      <c r="AJ546" s="27"/>
      <c r="AK546" s="118"/>
      <c r="AL546" s="70"/>
    </row>
    <row r="547" spans="1:38" outlineLevel="1" x14ac:dyDescent="0.2">
      <c r="A547" s="72"/>
      <c r="B547" s="34">
        <f t="shared" si="2036"/>
        <v>542</v>
      </c>
      <c r="C547" s="2" t="s">
        <v>1143</v>
      </c>
      <c r="D547" s="55">
        <v>44605</v>
      </c>
      <c r="E547" s="2" t="s">
        <v>54</v>
      </c>
      <c r="F547" s="47" t="s">
        <v>36</v>
      </c>
      <c r="G547" s="47" t="s">
        <v>67</v>
      </c>
      <c r="H547" s="47">
        <v>1100</v>
      </c>
      <c r="I547" s="47" t="s">
        <v>132</v>
      </c>
      <c r="J547" s="47" t="s">
        <v>120</v>
      </c>
      <c r="K547" s="121" t="s">
        <v>772</v>
      </c>
      <c r="L547" s="33" t="s">
        <v>9</v>
      </c>
      <c r="M547" s="10">
        <v>3.35</v>
      </c>
      <c r="N547" s="27">
        <v>4.2728947368421046</v>
      </c>
      <c r="O547" s="28">
        <v>1.52</v>
      </c>
      <c r="P547" s="27">
        <v>0</v>
      </c>
      <c r="Q547" s="40">
        <f t="shared" si="1963"/>
        <v>10</v>
      </c>
      <c r="R547" s="42">
        <f t="shared" ref="R547" si="2211">Q547+R546</f>
        <v>122.0000000000002</v>
      </c>
      <c r="S547" s="10">
        <f t="shared" ref="S547" si="2212">M547</f>
        <v>3.35</v>
      </c>
      <c r="T547" s="27">
        <f t="shared" ref="T547" si="2213">IF(S547&gt;0,T$4,0)</f>
        <v>1</v>
      </c>
      <c r="U547" s="28">
        <f t="shared" ref="U547" si="2214">O547</f>
        <v>1.52</v>
      </c>
      <c r="V547" s="27">
        <f t="shared" ref="V547" si="2215">IF(U547&gt;0,V$4,0)</f>
        <v>1</v>
      </c>
      <c r="W547" s="40">
        <f t="shared" si="1073"/>
        <v>2.87</v>
      </c>
      <c r="X547" s="42">
        <f t="shared" ref="X547" si="2216">W547+X546</f>
        <v>207.82999999999998</v>
      </c>
      <c r="Y547" s="117"/>
      <c r="Z547" s="27"/>
      <c r="AA547" s="33"/>
      <c r="AB547" s="27"/>
      <c r="AC547" s="27"/>
      <c r="AD547" s="27"/>
      <c r="AE547" s="118"/>
      <c r="AF547" s="117"/>
      <c r="AG547" s="27"/>
      <c r="AH547" s="33"/>
      <c r="AI547" s="27"/>
      <c r="AJ547" s="27"/>
      <c r="AK547" s="118"/>
      <c r="AL547" s="70"/>
    </row>
    <row r="548" spans="1:38" outlineLevel="1" x14ac:dyDescent="0.2">
      <c r="A548" s="72"/>
      <c r="B548" s="34">
        <f t="shared" si="2036"/>
        <v>543</v>
      </c>
      <c r="C548" s="2" t="s">
        <v>1028</v>
      </c>
      <c r="D548" s="55">
        <v>44605</v>
      </c>
      <c r="E548" s="2" t="s">
        <v>54</v>
      </c>
      <c r="F548" s="47" t="s">
        <v>10</v>
      </c>
      <c r="G548" s="47" t="s">
        <v>67</v>
      </c>
      <c r="H548" s="47">
        <v>1100</v>
      </c>
      <c r="I548" s="47" t="s">
        <v>132</v>
      </c>
      <c r="J548" s="47" t="s">
        <v>120</v>
      </c>
      <c r="K548" s="121" t="s">
        <v>772</v>
      </c>
      <c r="L548" s="33" t="s">
        <v>8</v>
      </c>
      <c r="M548" s="10">
        <v>3.9</v>
      </c>
      <c r="N548" s="27">
        <v>3.4470793036750482</v>
      </c>
      <c r="O548" s="28">
        <v>1.62</v>
      </c>
      <c r="P548" s="27">
        <v>0</v>
      </c>
      <c r="Q548" s="40">
        <f t="shared" si="1963"/>
        <v>-3.4</v>
      </c>
      <c r="R548" s="42">
        <f t="shared" ref="R548" si="2217">Q548+R547</f>
        <v>118.60000000000019</v>
      </c>
      <c r="S548" s="10">
        <f t="shared" ref="S548" si="2218">M548</f>
        <v>3.9</v>
      </c>
      <c r="T548" s="27">
        <f t="shared" ref="T548" si="2219">IF(S548&gt;0,T$4,0)</f>
        <v>1</v>
      </c>
      <c r="U548" s="28">
        <f t="shared" ref="U548" si="2220">O548</f>
        <v>1.62</v>
      </c>
      <c r="V548" s="27">
        <f t="shared" ref="V548" si="2221">IF(U548&gt;0,V$4,0)</f>
        <v>1</v>
      </c>
      <c r="W548" s="40">
        <f t="shared" si="1073"/>
        <v>-0.38</v>
      </c>
      <c r="X548" s="42">
        <f t="shared" ref="X548" si="2222">W548+X547</f>
        <v>207.45</v>
      </c>
      <c r="Y548" s="117"/>
      <c r="Z548" s="27"/>
      <c r="AA548" s="33"/>
      <c r="AB548" s="27"/>
      <c r="AC548" s="27"/>
      <c r="AD548" s="27"/>
      <c r="AE548" s="118"/>
      <c r="AF548" s="117"/>
      <c r="AG548" s="27"/>
      <c r="AH548" s="33"/>
      <c r="AI548" s="27"/>
      <c r="AJ548" s="27"/>
      <c r="AK548" s="118"/>
      <c r="AL548" s="70"/>
    </row>
    <row r="549" spans="1:38" outlineLevel="1" x14ac:dyDescent="0.2">
      <c r="A549" s="72"/>
      <c r="B549" s="34">
        <f t="shared" si="2036"/>
        <v>544</v>
      </c>
      <c r="C549" s="2" t="s">
        <v>1144</v>
      </c>
      <c r="D549" s="55">
        <v>44605</v>
      </c>
      <c r="E549" s="2" t="s">
        <v>26</v>
      </c>
      <c r="F549" s="47" t="s">
        <v>10</v>
      </c>
      <c r="G549" s="47" t="s">
        <v>67</v>
      </c>
      <c r="H549" s="47">
        <v>1100</v>
      </c>
      <c r="I549" s="47" t="s">
        <v>132</v>
      </c>
      <c r="J549" s="47" t="s">
        <v>120</v>
      </c>
      <c r="K549" s="121" t="s">
        <v>772</v>
      </c>
      <c r="L549" s="33" t="s">
        <v>8</v>
      </c>
      <c r="M549" s="10">
        <v>3.3</v>
      </c>
      <c r="N549" s="27">
        <v>4.3523456790123456</v>
      </c>
      <c r="O549" s="28">
        <v>1.71</v>
      </c>
      <c r="P549" s="27">
        <v>0</v>
      </c>
      <c r="Q549" s="40">
        <f t="shared" si="1963"/>
        <v>-4.4000000000000004</v>
      </c>
      <c r="R549" s="42">
        <f t="shared" ref="R549" si="2223">Q549+R548</f>
        <v>114.20000000000019</v>
      </c>
      <c r="S549" s="10">
        <f t="shared" ref="S549" si="2224">M549</f>
        <v>3.3</v>
      </c>
      <c r="T549" s="27">
        <f t="shared" ref="T549" si="2225">IF(S549&gt;0,T$4,0)</f>
        <v>1</v>
      </c>
      <c r="U549" s="28">
        <f t="shared" ref="U549" si="2226">O549</f>
        <v>1.71</v>
      </c>
      <c r="V549" s="27">
        <f t="shared" ref="V549" si="2227">IF(U549&gt;0,V$4,0)</f>
        <v>1</v>
      </c>
      <c r="W549" s="40">
        <f t="shared" si="1073"/>
        <v>-0.28999999999999998</v>
      </c>
      <c r="X549" s="42">
        <f t="shared" ref="X549" si="2228">W549+X548</f>
        <v>207.16</v>
      </c>
      <c r="Y549" s="117"/>
      <c r="Z549" s="27"/>
      <c r="AA549" s="33"/>
      <c r="AB549" s="27"/>
      <c r="AC549" s="27"/>
      <c r="AD549" s="27"/>
      <c r="AE549" s="118"/>
      <c r="AF549" s="117"/>
      <c r="AG549" s="27"/>
      <c r="AH549" s="33"/>
      <c r="AI549" s="27"/>
      <c r="AJ549" s="27"/>
      <c r="AK549" s="118"/>
      <c r="AL549" s="70"/>
    </row>
    <row r="550" spans="1:38" outlineLevel="1" x14ac:dyDescent="0.2">
      <c r="A550" s="72"/>
      <c r="B550" s="34">
        <f t="shared" si="2036"/>
        <v>545</v>
      </c>
      <c r="C550" s="2" t="s">
        <v>1145</v>
      </c>
      <c r="D550" s="55">
        <v>44607</v>
      </c>
      <c r="E550" s="2" t="s">
        <v>33</v>
      </c>
      <c r="F550" s="47" t="s">
        <v>10</v>
      </c>
      <c r="G550" s="47" t="s">
        <v>67</v>
      </c>
      <c r="H550" s="47">
        <v>1300</v>
      </c>
      <c r="I550" s="47" t="s">
        <v>132</v>
      </c>
      <c r="J550" s="47" t="s">
        <v>120</v>
      </c>
      <c r="K550" s="121" t="s">
        <v>772</v>
      </c>
      <c r="L550" s="33" t="s">
        <v>12</v>
      </c>
      <c r="M550" s="10">
        <v>2.2999999999999998</v>
      </c>
      <c r="N550" s="27">
        <v>7.72</v>
      </c>
      <c r="O550" s="28">
        <v>1.17</v>
      </c>
      <c r="P550" s="27">
        <v>0</v>
      </c>
      <c r="Q550" s="40">
        <f t="shared" si="1963"/>
        <v>-7.7</v>
      </c>
      <c r="R550" s="42">
        <f t="shared" ref="R550" si="2229">Q550+R549</f>
        <v>106.50000000000018</v>
      </c>
      <c r="S550" s="10">
        <f t="shared" ref="S550" si="2230">M550</f>
        <v>2.2999999999999998</v>
      </c>
      <c r="T550" s="27">
        <f t="shared" ref="T550" si="2231">IF(S550&gt;0,T$4,0)</f>
        <v>1</v>
      </c>
      <c r="U550" s="28">
        <f t="shared" ref="U550" si="2232">O550</f>
        <v>1.17</v>
      </c>
      <c r="V550" s="27">
        <f t="shared" ref="V550" si="2233">IF(U550&gt;0,V$4,0)</f>
        <v>1</v>
      </c>
      <c r="W550" s="40">
        <f t="shared" si="1073"/>
        <v>-0.83</v>
      </c>
      <c r="X550" s="42">
        <f t="shared" ref="X550" si="2234">W550+X549</f>
        <v>206.32999999999998</v>
      </c>
      <c r="Y550" s="117"/>
      <c r="Z550" s="27"/>
      <c r="AA550" s="33"/>
      <c r="AB550" s="27"/>
      <c r="AC550" s="27"/>
      <c r="AD550" s="27"/>
      <c r="AE550" s="118"/>
      <c r="AF550" s="117"/>
      <c r="AG550" s="27"/>
      <c r="AH550" s="33"/>
      <c r="AI550" s="27"/>
      <c r="AJ550" s="27"/>
      <c r="AK550" s="118"/>
      <c r="AL550" s="70"/>
    </row>
    <row r="551" spans="1:38" outlineLevel="1" x14ac:dyDescent="0.2">
      <c r="A551" s="72"/>
      <c r="B551" s="34">
        <f t="shared" si="2036"/>
        <v>546</v>
      </c>
      <c r="C551" s="2" t="s">
        <v>1146</v>
      </c>
      <c r="D551" s="55">
        <v>44607</v>
      </c>
      <c r="E551" s="2" t="s">
        <v>947</v>
      </c>
      <c r="F551" s="47" t="s">
        <v>10</v>
      </c>
      <c r="G551" s="47" t="s">
        <v>67</v>
      </c>
      <c r="H551" s="47">
        <v>1100</v>
      </c>
      <c r="I551" s="47" t="s">
        <v>131</v>
      </c>
      <c r="J551" s="47" t="s">
        <v>178</v>
      </c>
      <c r="K551" s="121" t="s">
        <v>772</v>
      </c>
      <c r="L551" s="33" t="s">
        <v>9</v>
      </c>
      <c r="M551" s="10">
        <v>2.4900000000000002</v>
      </c>
      <c r="N551" s="27">
        <v>6.706666666666667</v>
      </c>
      <c r="O551" s="28">
        <v>1.3</v>
      </c>
      <c r="P551" s="27">
        <v>0</v>
      </c>
      <c r="Q551" s="40">
        <f t="shared" si="1963"/>
        <v>10</v>
      </c>
      <c r="R551" s="42">
        <f t="shared" ref="R551" si="2235">Q551+R550</f>
        <v>116.50000000000018</v>
      </c>
      <c r="S551" s="10">
        <f t="shared" ref="S551" si="2236">M551</f>
        <v>2.4900000000000002</v>
      </c>
      <c r="T551" s="27">
        <f t="shared" ref="T551" si="2237">IF(S551&gt;0,T$4,0)</f>
        <v>1</v>
      </c>
      <c r="U551" s="28">
        <f t="shared" ref="U551" si="2238">O551</f>
        <v>1.3</v>
      </c>
      <c r="V551" s="27">
        <f t="shared" ref="V551" si="2239">IF(U551&gt;0,V$4,0)</f>
        <v>1</v>
      </c>
      <c r="W551" s="40">
        <f t="shared" si="1073"/>
        <v>1.79</v>
      </c>
      <c r="X551" s="42">
        <f t="shared" ref="X551" si="2240">W551+X550</f>
        <v>208.11999999999998</v>
      </c>
      <c r="Y551" s="117"/>
      <c r="Z551" s="27"/>
      <c r="AA551" s="33"/>
      <c r="AB551" s="27"/>
      <c r="AC551" s="27"/>
      <c r="AD551" s="27"/>
      <c r="AE551" s="118"/>
      <c r="AF551" s="117"/>
      <c r="AG551" s="27"/>
      <c r="AH551" s="33"/>
      <c r="AI551" s="27"/>
      <c r="AJ551" s="27"/>
      <c r="AK551" s="118"/>
      <c r="AL551" s="70"/>
    </row>
    <row r="552" spans="1:38" outlineLevel="1" x14ac:dyDescent="0.2">
      <c r="A552" s="72"/>
      <c r="B552" s="34">
        <f t="shared" si="2036"/>
        <v>547</v>
      </c>
      <c r="C552" s="2" t="s">
        <v>1150</v>
      </c>
      <c r="D552" s="55">
        <v>44608</v>
      </c>
      <c r="E552" s="2" t="s">
        <v>1151</v>
      </c>
      <c r="F552" s="47" t="s">
        <v>25</v>
      </c>
      <c r="G552" s="47" t="s">
        <v>67</v>
      </c>
      <c r="H552" s="47">
        <v>1200</v>
      </c>
      <c r="I552" s="47" t="s">
        <v>132</v>
      </c>
      <c r="J552" s="47" t="s">
        <v>1152</v>
      </c>
      <c r="K552" s="121" t="s">
        <v>772</v>
      </c>
      <c r="L552" s="33" t="s">
        <v>12</v>
      </c>
      <c r="M552" s="10">
        <v>4.54</v>
      </c>
      <c r="N552" s="27">
        <v>2.8205602240896361</v>
      </c>
      <c r="O552" s="28">
        <v>1.6</v>
      </c>
      <c r="P552" s="27">
        <v>0</v>
      </c>
      <c r="Q552" s="40">
        <f t="shared" si="1963"/>
        <v>-2.8</v>
      </c>
      <c r="R552" s="42">
        <f t="shared" ref="R552" si="2241">Q552+R551</f>
        <v>113.70000000000019</v>
      </c>
      <c r="S552" s="10">
        <f t="shared" ref="S552" si="2242">M552</f>
        <v>4.54</v>
      </c>
      <c r="T552" s="27">
        <f t="shared" ref="T552" si="2243">IF(S552&gt;0,T$4,0)</f>
        <v>1</v>
      </c>
      <c r="U552" s="28">
        <f t="shared" ref="U552" si="2244">O552</f>
        <v>1.6</v>
      </c>
      <c r="V552" s="27">
        <f t="shared" ref="V552" si="2245">IF(U552&gt;0,V$4,0)</f>
        <v>1</v>
      </c>
      <c r="W552" s="40">
        <f t="shared" si="1073"/>
        <v>-0.4</v>
      </c>
      <c r="X552" s="42">
        <f t="shared" ref="X552" si="2246">W552+X551</f>
        <v>207.71999999999997</v>
      </c>
      <c r="Y552" s="117"/>
      <c r="Z552" s="27"/>
      <c r="AA552" s="33"/>
      <c r="AB552" s="27"/>
      <c r="AC552" s="27"/>
      <c r="AD552" s="27"/>
      <c r="AE552" s="118"/>
      <c r="AF552" s="117"/>
      <c r="AG552" s="27"/>
      <c r="AH552" s="33"/>
      <c r="AI552" s="27"/>
      <c r="AJ552" s="27"/>
      <c r="AK552" s="118"/>
      <c r="AL552" s="70"/>
    </row>
    <row r="553" spans="1:38" outlineLevel="1" x14ac:dyDescent="0.2">
      <c r="A553" s="72"/>
      <c r="B553" s="34">
        <f t="shared" si="2036"/>
        <v>548</v>
      </c>
      <c r="C553" s="2" t="s">
        <v>1147</v>
      </c>
      <c r="D553" s="55">
        <v>44608</v>
      </c>
      <c r="E553" s="2" t="s">
        <v>43</v>
      </c>
      <c r="F553" s="47" t="s">
        <v>25</v>
      </c>
      <c r="G553" s="47" t="s">
        <v>67</v>
      </c>
      <c r="H553" s="47">
        <v>1300</v>
      </c>
      <c r="I553" s="47" t="s">
        <v>132</v>
      </c>
      <c r="J553" s="47" t="s">
        <v>120</v>
      </c>
      <c r="K553" s="121" t="s">
        <v>772</v>
      </c>
      <c r="L553" s="33" t="s">
        <v>12</v>
      </c>
      <c r="M553" s="10">
        <v>8.0399999999999991</v>
      </c>
      <c r="N553" s="27">
        <v>1.4242857142857144</v>
      </c>
      <c r="O553" s="28">
        <v>3.7</v>
      </c>
      <c r="P553" s="27">
        <v>0.5127272727272727</v>
      </c>
      <c r="Q553" s="40">
        <f t="shared" si="1963"/>
        <v>0</v>
      </c>
      <c r="R553" s="42">
        <f t="shared" ref="R553:R556" si="2247">Q553+R552</f>
        <v>113.70000000000019</v>
      </c>
      <c r="S553" s="10">
        <f t="shared" ref="S553:S556" si="2248">M553</f>
        <v>8.0399999999999991</v>
      </c>
      <c r="T553" s="27">
        <f t="shared" ref="T553:T556" si="2249">IF(S553&gt;0,T$4,0)</f>
        <v>1</v>
      </c>
      <c r="U553" s="28">
        <f t="shared" ref="U553:U556" si="2250">O553</f>
        <v>3.7</v>
      </c>
      <c r="V553" s="27">
        <f t="shared" ref="V553:V556" si="2251">IF(U553&gt;0,V$4,0)</f>
        <v>1</v>
      </c>
      <c r="W553" s="40">
        <f t="shared" si="1073"/>
        <v>1.7</v>
      </c>
      <c r="X553" s="42">
        <f t="shared" ref="X553:X556" si="2252">W553+X552</f>
        <v>209.41999999999996</v>
      </c>
      <c r="Y553" s="117"/>
      <c r="Z553" s="27"/>
      <c r="AA553" s="33"/>
      <c r="AB553" s="27"/>
      <c r="AC553" s="27"/>
      <c r="AD553" s="27"/>
      <c r="AE553" s="118"/>
      <c r="AF553" s="117"/>
      <c r="AG553" s="27"/>
      <c r="AH553" s="33"/>
      <c r="AI553" s="27"/>
      <c r="AJ553" s="27"/>
      <c r="AK553" s="118"/>
      <c r="AL553" s="70"/>
    </row>
    <row r="554" spans="1:38" outlineLevel="1" x14ac:dyDescent="0.2">
      <c r="A554" s="72"/>
      <c r="B554" s="34">
        <f t="shared" si="2036"/>
        <v>549</v>
      </c>
      <c r="C554" s="2" t="s">
        <v>1148</v>
      </c>
      <c r="D554" s="55">
        <v>44608</v>
      </c>
      <c r="E554" s="2" t="s">
        <v>43</v>
      </c>
      <c r="F554" s="47" t="s">
        <v>41</v>
      </c>
      <c r="G554" s="47" t="s">
        <v>71</v>
      </c>
      <c r="H554" s="47">
        <v>1300</v>
      </c>
      <c r="I554" s="47" t="s">
        <v>132</v>
      </c>
      <c r="J554" s="47" t="s">
        <v>120</v>
      </c>
      <c r="K554" s="121" t="s">
        <v>772</v>
      </c>
      <c r="L554" s="33" t="s">
        <v>9</v>
      </c>
      <c r="M554" s="10">
        <v>5.6</v>
      </c>
      <c r="N554" s="27">
        <v>2.1761728395061728</v>
      </c>
      <c r="O554" s="28">
        <v>1.86</v>
      </c>
      <c r="P554" s="27">
        <v>2.4971428571428573</v>
      </c>
      <c r="Q554" s="40">
        <f t="shared" si="1963"/>
        <v>12.2</v>
      </c>
      <c r="R554" s="42">
        <f t="shared" si="2247"/>
        <v>125.90000000000019</v>
      </c>
      <c r="S554" s="10">
        <f t="shared" si="2248"/>
        <v>5.6</v>
      </c>
      <c r="T554" s="27">
        <f t="shared" si="2249"/>
        <v>1</v>
      </c>
      <c r="U554" s="28">
        <f t="shared" si="2250"/>
        <v>1.86</v>
      </c>
      <c r="V554" s="27">
        <f t="shared" si="2251"/>
        <v>1</v>
      </c>
      <c r="W554" s="40">
        <f t="shared" si="1073"/>
        <v>5.46</v>
      </c>
      <c r="X554" s="42">
        <f t="shared" si="2252"/>
        <v>214.87999999999997</v>
      </c>
      <c r="Y554" s="117"/>
      <c r="Z554" s="27"/>
      <c r="AA554" s="33"/>
      <c r="AB554" s="27"/>
      <c r="AC554" s="27"/>
      <c r="AD554" s="27"/>
      <c r="AE554" s="118"/>
      <c r="AF554" s="117"/>
      <c r="AG554" s="27"/>
      <c r="AH554" s="33"/>
      <c r="AI554" s="27"/>
      <c r="AJ554" s="27"/>
      <c r="AK554" s="118"/>
      <c r="AL554" s="70"/>
    </row>
    <row r="555" spans="1:38" outlineLevel="1" x14ac:dyDescent="0.2">
      <c r="A555" s="72"/>
      <c r="B555" s="34">
        <f t="shared" si="2036"/>
        <v>550</v>
      </c>
      <c r="C555" s="2" t="s">
        <v>1149</v>
      </c>
      <c r="D555" s="55">
        <v>44608</v>
      </c>
      <c r="E555" s="2" t="s">
        <v>615</v>
      </c>
      <c r="F555" s="47" t="s">
        <v>36</v>
      </c>
      <c r="G555" s="47" t="s">
        <v>67</v>
      </c>
      <c r="H555" s="47">
        <v>1400</v>
      </c>
      <c r="I555" s="47" t="s">
        <v>132</v>
      </c>
      <c r="J555" s="47" t="s">
        <v>178</v>
      </c>
      <c r="K555" s="121" t="s">
        <v>772</v>
      </c>
      <c r="L555" s="33" t="s">
        <v>9</v>
      </c>
      <c r="M555" s="10">
        <v>3.29</v>
      </c>
      <c r="N555" s="27">
        <v>4.353513513513513</v>
      </c>
      <c r="O555" s="28">
        <v>1.59</v>
      </c>
      <c r="P555" s="27">
        <v>0</v>
      </c>
      <c r="Q555" s="40">
        <f t="shared" si="1963"/>
        <v>10</v>
      </c>
      <c r="R555" s="42">
        <f t="shared" si="2247"/>
        <v>135.9000000000002</v>
      </c>
      <c r="S555" s="10">
        <f t="shared" si="2248"/>
        <v>3.29</v>
      </c>
      <c r="T555" s="27">
        <f t="shared" si="2249"/>
        <v>1</v>
      </c>
      <c r="U555" s="28">
        <f t="shared" si="2250"/>
        <v>1.59</v>
      </c>
      <c r="V555" s="27">
        <f t="shared" si="2251"/>
        <v>1</v>
      </c>
      <c r="W555" s="40">
        <f t="shared" si="1073"/>
        <v>2.88</v>
      </c>
      <c r="X555" s="42">
        <f t="shared" si="2252"/>
        <v>217.75999999999996</v>
      </c>
      <c r="Y555" s="117"/>
      <c r="Z555" s="27"/>
      <c r="AA555" s="33"/>
      <c r="AB555" s="27"/>
      <c r="AC555" s="27"/>
      <c r="AD555" s="27"/>
      <c r="AE555" s="118"/>
      <c r="AF555" s="117"/>
      <c r="AG555" s="27"/>
      <c r="AH555" s="33"/>
      <c r="AI555" s="27"/>
      <c r="AJ555" s="27"/>
      <c r="AK555" s="118"/>
      <c r="AL555" s="70"/>
    </row>
    <row r="556" spans="1:38" outlineLevel="1" x14ac:dyDescent="0.2">
      <c r="A556" s="72"/>
      <c r="B556" s="34">
        <f t="shared" si="2036"/>
        <v>551</v>
      </c>
      <c r="C556" s="2" t="s">
        <v>1094</v>
      </c>
      <c r="D556" s="55">
        <v>44609</v>
      </c>
      <c r="E556" s="2" t="s">
        <v>44</v>
      </c>
      <c r="F556" s="47" t="s">
        <v>36</v>
      </c>
      <c r="G556" s="47" t="s">
        <v>67</v>
      </c>
      <c r="H556" s="47">
        <v>1000</v>
      </c>
      <c r="I556" s="47" t="s">
        <v>132</v>
      </c>
      <c r="J556" s="47" t="s">
        <v>120</v>
      </c>
      <c r="K556" s="121" t="s">
        <v>772</v>
      </c>
      <c r="L556" s="33" t="s">
        <v>9</v>
      </c>
      <c r="M556" s="10">
        <v>5.33</v>
      </c>
      <c r="N556" s="27">
        <v>2.3147058823529414</v>
      </c>
      <c r="O556" s="28">
        <v>1.97</v>
      </c>
      <c r="P556" s="27">
        <v>2.3800000000000003</v>
      </c>
      <c r="Q556" s="40">
        <f t="shared" si="1963"/>
        <v>12.3</v>
      </c>
      <c r="R556" s="42">
        <f t="shared" si="2247"/>
        <v>148.20000000000022</v>
      </c>
      <c r="S556" s="10">
        <f t="shared" si="2248"/>
        <v>5.33</v>
      </c>
      <c r="T556" s="27">
        <f t="shared" si="2249"/>
        <v>1</v>
      </c>
      <c r="U556" s="28">
        <f t="shared" si="2250"/>
        <v>1.97</v>
      </c>
      <c r="V556" s="27">
        <f t="shared" si="2251"/>
        <v>1</v>
      </c>
      <c r="W556" s="40">
        <f t="shared" si="1073"/>
        <v>5.3</v>
      </c>
      <c r="X556" s="42">
        <f t="shared" si="2252"/>
        <v>223.05999999999997</v>
      </c>
      <c r="Y556" s="117"/>
      <c r="Z556" s="27"/>
      <c r="AA556" s="33"/>
      <c r="AB556" s="27"/>
      <c r="AC556" s="27"/>
      <c r="AD556" s="27"/>
      <c r="AE556" s="118"/>
      <c r="AF556" s="117"/>
      <c r="AG556" s="27"/>
      <c r="AH556" s="33"/>
      <c r="AI556" s="27"/>
      <c r="AJ556" s="27"/>
      <c r="AK556" s="118"/>
      <c r="AL556" s="70"/>
    </row>
    <row r="557" spans="1:38" outlineLevel="1" x14ac:dyDescent="0.2">
      <c r="A557" s="72"/>
      <c r="B557" s="34">
        <f t="shared" si="2036"/>
        <v>552</v>
      </c>
      <c r="C557" s="2" t="s">
        <v>1154</v>
      </c>
      <c r="D557" s="55">
        <v>44609</v>
      </c>
      <c r="E557" s="2" t="s">
        <v>44</v>
      </c>
      <c r="F557" s="47" t="s">
        <v>36</v>
      </c>
      <c r="G557" s="47" t="s">
        <v>67</v>
      </c>
      <c r="H557" s="47">
        <v>1000</v>
      </c>
      <c r="I557" s="47" t="s">
        <v>132</v>
      </c>
      <c r="J557" s="47" t="s">
        <v>120</v>
      </c>
      <c r="K557" s="121" t="s">
        <v>772</v>
      </c>
      <c r="L557" s="33" t="s">
        <v>8</v>
      </c>
      <c r="M557" s="10">
        <v>5</v>
      </c>
      <c r="N557" s="27">
        <v>2.4949999999999997</v>
      </c>
      <c r="O557" s="28">
        <v>1.65</v>
      </c>
      <c r="P557" s="27">
        <v>0</v>
      </c>
      <c r="Q557" s="40">
        <f t="shared" si="1963"/>
        <v>-2.5</v>
      </c>
      <c r="R557" s="42">
        <f t="shared" ref="R557" si="2253">Q557+R556</f>
        <v>145.70000000000022</v>
      </c>
      <c r="S557" s="10">
        <f t="shared" ref="S557" si="2254">M557</f>
        <v>5</v>
      </c>
      <c r="T557" s="27">
        <f t="shared" ref="T557" si="2255">IF(S557&gt;0,T$4,0)</f>
        <v>1</v>
      </c>
      <c r="U557" s="28">
        <f t="shared" ref="U557" si="2256">O557</f>
        <v>1.65</v>
      </c>
      <c r="V557" s="27">
        <f t="shared" ref="V557" si="2257">IF(U557&gt;0,V$4,0)</f>
        <v>1</v>
      </c>
      <c r="W557" s="40">
        <f t="shared" si="1073"/>
        <v>-0.35</v>
      </c>
      <c r="X557" s="42">
        <f t="shared" ref="X557" si="2258">W557+X556</f>
        <v>222.70999999999998</v>
      </c>
      <c r="Y557" s="117"/>
      <c r="Z557" s="27"/>
      <c r="AA557" s="33"/>
      <c r="AB557" s="27"/>
      <c r="AC557" s="27"/>
      <c r="AD557" s="27"/>
      <c r="AE557" s="118"/>
      <c r="AF557" s="117"/>
      <c r="AG557" s="27"/>
      <c r="AH557" s="33"/>
      <c r="AI557" s="27"/>
      <c r="AJ557" s="27"/>
      <c r="AK557" s="118"/>
      <c r="AL557" s="70"/>
    </row>
    <row r="558" spans="1:38" outlineLevel="1" x14ac:dyDescent="0.2">
      <c r="A558" s="72"/>
      <c r="B558" s="34">
        <f t="shared" si="2036"/>
        <v>553</v>
      </c>
      <c r="C558" s="2" t="s">
        <v>823</v>
      </c>
      <c r="D558" s="55">
        <v>44610</v>
      </c>
      <c r="E558" s="2" t="s">
        <v>11</v>
      </c>
      <c r="F558" s="47" t="s">
        <v>36</v>
      </c>
      <c r="G558" s="47" t="s">
        <v>67</v>
      </c>
      <c r="H558" s="47">
        <v>1212</v>
      </c>
      <c r="I558" s="47" t="s">
        <v>132</v>
      </c>
      <c r="J558" s="47" t="s">
        <v>120</v>
      </c>
      <c r="K558" s="121" t="s">
        <v>772</v>
      </c>
      <c r="L558" s="33" t="s">
        <v>66</v>
      </c>
      <c r="M558" s="10">
        <v>1.76</v>
      </c>
      <c r="N558" s="27">
        <v>13.124897959183674</v>
      </c>
      <c r="O558" s="28">
        <v>1.1399999999999999</v>
      </c>
      <c r="P558" s="27">
        <v>0</v>
      </c>
      <c r="Q558" s="40">
        <f t="shared" si="1963"/>
        <v>-13.1</v>
      </c>
      <c r="R558" s="42">
        <f t="shared" ref="R558" si="2259">Q558+R557</f>
        <v>132.60000000000022</v>
      </c>
      <c r="S558" s="10">
        <f t="shared" ref="S558" si="2260">M558</f>
        <v>1.76</v>
      </c>
      <c r="T558" s="27">
        <f t="shared" ref="T558" si="2261">IF(S558&gt;0,T$4,0)</f>
        <v>1</v>
      </c>
      <c r="U558" s="28">
        <f t="shared" ref="U558" si="2262">O558</f>
        <v>1.1399999999999999</v>
      </c>
      <c r="V558" s="27">
        <f t="shared" ref="V558" si="2263">IF(U558&gt;0,V$4,0)</f>
        <v>1</v>
      </c>
      <c r="W558" s="40">
        <f t="shared" si="1073"/>
        <v>-2</v>
      </c>
      <c r="X558" s="42">
        <f t="shared" ref="X558" si="2264">W558+X557</f>
        <v>220.70999999999998</v>
      </c>
      <c r="Y558" s="117"/>
      <c r="Z558" s="27"/>
      <c r="AA558" s="33"/>
      <c r="AB558" s="27"/>
      <c r="AC558" s="27"/>
      <c r="AD558" s="27"/>
      <c r="AE558" s="118"/>
      <c r="AF558" s="117"/>
      <c r="AG558" s="27"/>
      <c r="AH558" s="33"/>
      <c r="AI558" s="27"/>
      <c r="AJ558" s="27"/>
      <c r="AK558" s="118"/>
      <c r="AL558" s="70"/>
    </row>
    <row r="559" spans="1:38" outlineLevel="1" x14ac:dyDescent="0.2">
      <c r="A559" s="72"/>
      <c r="B559" s="34">
        <f t="shared" si="2036"/>
        <v>554</v>
      </c>
      <c r="C559" s="2" t="s">
        <v>1155</v>
      </c>
      <c r="D559" s="55">
        <v>44610</v>
      </c>
      <c r="E559" s="2" t="s">
        <v>27</v>
      </c>
      <c r="F559" s="47" t="s">
        <v>25</v>
      </c>
      <c r="G559" s="47" t="s">
        <v>245</v>
      </c>
      <c r="H559" s="47">
        <v>955</v>
      </c>
      <c r="I559" s="47" t="s">
        <v>132</v>
      </c>
      <c r="J559" s="47" t="s">
        <v>120</v>
      </c>
      <c r="K559" s="121" t="s">
        <v>772</v>
      </c>
      <c r="L559" s="33" t="s">
        <v>62</v>
      </c>
      <c r="M559" s="10">
        <v>4.17</v>
      </c>
      <c r="N559" s="27">
        <v>3.1454901960784314</v>
      </c>
      <c r="O559" s="28">
        <v>2.27</v>
      </c>
      <c r="P559" s="27">
        <v>2.48</v>
      </c>
      <c r="Q559" s="40">
        <f t="shared" si="1963"/>
        <v>-5.6</v>
      </c>
      <c r="R559" s="42">
        <f t="shared" ref="R559" si="2265">Q559+R558</f>
        <v>127.00000000000023</v>
      </c>
      <c r="S559" s="10">
        <f t="shared" ref="S559" si="2266">M559</f>
        <v>4.17</v>
      </c>
      <c r="T559" s="27">
        <f t="shared" ref="T559" si="2267">IF(S559&gt;0,T$4,0)</f>
        <v>1</v>
      </c>
      <c r="U559" s="28">
        <f t="shared" ref="U559" si="2268">O559</f>
        <v>2.27</v>
      </c>
      <c r="V559" s="27">
        <f t="shared" ref="V559" si="2269">IF(U559&gt;0,V$4,0)</f>
        <v>1</v>
      </c>
      <c r="W559" s="40">
        <f t="shared" si="1073"/>
        <v>-2</v>
      </c>
      <c r="X559" s="42">
        <f t="shared" ref="X559" si="2270">W559+X558</f>
        <v>218.70999999999998</v>
      </c>
      <c r="Y559" s="117"/>
      <c r="Z559" s="27"/>
      <c r="AA559" s="33"/>
      <c r="AB559" s="27"/>
      <c r="AC559" s="27"/>
      <c r="AD559" s="27"/>
      <c r="AE559" s="118"/>
      <c r="AF559" s="117"/>
      <c r="AG559" s="27"/>
      <c r="AH559" s="33"/>
      <c r="AI559" s="27"/>
      <c r="AJ559" s="27"/>
      <c r="AK559" s="118"/>
      <c r="AL559" s="70"/>
    </row>
    <row r="560" spans="1:38" outlineLevel="1" x14ac:dyDescent="0.2">
      <c r="A560" s="72"/>
      <c r="B560" s="34">
        <f t="shared" si="2036"/>
        <v>555</v>
      </c>
      <c r="C560" s="2" t="s">
        <v>1156</v>
      </c>
      <c r="D560" s="55">
        <v>44611</v>
      </c>
      <c r="E560" s="2" t="s">
        <v>40</v>
      </c>
      <c r="F560" s="47" t="s">
        <v>25</v>
      </c>
      <c r="G560" s="47" t="s">
        <v>245</v>
      </c>
      <c r="H560" s="47">
        <v>1000</v>
      </c>
      <c r="I560" s="47" t="s">
        <v>132</v>
      </c>
      <c r="J560" s="47" t="s">
        <v>120</v>
      </c>
      <c r="K560" s="121" t="s">
        <v>772</v>
      </c>
      <c r="L560" s="33" t="s">
        <v>12</v>
      </c>
      <c r="M560" s="10">
        <v>1.45</v>
      </c>
      <c r="N560" s="27">
        <v>22.173793103448276</v>
      </c>
      <c r="O560" s="28">
        <v>1.1599999999999999</v>
      </c>
      <c r="P560" s="27">
        <v>0</v>
      </c>
      <c r="Q560" s="40">
        <f t="shared" si="1963"/>
        <v>-22.2</v>
      </c>
      <c r="R560" s="42">
        <f t="shared" ref="R560" si="2271">Q560+R559</f>
        <v>104.80000000000022</v>
      </c>
      <c r="S560" s="10">
        <f t="shared" ref="S560" si="2272">M560</f>
        <v>1.45</v>
      </c>
      <c r="T560" s="27">
        <f t="shared" ref="T560" si="2273">IF(S560&gt;0,T$4,0)</f>
        <v>1</v>
      </c>
      <c r="U560" s="28">
        <f t="shared" ref="U560" si="2274">O560</f>
        <v>1.1599999999999999</v>
      </c>
      <c r="V560" s="27">
        <f t="shared" ref="V560" si="2275">IF(U560&gt;0,V$4,0)</f>
        <v>1</v>
      </c>
      <c r="W560" s="40">
        <f t="shared" si="1073"/>
        <v>-0.84</v>
      </c>
      <c r="X560" s="42">
        <f t="shared" ref="X560" si="2276">W560+X559</f>
        <v>217.86999999999998</v>
      </c>
      <c r="Y560" s="117"/>
      <c r="Z560" s="27"/>
      <c r="AA560" s="33"/>
      <c r="AB560" s="27"/>
      <c r="AC560" s="27"/>
      <c r="AD560" s="27"/>
      <c r="AE560" s="118"/>
      <c r="AF560" s="117"/>
      <c r="AG560" s="27"/>
      <c r="AH560" s="33"/>
      <c r="AI560" s="27"/>
      <c r="AJ560" s="27"/>
      <c r="AK560" s="118"/>
      <c r="AL560" s="70"/>
    </row>
    <row r="561" spans="1:38" outlineLevel="1" x14ac:dyDescent="0.2">
      <c r="A561" s="72"/>
      <c r="B561" s="34">
        <f t="shared" si="2036"/>
        <v>556</v>
      </c>
      <c r="C561" s="2" t="s">
        <v>1157</v>
      </c>
      <c r="D561" s="55">
        <v>44611</v>
      </c>
      <c r="E561" s="2" t="s">
        <v>31</v>
      </c>
      <c r="F561" s="47" t="s">
        <v>34</v>
      </c>
      <c r="G561" s="47" t="s">
        <v>245</v>
      </c>
      <c r="H561" s="47">
        <v>1100</v>
      </c>
      <c r="I561" s="47" t="s">
        <v>132</v>
      </c>
      <c r="J561" s="47" t="s">
        <v>120</v>
      </c>
      <c r="K561" s="121" t="s">
        <v>772</v>
      </c>
      <c r="L561" s="33" t="s">
        <v>204</v>
      </c>
      <c r="M561" s="10">
        <v>37.76</v>
      </c>
      <c r="N561" s="27">
        <v>0.27129032258064517</v>
      </c>
      <c r="O561" s="28">
        <v>10.38</v>
      </c>
      <c r="P561" s="27">
        <v>3.0000000000000006E-2</v>
      </c>
      <c r="Q561" s="40">
        <f t="shared" si="1963"/>
        <v>-0.3</v>
      </c>
      <c r="R561" s="42">
        <f t="shared" ref="R561" si="2277">Q561+R560</f>
        <v>104.50000000000023</v>
      </c>
      <c r="S561" s="10">
        <f t="shared" ref="S561" si="2278">M561</f>
        <v>37.76</v>
      </c>
      <c r="T561" s="27">
        <f t="shared" ref="T561" si="2279">IF(S561&gt;0,T$4,0)</f>
        <v>1</v>
      </c>
      <c r="U561" s="28">
        <f t="shared" ref="U561" si="2280">O561</f>
        <v>10.38</v>
      </c>
      <c r="V561" s="27">
        <f t="shared" ref="V561" si="2281">IF(U561&gt;0,V$4,0)</f>
        <v>1</v>
      </c>
      <c r="W561" s="40">
        <f t="shared" si="1073"/>
        <v>-2</v>
      </c>
      <c r="X561" s="42">
        <f t="shared" ref="X561" si="2282">W561+X560</f>
        <v>215.86999999999998</v>
      </c>
      <c r="Y561" s="117"/>
      <c r="Z561" s="27"/>
      <c r="AA561" s="33"/>
      <c r="AB561" s="27"/>
      <c r="AC561" s="27"/>
      <c r="AD561" s="27"/>
      <c r="AE561" s="118"/>
      <c r="AF561" s="117"/>
      <c r="AG561" s="27"/>
      <c r="AH561" s="33"/>
      <c r="AI561" s="27"/>
      <c r="AJ561" s="27"/>
      <c r="AK561" s="118"/>
      <c r="AL561" s="70"/>
    </row>
    <row r="562" spans="1:38" outlineLevel="1" x14ac:dyDescent="0.2">
      <c r="A562" s="72"/>
      <c r="B562" s="34">
        <f t="shared" si="2036"/>
        <v>557</v>
      </c>
      <c r="C562" s="2" t="s">
        <v>1158</v>
      </c>
      <c r="D562" s="55">
        <v>44611</v>
      </c>
      <c r="E562" s="2" t="s">
        <v>31</v>
      </c>
      <c r="F562" s="47" t="s">
        <v>34</v>
      </c>
      <c r="G562" s="47" t="s">
        <v>245</v>
      </c>
      <c r="H562" s="47">
        <v>1100</v>
      </c>
      <c r="I562" s="47" t="s">
        <v>132</v>
      </c>
      <c r="J562" s="47" t="s">
        <v>120</v>
      </c>
      <c r="K562" s="121" t="s">
        <v>772</v>
      </c>
      <c r="L562" s="33" t="s">
        <v>110</v>
      </c>
      <c r="M562" s="10">
        <v>12.49</v>
      </c>
      <c r="N562" s="27">
        <v>0.86652173913043484</v>
      </c>
      <c r="O562" s="28">
        <v>4</v>
      </c>
      <c r="P562" s="27">
        <v>0.28200000000000008</v>
      </c>
      <c r="Q562" s="40">
        <f t="shared" si="1963"/>
        <v>-1.1000000000000001</v>
      </c>
      <c r="R562" s="42">
        <f t="shared" ref="R562" si="2283">Q562+R561</f>
        <v>103.40000000000023</v>
      </c>
      <c r="S562" s="10">
        <f t="shared" ref="S562" si="2284">M562</f>
        <v>12.49</v>
      </c>
      <c r="T562" s="27">
        <f t="shared" ref="T562" si="2285">IF(S562&gt;0,T$4,0)</f>
        <v>1</v>
      </c>
      <c r="U562" s="28">
        <f t="shared" ref="U562" si="2286">O562</f>
        <v>4</v>
      </c>
      <c r="V562" s="27">
        <f t="shared" ref="V562" si="2287">IF(U562&gt;0,V$4,0)</f>
        <v>1</v>
      </c>
      <c r="W562" s="40">
        <f t="shared" si="1073"/>
        <v>-2</v>
      </c>
      <c r="X562" s="42">
        <f t="shared" ref="X562" si="2288">W562+X561</f>
        <v>213.86999999999998</v>
      </c>
      <c r="Y562" s="117"/>
      <c r="Z562" s="27"/>
      <c r="AA562" s="33"/>
      <c r="AB562" s="27"/>
      <c r="AC562" s="27"/>
      <c r="AD562" s="27"/>
      <c r="AE562" s="118"/>
      <c r="AF562" s="117"/>
      <c r="AG562" s="27"/>
      <c r="AH562" s="33"/>
      <c r="AI562" s="27"/>
      <c r="AJ562" s="27"/>
      <c r="AK562" s="118"/>
      <c r="AL562" s="70"/>
    </row>
    <row r="563" spans="1:38" outlineLevel="1" x14ac:dyDescent="0.2">
      <c r="A563" s="72"/>
      <c r="B563" s="34">
        <f t="shared" si="2036"/>
        <v>558</v>
      </c>
      <c r="C563" s="2" t="s">
        <v>1159</v>
      </c>
      <c r="D563" s="55">
        <v>44611</v>
      </c>
      <c r="E563" s="2" t="s">
        <v>31</v>
      </c>
      <c r="F563" s="47" t="s">
        <v>46</v>
      </c>
      <c r="G563" s="47" t="s">
        <v>191</v>
      </c>
      <c r="H563" s="47">
        <v>1400</v>
      </c>
      <c r="I563" s="47" t="s">
        <v>132</v>
      </c>
      <c r="J563" s="47" t="s">
        <v>120</v>
      </c>
      <c r="K563" s="121" t="s">
        <v>772</v>
      </c>
      <c r="L563" s="33" t="s">
        <v>74</v>
      </c>
      <c r="M563" s="10">
        <v>26.01</v>
      </c>
      <c r="N563" s="27">
        <v>0.39800000000000002</v>
      </c>
      <c r="O563" s="28">
        <v>6.98</v>
      </c>
      <c r="P563" s="27">
        <v>6.9999999999999965E-2</v>
      </c>
      <c r="Q563" s="40">
        <f t="shared" si="1963"/>
        <v>-0.5</v>
      </c>
      <c r="R563" s="42">
        <f t="shared" ref="R563" si="2289">Q563+R562</f>
        <v>102.90000000000023</v>
      </c>
      <c r="S563" s="10">
        <f t="shared" ref="S563" si="2290">M563</f>
        <v>26.01</v>
      </c>
      <c r="T563" s="27">
        <f t="shared" ref="T563" si="2291">IF(S563&gt;0,T$4,0)</f>
        <v>1</v>
      </c>
      <c r="U563" s="28">
        <f t="shared" ref="U563" si="2292">O563</f>
        <v>6.98</v>
      </c>
      <c r="V563" s="27">
        <f t="shared" ref="V563" si="2293">IF(U563&gt;0,V$4,0)</f>
        <v>1</v>
      </c>
      <c r="W563" s="40">
        <f t="shared" si="1073"/>
        <v>-2</v>
      </c>
      <c r="X563" s="42">
        <f t="shared" ref="X563" si="2294">W563+X562</f>
        <v>211.86999999999998</v>
      </c>
      <c r="Y563" s="117"/>
      <c r="Z563" s="27"/>
      <c r="AA563" s="33"/>
      <c r="AB563" s="27"/>
      <c r="AC563" s="27"/>
      <c r="AD563" s="27"/>
      <c r="AE563" s="118"/>
      <c r="AF563" s="117"/>
      <c r="AG563" s="27"/>
      <c r="AH563" s="33"/>
      <c r="AI563" s="27"/>
      <c r="AJ563" s="27"/>
      <c r="AK563" s="118"/>
      <c r="AL563" s="70"/>
    </row>
    <row r="564" spans="1:38" outlineLevel="1" x14ac:dyDescent="0.2">
      <c r="A564" s="72"/>
      <c r="B564" s="34">
        <f t="shared" si="2036"/>
        <v>559</v>
      </c>
      <c r="C564" s="2" t="s">
        <v>1160</v>
      </c>
      <c r="D564" s="55">
        <v>44612</v>
      </c>
      <c r="E564" s="2" t="s">
        <v>14</v>
      </c>
      <c r="F564" s="47" t="s">
        <v>36</v>
      </c>
      <c r="G564" s="47" t="s">
        <v>67</v>
      </c>
      <c r="H564" s="47">
        <v>1117</v>
      </c>
      <c r="I564" s="47" t="s">
        <v>132</v>
      </c>
      <c r="J564" s="47" t="s">
        <v>120</v>
      </c>
      <c r="K564" s="121" t="s">
        <v>772</v>
      </c>
      <c r="L564" s="33" t="s">
        <v>8</v>
      </c>
      <c r="M564" s="10">
        <v>3.9</v>
      </c>
      <c r="N564" s="27">
        <v>3.4470793036750482</v>
      </c>
      <c r="O564" s="28">
        <v>1.67</v>
      </c>
      <c r="P564" s="27">
        <v>0</v>
      </c>
      <c r="Q564" s="40">
        <f t="shared" si="1963"/>
        <v>-3.4</v>
      </c>
      <c r="R564" s="42">
        <f t="shared" ref="R564" si="2295">Q564+R563</f>
        <v>99.500000000000227</v>
      </c>
      <c r="S564" s="10">
        <f t="shared" ref="S564" si="2296">M564</f>
        <v>3.9</v>
      </c>
      <c r="T564" s="27">
        <f t="shared" ref="T564" si="2297">IF(S564&gt;0,T$4,0)</f>
        <v>1</v>
      </c>
      <c r="U564" s="28">
        <f t="shared" ref="U564" si="2298">O564</f>
        <v>1.67</v>
      </c>
      <c r="V564" s="27">
        <f t="shared" ref="V564" si="2299">IF(U564&gt;0,V$4,0)</f>
        <v>1</v>
      </c>
      <c r="W564" s="40">
        <f t="shared" si="1073"/>
        <v>-0.33</v>
      </c>
      <c r="X564" s="42">
        <f t="shared" ref="X564" si="2300">W564+X563</f>
        <v>211.53999999999996</v>
      </c>
      <c r="Y564" s="117"/>
      <c r="Z564" s="27"/>
      <c r="AA564" s="33"/>
      <c r="AB564" s="27"/>
      <c r="AC564" s="27"/>
      <c r="AD564" s="27"/>
      <c r="AE564" s="118"/>
      <c r="AF564" s="117"/>
      <c r="AG564" s="27"/>
      <c r="AH564" s="33"/>
      <c r="AI564" s="27"/>
      <c r="AJ564" s="27"/>
      <c r="AK564" s="118"/>
      <c r="AL564" s="70"/>
    </row>
    <row r="565" spans="1:38" outlineLevel="1" collapsed="1" x14ac:dyDescent="0.2">
      <c r="A565" s="72"/>
      <c r="B565" s="34">
        <f t="shared" si="2036"/>
        <v>560</v>
      </c>
      <c r="C565" s="2" t="s">
        <v>1161</v>
      </c>
      <c r="D565" s="55">
        <v>44612</v>
      </c>
      <c r="E565" s="2" t="s">
        <v>32</v>
      </c>
      <c r="F565" s="47" t="s">
        <v>25</v>
      </c>
      <c r="G565" s="47" t="s">
        <v>67</v>
      </c>
      <c r="H565" s="47">
        <v>1200</v>
      </c>
      <c r="I565" s="47" t="s">
        <v>132</v>
      </c>
      <c r="J565" s="47" t="s">
        <v>120</v>
      </c>
      <c r="K565" s="121" t="s">
        <v>772</v>
      </c>
      <c r="L565" s="33" t="s">
        <v>74</v>
      </c>
      <c r="M565" s="10">
        <v>160</v>
      </c>
      <c r="N565" s="27">
        <v>6.3132530120481922E-2</v>
      </c>
      <c r="O565" s="28">
        <v>13.74</v>
      </c>
      <c r="P565" s="27">
        <v>5.0000000000000001E-3</v>
      </c>
      <c r="Q565" s="40">
        <f t="shared" si="1963"/>
        <v>-0.1</v>
      </c>
      <c r="R565" s="42">
        <f t="shared" ref="R565" si="2301">Q565+R564</f>
        <v>99.400000000000233</v>
      </c>
      <c r="S565" s="10">
        <f t="shared" ref="S565" si="2302">M565</f>
        <v>160</v>
      </c>
      <c r="T565" s="27">
        <f t="shared" ref="T565" si="2303">IF(S565&gt;0,T$4,0)</f>
        <v>1</v>
      </c>
      <c r="U565" s="28">
        <f t="shared" ref="U565" si="2304">O565</f>
        <v>13.74</v>
      </c>
      <c r="V565" s="27">
        <f t="shared" ref="V565" si="2305">IF(U565&gt;0,V$4,0)</f>
        <v>1</v>
      </c>
      <c r="W565" s="40">
        <f t="shared" si="1073"/>
        <v>-2</v>
      </c>
      <c r="X565" s="42">
        <f t="shared" ref="X565" si="2306">W565+X564</f>
        <v>209.53999999999996</v>
      </c>
      <c r="Y565" s="117"/>
      <c r="Z565" s="27"/>
      <c r="AA565" s="33"/>
      <c r="AB565" s="27"/>
      <c r="AC565" s="27"/>
      <c r="AD565" s="27"/>
      <c r="AE565" s="118"/>
      <c r="AF565" s="117"/>
      <c r="AG565" s="27"/>
      <c r="AH565" s="33"/>
      <c r="AI565" s="27"/>
      <c r="AJ565" s="27"/>
      <c r="AK565" s="118"/>
      <c r="AL565" s="70"/>
    </row>
    <row r="566" spans="1:38" outlineLevel="1" x14ac:dyDescent="0.2">
      <c r="A566" s="72"/>
      <c r="B566" s="34">
        <f t="shared" si="2036"/>
        <v>561</v>
      </c>
      <c r="C566" s="2" t="s">
        <v>1116</v>
      </c>
      <c r="D566" s="55">
        <v>44612</v>
      </c>
      <c r="E566" s="2" t="s">
        <v>32</v>
      </c>
      <c r="F566" s="47" t="s">
        <v>10</v>
      </c>
      <c r="G566" s="47" t="s">
        <v>67</v>
      </c>
      <c r="H566" s="47">
        <v>1400</v>
      </c>
      <c r="I566" s="47" t="s">
        <v>132</v>
      </c>
      <c r="J566" s="47" t="s">
        <v>120</v>
      </c>
      <c r="K566" s="121" t="s">
        <v>772</v>
      </c>
      <c r="L566" s="33" t="s">
        <v>9</v>
      </c>
      <c r="M566" s="10">
        <v>7.85</v>
      </c>
      <c r="N566" s="27">
        <v>1.4531428571428568</v>
      </c>
      <c r="O566" s="28">
        <v>1.99</v>
      </c>
      <c r="P566" s="27">
        <v>1.51</v>
      </c>
      <c r="Q566" s="40">
        <f t="shared" si="1963"/>
        <v>11.4</v>
      </c>
      <c r="R566" s="42">
        <f t="shared" ref="R566" si="2307">Q566+R565</f>
        <v>110.80000000000024</v>
      </c>
      <c r="S566" s="10">
        <f t="shared" ref="S566" si="2308">M566</f>
        <v>7.85</v>
      </c>
      <c r="T566" s="27">
        <f t="shared" ref="T566" si="2309">IF(S566&gt;0,T$4,0)</f>
        <v>1</v>
      </c>
      <c r="U566" s="28">
        <f t="shared" ref="U566" si="2310">O566</f>
        <v>1.99</v>
      </c>
      <c r="V566" s="27">
        <f t="shared" ref="V566" si="2311">IF(U566&gt;0,V$4,0)</f>
        <v>1</v>
      </c>
      <c r="W566" s="40">
        <f t="shared" si="1073"/>
        <v>7.84</v>
      </c>
      <c r="X566" s="42">
        <f t="shared" ref="X566" si="2312">W566+X565</f>
        <v>217.37999999999997</v>
      </c>
      <c r="Y566" s="117"/>
      <c r="Z566" s="27"/>
      <c r="AA566" s="33"/>
      <c r="AB566" s="27"/>
      <c r="AC566" s="27"/>
      <c r="AD566" s="27"/>
      <c r="AE566" s="118"/>
      <c r="AF566" s="117"/>
      <c r="AG566" s="27"/>
      <c r="AH566" s="33"/>
      <c r="AI566" s="27"/>
      <c r="AJ566" s="27"/>
      <c r="AK566" s="118"/>
      <c r="AL566" s="70"/>
    </row>
    <row r="567" spans="1:38" outlineLevel="1" x14ac:dyDescent="0.2">
      <c r="A567" s="72"/>
      <c r="B567" s="34">
        <f t="shared" si="2036"/>
        <v>562</v>
      </c>
      <c r="C567" s="2" t="s">
        <v>1103</v>
      </c>
      <c r="D567" s="55">
        <v>44613</v>
      </c>
      <c r="E567" s="2" t="s">
        <v>77</v>
      </c>
      <c r="F567" s="47" t="s">
        <v>10</v>
      </c>
      <c r="G567" s="47" t="s">
        <v>67</v>
      </c>
      <c r="H567" s="47">
        <v>1200</v>
      </c>
      <c r="I567" s="47" t="s">
        <v>132</v>
      </c>
      <c r="J567" s="47" t="s">
        <v>120</v>
      </c>
      <c r="K567" s="121" t="s">
        <v>772</v>
      </c>
      <c r="L567" s="33" t="s">
        <v>12</v>
      </c>
      <c r="M567" s="10">
        <v>2.35</v>
      </c>
      <c r="N567" s="27">
        <v>7.4260962566844926</v>
      </c>
      <c r="O567" s="28">
        <v>1.21</v>
      </c>
      <c r="P567" s="27">
        <v>0</v>
      </c>
      <c r="Q567" s="40">
        <f t="shared" si="1963"/>
        <v>-7.4</v>
      </c>
      <c r="R567" s="42">
        <f t="shared" ref="R567" si="2313">Q567+R566</f>
        <v>103.40000000000023</v>
      </c>
      <c r="S567" s="10">
        <f t="shared" ref="S567" si="2314">M567</f>
        <v>2.35</v>
      </c>
      <c r="T567" s="27">
        <f t="shared" ref="T567" si="2315">IF(S567&gt;0,T$4,0)</f>
        <v>1</v>
      </c>
      <c r="U567" s="28">
        <f t="shared" ref="U567" si="2316">O567</f>
        <v>1.21</v>
      </c>
      <c r="V567" s="27">
        <f t="shared" ref="V567" si="2317">IF(U567&gt;0,V$4,0)</f>
        <v>1</v>
      </c>
      <c r="W567" s="40">
        <f t="shared" si="1073"/>
        <v>-0.79</v>
      </c>
      <c r="X567" s="42">
        <f t="shared" ref="X567" si="2318">W567+X566</f>
        <v>216.58999999999997</v>
      </c>
      <c r="Y567" s="117"/>
      <c r="Z567" s="27"/>
      <c r="AA567" s="33"/>
      <c r="AB567" s="27"/>
      <c r="AC567" s="27"/>
      <c r="AD567" s="27"/>
      <c r="AE567" s="118"/>
      <c r="AF567" s="117"/>
      <c r="AG567" s="27"/>
      <c r="AH567" s="33"/>
      <c r="AI567" s="27"/>
      <c r="AJ567" s="27"/>
      <c r="AK567" s="118"/>
      <c r="AL567" s="70"/>
    </row>
    <row r="568" spans="1:38" outlineLevel="1" x14ac:dyDescent="0.2">
      <c r="A568" s="72"/>
      <c r="B568" s="34">
        <f t="shared" si="2036"/>
        <v>563</v>
      </c>
      <c r="C568" s="2" t="s">
        <v>1163</v>
      </c>
      <c r="D568" s="55">
        <v>44614</v>
      </c>
      <c r="E568" s="2" t="s">
        <v>409</v>
      </c>
      <c r="F568" s="47" t="s">
        <v>25</v>
      </c>
      <c r="G568" s="47" t="s">
        <v>67</v>
      </c>
      <c r="H568" s="47">
        <v>1100</v>
      </c>
      <c r="I568" s="47" t="s">
        <v>132</v>
      </c>
      <c r="J568" s="47" t="s">
        <v>120</v>
      </c>
      <c r="K568" s="121" t="s">
        <v>772</v>
      </c>
      <c r="L568" s="33" t="s">
        <v>9</v>
      </c>
      <c r="M568" s="10">
        <v>2.64</v>
      </c>
      <c r="N568" s="27">
        <v>6.1039070442992003</v>
      </c>
      <c r="O568" s="28">
        <v>1.6</v>
      </c>
      <c r="P568" s="27">
        <v>0</v>
      </c>
      <c r="Q568" s="40">
        <f t="shared" si="1963"/>
        <v>10</v>
      </c>
      <c r="R568" s="42">
        <f t="shared" ref="R568" si="2319">Q568+R567</f>
        <v>113.40000000000023</v>
      </c>
      <c r="S568" s="10">
        <f t="shared" ref="S568" si="2320">M568</f>
        <v>2.64</v>
      </c>
      <c r="T568" s="27">
        <f t="shared" ref="T568" si="2321">IF(S568&gt;0,T$4,0)</f>
        <v>1</v>
      </c>
      <c r="U568" s="28">
        <f t="shared" ref="U568" si="2322">O568</f>
        <v>1.6</v>
      </c>
      <c r="V568" s="27">
        <f t="shared" ref="V568" si="2323">IF(U568&gt;0,V$4,0)</f>
        <v>1</v>
      </c>
      <c r="W568" s="40">
        <f t="shared" si="1073"/>
        <v>2.2400000000000002</v>
      </c>
      <c r="X568" s="42">
        <f t="shared" ref="X568" si="2324">W568+X567</f>
        <v>218.82999999999998</v>
      </c>
      <c r="Y568" s="117"/>
      <c r="Z568" s="27"/>
      <c r="AA568" s="33"/>
      <c r="AB568" s="27"/>
      <c r="AC568" s="27"/>
      <c r="AD568" s="27"/>
      <c r="AE568" s="118"/>
      <c r="AF568" s="117"/>
      <c r="AG568" s="27"/>
      <c r="AH568" s="33"/>
      <c r="AI568" s="27"/>
      <c r="AJ568" s="27"/>
      <c r="AK568" s="118"/>
      <c r="AL568" s="70"/>
    </row>
    <row r="569" spans="1:38" outlineLevel="1" x14ac:dyDescent="0.2">
      <c r="A569" s="72"/>
      <c r="B569" s="34">
        <f t="shared" si="2036"/>
        <v>564</v>
      </c>
      <c r="C569" s="2" t="s">
        <v>795</v>
      </c>
      <c r="D569" s="55">
        <v>44614</v>
      </c>
      <c r="E569" s="2" t="s">
        <v>409</v>
      </c>
      <c r="F569" s="47" t="s">
        <v>36</v>
      </c>
      <c r="G569" s="47" t="s">
        <v>67</v>
      </c>
      <c r="H569" s="47">
        <v>1100</v>
      </c>
      <c r="I569" s="47" t="s">
        <v>132</v>
      </c>
      <c r="J569" s="47" t="s">
        <v>120</v>
      </c>
      <c r="K569" s="121" t="s">
        <v>772</v>
      </c>
      <c r="L569" s="33" t="s">
        <v>12</v>
      </c>
      <c r="M569" s="10">
        <v>2.65</v>
      </c>
      <c r="N569" s="27">
        <v>6.0411396011396006</v>
      </c>
      <c r="O569" s="28">
        <v>1.57</v>
      </c>
      <c r="P569" s="27">
        <v>0</v>
      </c>
      <c r="Q569" s="40">
        <f t="shared" si="1963"/>
        <v>-6</v>
      </c>
      <c r="R569" s="42">
        <f t="shared" ref="R569" si="2325">Q569+R568</f>
        <v>107.40000000000023</v>
      </c>
      <c r="S569" s="10">
        <f t="shared" ref="S569" si="2326">M569</f>
        <v>2.65</v>
      </c>
      <c r="T569" s="27">
        <f t="shared" ref="T569" si="2327">IF(S569&gt;0,T$4,0)</f>
        <v>1</v>
      </c>
      <c r="U569" s="28">
        <f t="shared" ref="U569" si="2328">O569</f>
        <v>1.57</v>
      </c>
      <c r="V569" s="27">
        <f t="shared" ref="V569" si="2329">IF(U569&gt;0,V$4,0)</f>
        <v>1</v>
      </c>
      <c r="W569" s="40">
        <f t="shared" si="1073"/>
        <v>-0.43</v>
      </c>
      <c r="X569" s="42">
        <f t="shared" ref="X569" si="2330">W569+X568</f>
        <v>218.39999999999998</v>
      </c>
      <c r="Y569" s="117"/>
      <c r="Z569" s="27"/>
      <c r="AA569" s="33"/>
      <c r="AB569" s="27"/>
      <c r="AC569" s="27"/>
      <c r="AD569" s="27"/>
      <c r="AE569" s="118"/>
      <c r="AF569" s="117"/>
      <c r="AG569" s="27"/>
      <c r="AH569" s="33"/>
      <c r="AI569" s="27"/>
      <c r="AJ569" s="27"/>
      <c r="AK569" s="118"/>
      <c r="AL569" s="70"/>
    </row>
    <row r="570" spans="1:38" outlineLevel="1" x14ac:dyDescent="0.2">
      <c r="A570" s="72"/>
      <c r="B570" s="34">
        <f t="shared" si="2036"/>
        <v>565</v>
      </c>
      <c r="C570" s="2" t="s">
        <v>1166</v>
      </c>
      <c r="D570" s="55">
        <v>44615</v>
      </c>
      <c r="E570" s="2" t="s">
        <v>1165</v>
      </c>
      <c r="F570" s="47" t="s">
        <v>46</v>
      </c>
      <c r="G570" s="47" t="s">
        <v>70</v>
      </c>
      <c r="H570" s="47">
        <v>900</v>
      </c>
      <c r="I570" s="47" t="s">
        <v>132</v>
      </c>
      <c r="J570" s="47" t="s">
        <v>438</v>
      </c>
      <c r="K570" s="121" t="s">
        <v>772</v>
      </c>
      <c r="L570" s="33" t="s">
        <v>110</v>
      </c>
      <c r="M570" s="10">
        <v>23.84</v>
      </c>
      <c r="N570" s="27">
        <v>0.43608695652173912</v>
      </c>
      <c r="O570" s="28">
        <v>6.4</v>
      </c>
      <c r="P570" s="27">
        <v>7.9999999999999974E-2</v>
      </c>
      <c r="Q570" s="40">
        <f t="shared" si="1963"/>
        <v>-0.5</v>
      </c>
      <c r="R570" s="42">
        <f t="shared" ref="R570" si="2331">Q570+R569</f>
        <v>106.90000000000023</v>
      </c>
      <c r="S570" s="10">
        <f t="shared" ref="S570" si="2332">M570</f>
        <v>23.84</v>
      </c>
      <c r="T570" s="27">
        <f t="shared" ref="T570" si="2333">IF(S570&gt;0,T$4,0)</f>
        <v>1</v>
      </c>
      <c r="U570" s="28">
        <f t="shared" ref="U570" si="2334">O570</f>
        <v>6.4</v>
      </c>
      <c r="V570" s="27">
        <f t="shared" ref="V570" si="2335">IF(U570&gt;0,V$4,0)</f>
        <v>1</v>
      </c>
      <c r="W570" s="40">
        <f t="shared" si="1073"/>
        <v>-2</v>
      </c>
      <c r="X570" s="42">
        <f t="shared" ref="X570" si="2336">W570+X569</f>
        <v>216.39999999999998</v>
      </c>
      <c r="Y570" s="117"/>
      <c r="Z570" s="27"/>
      <c r="AA570" s="33"/>
      <c r="AB570" s="27"/>
      <c r="AC570" s="27"/>
      <c r="AD570" s="27"/>
      <c r="AE570" s="118"/>
      <c r="AF570" s="117"/>
      <c r="AG570" s="27"/>
      <c r="AH570" s="33"/>
      <c r="AI570" s="27"/>
      <c r="AJ570" s="27"/>
      <c r="AK570" s="118"/>
      <c r="AL570" s="70"/>
    </row>
    <row r="571" spans="1:38" outlineLevel="1" x14ac:dyDescent="0.2">
      <c r="A571" s="72"/>
      <c r="B571" s="34">
        <f t="shared" si="2036"/>
        <v>566</v>
      </c>
      <c r="C571" s="2" t="s">
        <v>760</v>
      </c>
      <c r="D571" s="55">
        <v>44615</v>
      </c>
      <c r="E571" s="2" t="s">
        <v>43</v>
      </c>
      <c r="F571" s="47" t="s">
        <v>34</v>
      </c>
      <c r="G571" s="47" t="s">
        <v>69</v>
      </c>
      <c r="H571" s="47">
        <v>1000</v>
      </c>
      <c r="I571" s="47" t="s">
        <v>132</v>
      </c>
      <c r="J571" s="47" t="s">
        <v>120</v>
      </c>
      <c r="K571" s="121" t="s">
        <v>772</v>
      </c>
      <c r="L571" s="33" t="s">
        <v>9</v>
      </c>
      <c r="M571" s="10">
        <v>1.94</v>
      </c>
      <c r="N571" s="27">
        <v>10.588888888888887</v>
      </c>
      <c r="O571" s="28">
        <v>1.18</v>
      </c>
      <c r="P571" s="27">
        <v>0</v>
      </c>
      <c r="Q571" s="40">
        <f t="shared" si="1963"/>
        <v>10</v>
      </c>
      <c r="R571" s="42">
        <f t="shared" ref="R571" si="2337">Q571+R570</f>
        <v>116.90000000000023</v>
      </c>
      <c r="S571" s="10">
        <f t="shared" ref="S571" si="2338">M571</f>
        <v>1.94</v>
      </c>
      <c r="T571" s="27">
        <f t="shared" ref="T571" si="2339">IF(S571&gt;0,T$4,0)</f>
        <v>1</v>
      </c>
      <c r="U571" s="28">
        <f t="shared" ref="U571" si="2340">O571</f>
        <v>1.18</v>
      </c>
      <c r="V571" s="27">
        <f t="shared" ref="V571" si="2341">IF(U571&gt;0,V$4,0)</f>
        <v>1</v>
      </c>
      <c r="W571" s="40">
        <f t="shared" si="1073"/>
        <v>1.1200000000000001</v>
      </c>
      <c r="X571" s="42">
        <f t="shared" ref="X571" si="2342">W571+X570</f>
        <v>217.51999999999998</v>
      </c>
      <c r="Y571" s="117"/>
      <c r="Z571" s="27"/>
      <c r="AA571" s="33"/>
      <c r="AB571" s="27"/>
      <c r="AC571" s="27"/>
      <c r="AD571" s="27"/>
      <c r="AE571" s="118"/>
      <c r="AF571" s="117"/>
      <c r="AG571" s="27"/>
      <c r="AH571" s="33"/>
      <c r="AI571" s="27"/>
      <c r="AJ571" s="27"/>
      <c r="AK571" s="118"/>
      <c r="AL571" s="70"/>
    </row>
    <row r="572" spans="1:38" outlineLevel="1" x14ac:dyDescent="0.2">
      <c r="A572" s="72"/>
      <c r="B572" s="34">
        <f t="shared" si="2036"/>
        <v>567</v>
      </c>
      <c r="C572" s="2" t="s">
        <v>1164</v>
      </c>
      <c r="D572" s="55">
        <v>44615</v>
      </c>
      <c r="E572" s="2" t="s">
        <v>43</v>
      </c>
      <c r="F572" s="47" t="s">
        <v>13</v>
      </c>
      <c r="G572" s="47" t="s">
        <v>69</v>
      </c>
      <c r="H572" s="47">
        <v>1300</v>
      </c>
      <c r="I572" s="47" t="s">
        <v>132</v>
      </c>
      <c r="J572" s="47" t="s">
        <v>120</v>
      </c>
      <c r="K572" s="121" t="s">
        <v>772</v>
      </c>
      <c r="L572" s="33" t="s">
        <v>8</v>
      </c>
      <c r="M572" s="10">
        <v>3.26</v>
      </c>
      <c r="N572" s="27">
        <v>4.4399999999999995</v>
      </c>
      <c r="O572" s="28">
        <v>1.57</v>
      </c>
      <c r="P572" s="27">
        <v>0</v>
      </c>
      <c r="Q572" s="40">
        <f t="shared" si="1963"/>
        <v>-4.4000000000000004</v>
      </c>
      <c r="R572" s="42">
        <f t="shared" ref="R572" si="2343">Q572+R571</f>
        <v>112.50000000000023</v>
      </c>
      <c r="S572" s="10">
        <f t="shared" ref="S572" si="2344">M572</f>
        <v>3.26</v>
      </c>
      <c r="T572" s="27">
        <f t="shared" ref="T572" si="2345">IF(S572&gt;0,T$4,0)</f>
        <v>1</v>
      </c>
      <c r="U572" s="28">
        <f t="shared" ref="U572" si="2346">O572</f>
        <v>1.57</v>
      </c>
      <c r="V572" s="27">
        <f t="shared" ref="V572" si="2347">IF(U572&gt;0,V$4,0)</f>
        <v>1</v>
      </c>
      <c r="W572" s="40">
        <f t="shared" si="1073"/>
        <v>-0.43</v>
      </c>
      <c r="X572" s="42">
        <f t="shared" ref="X572" si="2348">W572+X571</f>
        <v>217.08999999999997</v>
      </c>
      <c r="Y572" s="117"/>
      <c r="Z572" s="27"/>
      <c r="AA572" s="33"/>
      <c r="AB572" s="27"/>
      <c r="AC572" s="27"/>
      <c r="AD572" s="27"/>
      <c r="AE572" s="118"/>
      <c r="AF572" s="117"/>
      <c r="AG572" s="27"/>
      <c r="AH572" s="33"/>
      <c r="AI572" s="27"/>
      <c r="AJ572" s="27"/>
      <c r="AK572" s="118"/>
      <c r="AL572" s="70"/>
    </row>
    <row r="573" spans="1:38" outlineLevel="1" x14ac:dyDescent="0.2">
      <c r="A573" s="72"/>
      <c r="B573" s="34">
        <f t="shared" si="2036"/>
        <v>568</v>
      </c>
      <c r="C573" s="2" t="s">
        <v>1167</v>
      </c>
      <c r="D573" s="55">
        <v>44616</v>
      </c>
      <c r="E573" s="2" t="s">
        <v>44</v>
      </c>
      <c r="F573" s="47" t="s">
        <v>25</v>
      </c>
      <c r="G573" s="47" t="s">
        <v>67</v>
      </c>
      <c r="H573" s="47">
        <v>1200</v>
      </c>
      <c r="I573" s="47" t="s">
        <v>132</v>
      </c>
      <c r="J573" s="47" t="s">
        <v>120</v>
      </c>
      <c r="K573" s="121" t="s">
        <v>772</v>
      </c>
      <c r="L573" s="33" t="s">
        <v>56</v>
      </c>
      <c r="M573" s="10">
        <v>19</v>
      </c>
      <c r="N573" s="27">
        <v>0.55444444444444452</v>
      </c>
      <c r="O573" s="28">
        <v>4.5999999999999996</v>
      </c>
      <c r="P573" s="27">
        <v>0.15375</v>
      </c>
      <c r="Q573" s="40">
        <f t="shared" si="1963"/>
        <v>-0.7</v>
      </c>
      <c r="R573" s="42">
        <f t="shared" ref="R573" si="2349">Q573+R572</f>
        <v>111.80000000000022</v>
      </c>
      <c r="S573" s="10">
        <f t="shared" ref="S573" si="2350">M573</f>
        <v>19</v>
      </c>
      <c r="T573" s="27">
        <f t="shared" ref="T573" si="2351">IF(S573&gt;0,T$4,0)</f>
        <v>1</v>
      </c>
      <c r="U573" s="28">
        <f t="shared" ref="U573" si="2352">O573</f>
        <v>4.5999999999999996</v>
      </c>
      <c r="V573" s="27">
        <f t="shared" ref="V573" si="2353">IF(U573&gt;0,V$4,0)</f>
        <v>1</v>
      </c>
      <c r="W573" s="40">
        <f t="shared" si="1073"/>
        <v>-2</v>
      </c>
      <c r="X573" s="42">
        <f t="shared" ref="X573" si="2354">W573+X572</f>
        <v>215.08999999999997</v>
      </c>
      <c r="Y573" s="117"/>
      <c r="Z573" s="27"/>
      <c r="AA573" s="33"/>
      <c r="AB573" s="27"/>
      <c r="AC573" s="27"/>
      <c r="AD573" s="27"/>
      <c r="AE573" s="118"/>
      <c r="AF573" s="117"/>
      <c r="AG573" s="27"/>
      <c r="AH573" s="33"/>
      <c r="AI573" s="27"/>
      <c r="AJ573" s="27"/>
      <c r="AK573" s="118"/>
      <c r="AL573" s="70"/>
    </row>
    <row r="574" spans="1:38" outlineLevel="1" x14ac:dyDescent="0.2">
      <c r="A574" s="72"/>
      <c r="B574" s="34">
        <f t="shared" si="2036"/>
        <v>569</v>
      </c>
      <c r="C574" s="2" t="s">
        <v>1168</v>
      </c>
      <c r="D574" s="55">
        <v>44616</v>
      </c>
      <c r="E574" s="2" t="s">
        <v>44</v>
      </c>
      <c r="F574" s="47" t="s">
        <v>36</v>
      </c>
      <c r="G574" s="47" t="s">
        <v>67</v>
      </c>
      <c r="H574" s="47">
        <v>1200</v>
      </c>
      <c r="I574" s="47" t="s">
        <v>132</v>
      </c>
      <c r="J574" s="47" t="s">
        <v>120</v>
      </c>
      <c r="K574" s="121" t="s">
        <v>772</v>
      </c>
      <c r="L574" s="33" t="s">
        <v>9</v>
      </c>
      <c r="M574" s="10">
        <v>1.64</v>
      </c>
      <c r="N574" s="27">
        <v>15.670243902439026</v>
      </c>
      <c r="O574" s="28">
        <v>1.05</v>
      </c>
      <c r="P574" s="27">
        <v>0</v>
      </c>
      <c r="Q574" s="40">
        <f t="shared" si="1963"/>
        <v>10</v>
      </c>
      <c r="R574" s="42">
        <f t="shared" ref="R574" si="2355">Q574+R573</f>
        <v>121.80000000000022</v>
      </c>
      <c r="S574" s="10">
        <f t="shared" ref="S574" si="2356">M574</f>
        <v>1.64</v>
      </c>
      <c r="T574" s="27">
        <f t="shared" ref="T574" si="2357">IF(S574&gt;0,T$4,0)</f>
        <v>1</v>
      </c>
      <c r="U574" s="28">
        <f t="shared" ref="U574" si="2358">O574</f>
        <v>1.05</v>
      </c>
      <c r="V574" s="27">
        <f t="shared" ref="V574" si="2359">IF(U574&gt;0,V$4,0)</f>
        <v>1</v>
      </c>
      <c r="W574" s="40">
        <f t="shared" si="1073"/>
        <v>0.69</v>
      </c>
      <c r="X574" s="42">
        <f t="shared" ref="X574" si="2360">W574+X573</f>
        <v>215.77999999999997</v>
      </c>
      <c r="Y574" s="117"/>
      <c r="Z574" s="27"/>
      <c r="AA574" s="33"/>
      <c r="AB574" s="27"/>
      <c r="AC574" s="27"/>
      <c r="AD574" s="27"/>
      <c r="AE574" s="118"/>
      <c r="AF574" s="117"/>
      <c r="AG574" s="27"/>
      <c r="AH574" s="33"/>
      <c r="AI574" s="27"/>
      <c r="AJ574" s="27"/>
      <c r="AK574" s="118"/>
      <c r="AL574" s="70"/>
    </row>
    <row r="575" spans="1:38" outlineLevel="1" x14ac:dyDescent="0.2">
      <c r="A575" s="72"/>
      <c r="B575" s="34">
        <f t="shared" si="2036"/>
        <v>570</v>
      </c>
      <c r="C575" s="2" t="s">
        <v>1169</v>
      </c>
      <c r="D575" s="55">
        <v>44616</v>
      </c>
      <c r="E575" s="2" t="s">
        <v>44</v>
      </c>
      <c r="F575" s="47" t="s">
        <v>46</v>
      </c>
      <c r="G575" s="47" t="s">
        <v>69</v>
      </c>
      <c r="H575" s="47">
        <v>1400</v>
      </c>
      <c r="I575" s="47" t="s">
        <v>132</v>
      </c>
      <c r="J575" s="47" t="s">
        <v>120</v>
      </c>
      <c r="K575" s="121" t="s">
        <v>772</v>
      </c>
      <c r="L575" s="33" t="s">
        <v>9</v>
      </c>
      <c r="M575" s="10">
        <v>8.74</v>
      </c>
      <c r="N575" s="27">
        <v>1.2906451612903225</v>
      </c>
      <c r="O575" s="28">
        <v>3.26</v>
      </c>
      <c r="P575" s="27">
        <v>0.5755555555555556</v>
      </c>
      <c r="Q575" s="40">
        <f t="shared" si="1963"/>
        <v>11.3</v>
      </c>
      <c r="R575" s="42">
        <f t="shared" ref="R575" si="2361">Q575+R574</f>
        <v>133.10000000000022</v>
      </c>
      <c r="S575" s="10">
        <f t="shared" ref="S575" si="2362">M575</f>
        <v>8.74</v>
      </c>
      <c r="T575" s="27">
        <f t="shared" ref="T575" si="2363">IF(S575&gt;0,T$4,0)</f>
        <v>1</v>
      </c>
      <c r="U575" s="28">
        <f t="shared" ref="U575" si="2364">O575</f>
        <v>3.26</v>
      </c>
      <c r="V575" s="27">
        <f t="shared" ref="V575" si="2365">IF(U575&gt;0,V$4,0)</f>
        <v>1</v>
      </c>
      <c r="W575" s="40">
        <f t="shared" si="1073"/>
        <v>10</v>
      </c>
      <c r="X575" s="42">
        <f t="shared" ref="X575" si="2366">W575+X574</f>
        <v>225.77999999999997</v>
      </c>
      <c r="Y575" s="117"/>
      <c r="Z575" s="27"/>
      <c r="AA575" s="33"/>
      <c r="AB575" s="27"/>
      <c r="AC575" s="27"/>
      <c r="AD575" s="27"/>
      <c r="AE575" s="118"/>
      <c r="AF575" s="117"/>
      <c r="AG575" s="27"/>
      <c r="AH575" s="33"/>
      <c r="AI575" s="27"/>
      <c r="AJ575" s="27"/>
      <c r="AK575" s="118"/>
      <c r="AL575" s="70"/>
    </row>
    <row r="576" spans="1:38" outlineLevel="1" x14ac:dyDescent="0.2">
      <c r="A576" s="72"/>
      <c r="B576" s="34">
        <f t="shared" si="2036"/>
        <v>571</v>
      </c>
      <c r="C576" s="2" t="s">
        <v>1170</v>
      </c>
      <c r="D576" s="55">
        <v>44616</v>
      </c>
      <c r="E576" s="2" t="s">
        <v>1171</v>
      </c>
      <c r="F576" s="47" t="s">
        <v>36</v>
      </c>
      <c r="G576" s="47" t="s">
        <v>67</v>
      </c>
      <c r="H576" s="47">
        <v>1200</v>
      </c>
      <c r="I576" s="47" t="s">
        <v>131</v>
      </c>
      <c r="J576" s="47" t="s">
        <v>1152</v>
      </c>
      <c r="K576" s="121" t="s">
        <v>772</v>
      </c>
      <c r="L576" s="33" t="s">
        <v>9</v>
      </c>
      <c r="M576" s="10">
        <v>2.6</v>
      </c>
      <c r="N576" s="27">
        <v>6.2246153846153849</v>
      </c>
      <c r="O576" s="28">
        <v>1.4</v>
      </c>
      <c r="P576" s="27">
        <v>0</v>
      </c>
      <c r="Q576" s="40">
        <f t="shared" si="1963"/>
        <v>10</v>
      </c>
      <c r="R576" s="42">
        <f t="shared" ref="R576" si="2367">Q576+R575</f>
        <v>143.10000000000022</v>
      </c>
      <c r="S576" s="10">
        <f t="shared" ref="S576" si="2368">M576</f>
        <v>2.6</v>
      </c>
      <c r="T576" s="27">
        <f t="shared" ref="T576" si="2369">IF(S576&gt;0,T$4,0)</f>
        <v>1</v>
      </c>
      <c r="U576" s="28">
        <f t="shared" ref="U576" si="2370">O576</f>
        <v>1.4</v>
      </c>
      <c r="V576" s="27">
        <f t="shared" ref="V576" si="2371">IF(U576&gt;0,V$4,0)</f>
        <v>1</v>
      </c>
      <c r="W576" s="40">
        <f t="shared" si="1073"/>
        <v>2</v>
      </c>
      <c r="X576" s="42">
        <f t="shared" ref="X576" si="2372">W576+X575</f>
        <v>227.77999999999997</v>
      </c>
      <c r="Y576" s="117"/>
      <c r="Z576" s="27"/>
      <c r="AA576" s="33"/>
      <c r="AB576" s="27"/>
      <c r="AC576" s="27"/>
      <c r="AD576" s="27"/>
      <c r="AE576" s="118"/>
      <c r="AF576" s="117"/>
      <c r="AG576" s="27"/>
      <c r="AH576" s="33"/>
      <c r="AI576" s="27"/>
      <c r="AJ576" s="27"/>
      <c r="AK576" s="118"/>
      <c r="AL576" s="70"/>
    </row>
    <row r="577" spans="1:38" outlineLevel="1" x14ac:dyDescent="0.2">
      <c r="A577" s="72"/>
      <c r="B577" s="34">
        <f t="shared" si="2036"/>
        <v>572</v>
      </c>
      <c r="C577" s="2" t="s">
        <v>1172</v>
      </c>
      <c r="D577" s="55">
        <v>44617</v>
      </c>
      <c r="E577" s="2" t="s">
        <v>27</v>
      </c>
      <c r="F577" s="47" t="s">
        <v>34</v>
      </c>
      <c r="G577" s="47" t="s">
        <v>71</v>
      </c>
      <c r="H577" s="47">
        <v>955</v>
      </c>
      <c r="I577" s="47" t="s">
        <v>132</v>
      </c>
      <c r="J577" s="47" t="s">
        <v>120</v>
      </c>
      <c r="K577" s="121" t="s">
        <v>772</v>
      </c>
      <c r="L577" s="33" t="s">
        <v>56</v>
      </c>
      <c r="M577" s="10">
        <v>6.49</v>
      </c>
      <c r="N577" s="27">
        <v>1.8190909090909089</v>
      </c>
      <c r="O577" s="28">
        <v>2.74</v>
      </c>
      <c r="P577" s="27">
        <v>1.0605128205128205</v>
      </c>
      <c r="Q577" s="40">
        <f t="shared" si="1963"/>
        <v>-2.9</v>
      </c>
      <c r="R577" s="42">
        <f t="shared" ref="R577" si="2373">Q577+R576</f>
        <v>140.20000000000022</v>
      </c>
      <c r="S577" s="10">
        <f t="shared" ref="S577" si="2374">M577</f>
        <v>6.49</v>
      </c>
      <c r="T577" s="27">
        <f t="shared" ref="T577" si="2375">IF(S577&gt;0,T$4,0)</f>
        <v>1</v>
      </c>
      <c r="U577" s="28">
        <f t="shared" ref="U577" si="2376">O577</f>
        <v>2.74</v>
      </c>
      <c r="V577" s="27">
        <f t="shared" ref="V577" si="2377">IF(U577&gt;0,V$4,0)</f>
        <v>1</v>
      </c>
      <c r="W577" s="40">
        <f t="shared" si="1073"/>
        <v>-2</v>
      </c>
      <c r="X577" s="42">
        <f t="shared" ref="X577" si="2378">W577+X576</f>
        <v>225.77999999999997</v>
      </c>
      <c r="Y577" s="117"/>
      <c r="Z577" s="27"/>
      <c r="AA577" s="33"/>
      <c r="AB577" s="27"/>
      <c r="AC577" s="27"/>
      <c r="AD577" s="27"/>
      <c r="AE577" s="118"/>
      <c r="AF577" s="117"/>
      <c r="AG577" s="27"/>
      <c r="AH577" s="33"/>
      <c r="AI577" s="27"/>
      <c r="AJ577" s="27"/>
      <c r="AK577" s="118"/>
      <c r="AL577" s="70"/>
    </row>
    <row r="578" spans="1:38" outlineLevel="1" x14ac:dyDescent="0.2">
      <c r="A578" s="72"/>
      <c r="B578" s="34">
        <f t="shared" si="2036"/>
        <v>573</v>
      </c>
      <c r="C578" s="2" t="s">
        <v>1173</v>
      </c>
      <c r="D578" s="55">
        <v>44617</v>
      </c>
      <c r="E578" s="2" t="s">
        <v>27</v>
      </c>
      <c r="F578" s="47" t="s">
        <v>13</v>
      </c>
      <c r="G578" s="47" t="s">
        <v>191</v>
      </c>
      <c r="H578" s="47">
        <v>1200</v>
      </c>
      <c r="I578" s="47" t="s">
        <v>132</v>
      </c>
      <c r="J578" s="47" t="s">
        <v>120</v>
      </c>
      <c r="K578" s="121" t="s">
        <v>772</v>
      </c>
      <c r="L578" s="33" t="s">
        <v>74</v>
      </c>
      <c r="M578" s="10">
        <v>13.5</v>
      </c>
      <c r="N578" s="27">
        <v>0.79799999999999993</v>
      </c>
      <c r="O578" s="28">
        <v>2.64</v>
      </c>
      <c r="P578" s="27">
        <v>0.47749999999999959</v>
      </c>
      <c r="Q578" s="40">
        <f t="shared" si="1963"/>
        <v>-1.3</v>
      </c>
      <c r="R578" s="42">
        <f t="shared" ref="R578:R580" si="2379">Q578+R577</f>
        <v>138.9000000000002</v>
      </c>
      <c r="S578" s="10">
        <f t="shared" ref="S578:S580" si="2380">M578</f>
        <v>13.5</v>
      </c>
      <c r="T578" s="27">
        <f t="shared" ref="T578:T580" si="2381">IF(S578&gt;0,T$4,0)</f>
        <v>1</v>
      </c>
      <c r="U578" s="28">
        <f t="shared" ref="U578:U580" si="2382">O578</f>
        <v>2.64</v>
      </c>
      <c r="V578" s="27">
        <f t="shared" ref="V578:V580" si="2383">IF(U578&gt;0,V$4,0)</f>
        <v>1</v>
      </c>
      <c r="W578" s="40">
        <f t="shared" si="1073"/>
        <v>-2</v>
      </c>
      <c r="X578" s="42">
        <f t="shared" ref="X578:X580" si="2384">W578+X577</f>
        <v>223.77999999999997</v>
      </c>
      <c r="Y578" s="117"/>
      <c r="Z578" s="27"/>
      <c r="AA578" s="33"/>
      <c r="AB578" s="27"/>
      <c r="AC578" s="27"/>
      <c r="AD578" s="27"/>
      <c r="AE578" s="118"/>
      <c r="AF578" s="117"/>
      <c r="AG578" s="27"/>
      <c r="AH578" s="33"/>
      <c r="AI578" s="27"/>
      <c r="AJ578" s="27"/>
      <c r="AK578" s="118"/>
      <c r="AL578" s="70"/>
    </row>
    <row r="579" spans="1:38" outlineLevel="1" x14ac:dyDescent="0.2">
      <c r="A579" s="72"/>
      <c r="B579" s="34">
        <f t="shared" si="2036"/>
        <v>574</v>
      </c>
      <c r="C579" s="2" t="s">
        <v>770</v>
      </c>
      <c r="D579" s="55">
        <v>44618</v>
      </c>
      <c r="E579" s="2" t="s">
        <v>49</v>
      </c>
      <c r="F579" s="47" t="s">
        <v>25</v>
      </c>
      <c r="G579" s="47" t="s">
        <v>191</v>
      </c>
      <c r="H579" s="47">
        <v>1200</v>
      </c>
      <c r="I579" s="47" t="s">
        <v>132</v>
      </c>
      <c r="J579" s="47" t="s">
        <v>120</v>
      </c>
      <c r="K579" s="121" t="s">
        <v>772</v>
      </c>
      <c r="L579" s="33" t="s">
        <v>56</v>
      </c>
      <c r="M579" s="10">
        <v>22</v>
      </c>
      <c r="N579" s="27">
        <v>0.47666666666666668</v>
      </c>
      <c r="O579" s="28">
        <v>7</v>
      </c>
      <c r="P579" s="27">
        <v>7.6666666666666689E-2</v>
      </c>
      <c r="Q579" s="40">
        <f t="shared" si="1963"/>
        <v>-0.6</v>
      </c>
      <c r="R579" s="42">
        <f t="shared" si="2379"/>
        <v>138.30000000000021</v>
      </c>
      <c r="S579" s="10">
        <f t="shared" si="2380"/>
        <v>22</v>
      </c>
      <c r="T579" s="27">
        <f t="shared" si="2381"/>
        <v>1</v>
      </c>
      <c r="U579" s="28">
        <f t="shared" si="2382"/>
        <v>7</v>
      </c>
      <c r="V579" s="27">
        <f t="shared" si="2383"/>
        <v>1</v>
      </c>
      <c r="W579" s="40">
        <f t="shared" si="1073"/>
        <v>-2</v>
      </c>
      <c r="X579" s="42">
        <f t="shared" si="2384"/>
        <v>221.77999999999997</v>
      </c>
      <c r="Y579" s="117"/>
      <c r="Z579" s="27"/>
      <c r="AA579" s="33"/>
      <c r="AB579" s="27"/>
      <c r="AC579" s="27"/>
      <c r="AD579" s="27"/>
      <c r="AE579" s="118"/>
      <c r="AF579" s="117"/>
      <c r="AG579" s="27"/>
      <c r="AH579" s="33"/>
      <c r="AI579" s="27"/>
      <c r="AJ579" s="27"/>
      <c r="AK579" s="118"/>
      <c r="AL579" s="70"/>
    </row>
    <row r="580" spans="1:38" outlineLevel="1" x14ac:dyDescent="0.2">
      <c r="A580" s="72"/>
      <c r="B580" s="34">
        <f t="shared" si="2036"/>
        <v>575</v>
      </c>
      <c r="C580" s="2" t="s">
        <v>1174</v>
      </c>
      <c r="D580" s="55">
        <v>44619</v>
      </c>
      <c r="E580" s="2" t="s">
        <v>32</v>
      </c>
      <c r="F580" s="47" t="s">
        <v>25</v>
      </c>
      <c r="G580" s="47" t="s">
        <v>245</v>
      </c>
      <c r="H580" s="47">
        <v>1100</v>
      </c>
      <c r="I580" s="47" t="s">
        <v>132</v>
      </c>
      <c r="J580" s="47" t="s">
        <v>120</v>
      </c>
      <c r="K580" s="121" t="s">
        <v>772</v>
      </c>
      <c r="L580" s="33" t="s">
        <v>9</v>
      </c>
      <c r="M580" s="10">
        <v>1.65</v>
      </c>
      <c r="N580" s="27">
        <v>15.44</v>
      </c>
      <c r="O580" s="28">
        <v>1.2</v>
      </c>
      <c r="P580" s="27">
        <v>0</v>
      </c>
      <c r="Q580" s="40">
        <f t="shared" si="1963"/>
        <v>10</v>
      </c>
      <c r="R580" s="42">
        <f t="shared" si="2379"/>
        <v>148.30000000000021</v>
      </c>
      <c r="S580" s="10">
        <f t="shared" si="2380"/>
        <v>1.65</v>
      </c>
      <c r="T580" s="27">
        <f t="shared" si="2381"/>
        <v>1</v>
      </c>
      <c r="U580" s="28">
        <f t="shared" si="2382"/>
        <v>1.2</v>
      </c>
      <c r="V580" s="27">
        <f t="shared" si="2383"/>
        <v>1</v>
      </c>
      <c r="W580" s="40">
        <f t="shared" si="1073"/>
        <v>0.85</v>
      </c>
      <c r="X580" s="42">
        <f t="shared" si="2384"/>
        <v>222.62999999999997</v>
      </c>
      <c r="Y580" s="117"/>
      <c r="Z580" s="27"/>
      <c r="AA580" s="33"/>
      <c r="AB580" s="27"/>
      <c r="AC580" s="27"/>
      <c r="AD580" s="27"/>
      <c r="AE580" s="118"/>
      <c r="AF580" s="117"/>
      <c r="AG580" s="27"/>
      <c r="AH580" s="33"/>
      <c r="AI580" s="27"/>
      <c r="AJ580" s="27"/>
      <c r="AK580" s="118"/>
      <c r="AL580" s="70"/>
    </row>
    <row r="581" spans="1:38" outlineLevel="1" x14ac:dyDescent="0.2">
      <c r="A581" s="72"/>
      <c r="B581" s="34">
        <f t="shared" si="2036"/>
        <v>576</v>
      </c>
      <c r="C581" s="2" t="s">
        <v>1175</v>
      </c>
      <c r="D581" s="55">
        <v>44619</v>
      </c>
      <c r="E581" s="2" t="s">
        <v>32</v>
      </c>
      <c r="F581" s="47" t="s">
        <v>34</v>
      </c>
      <c r="G581" s="47" t="s">
        <v>67</v>
      </c>
      <c r="H581" s="47">
        <v>1200</v>
      </c>
      <c r="I581" s="47" t="s">
        <v>132</v>
      </c>
      <c r="J581" s="47" t="s">
        <v>120</v>
      </c>
      <c r="K581" s="121" t="s">
        <v>772</v>
      </c>
      <c r="L581" s="33" t="s">
        <v>62</v>
      </c>
      <c r="M581" s="10">
        <v>14.47</v>
      </c>
      <c r="N581" s="27">
        <v>0.73962962962962975</v>
      </c>
      <c r="O581" s="28">
        <v>3.72</v>
      </c>
      <c r="P581" s="27">
        <v>0.28000000000000003</v>
      </c>
      <c r="Q581" s="40">
        <f t="shared" si="1963"/>
        <v>-1</v>
      </c>
      <c r="R581" s="42">
        <f t="shared" ref="R581:R584" si="2385">Q581+R580</f>
        <v>147.30000000000021</v>
      </c>
      <c r="S581" s="10">
        <f t="shared" ref="S581:S584" si="2386">M581</f>
        <v>14.47</v>
      </c>
      <c r="T581" s="27">
        <f t="shared" ref="T581:T584" si="2387">IF(S581&gt;0,T$4,0)</f>
        <v>1</v>
      </c>
      <c r="U581" s="28">
        <f t="shared" ref="U581:U584" si="2388">O581</f>
        <v>3.72</v>
      </c>
      <c r="V581" s="27">
        <f t="shared" ref="V581:V584" si="2389">IF(U581&gt;0,V$4,0)</f>
        <v>1</v>
      </c>
      <c r="W581" s="40">
        <f t="shared" si="1073"/>
        <v>-2</v>
      </c>
      <c r="X581" s="42">
        <f t="shared" ref="X581:X584" si="2390">W581+X580</f>
        <v>220.62999999999997</v>
      </c>
      <c r="Y581" s="117"/>
      <c r="Z581" s="27"/>
      <c r="AA581" s="33"/>
      <c r="AB581" s="27"/>
      <c r="AC581" s="27"/>
      <c r="AD581" s="27"/>
      <c r="AE581" s="118"/>
      <c r="AF581" s="117"/>
      <c r="AG581" s="27"/>
      <c r="AH581" s="33"/>
      <c r="AI581" s="27"/>
      <c r="AJ581" s="27"/>
      <c r="AK581" s="118"/>
      <c r="AL581" s="70"/>
    </row>
    <row r="582" spans="1:38" outlineLevel="1" x14ac:dyDescent="0.2">
      <c r="A582" s="72"/>
      <c r="B582" s="48">
        <f t="shared" si="2036"/>
        <v>577</v>
      </c>
      <c r="C582" s="9" t="s">
        <v>1176</v>
      </c>
      <c r="D582" s="39">
        <v>44619</v>
      </c>
      <c r="E582" s="9" t="s">
        <v>32</v>
      </c>
      <c r="F582" s="50" t="s">
        <v>48</v>
      </c>
      <c r="G582" s="50" t="s">
        <v>71</v>
      </c>
      <c r="H582" s="50">
        <v>1400</v>
      </c>
      <c r="I582" s="50" t="s">
        <v>132</v>
      </c>
      <c r="J582" s="50" t="s">
        <v>120</v>
      </c>
      <c r="K582" s="122" t="s">
        <v>772</v>
      </c>
      <c r="L582" s="35" t="s">
        <v>65</v>
      </c>
      <c r="M582" s="36">
        <v>15</v>
      </c>
      <c r="N582" s="37">
        <v>0.71714285714285708</v>
      </c>
      <c r="O582" s="38">
        <v>3.7</v>
      </c>
      <c r="P582" s="37">
        <v>0.28000000000000003</v>
      </c>
      <c r="Q582" s="41">
        <f t="shared" si="1963"/>
        <v>-1</v>
      </c>
      <c r="R582" s="45">
        <f t="shared" si="2385"/>
        <v>146.30000000000021</v>
      </c>
      <c r="S582" s="36">
        <f t="shared" si="2386"/>
        <v>15</v>
      </c>
      <c r="T582" s="37">
        <f t="shared" si="2387"/>
        <v>1</v>
      </c>
      <c r="U582" s="38">
        <f t="shared" si="2388"/>
        <v>3.7</v>
      </c>
      <c r="V582" s="37">
        <f t="shared" si="2389"/>
        <v>1</v>
      </c>
      <c r="W582" s="41">
        <f t="shared" si="1073"/>
        <v>-2</v>
      </c>
      <c r="X582" s="45">
        <f t="shared" si="2390"/>
        <v>218.62999999999997</v>
      </c>
      <c r="Y582" s="119"/>
      <c r="Z582" s="37"/>
      <c r="AA582" s="35"/>
      <c r="AB582" s="37"/>
      <c r="AC582" s="37"/>
      <c r="AD582" s="37"/>
      <c r="AE582" s="120"/>
      <c r="AF582" s="119"/>
      <c r="AG582" s="37"/>
      <c r="AH582" s="35"/>
      <c r="AI582" s="37"/>
      <c r="AJ582" s="37"/>
      <c r="AK582" s="120"/>
      <c r="AL582" s="70"/>
    </row>
    <row r="583" spans="1:38" outlineLevel="1" collapsed="1" x14ac:dyDescent="0.2">
      <c r="A583" s="72"/>
      <c r="B583" s="34">
        <f t="shared" si="2036"/>
        <v>578</v>
      </c>
      <c r="C583" s="2" t="s">
        <v>1177</v>
      </c>
      <c r="D583" s="55">
        <v>44621</v>
      </c>
      <c r="E583" s="2" t="s">
        <v>40</v>
      </c>
      <c r="F583" s="47" t="s">
        <v>25</v>
      </c>
      <c r="G583" s="47" t="s">
        <v>245</v>
      </c>
      <c r="H583" s="47">
        <v>1100</v>
      </c>
      <c r="I583" s="47" t="s">
        <v>133</v>
      </c>
      <c r="J583" s="47" t="s">
        <v>120</v>
      </c>
      <c r="K583" s="121" t="s">
        <v>772</v>
      </c>
      <c r="L583" s="33" t="s">
        <v>12</v>
      </c>
      <c r="M583" s="10">
        <v>2.6</v>
      </c>
      <c r="N583" s="27">
        <v>6.2246153846153849</v>
      </c>
      <c r="O583" s="28">
        <v>1.38</v>
      </c>
      <c r="P583" s="27">
        <v>0</v>
      </c>
      <c r="Q583" s="40">
        <f t="shared" si="1963"/>
        <v>-6.2</v>
      </c>
      <c r="R583" s="42">
        <f t="shared" si="2385"/>
        <v>140.10000000000022</v>
      </c>
      <c r="S583" s="10">
        <f t="shared" si="2386"/>
        <v>2.6</v>
      </c>
      <c r="T583" s="27">
        <f t="shared" si="2387"/>
        <v>1</v>
      </c>
      <c r="U583" s="28">
        <f t="shared" si="2388"/>
        <v>1.38</v>
      </c>
      <c r="V583" s="27">
        <f t="shared" si="2389"/>
        <v>1</v>
      </c>
      <c r="W583" s="40">
        <f t="shared" si="1073"/>
        <v>-0.62</v>
      </c>
      <c r="X583" s="42">
        <f t="shared" si="2390"/>
        <v>218.00999999999996</v>
      </c>
      <c r="Y583" s="117"/>
      <c r="Z583" s="27"/>
      <c r="AA583" s="33"/>
      <c r="AB583" s="27"/>
      <c r="AC583" s="27"/>
      <c r="AD583" s="27"/>
      <c r="AE583" s="118"/>
      <c r="AF583" s="117"/>
      <c r="AG583" s="27"/>
      <c r="AH583" s="33"/>
      <c r="AI583" s="27"/>
      <c r="AJ583" s="27"/>
      <c r="AK583" s="118"/>
      <c r="AL583" s="70"/>
    </row>
    <row r="584" spans="1:38" outlineLevel="1" x14ac:dyDescent="0.2">
      <c r="A584" s="72"/>
      <c r="B584" s="34">
        <f t="shared" si="2036"/>
        <v>579</v>
      </c>
      <c r="C584" s="2" t="s">
        <v>1179</v>
      </c>
      <c r="D584" s="55">
        <v>44622</v>
      </c>
      <c r="E584" s="2" t="s">
        <v>43</v>
      </c>
      <c r="F584" s="47" t="s">
        <v>25</v>
      </c>
      <c r="G584" s="47" t="s">
        <v>67</v>
      </c>
      <c r="H584" s="47">
        <v>1300</v>
      </c>
      <c r="I584" s="47" t="s">
        <v>132</v>
      </c>
      <c r="J584" s="47" t="s">
        <v>120</v>
      </c>
      <c r="K584" s="121" t="s">
        <v>772</v>
      </c>
      <c r="L584" s="33" t="s">
        <v>56</v>
      </c>
      <c r="M584" s="10">
        <v>3.15</v>
      </c>
      <c r="N584" s="27">
        <v>4.6294117647058828</v>
      </c>
      <c r="O584" s="28">
        <v>1.53</v>
      </c>
      <c r="P584" s="27">
        <v>0</v>
      </c>
      <c r="Q584" s="40">
        <f t="shared" si="1963"/>
        <v>-4.5999999999999996</v>
      </c>
      <c r="R584" s="42">
        <f t="shared" si="2385"/>
        <v>135.50000000000023</v>
      </c>
      <c r="S584" s="10">
        <f t="shared" si="2386"/>
        <v>3.15</v>
      </c>
      <c r="T584" s="27">
        <f t="shared" si="2387"/>
        <v>1</v>
      </c>
      <c r="U584" s="28">
        <f t="shared" si="2388"/>
        <v>1.53</v>
      </c>
      <c r="V584" s="27">
        <f t="shared" si="2389"/>
        <v>1</v>
      </c>
      <c r="W584" s="40">
        <f t="shared" si="1073"/>
        <v>-2</v>
      </c>
      <c r="X584" s="42">
        <f t="shared" si="2390"/>
        <v>216.00999999999996</v>
      </c>
      <c r="Y584" s="117"/>
      <c r="Z584" s="27"/>
      <c r="AA584" s="33"/>
      <c r="AB584" s="27"/>
      <c r="AC584" s="27"/>
      <c r="AD584" s="27"/>
      <c r="AE584" s="118"/>
      <c r="AF584" s="117"/>
      <c r="AG584" s="27"/>
      <c r="AH584" s="33"/>
      <c r="AI584" s="27"/>
      <c r="AJ584" s="27"/>
      <c r="AK584" s="118"/>
      <c r="AL584" s="70"/>
    </row>
    <row r="585" spans="1:38" outlineLevel="1" x14ac:dyDescent="0.2">
      <c r="A585" s="72"/>
      <c r="B585" s="34">
        <f t="shared" si="2036"/>
        <v>580</v>
      </c>
      <c r="C585" s="2" t="s">
        <v>1147</v>
      </c>
      <c r="D585" s="55">
        <v>44622</v>
      </c>
      <c r="E585" s="2" t="s">
        <v>43</v>
      </c>
      <c r="F585" s="47" t="s">
        <v>25</v>
      </c>
      <c r="G585" s="47" t="s">
        <v>67</v>
      </c>
      <c r="H585" s="47">
        <v>1300</v>
      </c>
      <c r="I585" s="47" t="s">
        <v>132</v>
      </c>
      <c r="J585" s="47" t="s">
        <v>120</v>
      </c>
      <c r="K585" s="121" t="s">
        <v>772</v>
      </c>
      <c r="L585" s="33" t="s">
        <v>8</v>
      </c>
      <c r="M585" s="10">
        <v>2.75</v>
      </c>
      <c r="N585" s="27">
        <v>5.6971428571428575</v>
      </c>
      <c r="O585" s="28">
        <v>1.85</v>
      </c>
      <c r="P585" s="27">
        <v>6.7466666666666661</v>
      </c>
      <c r="Q585" s="40">
        <f t="shared" si="1963"/>
        <v>0</v>
      </c>
      <c r="R585" s="42">
        <f t="shared" ref="R585" si="2391">Q585+R584</f>
        <v>135.50000000000023</v>
      </c>
      <c r="S585" s="10">
        <f t="shared" ref="S585" si="2392">M585</f>
        <v>2.75</v>
      </c>
      <c r="T585" s="27">
        <f t="shared" ref="T585" si="2393">IF(S585&gt;0,T$4,0)</f>
        <v>1</v>
      </c>
      <c r="U585" s="28">
        <f t="shared" ref="U585" si="2394">O585</f>
        <v>1.85</v>
      </c>
      <c r="V585" s="27">
        <f t="shared" ref="V585" si="2395">IF(U585&gt;0,V$4,0)</f>
        <v>1</v>
      </c>
      <c r="W585" s="40">
        <f t="shared" si="1073"/>
        <v>-0.15</v>
      </c>
      <c r="X585" s="42">
        <f t="shared" ref="X585" si="2396">W585+X584</f>
        <v>215.85999999999996</v>
      </c>
      <c r="Y585" s="117"/>
      <c r="Z585" s="27"/>
      <c r="AA585" s="33"/>
      <c r="AB585" s="27"/>
      <c r="AC585" s="27"/>
      <c r="AD585" s="27"/>
      <c r="AE585" s="118"/>
      <c r="AF585" s="117"/>
      <c r="AG585" s="27"/>
      <c r="AH585" s="33"/>
      <c r="AI585" s="27"/>
      <c r="AJ585" s="27"/>
      <c r="AK585" s="118"/>
      <c r="AL585" s="70"/>
    </row>
    <row r="586" spans="1:38" outlineLevel="1" x14ac:dyDescent="0.2">
      <c r="A586" s="72"/>
      <c r="B586" s="34">
        <f t="shared" si="2036"/>
        <v>581</v>
      </c>
      <c r="C586" s="2" t="s">
        <v>1178</v>
      </c>
      <c r="D586" s="55">
        <v>44622</v>
      </c>
      <c r="E586" s="2" t="s">
        <v>43</v>
      </c>
      <c r="F586" s="47" t="s">
        <v>36</v>
      </c>
      <c r="G586" s="47" t="s">
        <v>245</v>
      </c>
      <c r="H586" s="47">
        <v>1000</v>
      </c>
      <c r="I586" s="47" t="s">
        <v>132</v>
      </c>
      <c r="J586" s="47" t="s">
        <v>120</v>
      </c>
      <c r="K586" s="121" t="s">
        <v>772</v>
      </c>
      <c r="L586" s="33" t="s">
        <v>86</v>
      </c>
      <c r="M586" s="10">
        <v>8.9600000000000009</v>
      </c>
      <c r="N586" s="27">
        <v>1.2602976190476187</v>
      </c>
      <c r="O586" s="28">
        <v>2.74</v>
      </c>
      <c r="P586" s="27">
        <v>0.71833333333333327</v>
      </c>
      <c r="Q586" s="40">
        <f t="shared" si="1963"/>
        <v>-2</v>
      </c>
      <c r="R586" s="42">
        <f t="shared" ref="R586:R588" si="2397">Q586+R585</f>
        <v>133.50000000000023</v>
      </c>
      <c r="S586" s="10">
        <f t="shared" ref="S586:S588" si="2398">M586</f>
        <v>8.9600000000000009</v>
      </c>
      <c r="T586" s="27">
        <f t="shared" ref="T586:T588" si="2399">IF(S586&gt;0,T$4,0)</f>
        <v>1</v>
      </c>
      <c r="U586" s="28">
        <f t="shared" ref="U586:U588" si="2400">O586</f>
        <v>2.74</v>
      </c>
      <c r="V586" s="27">
        <f t="shared" ref="V586:V588" si="2401">IF(U586&gt;0,V$4,0)</f>
        <v>1</v>
      </c>
      <c r="W586" s="40">
        <f t="shared" si="1073"/>
        <v>-2</v>
      </c>
      <c r="X586" s="42">
        <f t="shared" ref="X586:X588" si="2402">W586+X585</f>
        <v>213.85999999999996</v>
      </c>
      <c r="Y586" s="117"/>
      <c r="Z586" s="27"/>
      <c r="AA586" s="33"/>
      <c r="AB586" s="27"/>
      <c r="AC586" s="27"/>
      <c r="AD586" s="27"/>
      <c r="AE586" s="118"/>
      <c r="AF586" s="117"/>
      <c r="AG586" s="27"/>
      <c r="AH586" s="33"/>
      <c r="AI586" s="27"/>
      <c r="AJ586" s="27"/>
      <c r="AK586" s="118"/>
      <c r="AL586" s="70"/>
    </row>
    <row r="587" spans="1:38" outlineLevel="1" x14ac:dyDescent="0.2">
      <c r="A587" s="72"/>
      <c r="B587" s="34">
        <f t="shared" si="2036"/>
        <v>582</v>
      </c>
      <c r="C587" s="2" t="s">
        <v>664</v>
      </c>
      <c r="D587" s="55">
        <v>44622</v>
      </c>
      <c r="E587" s="2" t="s">
        <v>43</v>
      </c>
      <c r="F587" s="47" t="s">
        <v>10</v>
      </c>
      <c r="G587" s="47" t="s">
        <v>69</v>
      </c>
      <c r="H587" s="47">
        <v>1000</v>
      </c>
      <c r="I587" s="47" t="s">
        <v>132</v>
      </c>
      <c r="J587" s="47" t="s">
        <v>120</v>
      </c>
      <c r="K587" s="121" t="s">
        <v>772</v>
      </c>
      <c r="L587" s="33" t="s">
        <v>8</v>
      </c>
      <c r="M587" s="10">
        <v>12.5</v>
      </c>
      <c r="N587" s="27">
        <v>0.86652173913043484</v>
      </c>
      <c r="O587" s="28">
        <v>3.3</v>
      </c>
      <c r="P587" s="27">
        <v>0.37000000000000011</v>
      </c>
      <c r="Q587" s="40">
        <f t="shared" si="1963"/>
        <v>0</v>
      </c>
      <c r="R587" s="42">
        <f t="shared" si="2397"/>
        <v>133.50000000000023</v>
      </c>
      <c r="S587" s="10">
        <f t="shared" si="2398"/>
        <v>12.5</v>
      </c>
      <c r="T587" s="27">
        <f t="shared" si="2399"/>
        <v>1</v>
      </c>
      <c r="U587" s="28">
        <f t="shared" si="2400"/>
        <v>3.3</v>
      </c>
      <c r="V587" s="27">
        <f t="shared" si="2401"/>
        <v>1</v>
      </c>
      <c r="W587" s="40">
        <f t="shared" si="1073"/>
        <v>1.3</v>
      </c>
      <c r="X587" s="42">
        <f t="shared" si="2402"/>
        <v>215.15999999999997</v>
      </c>
      <c r="Y587" s="117"/>
      <c r="Z587" s="27"/>
      <c r="AA587" s="33"/>
      <c r="AB587" s="27"/>
      <c r="AC587" s="27"/>
      <c r="AD587" s="27"/>
      <c r="AE587" s="118"/>
      <c r="AF587" s="117"/>
      <c r="AG587" s="27"/>
      <c r="AH587" s="33"/>
      <c r="AI587" s="27"/>
      <c r="AJ587" s="27"/>
      <c r="AK587" s="118"/>
      <c r="AL587" s="70"/>
    </row>
    <row r="588" spans="1:38" outlineLevel="1" x14ac:dyDescent="0.2">
      <c r="A588" s="72"/>
      <c r="B588" s="34">
        <f t="shared" si="2036"/>
        <v>583</v>
      </c>
      <c r="C588" s="2" t="s">
        <v>1180</v>
      </c>
      <c r="D588" s="55">
        <v>44623</v>
      </c>
      <c r="E588" s="2" t="s">
        <v>35</v>
      </c>
      <c r="F588" s="47" t="s">
        <v>25</v>
      </c>
      <c r="G588" s="47" t="s">
        <v>67</v>
      </c>
      <c r="H588" s="47">
        <v>1100</v>
      </c>
      <c r="I588" s="47" t="s">
        <v>131</v>
      </c>
      <c r="J588" s="47" t="s">
        <v>120</v>
      </c>
      <c r="K588" s="121" t="s">
        <v>772</v>
      </c>
      <c r="L588" s="33" t="s">
        <v>74</v>
      </c>
      <c r="M588" s="10">
        <v>27.18</v>
      </c>
      <c r="N588" s="27">
        <v>0.38307692307692309</v>
      </c>
      <c r="O588" s="28">
        <v>5.42</v>
      </c>
      <c r="P588" s="27">
        <v>7.999999999999996E-2</v>
      </c>
      <c r="Q588" s="40">
        <f t="shared" si="1963"/>
        <v>-0.5</v>
      </c>
      <c r="R588" s="42">
        <f t="shared" si="2397"/>
        <v>133.00000000000023</v>
      </c>
      <c r="S588" s="10">
        <f t="shared" si="2398"/>
        <v>27.18</v>
      </c>
      <c r="T588" s="27">
        <f t="shared" si="2399"/>
        <v>1</v>
      </c>
      <c r="U588" s="28">
        <f t="shared" si="2400"/>
        <v>5.42</v>
      </c>
      <c r="V588" s="27">
        <f t="shared" si="2401"/>
        <v>1</v>
      </c>
      <c r="W588" s="40">
        <f t="shared" si="1073"/>
        <v>-2</v>
      </c>
      <c r="X588" s="42">
        <f t="shared" si="2402"/>
        <v>213.15999999999997</v>
      </c>
      <c r="Y588" s="117"/>
      <c r="Z588" s="27"/>
      <c r="AA588" s="33"/>
      <c r="AB588" s="27"/>
      <c r="AC588" s="27"/>
      <c r="AD588" s="27"/>
      <c r="AE588" s="118"/>
      <c r="AF588" s="117"/>
      <c r="AG588" s="27"/>
      <c r="AH588" s="33"/>
      <c r="AI588" s="27"/>
      <c r="AJ588" s="27"/>
      <c r="AK588" s="118"/>
      <c r="AL588" s="70"/>
    </row>
    <row r="589" spans="1:38" outlineLevel="1" x14ac:dyDescent="0.2">
      <c r="A589" s="72"/>
      <c r="B589" s="34">
        <f t="shared" ref="B589" si="2403">B588+1</f>
        <v>584</v>
      </c>
      <c r="C589" s="2" t="s">
        <v>1104</v>
      </c>
      <c r="D589" s="55">
        <v>44623</v>
      </c>
      <c r="E589" s="2" t="s">
        <v>35</v>
      </c>
      <c r="F589" s="47" t="s">
        <v>25</v>
      </c>
      <c r="G589" s="47" t="s">
        <v>67</v>
      </c>
      <c r="H589" s="47">
        <v>1100</v>
      </c>
      <c r="I589" s="47" t="s">
        <v>131</v>
      </c>
      <c r="J589" s="47" t="s">
        <v>120</v>
      </c>
      <c r="K589" s="121" t="s">
        <v>772</v>
      </c>
      <c r="L589" s="33" t="s">
        <v>9</v>
      </c>
      <c r="M589" s="10">
        <v>5</v>
      </c>
      <c r="N589" s="27">
        <v>2.4949999999999997</v>
      </c>
      <c r="O589" s="28">
        <v>1.93</v>
      </c>
      <c r="P589" s="27">
        <v>2.6933333333333334</v>
      </c>
      <c r="Q589" s="40">
        <f t="shared" si="1963"/>
        <v>12.5</v>
      </c>
      <c r="R589" s="42">
        <f t="shared" ref="R589" si="2404">Q589+R588</f>
        <v>145.50000000000023</v>
      </c>
      <c r="S589" s="10">
        <f t="shared" ref="S589" si="2405">M589</f>
        <v>5</v>
      </c>
      <c r="T589" s="27">
        <f t="shared" ref="T589" si="2406">IF(S589&gt;0,T$4,0)</f>
        <v>1</v>
      </c>
      <c r="U589" s="28">
        <f t="shared" ref="U589" si="2407">O589</f>
        <v>1.93</v>
      </c>
      <c r="V589" s="27">
        <f t="shared" ref="V589" si="2408">IF(U589&gt;0,V$4,0)</f>
        <v>1</v>
      </c>
      <c r="W589" s="40">
        <f t="shared" si="1073"/>
        <v>4.93</v>
      </c>
      <c r="X589" s="42">
        <f t="shared" ref="X589" si="2409">W589+X588</f>
        <v>218.08999999999997</v>
      </c>
      <c r="Y589" s="117"/>
      <c r="Z589" s="27"/>
      <c r="AA589" s="33"/>
      <c r="AB589" s="27"/>
      <c r="AC589" s="27"/>
      <c r="AD589" s="27"/>
      <c r="AE589" s="118"/>
      <c r="AF589" s="117"/>
      <c r="AG589" s="27"/>
      <c r="AH589" s="33"/>
      <c r="AI589" s="27"/>
      <c r="AJ589" s="27"/>
      <c r="AK589" s="118"/>
      <c r="AL589" s="70"/>
    </row>
    <row r="590" spans="1:38" outlineLevel="1" x14ac:dyDescent="0.2">
      <c r="A590" s="72"/>
      <c r="B590" s="34">
        <f t="shared" ref="B590" si="2410">B589+1</f>
        <v>585</v>
      </c>
      <c r="C590" s="2" t="s">
        <v>1045</v>
      </c>
      <c r="D590" s="55">
        <v>44623</v>
      </c>
      <c r="E590" s="2" t="s">
        <v>35</v>
      </c>
      <c r="F590" s="47" t="s">
        <v>25</v>
      </c>
      <c r="G590" s="47" t="s">
        <v>67</v>
      </c>
      <c r="H590" s="47">
        <v>1100</v>
      </c>
      <c r="I590" s="47" t="s">
        <v>131</v>
      </c>
      <c r="J590" s="47" t="s">
        <v>120</v>
      </c>
      <c r="K590" s="121" t="s">
        <v>772</v>
      </c>
      <c r="L590" s="33" t="s">
        <v>56</v>
      </c>
      <c r="M590" s="10">
        <v>6.1</v>
      </c>
      <c r="N590" s="27">
        <v>1.9587804878048782</v>
      </c>
      <c r="O590" s="28">
        <v>2.08</v>
      </c>
      <c r="P590" s="27">
        <v>1.7766666666666668</v>
      </c>
      <c r="Q590" s="40">
        <f t="shared" si="1963"/>
        <v>-3.7</v>
      </c>
      <c r="R590" s="42">
        <f t="shared" ref="R590" si="2411">Q590+R589</f>
        <v>141.80000000000024</v>
      </c>
      <c r="S590" s="10">
        <f t="shared" ref="S590" si="2412">M590</f>
        <v>6.1</v>
      </c>
      <c r="T590" s="27">
        <f t="shared" ref="T590" si="2413">IF(S590&gt;0,T$4,0)</f>
        <v>1</v>
      </c>
      <c r="U590" s="28">
        <f t="shared" ref="U590" si="2414">O590</f>
        <v>2.08</v>
      </c>
      <c r="V590" s="27">
        <f t="shared" ref="V590" si="2415">IF(U590&gt;0,V$4,0)</f>
        <v>1</v>
      </c>
      <c r="W590" s="40">
        <f t="shared" si="1073"/>
        <v>-2</v>
      </c>
      <c r="X590" s="42">
        <f t="shared" ref="X590" si="2416">W590+X589</f>
        <v>216.08999999999997</v>
      </c>
      <c r="Y590" s="117"/>
      <c r="Z590" s="27"/>
      <c r="AA590" s="33"/>
      <c r="AB590" s="27"/>
      <c r="AC590" s="27"/>
      <c r="AD590" s="27"/>
      <c r="AE590" s="118"/>
      <c r="AF590" s="117"/>
      <c r="AG590" s="27"/>
      <c r="AH590" s="33"/>
      <c r="AI590" s="27"/>
      <c r="AJ590" s="27"/>
      <c r="AK590" s="118"/>
      <c r="AL590" s="70"/>
    </row>
    <row r="591" spans="1:38" outlineLevel="1" x14ac:dyDescent="0.2">
      <c r="A591" s="72"/>
      <c r="B591" s="34">
        <f t="shared" ref="B591" si="2417">B590+1</f>
        <v>586</v>
      </c>
      <c r="C591" s="2" t="s">
        <v>781</v>
      </c>
      <c r="D591" s="55">
        <v>44623</v>
      </c>
      <c r="E591" s="2" t="s">
        <v>44</v>
      </c>
      <c r="F591" s="47" t="s">
        <v>25</v>
      </c>
      <c r="G591" s="47" t="s">
        <v>67</v>
      </c>
      <c r="H591" s="47">
        <v>1000</v>
      </c>
      <c r="I591" s="47" t="s">
        <v>132</v>
      </c>
      <c r="J591" s="47" t="s">
        <v>120</v>
      </c>
      <c r="K591" s="121" t="s">
        <v>772</v>
      </c>
      <c r="L591" s="33" t="s">
        <v>12</v>
      </c>
      <c r="M591" s="10">
        <v>6.8</v>
      </c>
      <c r="N591" s="27">
        <v>1.7235396518375241</v>
      </c>
      <c r="O591" s="28">
        <v>2.58</v>
      </c>
      <c r="P591" s="27">
        <v>1.0646153846153845</v>
      </c>
      <c r="Q591" s="40">
        <f t="shared" si="1963"/>
        <v>0</v>
      </c>
      <c r="R591" s="42">
        <f t="shared" ref="R591" si="2418">Q591+R590</f>
        <v>141.80000000000024</v>
      </c>
      <c r="S591" s="10">
        <f t="shared" ref="S591" si="2419">M591</f>
        <v>6.8</v>
      </c>
      <c r="T591" s="27">
        <f t="shared" ref="T591" si="2420">IF(S591&gt;0,T$4,0)</f>
        <v>1</v>
      </c>
      <c r="U591" s="28">
        <f t="shared" ref="U591" si="2421">O591</f>
        <v>2.58</v>
      </c>
      <c r="V591" s="27">
        <f t="shared" ref="V591" si="2422">IF(U591&gt;0,V$4,0)</f>
        <v>1</v>
      </c>
      <c r="W591" s="40">
        <f t="shared" si="1073"/>
        <v>0.57999999999999996</v>
      </c>
      <c r="X591" s="42">
        <f t="shared" ref="X591" si="2423">W591+X590</f>
        <v>216.67</v>
      </c>
      <c r="Y591" s="117"/>
      <c r="Z591" s="27"/>
      <c r="AA591" s="33"/>
      <c r="AB591" s="27"/>
      <c r="AC591" s="27"/>
      <c r="AD591" s="27"/>
      <c r="AE591" s="118"/>
      <c r="AF591" s="117"/>
      <c r="AG591" s="27"/>
      <c r="AH591" s="33"/>
      <c r="AI591" s="27"/>
      <c r="AJ591" s="27"/>
      <c r="AK591" s="118"/>
      <c r="AL591" s="70"/>
    </row>
    <row r="592" spans="1:38" outlineLevel="1" x14ac:dyDescent="0.2">
      <c r="A592" s="72"/>
      <c r="B592" s="34">
        <f t="shared" ref="B592:B844" si="2424">B591+1</f>
        <v>587</v>
      </c>
      <c r="C592" s="2" t="s">
        <v>1182</v>
      </c>
      <c r="D592" s="55">
        <v>44624</v>
      </c>
      <c r="E592" s="2" t="s">
        <v>60</v>
      </c>
      <c r="F592" s="47" t="s">
        <v>25</v>
      </c>
      <c r="G592" s="47" t="s">
        <v>67</v>
      </c>
      <c r="H592" s="47">
        <v>1100</v>
      </c>
      <c r="I592" s="47" t="s">
        <v>131</v>
      </c>
      <c r="J592" s="47" t="s">
        <v>120</v>
      </c>
      <c r="K592" s="121" t="s">
        <v>772</v>
      </c>
      <c r="L592" s="33" t="s">
        <v>12</v>
      </c>
      <c r="M592" s="10">
        <v>3.2</v>
      </c>
      <c r="N592" s="27">
        <v>4.5326007326007325</v>
      </c>
      <c r="O592" s="28">
        <v>1.42</v>
      </c>
      <c r="P592" s="27">
        <v>0</v>
      </c>
      <c r="Q592" s="40">
        <f t="shared" si="1963"/>
        <v>-4.5</v>
      </c>
      <c r="R592" s="42">
        <f t="shared" ref="R592" si="2425">Q592+R591</f>
        <v>137.30000000000024</v>
      </c>
      <c r="S592" s="10">
        <f t="shared" ref="S592" si="2426">M592</f>
        <v>3.2</v>
      </c>
      <c r="T592" s="27">
        <f t="shared" ref="T592" si="2427">IF(S592&gt;0,T$4,0)</f>
        <v>1</v>
      </c>
      <c r="U592" s="28">
        <f t="shared" ref="U592" si="2428">O592</f>
        <v>1.42</v>
      </c>
      <c r="V592" s="27">
        <f t="shared" ref="V592" si="2429">IF(U592&gt;0,V$4,0)</f>
        <v>1</v>
      </c>
      <c r="W592" s="40">
        <f t="shared" si="1073"/>
        <v>-0.57999999999999996</v>
      </c>
      <c r="X592" s="42">
        <f t="shared" ref="X592" si="2430">W592+X591</f>
        <v>216.08999999999997</v>
      </c>
      <c r="Y592" s="117"/>
      <c r="Z592" s="27"/>
      <c r="AA592" s="33"/>
      <c r="AB592" s="27"/>
      <c r="AC592" s="27"/>
      <c r="AD592" s="27"/>
      <c r="AE592" s="118"/>
      <c r="AF592" s="117"/>
      <c r="AG592" s="27"/>
      <c r="AH592" s="33"/>
      <c r="AI592" s="27"/>
      <c r="AJ592" s="27"/>
      <c r="AK592" s="118"/>
      <c r="AL592" s="70"/>
    </row>
    <row r="593" spans="1:38" outlineLevel="1" x14ac:dyDescent="0.2">
      <c r="A593" s="72"/>
      <c r="B593" s="34">
        <f t="shared" si="2424"/>
        <v>588</v>
      </c>
      <c r="C593" s="2" t="s">
        <v>1183</v>
      </c>
      <c r="D593" s="55">
        <v>44624</v>
      </c>
      <c r="E593" s="2" t="s">
        <v>60</v>
      </c>
      <c r="F593" s="47" t="s">
        <v>25</v>
      </c>
      <c r="G593" s="47" t="s">
        <v>67</v>
      </c>
      <c r="H593" s="47">
        <v>1100</v>
      </c>
      <c r="I593" s="47" t="s">
        <v>131</v>
      </c>
      <c r="J593" s="47" t="s">
        <v>120</v>
      </c>
      <c r="K593" s="121" t="s">
        <v>772</v>
      </c>
      <c r="L593" s="33" t="s">
        <v>66</v>
      </c>
      <c r="M593" s="10">
        <v>12.52</v>
      </c>
      <c r="N593" s="27">
        <v>0.86652173913043484</v>
      </c>
      <c r="O593" s="28">
        <v>3.4</v>
      </c>
      <c r="P593" s="27">
        <v>0.37000000000000011</v>
      </c>
      <c r="Q593" s="40">
        <f t="shared" si="1963"/>
        <v>-1.2</v>
      </c>
      <c r="R593" s="42">
        <f t="shared" ref="R593" si="2431">Q593+R592</f>
        <v>136.10000000000025</v>
      </c>
      <c r="S593" s="10">
        <f t="shared" ref="S593" si="2432">M593</f>
        <v>12.52</v>
      </c>
      <c r="T593" s="27">
        <f t="shared" ref="T593" si="2433">IF(S593&gt;0,T$4,0)</f>
        <v>1</v>
      </c>
      <c r="U593" s="28">
        <f t="shared" ref="U593" si="2434">O593</f>
        <v>3.4</v>
      </c>
      <c r="V593" s="27">
        <f t="shared" ref="V593" si="2435">IF(U593&gt;0,V$4,0)</f>
        <v>1</v>
      </c>
      <c r="W593" s="40">
        <f t="shared" si="1073"/>
        <v>-2</v>
      </c>
      <c r="X593" s="42">
        <f t="shared" ref="X593" si="2436">W593+X592</f>
        <v>214.08999999999997</v>
      </c>
      <c r="Y593" s="117"/>
      <c r="Z593" s="27"/>
      <c r="AA593" s="33"/>
      <c r="AB593" s="27"/>
      <c r="AC593" s="27"/>
      <c r="AD593" s="27"/>
      <c r="AE593" s="118"/>
      <c r="AF593" s="117"/>
      <c r="AG593" s="27"/>
      <c r="AH593" s="33"/>
      <c r="AI593" s="27"/>
      <c r="AJ593" s="27"/>
      <c r="AK593" s="118"/>
      <c r="AL593" s="70"/>
    </row>
    <row r="594" spans="1:38" outlineLevel="1" x14ac:dyDescent="0.2">
      <c r="A594" s="72"/>
      <c r="B594" s="34">
        <f t="shared" si="2424"/>
        <v>589</v>
      </c>
      <c r="C594" s="2" t="s">
        <v>1154</v>
      </c>
      <c r="D594" s="55">
        <v>44624</v>
      </c>
      <c r="E594" s="2" t="s">
        <v>60</v>
      </c>
      <c r="F594" s="47" t="s">
        <v>36</v>
      </c>
      <c r="G594" s="47" t="s">
        <v>67</v>
      </c>
      <c r="H594" s="47">
        <v>1100</v>
      </c>
      <c r="I594" s="47" t="s">
        <v>131</v>
      </c>
      <c r="J594" s="47" t="s">
        <v>120</v>
      </c>
      <c r="K594" s="121" t="s">
        <v>772</v>
      </c>
      <c r="L594" s="33" t="s">
        <v>12</v>
      </c>
      <c r="M594" s="10">
        <v>1.81</v>
      </c>
      <c r="N594" s="27">
        <v>12.326153846153844</v>
      </c>
      <c r="O594" s="28">
        <v>1.18</v>
      </c>
      <c r="P594" s="27">
        <v>0</v>
      </c>
      <c r="Q594" s="40">
        <f t="shared" si="1963"/>
        <v>-12.3</v>
      </c>
      <c r="R594" s="42">
        <f t="shared" ref="R594" si="2437">Q594+R593</f>
        <v>123.80000000000025</v>
      </c>
      <c r="S594" s="10">
        <f t="shared" ref="S594" si="2438">M594</f>
        <v>1.81</v>
      </c>
      <c r="T594" s="27">
        <f t="shared" ref="T594" si="2439">IF(S594&gt;0,T$4,0)</f>
        <v>1</v>
      </c>
      <c r="U594" s="28">
        <f t="shared" ref="U594" si="2440">O594</f>
        <v>1.18</v>
      </c>
      <c r="V594" s="27">
        <f t="shared" ref="V594" si="2441">IF(U594&gt;0,V$4,0)</f>
        <v>1</v>
      </c>
      <c r="W594" s="40">
        <f t="shared" si="1073"/>
        <v>-0.82</v>
      </c>
      <c r="X594" s="42">
        <f t="shared" ref="X594" si="2442">W594+X593</f>
        <v>213.26999999999998</v>
      </c>
      <c r="Y594" s="117"/>
      <c r="Z594" s="27"/>
      <c r="AA594" s="33"/>
      <c r="AB594" s="27"/>
      <c r="AC594" s="27"/>
      <c r="AD594" s="27"/>
      <c r="AE594" s="118"/>
      <c r="AF594" s="117"/>
      <c r="AG594" s="27"/>
      <c r="AH594" s="33"/>
      <c r="AI594" s="27"/>
      <c r="AJ594" s="27"/>
      <c r="AK594" s="118"/>
      <c r="AL594" s="70"/>
    </row>
    <row r="595" spans="1:38" outlineLevel="1" x14ac:dyDescent="0.2">
      <c r="A595" s="72"/>
      <c r="B595" s="34">
        <f t="shared" si="2424"/>
        <v>590</v>
      </c>
      <c r="C595" s="2" t="s">
        <v>1184</v>
      </c>
      <c r="D595" s="55">
        <v>44624</v>
      </c>
      <c r="E595" s="2" t="s">
        <v>27</v>
      </c>
      <c r="F595" s="47" t="s">
        <v>46</v>
      </c>
      <c r="G595" s="47" t="s">
        <v>71</v>
      </c>
      <c r="H595" s="47">
        <v>1200</v>
      </c>
      <c r="I595" s="47" t="s">
        <v>132</v>
      </c>
      <c r="J595" s="47" t="s">
        <v>120</v>
      </c>
      <c r="K595" s="121" t="s">
        <v>772</v>
      </c>
      <c r="L595" s="33" t="s">
        <v>12</v>
      </c>
      <c r="M595" s="10">
        <v>3.25</v>
      </c>
      <c r="N595" s="27">
        <v>4.4399999999999995</v>
      </c>
      <c r="O595" s="28">
        <v>1.62</v>
      </c>
      <c r="P595" s="27">
        <v>0</v>
      </c>
      <c r="Q595" s="40">
        <f t="shared" si="1963"/>
        <v>-4.4000000000000004</v>
      </c>
      <c r="R595" s="42">
        <f t="shared" ref="R595:R606" si="2443">Q595+R594</f>
        <v>119.40000000000025</v>
      </c>
      <c r="S595" s="10">
        <f t="shared" ref="S595:S606" si="2444">M595</f>
        <v>3.25</v>
      </c>
      <c r="T595" s="27">
        <f t="shared" ref="T595:T606" si="2445">IF(S595&gt;0,T$4,0)</f>
        <v>1</v>
      </c>
      <c r="U595" s="28">
        <f t="shared" ref="U595:U606" si="2446">O595</f>
        <v>1.62</v>
      </c>
      <c r="V595" s="27">
        <f t="shared" ref="V595:V606" si="2447">IF(U595&gt;0,V$4,0)</f>
        <v>1</v>
      </c>
      <c r="W595" s="40">
        <f t="shared" si="1073"/>
        <v>-0.38</v>
      </c>
      <c r="X595" s="42">
        <f t="shared" ref="X595:X606" si="2448">W595+X594</f>
        <v>212.89</v>
      </c>
      <c r="Y595" s="117"/>
      <c r="Z595" s="27"/>
      <c r="AA595" s="33"/>
      <c r="AB595" s="27"/>
      <c r="AC595" s="27"/>
      <c r="AD595" s="27"/>
      <c r="AE595" s="118"/>
      <c r="AF595" s="117"/>
      <c r="AG595" s="27"/>
      <c r="AH595" s="33"/>
      <c r="AI595" s="27"/>
      <c r="AJ595" s="27"/>
      <c r="AK595" s="118"/>
      <c r="AL595" s="70"/>
    </row>
    <row r="596" spans="1:38" outlineLevel="1" x14ac:dyDescent="0.2">
      <c r="A596" s="72"/>
      <c r="B596" s="34">
        <f t="shared" si="2424"/>
        <v>591</v>
      </c>
      <c r="C596" s="2" t="s">
        <v>1185</v>
      </c>
      <c r="D596" s="55">
        <v>44625</v>
      </c>
      <c r="E596" s="2" t="s">
        <v>31</v>
      </c>
      <c r="F596" s="47" t="s">
        <v>25</v>
      </c>
      <c r="G596" s="47" t="s">
        <v>245</v>
      </c>
      <c r="H596" s="47">
        <v>1000</v>
      </c>
      <c r="I596" s="47" t="s">
        <v>131</v>
      </c>
      <c r="J596" s="47" t="s">
        <v>120</v>
      </c>
      <c r="K596" s="121" t="s">
        <v>772</v>
      </c>
      <c r="L596" s="33" t="s">
        <v>110</v>
      </c>
      <c r="M596" s="10">
        <v>7.59</v>
      </c>
      <c r="N596" s="27">
        <v>1.5102849002849001</v>
      </c>
      <c r="O596" s="28">
        <v>2.5</v>
      </c>
      <c r="P596" s="27">
        <v>1.0133333333333334</v>
      </c>
      <c r="Q596" s="40">
        <f t="shared" si="1963"/>
        <v>-2.5</v>
      </c>
      <c r="R596" s="42">
        <f t="shared" si="2443"/>
        <v>116.90000000000025</v>
      </c>
      <c r="S596" s="10">
        <f t="shared" si="2444"/>
        <v>7.59</v>
      </c>
      <c r="T596" s="27">
        <f t="shared" si="2445"/>
        <v>1</v>
      </c>
      <c r="U596" s="28">
        <f t="shared" si="2446"/>
        <v>2.5</v>
      </c>
      <c r="V596" s="27">
        <f t="shared" si="2447"/>
        <v>1</v>
      </c>
      <c r="W596" s="40">
        <f t="shared" ref="W596:W598" si="2449">ROUND(IF(OR($L596="1st",$L596="WON"),($S596*$T596)+($U596*$V596),IF(OR($L596="2nd",$L596="3rd"),IF($U596="NTD",0,($U596*$V596))))-($T596+$V596),2)</f>
        <v>-2</v>
      </c>
      <c r="X596" s="42">
        <f t="shared" si="2448"/>
        <v>210.89</v>
      </c>
      <c r="Y596" s="117"/>
      <c r="Z596" s="27"/>
      <c r="AA596" s="33"/>
      <c r="AB596" s="27"/>
      <c r="AC596" s="27"/>
      <c r="AD596" s="27"/>
      <c r="AE596" s="118"/>
      <c r="AF596" s="117"/>
      <c r="AG596" s="27"/>
      <c r="AH596" s="33"/>
      <c r="AI596" s="27"/>
      <c r="AJ596" s="27"/>
      <c r="AK596" s="118"/>
      <c r="AL596" s="70"/>
    </row>
    <row r="597" spans="1:38" outlineLevel="1" x14ac:dyDescent="0.2">
      <c r="A597" s="72"/>
      <c r="B597" s="34">
        <f t="shared" si="2424"/>
        <v>592</v>
      </c>
      <c r="C597" s="2" t="s">
        <v>1186</v>
      </c>
      <c r="D597" s="55">
        <v>44625</v>
      </c>
      <c r="E597" s="2" t="s">
        <v>31</v>
      </c>
      <c r="F597" s="47" t="s">
        <v>25</v>
      </c>
      <c r="G597" s="47" t="s">
        <v>245</v>
      </c>
      <c r="H597" s="47">
        <v>1000</v>
      </c>
      <c r="I597" s="47" t="s">
        <v>131</v>
      </c>
      <c r="J597" s="47" t="s">
        <v>120</v>
      </c>
      <c r="K597" s="121" t="s">
        <v>772</v>
      </c>
      <c r="L597" s="33" t="s">
        <v>12</v>
      </c>
      <c r="M597" s="10">
        <v>3.97</v>
      </c>
      <c r="N597" s="27">
        <v>3.3533333333333335</v>
      </c>
      <c r="O597" s="28">
        <v>1.63</v>
      </c>
      <c r="P597" s="27">
        <v>0</v>
      </c>
      <c r="Q597" s="40">
        <f t="shared" si="1963"/>
        <v>-3.4</v>
      </c>
      <c r="R597" s="42">
        <f t="shared" si="2443"/>
        <v>113.50000000000024</v>
      </c>
      <c r="S597" s="10">
        <f t="shared" si="2444"/>
        <v>3.97</v>
      </c>
      <c r="T597" s="27">
        <f t="shared" si="2445"/>
        <v>1</v>
      </c>
      <c r="U597" s="28">
        <f t="shared" si="2446"/>
        <v>1.63</v>
      </c>
      <c r="V597" s="27">
        <f t="shared" si="2447"/>
        <v>1</v>
      </c>
      <c r="W597" s="40">
        <f t="shared" si="2449"/>
        <v>-0.37</v>
      </c>
      <c r="X597" s="42">
        <f t="shared" si="2448"/>
        <v>210.51999999999998</v>
      </c>
      <c r="Y597" s="117"/>
      <c r="Z597" s="27"/>
      <c r="AA597" s="33"/>
      <c r="AB597" s="27"/>
      <c r="AC597" s="27"/>
      <c r="AD597" s="27"/>
      <c r="AE597" s="118"/>
      <c r="AF597" s="117"/>
      <c r="AG597" s="27"/>
      <c r="AH597" s="33"/>
      <c r="AI597" s="27"/>
      <c r="AJ597" s="27"/>
      <c r="AK597" s="118"/>
      <c r="AL597" s="70"/>
    </row>
    <row r="598" spans="1:38" outlineLevel="1" x14ac:dyDescent="0.2">
      <c r="A598" s="72"/>
      <c r="B598" s="34">
        <f t="shared" si="2424"/>
        <v>593</v>
      </c>
      <c r="C598" s="2" t="s">
        <v>159</v>
      </c>
      <c r="D598" s="55">
        <v>44625</v>
      </c>
      <c r="E598" s="2" t="s">
        <v>31</v>
      </c>
      <c r="F598" s="47" t="s">
        <v>10</v>
      </c>
      <c r="G598" s="47" t="s">
        <v>660</v>
      </c>
      <c r="H598" s="47">
        <v>1200</v>
      </c>
      <c r="I598" s="47" t="s">
        <v>131</v>
      </c>
      <c r="J598" s="47" t="s">
        <v>120</v>
      </c>
      <c r="K598" s="121" t="s">
        <v>772</v>
      </c>
      <c r="L598" s="33" t="s">
        <v>66</v>
      </c>
      <c r="M598" s="10">
        <v>12.22</v>
      </c>
      <c r="N598" s="27">
        <v>0.88777777777777778</v>
      </c>
      <c r="O598" s="28">
        <v>2.73</v>
      </c>
      <c r="P598" s="27">
        <v>0.504</v>
      </c>
      <c r="Q598" s="40">
        <f t="shared" si="1963"/>
        <v>-1.4</v>
      </c>
      <c r="R598" s="42">
        <f t="shared" si="2443"/>
        <v>112.10000000000024</v>
      </c>
      <c r="S598" s="10">
        <f t="shared" si="2444"/>
        <v>12.22</v>
      </c>
      <c r="T598" s="27">
        <f t="shared" si="2445"/>
        <v>1</v>
      </c>
      <c r="U598" s="28">
        <f t="shared" si="2446"/>
        <v>2.73</v>
      </c>
      <c r="V598" s="27">
        <f t="shared" si="2447"/>
        <v>1</v>
      </c>
      <c r="W598" s="40">
        <f t="shared" si="2449"/>
        <v>-2</v>
      </c>
      <c r="X598" s="42">
        <f t="shared" si="2448"/>
        <v>208.51999999999998</v>
      </c>
      <c r="Y598" s="117"/>
      <c r="Z598" s="27"/>
      <c r="AA598" s="33"/>
      <c r="AB598" s="27"/>
      <c r="AC598" s="27"/>
      <c r="AD598" s="27"/>
      <c r="AE598" s="118"/>
      <c r="AF598" s="117"/>
      <c r="AG598" s="27"/>
      <c r="AH598" s="33"/>
      <c r="AI598" s="27"/>
      <c r="AJ598" s="27"/>
      <c r="AK598" s="118"/>
      <c r="AL598" s="70"/>
    </row>
    <row r="599" spans="1:38" outlineLevel="1" x14ac:dyDescent="0.2">
      <c r="A599" s="72"/>
      <c r="B599" s="34">
        <f t="shared" si="2424"/>
        <v>594</v>
      </c>
      <c r="C599" s="2" t="s">
        <v>1187</v>
      </c>
      <c r="D599" s="55">
        <v>44625</v>
      </c>
      <c r="E599" s="2" t="s">
        <v>615</v>
      </c>
      <c r="F599" s="47" t="s">
        <v>36</v>
      </c>
      <c r="G599" s="47" t="s">
        <v>812</v>
      </c>
      <c r="H599" s="47">
        <v>1200</v>
      </c>
      <c r="I599" s="47" t="s">
        <v>133</v>
      </c>
      <c r="J599" s="47" t="s">
        <v>178</v>
      </c>
      <c r="K599" s="121" t="s">
        <v>772</v>
      </c>
      <c r="L599" s="33" t="s">
        <v>74</v>
      </c>
      <c r="M599" s="10">
        <v>4.9000000000000004</v>
      </c>
      <c r="N599" s="27">
        <v>2.5560448807854135</v>
      </c>
      <c r="O599" s="28">
        <v>2.2599999999999998</v>
      </c>
      <c r="P599" s="27">
        <v>1.9999999999999998</v>
      </c>
      <c r="Q599" s="40">
        <f t="shared" si="1963"/>
        <v>-4.5999999999999996</v>
      </c>
      <c r="R599" s="42">
        <f t="shared" si="2443"/>
        <v>107.50000000000024</v>
      </c>
      <c r="S599" s="10">
        <f t="shared" si="2444"/>
        <v>4.9000000000000004</v>
      </c>
      <c r="T599" s="27">
        <f t="shared" si="2445"/>
        <v>1</v>
      </c>
      <c r="U599" s="28">
        <f t="shared" si="2446"/>
        <v>2.2599999999999998</v>
      </c>
      <c r="V599" s="27">
        <f t="shared" si="2447"/>
        <v>1</v>
      </c>
      <c r="W599" s="40">
        <f t="shared" ref="W599:W853" si="2450">ROUND(IF(OR($L599="1st",$L599="WON"),($S599*$T599)+($U599*$V599),IF(OR($L599="2nd",$L599="3rd"),IF($U599="NTD",0,($U599*$V599))))-($T599+$V599),2)</f>
        <v>-2</v>
      </c>
      <c r="X599" s="42">
        <f t="shared" si="2448"/>
        <v>206.51999999999998</v>
      </c>
      <c r="Y599" s="117"/>
      <c r="Z599" s="27"/>
      <c r="AA599" s="33"/>
      <c r="AB599" s="27"/>
      <c r="AC599" s="27"/>
      <c r="AD599" s="27"/>
      <c r="AE599" s="118"/>
      <c r="AF599" s="117"/>
      <c r="AG599" s="27"/>
      <c r="AH599" s="33"/>
      <c r="AI599" s="27"/>
      <c r="AJ599" s="27"/>
      <c r="AK599" s="118"/>
      <c r="AL599" s="70"/>
    </row>
    <row r="600" spans="1:38" outlineLevel="1" x14ac:dyDescent="0.2">
      <c r="A600" s="72"/>
      <c r="B600" s="34">
        <f t="shared" si="2424"/>
        <v>595</v>
      </c>
      <c r="C600" s="2" t="s">
        <v>1129</v>
      </c>
      <c r="D600" s="55">
        <v>44626</v>
      </c>
      <c r="E600" s="2" t="s">
        <v>26</v>
      </c>
      <c r="F600" s="47" t="s">
        <v>36</v>
      </c>
      <c r="G600" s="47" t="s">
        <v>67</v>
      </c>
      <c r="H600" s="47">
        <v>1400</v>
      </c>
      <c r="I600" s="47" t="s">
        <v>131</v>
      </c>
      <c r="J600" s="47" t="s">
        <v>120</v>
      </c>
      <c r="K600" s="121" t="s">
        <v>772</v>
      </c>
      <c r="L600" s="33" t="s">
        <v>86</v>
      </c>
      <c r="M600" s="10">
        <v>3</v>
      </c>
      <c r="N600" s="27">
        <v>4.9899999999999993</v>
      </c>
      <c r="O600" s="28">
        <v>1.44</v>
      </c>
      <c r="P600" s="27">
        <v>0</v>
      </c>
      <c r="Q600" s="40">
        <f t="shared" si="1963"/>
        <v>-5</v>
      </c>
      <c r="R600" s="42">
        <f t="shared" si="2443"/>
        <v>102.50000000000024</v>
      </c>
      <c r="S600" s="10">
        <f t="shared" si="2444"/>
        <v>3</v>
      </c>
      <c r="T600" s="27">
        <f t="shared" si="2445"/>
        <v>1</v>
      </c>
      <c r="U600" s="28">
        <f t="shared" si="2446"/>
        <v>1.44</v>
      </c>
      <c r="V600" s="27">
        <f t="shared" si="2447"/>
        <v>1</v>
      </c>
      <c r="W600" s="40">
        <f t="shared" si="2450"/>
        <v>-2</v>
      </c>
      <c r="X600" s="42">
        <f t="shared" si="2448"/>
        <v>204.51999999999998</v>
      </c>
      <c r="Y600" s="117"/>
      <c r="Z600" s="27"/>
      <c r="AA600" s="33"/>
      <c r="AB600" s="27"/>
      <c r="AC600" s="27"/>
      <c r="AD600" s="27"/>
      <c r="AE600" s="118"/>
      <c r="AF600" s="117"/>
      <c r="AG600" s="27"/>
      <c r="AH600" s="33"/>
      <c r="AI600" s="27"/>
      <c r="AJ600" s="27"/>
      <c r="AK600" s="118"/>
      <c r="AL600" s="70"/>
    </row>
    <row r="601" spans="1:38" outlineLevel="1" x14ac:dyDescent="0.2">
      <c r="A601" s="72"/>
      <c r="B601" s="34">
        <f t="shared" si="2424"/>
        <v>596</v>
      </c>
      <c r="C601" s="2" t="s">
        <v>1131</v>
      </c>
      <c r="D601" s="55">
        <v>44629</v>
      </c>
      <c r="E601" s="2" t="s">
        <v>43</v>
      </c>
      <c r="F601" s="47" t="s">
        <v>25</v>
      </c>
      <c r="G601" s="47" t="s">
        <v>67</v>
      </c>
      <c r="H601" s="47">
        <v>1400</v>
      </c>
      <c r="I601" s="47" t="s">
        <v>132</v>
      </c>
      <c r="J601" s="47" t="s">
        <v>120</v>
      </c>
      <c r="K601" s="121" t="s">
        <v>772</v>
      </c>
      <c r="L601" s="33" t="s">
        <v>9</v>
      </c>
      <c r="M601" s="10">
        <v>2.56</v>
      </c>
      <c r="N601" s="27">
        <v>6.4240000000000013</v>
      </c>
      <c r="O601" s="28">
        <v>1.1299999999999999</v>
      </c>
      <c r="P601" s="27">
        <v>0</v>
      </c>
      <c r="Q601" s="40">
        <f t="shared" si="1963"/>
        <v>10</v>
      </c>
      <c r="R601" s="42">
        <f t="shared" si="2443"/>
        <v>112.50000000000024</v>
      </c>
      <c r="S601" s="10">
        <f t="shared" si="2444"/>
        <v>2.56</v>
      </c>
      <c r="T601" s="27">
        <f t="shared" si="2445"/>
        <v>1</v>
      </c>
      <c r="U601" s="28">
        <f t="shared" si="2446"/>
        <v>1.1299999999999999</v>
      </c>
      <c r="V601" s="27">
        <f t="shared" si="2447"/>
        <v>1</v>
      </c>
      <c r="W601" s="40">
        <f t="shared" si="2450"/>
        <v>1.69</v>
      </c>
      <c r="X601" s="42">
        <f t="shared" si="2448"/>
        <v>206.20999999999998</v>
      </c>
      <c r="Y601" s="117"/>
      <c r="Z601" s="27"/>
      <c r="AA601" s="33"/>
      <c r="AB601" s="27"/>
      <c r="AC601" s="27"/>
      <c r="AD601" s="27"/>
      <c r="AE601" s="118"/>
      <c r="AF601" s="117"/>
      <c r="AG601" s="27"/>
      <c r="AH601" s="33"/>
      <c r="AI601" s="27"/>
      <c r="AJ601" s="27"/>
      <c r="AK601" s="118"/>
      <c r="AL601" s="70"/>
    </row>
    <row r="602" spans="1:38" outlineLevel="1" x14ac:dyDescent="0.2">
      <c r="A602" s="72"/>
      <c r="B602" s="34">
        <f t="shared" si="2424"/>
        <v>597</v>
      </c>
      <c r="C602" s="2" t="s">
        <v>1192</v>
      </c>
      <c r="D602" s="55">
        <v>44630</v>
      </c>
      <c r="E602" s="2" t="s">
        <v>88</v>
      </c>
      <c r="F602" s="47" t="s">
        <v>10</v>
      </c>
      <c r="G602" s="47" t="s">
        <v>67</v>
      </c>
      <c r="H602" s="47">
        <v>1200</v>
      </c>
      <c r="I602" s="47" t="s">
        <v>132</v>
      </c>
      <c r="J602" s="47" t="s">
        <v>120</v>
      </c>
      <c r="K602" s="121" t="s">
        <v>772</v>
      </c>
      <c r="L602" s="33" t="s">
        <v>56</v>
      </c>
      <c r="M602" s="10">
        <v>39.619999999999997</v>
      </c>
      <c r="N602" s="27">
        <v>0.26004460303300625</v>
      </c>
      <c r="O602" s="28">
        <v>5.4</v>
      </c>
      <c r="P602" s="27">
        <v>5.000000000000001E-2</v>
      </c>
      <c r="Q602" s="40">
        <f t="shared" si="1963"/>
        <v>-0.3</v>
      </c>
      <c r="R602" s="42">
        <f>Q602+R601</f>
        <v>112.20000000000024</v>
      </c>
      <c r="S602" s="10">
        <f t="shared" si="2444"/>
        <v>39.619999999999997</v>
      </c>
      <c r="T602" s="27">
        <f t="shared" si="2445"/>
        <v>1</v>
      </c>
      <c r="U602" s="28">
        <f t="shared" si="2446"/>
        <v>5.4</v>
      </c>
      <c r="V602" s="27">
        <f t="shared" si="2447"/>
        <v>1</v>
      </c>
      <c r="W602" s="40">
        <f t="shared" si="2450"/>
        <v>-2</v>
      </c>
      <c r="X602" s="42">
        <f t="shared" si="2448"/>
        <v>204.20999999999998</v>
      </c>
      <c r="Y602" s="117"/>
      <c r="Z602" s="27"/>
      <c r="AA602" s="33"/>
      <c r="AB602" s="27"/>
      <c r="AC602" s="27"/>
      <c r="AD602" s="27"/>
      <c r="AE602" s="118"/>
      <c r="AF602" s="117"/>
      <c r="AG602" s="27"/>
      <c r="AH602" s="33"/>
      <c r="AI602" s="27"/>
      <c r="AJ602" s="27"/>
      <c r="AK602" s="118"/>
      <c r="AL602" s="70"/>
    </row>
    <row r="603" spans="1:38" outlineLevel="1" x14ac:dyDescent="0.2">
      <c r="A603" s="72"/>
      <c r="B603" s="34">
        <f t="shared" si="2424"/>
        <v>598</v>
      </c>
      <c r="C603" s="2" t="s">
        <v>1193</v>
      </c>
      <c r="D603" s="55">
        <v>44630</v>
      </c>
      <c r="E603" s="2" t="s">
        <v>88</v>
      </c>
      <c r="F603" s="47" t="s">
        <v>34</v>
      </c>
      <c r="G603" s="47" t="s">
        <v>67</v>
      </c>
      <c r="H603" s="47">
        <v>1200</v>
      </c>
      <c r="I603" s="47" t="s">
        <v>132</v>
      </c>
      <c r="J603" s="47" t="s">
        <v>120</v>
      </c>
      <c r="K603" s="121" t="s">
        <v>772</v>
      </c>
      <c r="L603" s="33" t="s">
        <v>12</v>
      </c>
      <c r="M603" s="10">
        <v>21</v>
      </c>
      <c r="N603" s="27">
        <v>0.5</v>
      </c>
      <c r="O603" s="28">
        <v>4.8</v>
      </c>
      <c r="P603" s="27">
        <v>0.12666666666666668</v>
      </c>
      <c r="Q603" s="40">
        <f t="shared" si="1963"/>
        <v>0</v>
      </c>
      <c r="R603" s="42">
        <f t="shared" si="2443"/>
        <v>112.20000000000024</v>
      </c>
      <c r="S603" s="10">
        <f t="shared" si="2444"/>
        <v>21</v>
      </c>
      <c r="T603" s="27">
        <f t="shared" si="2445"/>
        <v>1</v>
      </c>
      <c r="U603" s="28">
        <f t="shared" si="2446"/>
        <v>4.8</v>
      </c>
      <c r="V603" s="27">
        <f t="shared" si="2447"/>
        <v>1</v>
      </c>
      <c r="W603" s="40">
        <f t="shared" si="2450"/>
        <v>2.8</v>
      </c>
      <c r="X603" s="42">
        <f t="shared" si="2448"/>
        <v>207.01</v>
      </c>
      <c r="Y603" s="117"/>
      <c r="Z603" s="27"/>
      <c r="AA603" s="33"/>
      <c r="AB603" s="27"/>
      <c r="AC603" s="27"/>
      <c r="AD603" s="27"/>
      <c r="AE603" s="118"/>
      <c r="AF603" s="117"/>
      <c r="AG603" s="27"/>
      <c r="AH603" s="33"/>
      <c r="AI603" s="27"/>
      <c r="AJ603" s="27"/>
      <c r="AK603" s="118"/>
      <c r="AL603" s="70"/>
    </row>
    <row r="604" spans="1:38" outlineLevel="1" x14ac:dyDescent="0.2">
      <c r="A604" s="72"/>
      <c r="B604" s="34">
        <f t="shared" si="2424"/>
        <v>599</v>
      </c>
      <c r="C604" s="2" t="s">
        <v>1194</v>
      </c>
      <c r="D604" s="55">
        <v>44630</v>
      </c>
      <c r="E604" s="2" t="s">
        <v>88</v>
      </c>
      <c r="F604" s="47" t="s">
        <v>46</v>
      </c>
      <c r="G604" s="47" t="s">
        <v>70</v>
      </c>
      <c r="H604" s="47">
        <v>1100</v>
      </c>
      <c r="I604" s="47" t="s">
        <v>132</v>
      </c>
      <c r="J604" s="47" t="s">
        <v>120</v>
      </c>
      <c r="K604" s="121" t="s">
        <v>772</v>
      </c>
      <c r="L604" s="33" t="s">
        <v>74</v>
      </c>
      <c r="M604" s="10">
        <v>5.84</v>
      </c>
      <c r="N604" s="27">
        <v>2.0558974358974358</v>
      </c>
      <c r="O604" s="28">
        <v>2.2999999999999998</v>
      </c>
      <c r="P604" s="27">
        <v>1.606296296296297</v>
      </c>
      <c r="Q604" s="40">
        <f t="shared" si="1963"/>
        <v>-3.7</v>
      </c>
      <c r="R604" s="42">
        <f t="shared" si="2443"/>
        <v>108.50000000000024</v>
      </c>
      <c r="S604" s="10">
        <f t="shared" si="2444"/>
        <v>5.84</v>
      </c>
      <c r="T604" s="27">
        <f t="shared" si="2445"/>
        <v>1</v>
      </c>
      <c r="U604" s="28">
        <f t="shared" si="2446"/>
        <v>2.2999999999999998</v>
      </c>
      <c r="V604" s="27">
        <f t="shared" si="2447"/>
        <v>1</v>
      </c>
      <c r="W604" s="40">
        <f t="shared" si="2450"/>
        <v>-2</v>
      </c>
      <c r="X604" s="42">
        <f t="shared" si="2448"/>
        <v>205.01</v>
      </c>
      <c r="Y604" s="117"/>
      <c r="Z604" s="27"/>
      <c r="AA604" s="33"/>
      <c r="AB604" s="27"/>
      <c r="AC604" s="27"/>
      <c r="AD604" s="27"/>
      <c r="AE604" s="118"/>
      <c r="AF604" s="117"/>
      <c r="AG604" s="27"/>
      <c r="AH604" s="33"/>
      <c r="AI604" s="27"/>
      <c r="AJ604" s="27"/>
      <c r="AK604" s="118"/>
      <c r="AL604" s="70"/>
    </row>
    <row r="605" spans="1:38" outlineLevel="1" x14ac:dyDescent="0.2">
      <c r="A605" s="72"/>
      <c r="B605" s="34">
        <f t="shared" si="2424"/>
        <v>600</v>
      </c>
      <c r="C605" s="2" t="s">
        <v>1191</v>
      </c>
      <c r="D605" s="55">
        <v>44630</v>
      </c>
      <c r="E605" s="2" t="s">
        <v>44</v>
      </c>
      <c r="F605" s="47" t="s">
        <v>36</v>
      </c>
      <c r="G605" s="47" t="s">
        <v>67</v>
      </c>
      <c r="H605" s="47">
        <v>1200</v>
      </c>
      <c r="I605" s="47" t="s">
        <v>132</v>
      </c>
      <c r="J605" s="47" t="s">
        <v>120</v>
      </c>
      <c r="K605" s="121" t="s">
        <v>772</v>
      </c>
      <c r="L605" s="33" t="s">
        <v>12</v>
      </c>
      <c r="M605" s="10">
        <v>6.56</v>
      </c>
      <c r="N605" s="27">
        <v>1.7944444444444443</v>
      </c>
      <c r="O605" s="28">
        <v>2.2799999999999998</v>
      </c>
      <c r="P605" s="27">
        <v>1.3999999999999997</v>
      </c>
      <c r="Q605" s="40">
        <f t="shared" si="1963"/>
        <v>0</v>
      </c>
      <c r="R605" s="42">
        <f t="shared" si="2443"/>
        <v>108.50000000000024</v>
      </c>
      <c r="S605" s="10">
        <f t="shared" si="2444"/>
        <v>6.56</v>
      </c>
      <c r="T605" s="27">
        <f t="shared" si="2445"/>
        <v>1</v>
      </c>
      <c r="U605" s="28">
        <f t="shared" si="2446"/>
        <v>2.2799999999999998</v>
      </c>
      <c r="V605" s="27">
        <f t="shared" si="2447"/>
        <v>1</v>
      </c>
      <c r="W605" s="40">
        <f t="shared" si="2450"/>
        <v>0.28000000000000003</v>
      </c>
      <c r="X605" s="42">
        <f t="shared" si="2448"/>
        <v>205.29</v>
      </c>
      <c r="Y605" s="117"/>
      <c r="Z605" s="27"/>
      <c r="AA605" s="33"/>
      <c r="AB605" s="27"/>
      <c r="AC605" s="27"/>
      <c r="AD605" s="27"/>
      <c r="AE605" s="118"/>
      <c r="AF605" s="117"/>
      <c r="AG605" s="27"/>
      <c r="AH605" s="33"/>
      <c r="AI605" s="27"/>
      <c r="AJ605" s="27"/>
      <c r="AK605" s="118"/>
      <c r="AL605" s="70"/>
    </row>
    <row r="606" spans="1:38" outlineLevel="1" x14ac:dyDescent="0.2">
      <c r="A606" s="72"/>
      <c r="B606" s="34">
        <f t="shared" si="2424"/>
        <v>601</v>
      </c>
      <c r="C606" s="2" t="s">
        <v>1195</v>
      </c>
      <c r="D606" s="55">
        <v>44631</v>
      </c>
      <c r="E606" s="2" t="s">
        <v>40</v>
      </c>
      <c r="F606" s="47" t="s">
        <v>36</v>
      </c>
      <c r="G606" s="47" t="s">
        <v>67</v>
      </c>
      <c r="H606" s="47">
        <v>1100</v>
      </c>
      <c r="I606" s="47" t="s">
        <v>132</v>
      </c>
      <c r="J606" s="47" t="s">
        <v>120</v>
      </c>
      <c r="K606" s="121" t="s">
        <v>772</v>
      </c>
      <c r="L606" s="33" t="s">
        <v>66</v>
      </c>
      <c r="M606" s="10">
        <v>25.44</v>
      </c>
      <c r="N606" s="27">
        <v>0.40795918367346939</v>
      </c>
      <c r="O606" s="28">
        <v>5.3</v>
      </c>
      <c r="P606" s="27">
        <v>9.4999999999999973E-2</v>
      </c>
      <c r="Q606" s="40">
        <f t="shared" si="1963"/>
        <v>-0.5</v>
      </c>
      <c r="R606" s="42">
        <f t="shared" si="2443"/>
        <v>108.00000000000024</v>
      </c>
      <c r="S606" s="10">
        <f t="shared" si="2444"/>
        <v>25.44</v>
      </c>
      <c r="T606" s="27">
        <f t="shared" si="2445"/>
        <v>1</v>
      </c>
      <c r="U606" s="28">
        <f t="shared" si="2446"/>
        <v>5.3</v>
      </c>
      <c r="V606" s="27">
        <f t="shared" si="2447"/>
        <v>1</v>
      </c>
      <c r="W606" s="40">
        <f t="shared" si="2450"/>
        <v>-2</v>
      </c>
      <c r="X606" s="42">
        <f t="shared" si="2448"/>
        <v>203.29</v>
      </c>
      <c r="Y606" s="117"/>
      <c r="Z606" s="27"/>
      <c r="AA606" s="33"/>
      <c r="AB606" s="27"/>
      <c r="AC606" s="27"/>
      <c r="AD606" s="27"/>
      <c r="AE606" s="118"/>
      <c r="AF606" s="117"/>
      <c r="AG606" s="27"/>
      <c r="AH606" s="33"/>
      <c r="AI606" s="27"/>
      <c r="AJ606" s="27"/>
      <c r="AK606" s="118"/>
      <c r="AL606" s="70"/>
    </row>
    <row r="607" spans="1:38" outlineLevel="1" x14ac:dyDescent="0.2">
      <c r="A607" s="72"/>
      <c r="B607" s="34">
        <f t="shared" si="2424"/>
        <v>602</v>
      </c>
      <c r="C607" s="2" t="s">
        <v>1196</v>
      </c>
      <c r="D607" s="55">
        <v>44631</v>
      </c>
      <c r="E607" s="2" t="s">
        <v>40</v>
      </c>
      <c r="F607" s="47" t="s">
        <v>36</v>
      </c>
      <c r="G607" s="47" t="s">
        <v>67</v>
      </c>
      <c r="H607" s="47">
        <v>1100</v>
      </c>
      <c r="I607" s="47" t="s">
        <v>132</v>
      </c>
      <c r="J607" s="47" t="s">
        <v>120</v>
      </c>
      <c r="K607" s="121" t="s">
        <v>772</v>
      </c>
      <c r="L607" s="33" t="s">
        <v>62</v>
      </c>
      <c r="M607" s="10">
        <v>19.5</v>
      </c>
      <c r="N607" s="27">
        <v>0.54243243243243244</v>
      </c>
      <c r="O607" s="28">
        <v>5</v>
      </c>
      <c r="P607" s="27">
        <v>0.13142857142857145</v>
      </c>
      <c r="Q607" s="40">
        <f t="shared" si="1963"/>
        <v>-0.7</v>
      </c>
      <c r="R607" s="42">
        <f t="shared" ref="R607" si="2451">Q607+R606</f>
        <v>107.30000000000024</v>
      </c>
      <c r="S607" s="10">
        <f t="shared" ref="S607" si="2452">M607</f>
        <v>19.5</v>
      </c>
      <c r="T607" s="27">
        <f t="shared" ref="T607" si="2453">IF(S607&gt;0,T$4,0)</f>
        <v>1</v>
      </c>
      <c r="U607" s="28">
        <f t="shared" ref="U607" si="2454">O607</f>
        <v>5</v>
      </c>
      <c r="V607" s="27">
        <f t="shared" ref="V607" si="2455">IF(U607&gt;0,V$4,0)</f>
        <v>1</v>
      </c>
      <c r="W607" s="40">
        <f t="shared" si="2450"/>
        <v>-2</v>
      </c>
      <c r="X607" s="42">
        <f t="shared" ref="X607" si="2456">W607+X606</f>
        <v>201.29</v>
      </c>
      <c r="Y607" s="117"/>
      <c r="Z607" s="27"/>
      <c r="AA607" s="33"/>
      <c r="AB607" s="27"/>
      <c r="AC607" s="27"/>
      <c r="AD607" s="27"/>
      <c r="AE607" s="118"/>
      <c r="AF607" s="117"/>
      <c r="AG607" s="27"/>
      <c r="AH607" s="33"/>
      <c r="AI607" s="27"/>
      <c r="AJ607" s="27"/>
      <c r="AK607" s="118"/>
      <c r="AL607" s="70"/>
    </row>
    <row r="608" spans="1:38" outlineLevel="1" x14ac:dyDescent="0.2">
      <c r="A608" s="72"/>
      <c r="B608" s="34">
        <f t="shared" si="2424"/>
        <v>603</v>
      </c>
      <c r="C608" s="2" t="s">
        <v>1197</v>
      </c>
      <c r="D608" s="55">
        <v>44631</v>
      </c>
      <c r="E608" s="2" t="s">
        <v>15</v>
      </c>
      <c r="F608" s="47" t="s">
        <v>10</v>
      </c>
      <c r="G608" s="47" t="s">
        <v>67</v>
      </c>
      <c r="H608" s="47">
        <v>1300</v>
      </c>
      <c r="I608" s="47" t="s">
        <v>132</v>
      </c>
      <c r="J608" s="47" t="s">
        <v>120</v>
      </c>
      <c r="K608" s="121" t="s">
        <v>772</v>
      </c>
      <c r="L608" s="33" t="s">
        <v>74</v>
      </c>
      <c r="M608" s="10">
        <v>5.93</v>
      </c>
      <c r="N608" s="27">
        <v>2.0353846153846153</v>
      </c>
      <c r="O608" s="28">
        <v>2.2000000000000002</v>
      </c>
      <c r="P608" s="27">
        <v>1.6880808080808083</v>
      </c>
      <c r="Q608" s="40">
        <f t="shared" si="1963"/>
        <v>-3.7</v>
      </c>
      <c r="R608" s="42">
        <f t="shared" ref="R608" si="2457">Q608+R607</f>
        <v>103.60000000000024</v>
      </c>
      <c r="S608" s="10">
        <f t="shared" ref="S608" si="2458">M608</f>
        <v>5.93</v>
      </c>
      <c r="T608" s="27">
        <f t="shared" ref="T608" si="2459">IF(S608&gt;0,T$4,0)</f>
        <v>1</v>
      </c>
      <c r="U608" s="28">
        <f t="shared" ref="U608" si="2460">O608</f>
        <v>2.2000000000000002</v>
      </c>
      <c r="V608" s="27">
        <f t="shared" ref="V608" si="2461">IF(U608&gt;0,V$4,0)</f>
        <v>1</v>
      </c>
      <c r="W608" s="40">
        <f t="shared" si="2450"/>
        <v>-2</v>
      </c>
      <c r="X608" s="42">
        <f t="shared" ref="X608" si="2462">W608+X607</f>
        <v>199.29</v>
      </c>
      <c r="Y608" s="117"/>
      <c r="Z608" s="27"/>
      <c r="AA608" s="33"/>
      <c r="AB608" s="27"/>
      <c r="AC608" s="27"/>
      <c r="AD608" s="27"/>
      <c r="AE608" s="118"/>
      <c r="AF608" s="117"/>
      <c r="AG608" s="27"/>
      <c r="AH608" s="33"/>
      <c r="AI608" s="27"/>
      <c r="AJ608" s="27"/>
      <c r="AK608" s="118"/>
      <c r="AL608" s="70"/>
    </row>
    <row r="609" spans="1:38" outlineLevel="1" x14ac:dyDescent="0.2">
      <c r="A609" s="72"/>
      <c r="B609" s="34">
        <f t="shared" si="2424"/>
        <v>604</v>
      </c>
      <c r="C609" s="2" t="s">
        <v>1198</v>
      </c>
      <c r="D609" s="55">
        <v>44631</v>
      </c>
      <c r="E609" s="2" t="s">
        <v>15</v>
      </c>
      <c r="F609" s="47" t="s">
        <v>34</v>
      </c>
      <c r="G609" s="47" t="s">
        <v>67</v>
      </c>
      <c r="H609" s="47">
        <v>1000</v>
      </c>
      <c r="I609" s="47" t="s">
        <v>132</v>
      </c>
      <c r="J609" s="47" t="s">
        <v>120</v>
      </c>
      <c r="K609" s="121" t="s">
        <v>772</v>
      </c>
      <c r="L609" s="33" t="s">
        <v>56</v>
      </c>
      <c r="M609" s="10">
        <v>13.03</v>
      </c>
      <c r="N609" s="27">
        <v>0.83499999999999996</v>
      </c>
      <c r="O609" s="28">
        <v>3.35</v>
      </c>
      <c r="P609" s="27">
        <v>0.36666666666666636</v>
      </c>
      <c r="Q609" s="40">
        <f t="shared" si="1963"/>
        <v>-1.2</v>
      </c>
      <c r="R609" s="42">
        <f t="shared" ref="R609" si="2463">Q609+R608</f>
        <v>102.40000000000023</v>
      </c>
      <c r="S609" s="10">
        <f t="shared" ref="S609" si="2464">M609</f>
        <v>13.03</v>
      </c>
      <c r="T609" s="27">
        <f t="shared" ref="T609" si="2465">IF(S609&gt;0,T$4,0)</f>
        <v>1</v>
      </c>
      <c r="U609" s="28">
        <f t="shared" ref="U609" si="2466">O609</f>
        <v>3.35</v>
      </c>
      <c r="V609" s="27">
        <f t="shared" ref="V609" si="2467">IF(U609&gt;0,V$4,0)</f>
        <v>1</v>
      </c>
      <c r="W609" s="40">
        <f t="shared" si="2450"/>
        <v>-2</v>
      </c>
      <c r="X609" s="42">
        <f t="shared" ref="X609" si="2468">W609+X608</f>
        <v>197.29</v>
      </c>
      <c r="Y609" s="117"/>
      <c r="Z609" s="27"/>
      <c r="AA609" s="33"/>
      <c r="AB609" s="27"/>
      <c r="AC609" s="27"/>
      <c r="AD609" s="27"/>
      <c r="AE609" s="118"/>
      <c r="AF609" s="117"/>
      <c r="AG609" s="27"/>
      <c r="AH609" s="33"/>
      <c r="AI609" s="27"/>
      <c r="AJ609" s="27"/>
      <c r="AK609" s="118"/>
      <c r="AL609" s="70"/>
    </row>
    <row r="610" spans="1:38" outlineLevel="1" x14ac:dyDescent="0.2">
      <c r="A610" s="72"/>
      <c r="B610" s="34">
        <f t="shared" si="2424"/>
        <v>605</v>
      </c>
      <c r="C610" s="2" t="s">
        <v>855</v>
      </c>
      <c r="D610" s="55">
        <v>44631</v>
      </c>
      <c r="E610" s="2" t="s">
        <v>15</v>
      </c>
      <c r="F610" s="47" t="s">
        <v>34</v>
      </c>
      <c r="G610" s="47" t="s">
        <v>67</v>
      </c>
      <c r="H610" s="47">
        <v>1000</v>
      </c>
      <c r="I610" s="47" t="s">
        <v>132</v>
      </c>
      <c r="J610" s="47" t="s">
        <v>120</v>
      </c>
      <c r="K610" s="121" t="s">
        <v>772</v>
      </c>
      <c r="L610" s="33" t="s">
        <v>65</v>
      </c>
      <c r="M610" s="10">
        <v>1.99</v>
      </c>
      <c r="N610" s="27">
        <v>10.121003584229392</v>
      </c>
      <c r="O610" s="28">
        <v>1.25</v>
      </c>
      <c r="P610" s="27">
        <v>0</v>
      </c>
      <c r="Q610" s="40">
        <f t="shared" si="1963"/>
        <v>-10.1</v>
      </c>
      <c r="R610" s="42">
        <f t="shared" ref="R610" si="2469">Q610+R609</f>
        <v>92.300000000000239</v>
      </c>
      <c r="S610" s="10">
        <f t="shared" ref="S610" si="2470">M610</f>
        <v>1.99</v>
      </c>
      <c r="T610" s="27">
        <f t="shared" ref="T610" si="2471">IF(S610&gt;0,T$4,0)</f>
        <v>1</v>
      </c>
      <c r="U610" s="28">
        <f t="shared" ref="U610" si="2472">O610</f>
        <v>1.25</v>
      </c>
      <c r="V610" s="27">
        <f t="shared" ref="V610" si="2473">IF(U610&gt;0,V$4,0)</f>
        <v>1</v>
      </c>
      <c r="W610" s="40">
        <f t="shared" si="2450"/>
        <v>-2</v>
      </c>
      <c r="X610" s="42">
        <f t="shared" ref="X610" si="2474">W610+X609</f>
        <v>195.29</v>
      </c>
      <c r="Y610" s="117"/>
      <c r="Z610" s="27"/>
      <c r="AA610" s="33"/>
      <c r="AB610" s="27"/>
      <c r="AC610" s="27"/>
      <c r="AD610" s="27"/>
      <c r="AE610" s="118"/>
      <c r="AF610" s="117"/>
      <c r="AG610" s="27"/>
      <c r="AH610" s="33"/>
      <c r="AI610" s="27"/>
      <c r="AJ610" s="27"/>
      <c r="AK610" s="118"/>
      <c r="AL610" s="70"/>
    </row>
    <row r="611" spans="1:38" outlineLevel="1" x14ac:dyDescent="0.2">
      <c r="A611" s="72"/>
      <c r="B611" s="34">
        <f t="shared" si="2424"/>
        <v>606</v>
      </c>
      <c r="C611" s="2" t="s">
        <v>1199</v>
      </c>
      <c r="D611" s="55">
        <v>44631</v>
      </c>
      <c r="E611" s="2" t="s">
        <v>15</v>
      </c>
      <c r="F611" s="47" t="s">
        <v>34</v>
      </c>
      <c r="G611" s="47" t="s">
        <v>67</v>
      </c>
      <c r="H611" s="47">
        <v>1000</v>
      </c>
      <c r="I611" s="47" t="s">
        <v>132</v>
      </c>
      <c r="J611" s="47" t="s">
        <v>120</v>
      </c>
      <c r="K611" s="121" t="s">
        <v>772</v>
      </c>
      <c r="L611" s="33" t="s">
        <v>66</v>
      </c>
      <c r="M611" s="10">
        <v>9.19</v>
      </c>
      <c r="N611" s="27">
        <v>1.2190909090909092</v>
      </c>
      <c r="O611" s="28">
        <v>2.25</v>
      </c>
      <c r="P611" s="27">
        <v>0.96</v>
      </c>
      <c r="Q611" s="40">
        <f t="shared" si="1963"/>
        <v>-2.2000000000000002</v>
      </c>
      <c r="R611" s="42">
        <f t="shared" ref="R611" si="2475">Q611+R610</f>
        <v>90.100000000000236</v>
      </c>
      <c r="S611" s="10">
        <f t="shared" ref="S611" si="2476">M611</f>
        <v>9.19</v>
      </c>
      <c r="T611" s="27">
        <f t="shared" ref="T611" si="2477">IF(S611&gt;0,T$4,0)</f>
        <v>1</v>
      </c>
      <c r="U611" s="28">
        <f t="shared" ref="U611" si="2478">O611</f>
        <v>2.25</v>
      </c>
      <c r="V611" s="27">
        <f t="shared" ref="V611" si="2479">IF(U611&gt;0,V$4,0)</f>
        <v>1</v>
      </c>
      <c r="W611" s="40">
        <f t="shared" si="2450"/>
        <v>-2</v>
      </c>
      <c r="X611" s="42">
        <f t="shared" ref="X611" si="2480">W611+X610</f>
        <v>193.29</v>
      </c>
      <c r="Y611" s="117"/>
      <c r="Z611" s="27"/>
      <c r="AA611" s="33"/>
      <c r="AB611" s="27"/>
      <c r="AC611" s="27"/>
      <c r="AD611" s="27"/>
      <c r="AE611" s="118"/>
      <c r="AF611" s="117"/>
      <c r="AG611" s="27"/>
      <c r="AH611" s="33"/>
      <c r="AI611" s="27"/>
      <c r="AJ611" s="27"/>
      <c r="AK611" s="118"/>
      <c r="AL611" s="70"/>
    </row>
    <row r="612" spans="1:38" outlineLevel="1" x14ac:dyDescent="0.2">
      <c r="A612" s="72"/>
      <c r="B612" s="34">
        <f t="shared" si="2424"/>
        <v>607</v>
      </c>
      <c r="C612" s="2" t="s">
        <v>1201</v>
      </c>
      <c r="D612" s="55">
        <v>44632</v>
      </c>
      <c r="E612" s="2" t="s">
        <v>548</v>
      </c>
      <c r="F612" s="47" t="s">
        <v>10</v>
      </c>
      <c r="G612" s="47" t="s">
        <v>67</v>
      </c>
      <c r="H612" s="47">
        <v>1200</v>
      </c>
      <c r="I612" s="47" t="s">
        <v>131</v>
      </c>
      <c r="J612" s="47" t="s">
        <v>120</v>
      </c>
      <c r="K612" s="121" t="s">
        <v>772</v>
      </c>
      <c r="L612" s="33" t="s">
        <v>9</v>
      </c>
      <c r="M612" s="10">
        <v>3.33</v>
      </c>
      <c r="N612" s="27">
        <v>4.3102702702702702</v>
      </c>
      <c r="O612" s="28">
        <v>1.46</v>
      </c>
      <c r="P612" s="27">
        <v>0</v>
      </c>
      <c r="Q612" s="40">
        <f t="shared" si="1963"/>
        <v>10</v>
      </c>
      <c r="R612" s="42">
        <f t="shared" ref="R612" si="2481">Q612+R611</f>
        <v>100.10000000000024</v>
      </c>
      <c r="S612" s="10">
        <f t="shared" ref="S612" si="2482">M612</f>
        <v>3.33</v>
      </c>
      <c r="T612" s="27">
        <f t="shared" ref="T612" si="2483">IF(S612&gt;0,T$4,0)</f>
        <v>1</v>
      </c>
      <c r="U612" s="28">
        <f t="shared" ref="U612" si="2484">O612</f>
        <v>1.46</v>
      </c>
      <c r="V612" s="27">
        <f t="shared" ref="V612" si="2485">IF(U612&gt;0,V$4,0)</f>
        <v>1</v>
      </c>
      <c r="W612" s="40">
        <f t="shared" si="2450"/>
        <v>2.79</v>
      </c>
      <c r="X612" s="42">
        <f t="shared" ref="X612" si="2486">W612+X611</f>
        <v>196.07999999999998</v>
      </c>
      <c r="Y612" s="117"/>
      <c r="Z612" s="27"/>
      <c r="AA612" s="33"/>
      <c r="AB612" s="27"/>
      <c r="AC612" s="27"/>
      <c r="AD612" s="27"/>
      <c r="AE612" s="118"/>
      <c r="AF612" s="117"/>
      <c r="AG612" s="27"/>
      <c r="AH612" s="33"/>
      <c r="AI612" s="27"/>
      <c r="AJ612" s="27"/>
      <c r="AK612" s="118"/>
      <c r="AL612" s="70"/>
    </row>
    <row r="613" spans="1:38" outlineLevel="1" x14ac:dyDescent="0.2">
      <c r="A613" s="72"/>
      <c r="B613" s="34">
        <f t="shared" si="2424"/>
        <v>608</v>
      </c>
      <c r="C613" s="2" t="s">
        <v>1202</v>
      </c>
      <c r="D613" s="55">
        <v>44632</v>
      </c>
      <c r="E613" s="2" t="s">
        <v>1203</v>
      </c>
      <c r="F613" s="47" t="s">
        <v>10</v>
      </c>
      <c r="G613" s="47" t="s">
        <v>67</v>
      </c>
      <c r="H613" s="47">
        <v>900</v>
      </c>
      <c r="I613" s="47" t="s">
        <v>132</v>
      </c>
      <c r="J613" s="47" t="s">
        <v>120</v>
      </c>
      <c r="K613" s="121" t="s">
        <v>772</v>
      </c>
      <c r="L613" s="33" t="s">
        <v>9</v>
      </c>
      <c r="M613" s="10">
        <v>1.75</v>
      </c>
      <c r="N613" s="27">
        <v>13.280000000000001</v>
      </c>
      <c r="O613" s="28">
        <v>1.31</v>
      </c>
      <c r="P613" s="27">
        <v>0</v>
      </c>
      <c r="Q613" s="40">
        <f t="shared" si="1963"/>
        <v>10</v>
      </c>
      <c r="R613" s="42">
        <f t="shared" ref="R613" si="2487">Q613+R612</f>
        <v>110.10000000000024</v>
      </c>
      <c r="S613" s="10">
        <f t="shared" ref="S613" si="2488">M613</f>
        <v>1.75</v>
      </c>
      <c r="T613" s="27">
        <f t="shared" ref="T613" si="2489">IF(S613&gt;0,T$4,0)</f>
        <v>1</v>
      </c>
      <c r="U613" s="28">
        <f t="shared" ref="U613" si="2490">O613</f>
        <v>1.31</v>
      </c>
      <c r="V613" s="27">
        <f t="shared" ref="V613" si="2491">IF(U613&gt;0,V$4,0)</f>
        <v>1</v>
      </c>
      <c r="W613" s="40">
        <f t="shared" si="2450"/>
        <v>1.06</v>
      </c>
      <c r="X613" s="42">
        <f t="shared" ref="X613" si="2492">W613+X612</f>
        <v>197.14</v>
      </c>
      <c r="Y613" s="117"/>
      <c r="Z613" s="27"/>
      <c r="AA613" s="33"/>
      <c r="AB613" s="27"/>
      <c r="AC613" s="27"/>
      <c r="AD613" s="27"/>
      <c r="AE613" s="118"/>
      <c r="AF613" s="117"/>
      <c r="AG613" s="27"/>
      <c r="AH613" s="33"/>
      <c r="AI613" s="27"/>
      <c r="AJ613" s="27"/>
      <c r="AK613" s="118"/>
      <c r="AL613" s="70"/>
    </row>
    <row r="614" spans="1:38" outlineLevel="1" x14ac:dyDescent="0.2">
      <c r="A614" s="72"/>
      <c r="B614" s="34">
        <f t="shared" si="2424"/>
        <v>609</v>
      </c>
      <c r="C614" s="2" t="s">
        <v>907</v>
      </c>
      <c r="D614" s="55">
        <v>44632</v>
      </c>
      <c r="E614" s="2" t="s">
        <v>31</v>
      </c>
      <c r="F614" s="47" t="s">
        <v>10</v>
      </c>
      <c r="G614" s="47" t="s">
        <v>177</v>
      </c>
      <c r="H614" s="47">
        <v>1100</v>
      </c>
      <c r="I614" s="47" t="s">
        <v>132</v>
      </c>
      <c r="J614" s="47" t="s">
        <v>120</v>
      </c>
      <c r="K614" s="121" t="s">
        <v>772</v>
      </c>
      <c r="L614" s="33" t="s">
        <v>56</v>
      </c>
      <c r="M614" s="10">
        <v>2.7</v>
      </c>
      <c r="N614" s="27">
        <v>5.8633403214535287</v>
      </c>
      <c r="O614" s="28">
        <v>1.4</v>
      </c>
      <c r="P614" s="27">
        <v>0</v>
      </c>
      <c r="Q614" s="40">
        <f t="shared" si="1963"/>
        <v>-5.9</v>
      </c>
      <c r="R614" s="42">
        <f t="shared" ref="R614" si="2493">Q614+R613</f>
        <v>104.20000000000023</v>
      </c>
      <c r="S614" s="10">
        <f t="shared" ref="S614" si="2494">M614</f>
        <v>2.7</v>
      </c>
      <c r="T614" s="27">
        <f t="shared" ref="T614" si="2495">IF(S614&gt;0,T$4,0)</f>
        <v>1</v>
      </c>
      <c r="U614" s="28">
        <f t="shared" ref="U614" si="2496">O614</f>
        <v>1.4</v>
      </c>
      <c r="V614" s="27">
        <f t="shared" ref="V614" si="2497">IF(U614&gt;0,V$4,0)</f>
        <v>1</v>
      </c>
      <c r="W614" s="40">
        <f t="shared" si="2450"/>
        <v>-2</v>
      </c>
      <c r="X614" s="42">
        <f t="shared" ref="X614" si="2498">W614+X613</f>
        <v>195.14</v>
      </c>
      <c r="Y614" s="117"/>
      <c r="Z614" s="27"/>
      <c r="AA614" s="33"/>
      <c r="AB614" s="27"/>
      <c r="AC614" s="27"/>
      <c r="AD614" s="27"/>
      <c r="AE614" s="118"/>
      <c r="AF614" s="117"/>
      <c r="AG614" s="27"/>
      <c r="AH614" s="33"/>
      <c r="AI614" s="27"/>
      <c r="AJ614" s="27"/>
      <c r="AK614" s="118"/>
      <c r="AL614" s="70"/>
    </row>
    <row r="615" spans="1:38" outlineLevel="1" x14ac:dyDescent="0.2">
      <c r="A615" s="72"/>
      <c r="B615" s="34">
        <f t="shared" si="2424"/>
        <v>610</v>
      </c>
      <c r="C615" s="2" t="s">
        <v>1204</v>
      </c>
      <c r="D615" s="55">
        <v>44633</v>
      </c>
      <c r="E615" s="2" t="s">
        <v>73</v>
      </c>
      <c r="F615" s="47" t="s">
        <v>10</v>
      </c>
      <c r="G615" s="47" t="s">
        <v>67</v>
      </c>
      <c r="H615" s="47">
        <v>1100</v>
      </c>
      <c r="I615" s="47" t="s">
        <v>132</v>
      </c>
      <c r="J615" s="47" t="s">
        <v>120</v>
      </c>
      <c r="K615" s="121" t="s">
        <v>772</v>
      </c>
      <c r="L615" s="33" t="s">
        <v>62</v>
      </c>
      <c r="M615" s="10">
        <v>12.23</v>
      </c>
      <c r="N615" s="27">
        <v>0.88777777777777778</v>
      </c>
      <c r="O615" s="28">
        <v>3.05</v>
      </c>
      <c r="P615" s="27">
        <v>0.44666666666666666</v>
      </c>
      <c r="Q615" s="40">
        <f t="shared" si="1963"/>
        <v>-1.3</v>
      </c>
      <c r="R615" s="42">
        <f t="shared" ref="R615:R619" si="2499">Q615+R614</f>
        <v>102.90000000000023</v>
      </c>
      <c r="S615" s="10">
        <f t="shared" ref="S615:S619" si="2500">M615</f>
        <v>12.23</v>
      </c>
      <c r="T615" s="27">
        <f t="shared" ref="T615:T619" si="2501">IF(S615&gt;0,T$4,0)</f>
        <v>1</v>
      </c>
      <c r="U615" s="28">
        <f t="shared" ref="U615:U619" si="2502">O615</f>
        <v>3.05</v>
      </c>
      <c r="V615" s="27">
        <f t="shared" ref="V615:V619" si="2503">IF(U615&gt;0,V$4,0)</f>
        <v>1</v>
      </c>
      <c r="W615" s="40">
        <f t="shared" si="2450"/>
        <v>-2</v>
      </c>
      <c r="X615" s="42">
        <f t="shared" ref="X615:X619" si="2504">W615+X614</f>
        <v>193.14</v>
      </c>
      <c r="Y615" s="117"/>
      <c r="Z615" s="27"/>
      <c r="AA615" s="33"/>
      <c r="AB615" s="27"/>
      <c r="AC615" s="27"/>
      <c r="AD615" s="27"/>
      <c r="AE615" s="118"/>
      <c r="AF615" s="117"/>
      <c r="AG615" s="27"/>
      <c r="AH615" s="33"/>
      <c r="AI615" s="27"/>
      <c r="AJ615" s="27"/>
      <c r="AK615" s="118"/>
      <c r="AL615" s="70"/>
    </row>
    <row r="616" spans="1:38" outlineLevel="1" x14ac:dyDescent="0.2">
      <c r="A616" s="72"/>
      <c r="B616" s="34">
        <f t="shared" si="2424"/>
        <v>611</v>
      </c>
      <c r="C616" s="2" t="s">
        <v>1205</v>
      </c>
      <c r="D616" s="55">
        <v>44633</v>
      </c>
      <c r="E616" s="2" t="s">
        <v>28</v>
      </c>
      <c r="F616" s="47" t="s">
        <v>48</v>
      </c>
      <c r="G616" s="47" t="s">
        <v>69</v>
      </c>
      <c r="H616" s="47">
        <v>1200</v>
      </c>
      <c r="I616" s="47" t="s">
        <v>132</v>
      </c>
      <c r="J616" s="47" t="s">
        <v>120</v>
      </c>
      <c r="K616" s="121" t="s">
        <v>772</v>
      </c>
      <c r="L616" s="33" t="s">
        <v>110</v>
      </c>
      <c r="M616" s="10">
        <v>34</v>
      </c>
      <c r="N616" s="27">
        <v>0.30393939393939395</v>
      </c>
      <c r="O616" s="28">
        <v>7</v>
      </c>
      <c r="P616" s="27">
        <v>5.000000000000001E-2</v>
      </c>
      <c r="Q616" s="40">
        <f t="shared" si="1963"/>
        <v>-0.4</v>
      </c>
      <c r="R616" s="42">
        <f t="shared" si="2499"/>
        <v>102.50000000000023</v>
      </c>
      <c r="S616" s="10">
        <f t="shared" si="2500"/>
        <v>34</v>
      </c>
      <c r="T616" s="27">
        <f t="shared" si="2501"/>
        <v>1</v>
      </c>
      <c r="U616" s="28">
        <f t="shared" si="2502"/>
        <v>7</v>
      </c>
      <c r="V616" s="27">
        <f t="shared" si="2503"/>
        <v>1</v>
      </c>
      <c r="W616" s="40">
        <f t="shared" si="2450"/>
        <v>-2</v>
      </c>
      <c r="X616" s="42">
        <f t="shared" si="2504"/>
        <v>191.14</v>
      </c>
      <c r="Y616" s="117"/>
      <c r="Z616" s="27"/>
      <c r="AA616" s="33"/>
      <c r="AB616" s="27"/>
      <c r="AC616" s="27"/>
      <c r="AD616" s="27"/>
      <c r="AE616" s="118"/>
      <c r="AF616" s="117"/>
      <c r="AG616" s="27"/>
      <c r="AH616" s="33"/>
      <c r="AI616" s="27"/>
      <c r="AJ616" s="27"/>
      <c r="AK616" s="118"/>
      <c r="AL616" s="70"/>
    </row>
    <row r="617" spans="1:38" outlineLevel="1" x14ac:dyDescent="0.2">
      <c r="A617" s="72"/>
      <c r="B617" s="34">
        <f t="shared" si="2424"/>
        <v>612</v>
      </c>
      <c r="C617" s="2" t="s">
        <v>1206</v>
      </c>
      <c r="D617" s="55">
        <v>44633</v>
      </c>
      <c r="E617" s="2" t="s">
        <v>412</v>
      </c>
      <c r="F617" s="47" t="s">
        <v>48</v>
      </c>
      <c r="G617" s="47" t="s">
        <v>191</v>
      </c>
      <c r="H617" s="47">
        <v>1200</v>
      </c>
      <c r="I617" s="47" t="s">
        <v>131</v>
      </c>
      <c r="J617" s="47" t="s">
        <v>178</v>
      </c>
      <c r="K617" s="121" t="s">
        <v>772</v>
      </c>
      <c r="L617" s="33" t="s">
        <v>74</v>
      </c>
      <c r="M617" s="10">
        <v>4.34</v>
      </c>
      <c r="N617" s="27">
        <v>2.9903703703703708</v>
      </c>
      <c r="O617" s="28">
        <v>1.76</v>
      </c>
      <c r="P617" s="27">
        <v>0</v>
      </c>
      <c r="Q617" s="40">
        <f t="shared" si="1963"/>
        <v>-3</v>
      </c>
      <c r="R617" s="42">
        <f t="shared" si="2499"/>
        <v>99.500000000000227</v>
      </c>
      <c r="S617" s="10">
        <f t="shared" si="2500"/>
        <v>4.34</v>
      </c>
      <c r="T617" s="27">
        <f t="shared" si="2501"/>
        <v>1</v>
      </c>
      <c r="U617" s="28">
        <f t="shared" si="2502"/>
        <v>1.76</v>
      </c>
      <c r="V617" s="27">
        <f t="shared" si="2503"/>
        <v>1</v>
      </c>
      <c r="W617" s="40">
        <f t="shared" si="2450"/>
        <v>-2</v>
      </c>
      <c r="X617" s="42">
        <f t="shared" si="2504"/>
        <v>189.14</v>
      </c>
      <c r="Y617" s="117"/>
      <c r="Z617" s="27"/>
      <c r="AA617" s="33"/>
      <c r="AB617" s="27"/>
      <c r="AC617" s="27"/>
      <c r="AD617" s="27"/>
      <c r="AE617" s="118"/>
      <c r="AF617" s="117"/>
      <c r="AG617" s="27"/>
      <c r="AH617" s="33"/>
      <c r="AI617" s="27"/>
      <c r="AJ617" s="27"/>
      <c r="AK617" s="118"/>
      <c r="AL617" s="70"/>
    </row>
    <row r="618" spans="1:38" outlineLevel="1" x14ac:dyDescent="0.2">
      <c r="A618" s="72"/>
      <c r="B618" s="34">
        <f t="shared" si="2424"/>
        <v>613</v>
      </c>
      <c r="C618" s="2" t="s">
        <v>1207</v>
      </c>
      <c r="D618" s="55">
        <v>44633</v>
      </c>
      <c r="E618" s="2" t="s">
        <v>412</v>
      </c>
      <c r="F618" s="47" t="s">
        <v>48</v>
      </c>
      <c r="G618" s="47" t="s">
        <v>191</v>
      </c>
      <c r="H618" s="47">
        <v>1200</v>
      </c>
      <c r="I618" s="47" t="s">
        <v>131</v>
      </c>
      <c r="J618" s="47" t="s">
        <v>178</v>
      </c>
      <c r="K618" s="121" t="s">
        <v>772</v>
      </c>
      <c r="L618" s="33" t="s">
        <v>92</v>
      </c>
      <c r="M618" s="10">
        <v>133.63</v>
      </c>
      <c r="N618" s="27">
        <v>7.541918755401901E-2</v>
      </c>
      <c r="O618" s="28">
        <v>20</v>
      </c>
      <c r="P618" s="27">
        <v>5.0000000000000001E-3</v>
      </c>
      <c r="Q618" s="40">
        <f t="shared" si="1963"/>
        <v>-0.1</v>
      </c>
      <c r="R618" s="42">
        <f t="shared" si="2499"/>
        <v>99.400000000000233</v>
      </c>
      <c r="S618" s="10">
        <f t="shared" si="2500"/>
        <v>133.63</v>
      </c>
      <c r="T618" s="27">
        <f t="shared" si="2501"/>
        <v>1</v>
      </c>
      <c r="U618" s="28">
        <f t="shared" si="2502"/>
        <v>20</v>
      </c>
      <c r="V618" s="27">
        <f t="shared" si="2503"/>
        <v>1</v>
      </c>
      <c r="W618" s="40">
        <f t="shared" si="2450"/>
        <v>-2</v>
      </c>
      <c r="X618" s="42">
        <f t="shared" si="2504"/>
        <v>187.14</v>
      </c>
      <c r="Y618" s="117"/>
      <c r="Z618" s="27"/>
      <c r="AA618" s="33"/>
      <c r="AB618" s="27"/>
      <c r="AC618" s="27"/>
      <c r="AD618" s="27"/>
      <c r="AE618" s="118"/>
      <c r="AF618" s="117"/>
      <c r="AG618" s="27"/>
      <c r="AH618" s="33"/>
      <c r="AI618" s="27"/>
      <c r="AJ618" s="27"/>
      <c r="AK618" s="118"/>
      <c r="AL618" s="70"/>
    </row>
    <row r="619" spans="1:38" outlineLevel="1" x14ac:dyDescent="0.2">
      <c r="A619" s="72"/>
      <c r="B619" s="34">
        <f t="shared" si="2424"/>
        <v>614</v>
      </c>
      <c r="C619" s="2" t="s">
        <v>1210</v>
      </c>
      <c r="D619" s="55">
        <v>44634</v>
      </c>
      <c r="E619" s="2" t="s">
        <v>42</v>
      </c>
      <c r="F619" s="47" t="s">
        <v>34</v>
      </c>
      <c r="G619" s="47" t="s">
        <v>67</v>
      </c>
      <c r="H619" s="47">
        <v>1400</v>
      </c>
      <c r="I619" s="47" t="s">
        <v>131</v>
      </c>
      <c r="J619" s="47" t="s">
        <v>120</v>
      </c>
      <c r="K619" s="121" t="s">
        <v>772</v>
      </c>
      <c r="L619" s="33" t="s">
        <v>8</v>
      </c>
      <c r="M619" s="10">
        <v>4.3</v>
      </c>
      <c r="N619" s="27">
        <v>3.0205698005698003</v>
      </c>
      <c r="O619" s="28">
        <v>1.72</v>
      </c>
      <c r="P619" s="27">
        <v>0</v>
      </c>
      <c r="Q619" s="40">
        <f t="shared" si="1963"/>
        <v>-3</v>
      </c>
      <c r="R619" s="42">
        <f t="shared" si="2499"/>
        <v>96.400000000000233</v>
      </c>
      <c r="S619" s="10">
        <f t="shared" si="2500"/>
        <v>4.3</v>
      </c>
      <c r="T619" s="27">
        <f t="shared" si="2501"/>
        <v>1</v>
      </c>
      <c r="U619" s="28">
        <f t="shared" si="2502"/>
        <v>1.72</v>
      </c>
      <c r="V619" s="27">
        <f t="shared" si="2503"/>
        <v>1</v>
      </c>
      <c r="W619" s="40">
        <f t="shared" si="2450"/>
        <v>-0.28000000000000003</v>
      </c>
      <c r="X619" s="42">
        <f t="shared" si="2504"/>
        <v>186.85999999999999</v>
      </c>
      <c r="Y619" s="117"/>
      <c r="Z619" s="27"/>
      <c r="AA619" s="33"/>
      <c r="AB619" s="27"/>
      <c r="AC619" s="27"/>
      <c r="AD619" s="27"/>
      <c r="AE619" s="118"/>
      <c r="AF619" s="117"/>
      <c r="AG619" s="27"/>
      <c r="AH619" s="33"/>
      <c r="AI619" s="27"/>
      <c r="AJ619" s="27"/>
      <c r="AK619" s="118"/>
      <c r="AL619" s="70"/>
    </row>
    <row r="620" spans="1:38" outlineLevel="1" x14ac:dyDescent="0.2">
      <c r="A620" s="72"/>
      <c r="B620" s="34">
        <f t="shared" si="2424"/>
        <v>615</v>
      </c>
      <c r="C620" s="2" t="s">
        <v>1211</v>
      </c>
      <c r="D620" s="55">
        <v>44634</v>
      </c>
      <c r="E620" s="2" t="s">
        <v>412</v>
      </c>
      <c r="F620" s="47" t="s">
        <v>34</v>
      </c>
      <c r="G620" s="47" t="s">
        <v>67</v>
      </c>
      <c r="H620" s="47">
        <v>1000</v>
      </c>
      <c r="I620" s="47" t="s">
        <v>132</v>
      </c>
      <c r="J620" s="47" t="s">
        <v>178</v>
      </c>
      <c r="K620" s="121" t="s">
        <v>772</v>
      </c>
      <c r="L620" s="33" t="s">
        <v>9</v>
      </c>
      <c r="M620" s="10">
        <v>1.77</v>
      </c>
      <c r="N620" s="27">
        <v>12.994285714285715</v>
      </c>
      <c r="O620" s="28">
        <v>1.17</v>
      </c>
      <c r="P620" s="27">
        <v>0</v>
      </c>
      <c r="Q620" s="40">
        <f t="shared" si="1963"/>
        <v>10</v>
      </c>
      <c r="R620" s="42">
        <f t="shared" ref="R620:R621" si="2505">Q620+R619</f>
        <v>106.40000000000023</v>
      </c>
      <c r="S620" s="10">
        <f t="shared" ref="S620:S621" si="2506">M620</f>
        <v>1.77</v>
      </c>
      <c r="T620" s="27">
        <f t="shared" ref="T620:T621" si="2507">IF(S620&gt;0,T$4,0)</f>
        <v>1</v>
      </c>
      <c r="U620" s="28">
        <f t="shared" ref="U620:U621" si="2508">O620</f>
        <v>1.17</v>
      </c>
      <c r="V620" s="27">
        <f t="shared" ref="V620:V621" si="2509">IF(U620&gt;0,V$4,0)</f>
        <v>1</v>
      </c>
      <c r="W620" s="40">
        <f t="shared" si="2450"/>
        <v>0.94</v>
      </c>
      <c r="X620" s="42">
        <f t="shared" ref="X620:X621" si="2510">W620+X619</f>
        <v>187.79999999999998</v>
      </c>
      <c r="Y620" s="117"/>
      <c r="Z620" s="27"/>
      <c r="AA620" s="33"/>
      <c r="AB620" s="27"/>
      <c r="AC620" s="27"/>
      <c r="AD620" s="27"/>
      <c r="AE620" s="118"/>
      <c r="AF620" s="117"/>
      <c r="AG620" s="27"/>
      <c r="AH620" s="33"/>
      <c r="AI620" s="27"/>
      <c r="AJ620" s="27"/>
      <c r="AK620" s="118"/>
      <c r="AL620" s="70"/>
    </row>
    <row r="621" spans="1:38" outlineLevel="1" x14ac:dyDescent="0.2">
      <c r="A621" s="72"/>
      <c r="B621" s="34">
        <f t="shared" si="2424"/>
        <v>616</v>
      </c>
      <c r="C621" s="2" t="s">
        <v>1212</v>
      </c>
      <c r="D621" s="55">
        <v>44636</v>
      </c>
      <c r="E621" s="2" t="s">
        <v>43</v>
      </c>
      <c r="F621" s="47" t="s">
        <v>25</v>
      </c>
      <c r="G621" s="47" t="s">
        <v>245</v>
      </c>
      <c r="H621" s="47">
        <v>1000</v>
      </c>
      <c r="I621" s="47" t="s">
        <v>132</v>
      </c>
      <c r="J621" s="47" t="s">
        <v>120</v>
      </c>
      <c r="K621" s="121" t="s">
        <v>772</v>
      </c>
      <c r="L621" s="33" t="s">
        <v>8</v>
      </c>
      <c r="M621" s="10">
        <v>7.12</v>
      </c>
      <c r="N621" s="27">
        <v>1.6406122448979592</v>
      </c>
      <c r="O621" s="28">
        <v>2.2200000000000002</v>
      </c>
      <c r="P621" s="27">
        <v>1.3371428571428572</v>
      </c>
      <c r="Q621" s="40">
        <f t="shared" si="1963"/>
        <v>0</v>
      </c>
      <c r="R621" s="42">
        <f t="shared" si="2505"/>
        <v>106.40000000000023</v>
      </c>
      <c r="S621" s="10">
        <f t="shared" si="2506"/>
        <v>7.12</v>
      </c>
      <c r="T621" s="27">
        <f t="shared" si="2507"/>
        <v>1</v>
      </c>
      <c r="U621" s="28">
        <f t="shared" si="2508"/>
        <v>2.2200000000000002</v>
      </c>
      <c r="V621" s="27">
        <f t="shared" si="2509"/>
        <v>1</v>
      </c>
      <c r="W621" s="40">
        <f t="shared" si="2450"/>
        <v>0.22</v>
      </c>
      <c r="X621" s="42">
        <f t="shared" si="2510"/>
        <v>188.01999999999998</v>
      </c>
      <c r="Y621" s="117"/>
      <c r="Z621" s="27"/>
      <c r="AA621" s="33"/>
      <c r="AB621" s="27"/>
      <c r="AC621" s="27"/>
      <c r="AD621" s="27"/>
      <c r="AE621" s="118"/>
      <c r="AF621" s="117"/>
      <c r="AG621" s="27"/>
      <c r="AH621" s="33"/>
      <c r="AI621" s="27"/>
      <c r="AJ621" s="27"/>
      <c r="AK621" s="118"/>
      <c r="AL621" s="70"/>
    </row>
    <row r="622" spans="1:38" outlineLevel="1" x14ac:dyDescent="0.2">
      <c r="A622" s="72"/>
      <c r="B622" s="34">
        <f t="shared" si="2424"/>
        <v>617</v>
      </c>
      <c r="C622" s="2" t="s">
        <v>1213</v>
      </c>
      <c r="D622" s="55">
        <v>44636</v>
      </c>
      <c r="E622" s="2" t="s">
        <v>1214</v>
      </c>
      <c r="F622" s="47" t="s">
        <v>46</v>
      </c>
      <c r="G622" s="47" t="s">
        <v>67</v>
      </c>
      <c r="H622" s="47">
        <v>1400</v>
      </c>
      <c r="I622" s="47" t="s">
        <v>132</v>
      </c>
      <c r="J622" s="47" t="s">
        <v>1152</v>
      </c>
      <c r="K622" s="121" t="s">
        <v>772</v>
      </c>
      <c r="L622" s="33" t="s">
        <v>9</v>
      </c>
      <c r="M622" s="10">
        <v>1.77</v>
      </c>
      <c r="N622" s="27">
        <v>12.994285714285715</v>
      </c>
      <c r="O622" s="28">
        <v>1.1000000000000001</v>
      </c>
      <c r="P622" s="27">
        <v>0</v>
      </c>
      <c r="Q622" s="40">
        <f t="shared" si="1963"/>
        <v>10</v>
      </c>
      <c r="R622" s="42">
        <f t="shared" ref="R622" si="2511">Q622+R621</f>
        <v>116.40000000000023</v>
      </c>
      <c r="S622" s="10">
        <f t="shared" ref="S622" si="2512">M622</f>
        <v>1.77</v>
      </c>
      <c r="T622" s="27">
        <f t="shared" ref="T622" si="2513">IF(S622&gt;0,T$4,0)</f>
        <v>1</v>
      </c>
      <c r="U622" s="28">
        <f t="shared" ref="U622" si="2514">O622</f>
        <v>1.1000000000000001</v>
      </c>
      <c r="V622" s="27">
        <f t="shared" ref="V622" si="2515">IF(U622&gt;0,V$4,0)</f>
        <v>1</v>
      </c>
      <c r="W622" s="40">
        <f t="shared" si="2450"/>
        <v>0.87</v>
      </c>
      <c r="X622" s="42">
        <f t="shared" ref="X622" si="2516">W622+X621</f>
        <v>188.89</v>
      </c>
      <c r="Y622" s="117"/>
      <c r="Z622" s="27"/>
      <c r="AA622" s="33"/>
      <c r="AB622" s="27"/>
      <c r="AC622" s="27"/>
      <c r="AD622" s="27"/>
      <c r="AE622" s="118"/>
      <c r="AF622" s="117"/>
      <c r="AG622" s="27"/>
      <c r="AH622" s="33"/>
      <c r="AI622" s="27"/>
      <c r="AJ622" s="27"/>
      <c r="AK622" s="118"/>
      <c r="AL622" s="70"/>
    </row>
    <row r="623" spans="1:38" outlineLevel="1" x14ac:dyDescent="0.2">
      <c r="A623" s="72"/>
      <c r="B623" s="34">
        <f t="shared" si="2424"/>
        <v>618</v>
      </c>
      <c r="C623" s="2" t="s">
        <v>1045</v>
      </c>
      <c r="D623" s="55">
        <v>44637</v>
      </c>
      <c r="E623" s="2" t="s">
        <v>35</v>
      </c>
      <c r="F623" s="47" t="s">
        <v>36</v>
      </c>
      <c r="G623" s="47" t="s">
        <v>67</v>
      </c>
      <c r="H623" s="47">
        <v>1212</v>
      </c>
      <c r="I623" s="47" t="s">
        <v>131</v>
      </c>
      <c r="J623" s="47" t="s">
        <v>120</v>
      </c>
      <c r="K623" s="121" t="s">
        <v>772</v>
      </c>
      <c r="L623" s="33" t="s">
        <v>56</v>
      </c>
      <c r="M623" s="10">
        <v>3.06</v>
      </c>
      <c r="N623" s="27">
        <v>4.877575757575757</v>
      </c>
      <c r="O623" s="28">
        <v>1.35</v>
      </c>
      <c r="P623" s="27">
        <v>0</v>
      </c>
      <c r="Q623" s="40">
        <f t="shared" si="1963"/>
        <v>-4.9000000000000004</v>
      </c>
      <c r="R623" s="42">
        <f t="shared" ref="R623" si="2517">Q623+R622</f>
        <v>111.50000000000023</v>
      </c>
      <c r="S623" s="10">
        <f t="shared" ref="S623" si="2518">M623</f>
        <v>3.06</v>
      </c>
      <c r="T623" s="27">
        <f t="shared" ref="T623" si="2519">IF(S623&gt;0,T$4,0)</f>
        <v>1</v>
      </c>
      <c r="U623" s="28">
        <f t="shared" ref="U623" si="2520">O623</f>
        <v>1.35</v>
      </c>
      <c r="V623" s="27">
        <f t="shared" ref="V623" si="2521">IF(U623&gt;0,V$4,0)</f>
        <v>1</v>
      </c>
      <c r="W623" s="40">
        <f t="shared" si="2450"/>
        <v>-2</v>
      </c>
      <c r="X623" s="42">
        <f t="shared" ref="X623" si="2522">W623+X622</f>
        <v>186.89</v>
      </c>
      <c r="Y623" s="117"/>
      <c r="Z623" s="27"/>
      <c r="AA623" s="33"/>
      <c r="AB623" s="27"/>
      <c r="AC623" s="27"/>
      <c r="AD623" s="27"/>
      <c r="AE623" s="118"/>
      <c r="AF623" s="117"/>
      <c r="AG623" s="27"/>
      <c r="AH623" s="33"/>
      <c r="AI623" s="27"/>
      <c r="AJ623" s="27"/>
      <c r="AK623" s="118"/>
      <c r="AL623" s="70"/>
    </row>
    <row r="624" spans="1:38" outlineLevel="1" x14ac:dyDescent="0.2">
      <c r="A624" s="72"/>
      <c r="B624" s="34">
        <f t="shared" si="2424"/>
        <v>619</v>
      </c>
      <c r="C624" s="2" t="s">
        <v>795</v>
      </c>
      <c r="D624" s="55">
        <v>44637</v>
      </c>
      <c r="E624" s="2" t="s">
        <v>35</v>
      </c>
      <c r="F624" s="47" t="s">
        <v>10</v>
      </c>
      <c r="G624" s="47" t="s">
        <v>67</v>
      </c>
      <c r="H624" s="47">
        <v>1112</v>
      </c>
      <c r="I624" s="47" t="s">
        <v>131</v>
      </c>
      <c r="J624" s="47" t="s">
        <v>120</v>
      </c>
      <c r="K624" s="121" t="s">
        <v>772</v>
      </c>
      <c r="L624" s="33" t="s">
        <v>86</v>
      </c>
      <c r="M624" s="10">
        <v>9.2200000000000006</v>
      </c>
      <c r="N624" s="27">
        <v>1.2190909090909092</v>
      </c>
      <c r="O624" s="28">
        <v>2.1</v>
      </c>
      <c r="P624" s="27">
        <v>1.105</v>
      </c>
      <c r="Q624" s="40">
        <f t="shared" si="1963"/>
        <v>-2.2999999999999998</v>
      </c>
      <c r="R624" s="42">
        <f t="shared" ref="R624" si="2523">Q624+R623</f>
        <v>109.20000000000023</v>
      </c>
      <c r="S624" s="10">
        <f t="shared" ref="S624" si="2524">M624</f>
        <v>9.2200000000000006</v>
      </c>
      <c r="T624" s="27">
        <f t="shared" ref="T624" si="2525">IF(S624&gt;0,T$4,0)</f>
        <v>1</v>
      </c>
      <c r="U624" s="28">
        <f t="shared" ref="U624" si="2526">O624</f>
        <v>2.1</v>
      </c>
      <c r="V624" s="27">
        <f t="shared" ref="V624" si="2527">IF(U624&gt;0,V$4,0)</f>
        <v>1</v>
      </c>
      <c r="W624" s="40">
        <f t="shared" si="2450"/>
        <v>-2</v>
      </c>
      <c r="X624" s="42">
        <f t="shared" ref="X624" si="2528">W624+X623</f>
        <v>184.89</v>
      </c>
      <c r="Y624" s="117"/>
      <c r="Z624" s="27"/>
      <c r="AA624" s="33"/>
      <c r="AB624" s="27"/>
      <c r="AC624" s="27"/>
      <c r="AD624" s="27"/>
      <c r="AE624" s="118"/>
      <c r="AF624" s="117"/>
      <c r="AG624" s="27"/>
      <c r="AH624" s="33"/>
      <c r="AI624" s="27"/>
      <c r="AJ624" s="27"/>
      <c r="AK624" s="118"/>
      <c r="AL624" s="70"/>
    </row>
    <row r="625" spans="1:38" outlineLevel="1" x14ac:dyDescent="0.2">
      <c r="A625" s="72"/>
      <c r="B625" s="34">
        <f t="shared" si="2424"/>
        <v>620</v>
      </c>
      <c r="C625" s="2" t="s">
        <v>1215</v>
      </c>
      <c r="D625" s="55">
        <v>44637</v>
      </c>
      <c r="E625" s="2" t="s">
        <v>35</v>
      </c>
      <c r="F625" s="47" t="s">
        <v>10</v>
      </c>
      <c r="G625" s="47" t="s">
        <v>67</v>
      </c>
      <c r="H625" s="47">
        <v>1112</v>
      </c>
      <c r="I625" s="47" t="s">
        <v>131</v>
      </c>
      <c r="J625" s="47" t="s">
        <v>120</v>
      </c>
      <c r="K625" s="121" t="s">
        <v>772</v>
      </c>
      <c r="L625" s="33" t="s">
        <v>8</v>
      </c>
      <c r="M625" s="10">
        <v>1.77</v>
      </c>
      <c r="N625" s="27">
        <v>12.994285714285715</v>
      </c>
      <c r="O625" s="28">
        <v>1.1399999999999999</v>
      </c>
      <c r="P625" s="27">
        <v>0</v>
      </c>
      <c r="Q625" s="40">
        <f t="shared" si="1963"/>
        <v>-13</v>
      </c>
      <c r="R625" s="42">
        <f t="shared" ref="R625" si="2529">Q625+R624</f>
        <v>96.20000000000023</v>
      </c>
      <c r="S625" s="10">
        <f t="shared" ref="S625" si="2530">M625</f>
        <v>1.77</v>
      </c>
      <c r="T625" s="27">
        <f t="shared" ref="T625" si="2531">IF(S625&gt;0,T$4,0)</f>
        <v>1</v>
      </c>
      <c r="U625" s="28">
        <f t="shared" ref="U625" si="2532">O625</f>
        <v>1.1399999999999999</v>
      </c>
      <c r="V625" s="27">
        <f t="shared" ref="V625" si="2533">IF(U625&gt;0,V$4,0)</f>
        <v>1</v>
      </c>
      <c r="W625" s="40">
        <f t="shared" si="2450"/>
        <v>-0.86</v>
      </c>
      <c r="X625" s="42">
        <f t="shared" ref="X625" si="2534">W625+X624</f>
        <v>184.02999999999997</v>
      </c>
      <c r="Y625" s="117"/>
      <c r="Z625" s="27"/>
      <c r="AA625" s="33"/>
      <c r="AB625" s="27"/>
      <c r="AC625" s="27"/>
      <c r="AD625" s="27"/>
      <c r="AE625" s="118"/>
      <c r="AF625" s="117"/>
      <c r="AG625" s="27"/>
      <c r="AH625" s="33"/>
      <c r="AI625" s="27"/>
      <c r="AJ625" s="27"/>
      <c r="AK625" s="118"/>
      <c r="AL625" s="70"/>
    </row>
    <row r="626" spans="1:38" outlineLevel="1" x14ac:dyDescent="0.2">
      <c r="A626" s="72"/>
      <c r="B626" s="34">
        <f t="shared" si="2424"/>
        <v>621</v>
      </c>
      <c r="C626" s="2" t="s">
        <v>1138</v>
      </c>
      <c r="D626" s="55">
        <v>44637</v>
      </c>
      <c r="E626" s="2" t="s">
        <v>44</v>
      </c>
      <c r="F626" s="47" t="s">
        <v>25</v>
      </c>
      <c r="G626" s="47" t="s">
        <v>67</v>
      </c>
      <c r="H626" s="47">
        <v>1200</v>
      </c>
      <c r="I626" s="47" t="s">
        <v>131</v>
      </c>
      <c r="J626" s="47" t="s">
        <v>120</v>
      </c>
      <c r="K626" s="121" t="s">
        <v>772</v>
      </c>
      <c r="L626" s="33" t="s">
        <v>8</v>
      </c>
      <c r="M626" s="10">
        <v>1.37</v>
      </c>
      <c r="N626" s="27">
        <v>27.155744680851065</v>
      </c>
      <c r="O626" s="28">
        <v>1.02</v>
      </c>
      <c r="P626" s="27">
        <v>0</v>
      </c>
      <c r="Q626" s="40">
        <f t="shared" si="1963"/>
        <v>-27.2</v>
      </c>
      <c r="R626" s="42">
        <f t="shared" ref="R626" si="2535">Q626+R625</f>
        <v>69.000000000000227</v>
      </c>
      <c r="S626" s="10">
        <f t="shared" ref="S626" si="2536">M626</f>
        <v>1.37</v>
      </c>
      <c r="T626" s="27">
        <f t="shared" ref="T626" si="2537">IF(S626&gt;0,T$4,0)</f>
        <v>1</v>
      </c>
      <c r="U626" s="28">
        <f t="shared" ref="U626" si="2538">O626</f>
        <v>1.02</v>
      </c>
      <c r="V626" s="27">
        <f t="shared" ref="V626" si="2539">IF(U626&gt;0,V$4,0)</f>
        <v>1</v>
      </c>
      <c r="W626" s="40">
        <f t="shared" si="2450"/>
        <v>-0.98</v>
      </c>
      <c r="X626" s="42">
        <f t="shared" ref="X626" si="2540">W626+X625</f>
        <v>183.04999999999998</v>
      </c>
      <c r="Y626" s="117"/>
      <c r="Z626" s="27"/>
      <c r="AA626" s="33"/>
      <c r="AB626" s="27"/>
      <c r="AC626" s="27"/>
      <c r="AD626" s="27"/>
      <c r="AE626" s="118"/>
      <c r="AF626" s="117"/>
      <c r="AG626" s="27"/>
      <c r="AH626" s="33"/>
      <c r="AI626" s="27"/>
      <c r="AJ626" s="27"/>
      <c r="AK626" s="118"/>
      <c r="AL626" s="70"/>
    </row>
    <row r="627" spans="1:38" outlineLevel="1" x14ac:dyDescent="0.2">
      <c r="A627" s="72"/>
      <c r="B627" s="34">
        <f t="shared" si="2424"/>
        <v>622</v>
      </c>
      <c r="C627" s="2" t="s">
        <v>1112</v>
      </c>
      <c r="D627" s="55">
        <v>44637</v>
      </c>
      <c r="E627" s="2" t="s">
        <v>44</v>
      </c>
      <c r="F627" s="47" t="s">
        <v>36</v>
      </c>
      <c r="G627" s="47" t="s">
        <v>67</v>
      </c>
      <c r="H627" s="47">
        <v>1200</v>
      </c>
      <c r="I627" s="47" t="s">
        <v>131</v>
      </c>
      <c r="J627" s="47" t="s">
        <v>120</v>
      </c>
      <c r="K627" s="121" t="s">
        <v>772</v>
      </c>
      <c r="L627" s="33" t="s">
        <v>74</v>
      </c>
      <c r="M627" s="10">
        <v>4.3099999999999996</v>
      </c>
      <c r="N627" s="27">
        <v>3.0200000000000005</v>
      </c>
      <c r="O627" s="28">
        <v>1.91</v>
      </c>
      <c r="P627" s="27">
        <v>3.2926984126984125</v>
      </c>
      <c r="Q627" s="40">
        <f t="shared" si="1963"/>
        <v>-6.3</v>
      </c>
      <c r="R627" s="42">
        <f t="shared" ref="R627" si="2541">Q627+R626</f>
        <v>62.70000000000023</v>
      </c>
      <c r="S627" s="10">
        <f t="shared" ref="S627" si="2542">M627</f>
        <v>4.3099999999999996</v>
      </c>
      <c r="T627" s="27">
        <f t="shared" ref="T627" si="2543">IF(S627&gt;0,T$4,0)</f>
        <v>1</v>
      </c>
      <c r="U627" s="28">
        <f t="shared" ref="U627" si="2544">O627</f>
        <v>1.91</v>
      </c>
      <c r="V627" s="27">
        <f t="shared" ref="V627" si="2545">IF(U627&gt;0,V$4,0)</f>
        <v>1</v>
      </c>
      <c r="W627" s="40">
        <f t="shared" si="2450"/>
        <v>-2</v>
      </c>
      <c r="X627" s="42">
        <f t="shared" ref="X627" si="2546">W627+X626</f>
        <v>181.04999999999998</v>
      </c>
      <c r="Y627" s="117"/>
      <c r="Z627" s="27"/>
      <c r="AA627" s="33"/>
      <c r="AB627" s="27"/>
      <c r="AC627" s="27"/>
      <c r="AD627" s="27"/>
      <c r="AE627" s="118"/>
      <c r="AF627" s="117"/>
      <c r="AG627" s="27"/>
      <c r="AH627" s="33"/>
      <c r="AI627" s="27"/>
      <c r="AJ627" s="27"/>
      <c r="AK627" s="118"/>
      <c r="AL627" s="70"/>
    </row>
    <row r="628" spans="1:38" outlineLevel="1" x14ac:dyDescent="0.2">
      <c r="A628" s="72"/>
      <c r="B628" s="34">
        <f t="shared" si="2424"/>
        <v>623</v>
      </c>
      <c r="C628" s="2" t="s">
        <v>1216</v>
      </c>
      <c r="D628" s="55">
        <v>44637</v>
      </c>
      <c r="E628" s="2" t="s">
        <v>44</v>
      </c>
      <c r="F628" s="47" t="s">
        <v>46</v>
      </c>
      <c r="G628" s="47" t="s">
        <v>69</v>
      </c>
      <c r="H628" s="47">
        <v>1600</v>
      </c>
      <c r="I628" s="47" t="s">
        <v>131</v>
      </c>
      <c r="J628" s="47" t="s">
        <v>120</v>
      </c>
      <c r="K628" s="121" t="s">
        <v>772</v>
      </c>
      <c r="L628" s="33" t="s">
        <v>62</v>
      </c>
      <c r="M628" s="10">
        <v>2.37</v>
      </c>
      <c r="N628" s="27">
        <v>7.2763636363636355</v>
      </c>
      <c r="O628" s="28">
        <v>1.38</v>
      </c>
      <c r="P628" s="27">
        <v>0</v>
      </c>
      <c r="Q628" s="40">
        <f t="shared" si="1963"/>
        <v>-7.3</v>
      </c>
      <c r="R628" s="42">
        <f t="shared" ref="R628:R629" si="2547">Q628+R627</f>
        <v>55.400000000000233</v>
      </c>
      <c r="S628" s="10">
        <f t="shared" ref="S628:S629" si="2548">M628</f>
        <v>2.37</v>
      </c>
      <c r="T628" s="27">
        <f t="shared" ref="T628:T629" si="2549">IF(S628&gt;0,T$4,0)</f>
        <v>1</v>
      </c>
      <c r="U628" s="28">
        <f t="shared" ref="U628:U629" si="2550">O628</f>
        <v>1.38</v>
      </c>
      <c r="V628" s="27">
        <f t="shared" ref="V628:V629" si="2551">IF(U628&gt;0,V$4,0)</f>
        <v>1</v>
      </c>
      <c r="W628" s="40">
        <f t="shared" si="2450"/>
        <v>-2</v>
      </c>
      <c r="X628" s="42">
        <f t="shared" ref="X628:X629" si="2552">W628+X627</f>
        <v>179.04999999999998</v>
      </c>
      <c r="Y628" s="117"/>
      <c r="Z628" s="27"/>
      <c r="AA628" s="33"/>
      <c r="AB628" s="27"/>
      <c r="AC628" s="27"/>
      <c r="AD628" s="27"/>
      <c r="AE628" s="118"/>
      <c r="AF628" s="117"/>
      <c r="AG628" s="27"/>
      <c r="AH628" s="33"/>
      <c r="AI628" s="27"/>
      <c r="AJ628" s="27"/>
      <c r="AK628" s="118"/>
      <c r="AL628" s="70"/>
    </row>
    <row r="629" spans="1:38" outlineLevel="1" x14ac:dyDescent="0.2">
      <c r="A629" s="72"/>
      <c r="B629" s="34">
        <f t="shared" si="2424"/>
        <v>624</v>
      </c>
      <c r="C629" s="2" t="s">
        <v>1217</v>
      </c>
      <c r="D629" s="55">
        <v>44638</v>
      </c>
      <c r="E629" s="2" t="s">
        <v>77</v>
      </c>
      <c r="F629" s="47" t="s">
        <v>41</v>
      </c>
      <c r="G629" s="47" t="s">
        <v>70</v>
      </c>
      <c r="H629" s="47">
        <v>1000</v>
      </c>
      <c r="I629" s="47" t="s">
        <v>131</v>
      </c>
      <c r="J629" s="47" t="s">
        <v>120</v>
      </c>
      <c r="K629" s="121" t="s">
        <v>772</v>
      </c>
      <c r="L629" s="33" t="s">
        <v>9</v>
      </c>
      <c r="M629" s="10">
        <v>3</v>
      </c>
      <c r="N629" s="27">
        <v>4.9899999999999993</v>
      </c>
      <c r="O629" s="28">
        <v>1.36</v>
      </c>
      <c r="P629" s="27">
        <v>0</v>
      </c>
      <c r="Q629" s="40">
        <f t="shared" si="1963"/>
        <v>10</v>
      </c>
      <c r="R629" s="42">
        <f t="shared" si="2547"/>
        <v>65.400000000000233</v>
      </c>
      <c r="S629" s="10">
        <f t="shared" si="2548"/>
        <v>3</v>
      </c>
      <c r="T629" s="27">
        <f t="shared" si="2549"/>
        <v>1</v>
      </c>
      <c r="U629" s="28">
        <f t="shared" si="2550"/>
        <v>1.36</v>
      </c>
      <c r="V629" s="27">
        <f t="shared" si="2551"/>
        <v>1</v>
      </c>
      <c r="W629" s="40">
        <f t="shared" si="2450"/>
        <v>2.36</v>
      </c>
      <c r="X629" s="42">
        <f t="shared" si="2552"/>
        <v>181.41</v>
      </c>
      <c r="Y629" s="117"/>
      <c r="Z629" s="27"/>
      <c r="AA629" s="33"/>
      <c r="AB629" s="27"/>
      <c r="AC629" s="27"/>
      <c r="AD629" s="27"/>
      <c r="AE629" s="118"/>
      <c r="AF629" s="117"/>
      <c r="AG629" s="27"/>
      <c r="AH629" s="33"/>
      <c r="AI629" s="27"/>
      <c r="AJ629" s="27"/>
      <c r="AK629" s="118"/>
      <c r="AL629" s="70"/>
    </row>
    <row r="630" spans="1:38" outlineLevel="1" x14ac:dyDescent="0.2">
      <c r="A630" s="72"/>
      <c r="B630" s="34">
        <f t="shared" si="2424"/>
        <v>625</v>
      </c>
      <c r="C630" s="2" t="s">
        <v>1218</v>
      </c>
      <c r="D630" s="55">
        <v>44638</v>
      </c>
      <c r="E630" s="2" t="s">
        <v>27</v>
      </c>
      <c r="F630" s="47" t="s">
        <v>25</v>
      </c>
      <c r="G630" s="47" t="s">
        <v>245</v>
      </c>
      <c r="H630" s="47">
        <v>1200</v>
      </c>
      <c r="I630" s="47" t="s">
        <v>132</v>
      </c>
      <c r="J630" s="47" t="s">
        <v>120</v>
      </c>
      <c r="K630" s="121" t="s">
        <v>772</v>
      </c>
      <c r="L630" s="33" t="s">
        <v>12</v>
      </c>
      <c r="M630" s="10">
        <v>3.25</v>
      </c>
      <c r="N630" s="27">
        <v>4.4399999999999995</v>
      </c>
      <c r="O630" s="28">
        <v>1.48</v>
      </c>
      <c r="P630" s="27">
        <v>0</v>
      </c>
      <c r="Q630" s="40">
        <f t="shared" si="1963"/>
        <v>-4.4000000000000004</v>
      </c>
      <c r="R630" s="42">
        <f t="shared" ref="R630" si="2553">Q630+R629</f>
        <v>61.000000000000234</v>
      </c>
      <c r="S630" s="10">
        <f t="shared" ref="S630" si="2554">M630</f>
        <v>3.25</v>
      </c>
      <c r="T630" s="27">
        <f t="shared" ref="T630" si="2555">IF(S630&gt;0,T$4,0)</f>
        <v>1</v>
      </c>
      <c r="U630" s="28">
        <f t="shared" ref="U630" si="2556">O630</f>
        <v>1.48</v>
      </c>
      <c r="V630" s="27">
        <f t="shared" ref="V630" si="2557">IF(U630&gt;0,V$4,0)</f>
        <v>1</v>
      </c>
      <c r="W630" s="40">
        <f t="shared" si="2450"/>
        <v>-0.52</v>
      </c>
      <c r="X630" s="42">
        <f t="shared" ref="X630" si="2558">W630+X629</f>
        <v>180.89</v>
      </c>
      <c r="Y630" s="117"/>
      <c r="Z630" s="27"/>
      <c r="AA630" s="33"/>
      <c r="AB630" s="27"/>
      <c r="AC630" s="27"/>
      <c r="AD630" s="27"/>
      <c r="AE630" s="118"/>
      <c r="AF630" s="117"/>
      <c r="AG630" s="27"/>
      <c r="AH630" s="33"/>
      <c r="AI630" s="27"/>
      <c r="AJ630" s="27"/>
      <c r="AK630" s="118"/>
      <c r="AL630" s="70"/>
    </row>
    <row r="631" spans="1:38" outlineLevel="1" x14ac:dyDescent="0.2">
      <c r="A631" s="72"/>
      <c r="B631" s="34">
        <f t="shared" si="2424"/>
        <v>626</v>
      </c>
      <c r="C631" s="2" t="s">
        <v>239</v>
      </c>
      <c r="D631" s="55">
        <v>44638</v>
      </c>
      <c r="E631" s="2" t="s">
        <v>27</v>
      </c>
      <c r="F631" s="47" t="s">
        <v>48</v>
      </c>
      <c r="G631" s="47" t="s">
        <v>71</v>
      </c>
      <c r="H631" s="47">
        <v>1200</v>
      </c>
      <c r="I631" s="47" t="s">
        <v>132</v>
      </c>
      <c r="J631" s="47" t="s">
        <v>120</v>
      </c>
      <c r="K631" s="121" t="s">
        <v>772</v>
      </c>
      <c r="L631" s="33" t="s">
        <v>12</v>
      </c>
      <c r="M631" s="10">
        <v>61.55</v>
      </c>
      <c r="N631" s="27">
        <v>0.16578893442622952</v>
      </c>
      <c r="O631" s="28">
        <v>7.37</v>
      </c>
      <c r="P631" s="27">
        <v>0.02</v>
      </c>
      <c r="Q631" s="40">
        <f t="shared" si="1963"/>
        <v>0</v>
      </c>
      <c r="R631" s="42">
        <f t="shared" ref="R631" si="2559">Q631+R630</f>
        <v>61.000000000000234</v>
      </c>
      <c r="S631" s="10">
        <f t="shared" ref="S631" si="2560">M631</f>
        <v>61.55</v>
      </c>
      <c r="T631" s="27">
        <f t="shared" ref="T631" si="2561">IF(S631&gt;0,T$4,0)</f>
        <v>1</v>
      </c>
      <c r="U631" s="28">
        <f t="shared" ref="U631" si="2562">O631</f>
        <v>7.37</v>
      </c>
      <c r="V631" s="27">
        <f t="shared" ref="V631" si="2563">IF(U631&gt;0,V$4,0)</f>
        <v>1</v>
      </c>
      <c r="W631" s="40">
        <f t="shared" si="2450"/>
        <v>5.37</v>
      </c>
      <c r="X631" s="42">
        <f t="shared" ref="X631" si="2564">W631+X630</f>
        <v>186.26</v>
      </c>
      <c r="Y631" s="117"/>
      <c r="Z631" s="27"/>
      <c r="AA631" s="33"/>
      <c r="AB631" s="27"/>
      <c r="AC631" s="27"/>
      <c r="AD631" s="27"/>
      <c r="AE631" s="118"/>
      <c r="AF631" s="117"/>
      <c r="AG631" s="27"/>
      <c r="AH631" s="33"/>
      <c r="AI631" s="27"/>
      <c r="AJ631" s="27"/>
      <c r="AK631" s="118"/>
      <c r="AL631" s="70"/>
    </row>
    <row r="632" spans="1:38" outlineLevel="1" x14ac:dyDescent="0.2">
      <c r="A632" s="72"/>
      <c r="B632" s="34">
        <f t="shared" si="2424"/>
        <v>627</v>
      </c>
      <c r="C632" s="2" t="s">
        <v>429</v>
      </c>
      <c r="D632" s="55">
        <v>44639</v>
      </c>
      <c r="E632" s="2" t="s">
        <v>51</v>
      </c>
      <c r="F632" s="47" t="s">
        <v>13</v>
      </c>
      <c r="G632" s="47" t="s">
        <v>71</v>
      </c>
      <c r="H632" s="47">
        <v>1400</v>
      </c>
      <c r="I632" s="47" t="s">
        <v>132</v>
      </c>
      <c r="J632" s="47" t="s">
        <v>120</v>
      </c>
      <c r="K632" s="121" t="s">
        <v>772</v>
      </c>
      <c r="L632" s="33" t="s">
        <v>66</v>
      </c>
      <c r="M632" s="10">
        <v>2.52</v>
      </c>
      <c r="N632" s="27">
        <v>6.5624489795918368</v>
      </c>
      <c r="O632" s="28">
        <v>1.29</v>
      </c>
      <c r="P632" s="27">
        <v>0</v>
      </c>
      <c r="Q632" s="40">
        <f t="shared" si="1963"/>
        <v>-6.6</v>
      </c>
      <c r="R632" s="42">
        <f t="shared" ref="R632" si="2565">Q632+R631</f>
        <v>54.400000000000233</v>
      </c>
      <c r="S632" s="10">
        <f t="shared" ref="S632" si="2566">M632</f>
        <v>2.52</v>
      </c>
      <c r="T632" s="27">
        <f t="shared" ref="T632" si="2567">IF(S632&gt;0,T$4,0)</f>
        <v>1</v>
      </c>
      <c r="U632" s="28">
        <f t="shared" ref="U632" si="2568">O632</f>
        <v>1.29</v>
      </c>
      <c r="V632" s="27">
        <f t="shared" ref="V632" si="2569">IF(U632&gt;0,V$4,0)</f>
        <v>1</v>
      </c>
      <c r="W632" s="40">
        <f t="shared" si="2450"/>
        <v>-2</v>
      </c>
      <c r="X632" s="42">
        <f t="shared" ref="X632" si="2570">W632+X631</f>
        <v>184.26</v>
      </c>
      <c r="Y632" s="117"/>
      <c r="Z632" s="27"/>
      <c r="AA632" s="33"/>
      <c r="AB632" s="27"/>
      <c r="AC632" s="27"/>
      <c r="AD632" s="27"/>
      <c r="AE632" s="118"/>
      <c r="AF632" s="117"/>
      <c r="AG632" s="27"/>
      <c r="AH632" s="33"/>
      <c r="AI632" s="27"/>
      <c r="AJ632" s="27"/>
      <c r="AK632" s="118"/>
      <c r="AL632" s="70"/>
    </row>
    <row r="633" spans="1:38" outlineLevel="1" x14ac:dyDescent="0.2">
      <c r="A633" s="72"/>
      <c r="B633" s="34">
        <f t="shared" si="2424"/>
        <v>628</v>
      </c>
      <c r="C633" s="2" t="s">
        <v>1122</v>
      </c>
      <c r="D633" s="55">
        <v>44639</v>
      </c>
      <c r="E633" s="2" t="s">
        <v>94</v>
      </c>
      <c r="F633" s="47" t="s">
        <v>48</v>
      </c>
      <c r="G633" s="47" t="s">
        <v>835</v>
      </c>
      <c r="H633" s="47">
        <v>1200</v>
      </c>
      <c r="I633" s="47" t="s">
        <v>133</v>
      </c>
      <c r="J633" s="47" t="s">
        <v>178</v>
      </c>
      <c r="K633" s="121" t="s">
        <v>772</v>
      </c>
      <c r="L633" s="33" t="s">
        <v>1219</v>
      </c>
      <c r="M633" s="10">
        <v>28.62</v>
      </c>
      <c r="N633" s="27">
        <v>0.36384615384615393</v>
      </c>
      <c r="O633" s="28">
        <v>7</v>
      </c>
      <c r="P633" s="27">
        <v>5.4999999999999979E-2</v>
      </c>
      <c r="Q633" s="40">
        <f t="shared" si="1963"/>
        <v>-0.4</v>
      </c>
      <c r="R633" s="42">
        <f t="shared" ref="R633" si="2571">Q633+R632</f>
        <v>54.000000000000234</v>
      </c>
      <c r="S633" s="10">
        <f t="shared" ref="S633" si="2572">M633</f>
        <v>28.62</v>
      </c>
      <c r="T633" s="27">
        <f t="shared" ref="T633" si="2573">IF(S633&gt;0,T$4,0)</f>
        <v>1</v>
      </c>
      <c r="U633" s="28">
        <f t="shared" ref="U633" si="2574">O633</f>
        <v>7</v>
      </c>
      <c r="V633" s="27">
        <f t="shared" ref="V633" si="2575">IF(U633&gt;0,V$4,0)</f>
        <v>1</v>
      </c>
      <c r="W633" s="40">
        <f t="shared" si="2450"/>
        <v>-2</v>
      </c>
      <c r="X633" s="42">
        <f t="shared" ref="X633" si="2576">W633+X632</f>
        <v>182.26</v>
      </c>
      <c r="Y633" s="117"/>
      <c r="Z633" s="27"/>
      <c r="AA633" s="33"/>
      <c r="AB633" s="27"/>
      <c r="AC633" s="27"/>
      <c r="AD633" s="27"/>
      <c r="AE633" s="118"/>
      <c r="AF633" s="117"/>
      <c r="AG633" s="27"/>
      <c r="AH633" s="33"/>
      <c r="AI633" s="27"/>
      <c r="AJ633" s="27"/>
      <c r="AK633" s="118"/>
      <c r="AL633" s="70"/>
    </row>
    <row r="634" spans="1:38" outlineLevel="1" x14ac:dyDescent="0.2">
      <c r="A634" s="72"/>
      <c r="B634" s="34">
        <f t="shared" si="2424"/>
        <v>629</v>
      </c>
      <c r="C634" s="2" t="s">
        <v>1209</v>
      </c>
      <c r="D634" s="55">
        <v>44639</v>
      </c>
      <c r="E634" s="2" t="s">
        <v>94</v>
      </c>
      <c r="F634" s="47" t="s">
        <v>48</v>
      </c>
      <c r="G634" s="47" t="s">
        <v>835</v>
      </c>
      <c r="H634" s="47">
        <v>1200</v>
      </c>
      <c r="I634" s="47" t="s">
        <v>133</v>
      </c>
      <c r="J634" s="47" t="s">
        <v>178</v>
      </c>
      <c r="K634" s="121" t="s">
        <v>772</v>
      </c>
      <c r="L634" s="33" t="s">
        <v>227</v>
      </c>
      <c r="M634" s="10">
        <v>33.96</v>
      </c>
      <c r="N634" s="27">
        <v>0.30393939393939395</v>
      </c>
      <c r="O634" s="28">
        <v>8</v>
      </c>
      <c r="P634" s="27">
        <v>5.000000000000001E-2</v>
      </c>
      <c r="Q634" s="40">
        <f t="shared" si="1963"/>
        <v>-0.4</v>
      </c>
      <c r="R634" s="42">
        <f t="shared" ref="R634" si="2577">Q634+R633</f>
        <v>53.600000000000236</v>
      </c>
      <c r="S634" s="10">
        <f t="shared" ref="S634" si="2578">M634</f>
        <v>33.96</v>
      </c>
      <c r="T634" s="27">
        <f t="shared" ref="T634" si="2579">IF(S634&gt;0,T$4,0)</f>
        <v>1</v>
      </c>
      <c r="U634" s="28">
        <f t="shared" ref="U634" si="2580">O634</f>
        <v>8</v>
      </c>
      <c r="V634" s="27">
        <f t="shared" ref="V634" si="2581">IF(U634&gt;0,V$4,0)</f>
        <v>1</v>
      </c>
      <c r="W634" s="40">
        <f t="shared" si="2450"/>
        <v>-2</v>
      </c>
      <c r="X634" s="42">
        <f t="shared" ref="X634" si="2582">W634+X633</f>
        <v>180.26</v>
      </c>
      <c r="Y634" s="117"/>
      <c r="Z634" s="27"/>
      <c r="AA634" s="33"/>
      <c r="AB634" s="27"/>
      <c r="AC634" s="27"/>
      <c r="AD634" s="27"/>
      <c r="AE634" s="118"/>
      <c r="AF634" s="117"/>
      <c r="AG634" s="27"/>
      <c r="AH634" s="33"/>
      <c r="AI634" s="27"/>
      <c r="AJ634" s="27"/>
      <c r="AK634" s="118"/>
      <c r="AL634" s="70"/>
    </row>
    <row r="635" spans="1:38" outlineLevel="1" x14ac:dyDescent="0.2">
      <c r="A635" s="72"/>
      <c r="B635" s="34">
        <f t="shared" si="2424"/>
        <v>630</v>
      </c>
      <c r="C635" s="2" t="s">
        <v>1220</v>
      </c>
      <c r="D635" s="55">
        <v>44640</v>
      </c>
      <c r="E635" s="2" t="s">
        <v>78</v>
      </c>
      <c r="F635" s="47" t="s">
        <v>46</v>
      </c>
      <c r="G635" s="47" t="s">
        <v>69</v>
      </c>
      <c r="H635" s="47">
        <v>1200</v>
      </c>
      <c r="I635" s="47" t="s">
        <v>132</v>
      </c>
      <c r="J635" s="47" t="s">
        <v>120</v>
      </c>
      <c r="K635" s="121" t="s">
        <v>772</v>
      </c>
      <c r="L635" s="33" t="s">
        <v>9</v>
      </c>
      <c r="M635" s="10">
        <v>6.84</v>
      </c>
      <c r="N635" s="27">
        <v>1.7142553191489363</v>
      </c>
      <c r="O635" s="28">
        <v>2.2400000000000002</v>
      </c>
      <c r="P635" s="27">
        <v>1.3599999999999999</v>
      </c>
      <c r="Q635" s="40">
        <f t="shared" si="1963"/>
        <v>11.7</v>
      </c>
      <c r="R635" s="42">
        <f t="shared" ref="R635" si="2583">Q635+R634</f>
        <v>65.300000000000239</v>
      </c>
      <c r="S635" s="10">
        <f t="shared" ref="S635" si="2584">M635</f>
        <v>6.84</v>
      </c>
      <c r="T635" s="27">
        <f t="shared" ref="T635" si="2585">IF(S635&gt;0,T$4,0)</f>
        <v>1</v>
      </c>
      <c r="U635" s="28">
        <f t="shared" ref="U635" si="2586">O635</f>
        <v>2.2400000000000002</v>
      </c>
      <c r="V635" s="27">
        <f t="shared" ref="V635" si="2587">IF(U635&gt;0,V$4,0)</f>
        <v>1</v>
      </c>
      <c r="W635" s="40">
        <f t="shared" si="2450"/>
        <v>7.08</v>
      </c>
      <c r="X635" s="42">
        <f t="shared" ref="X635" si="2588">W635+X634</f>
        <v>187.34</v>
      </c>
      <c r="Y635" s="117"/>
      <c r="Z635" s="27"/>
      <c r="AA635" s="33"/>
      <c r="AB635" s="27"/>
      <c r="AC635" s="27"/>
      <c r="AD635" s="27"/>
      <c r="AE635" s="118"/>
      <c r="AF635" s="117"/>
      <c r="AG635" s="27"/>
      <c r="AH635" s="33"/>
      <c r="AI635" s="27"/>
      <c r="AJ635" s="27"/>
      <c r="AK635" s="118"/>
      <c r="AL635" s="70"/>
    </row>
    <row r="636" spans="1:38" outlineLevel="1" x14ac:dyDescent="0.2">
      <c r="A636" s="72"/>
      <c r="B636" s="34">
        <f t="shared" si="2424"/>
        <v>631</v>
      </c>
      <c r="C636" s="2" t="s">
        <v>1221</v>
      </c>
      <c r="D636" s="55">
        <v>44640</v>
      </c>
      <c r="E636" s="2" t="s">
        <v>33</v>
      </c>
      <c r="F636" s="47" t="s">
        <v>13</v>
      </c>
      <c r="G636" s="47" t="s">
        <v>70</v>
      </c>
      <c r="H636" s="47">
        <v>1200</v>
      </c>
      <c r="I636" s="47" t="s">
        <v>132</v>
      </c>
      <c r="J636" s="47" t="s">
        <v>120</v>
      </c>
      <c r="K636" s="121" t="s">
        <v>772</v>
      </c>
      <c r="L636" s="33" t="s">
        <v>56</v>
      </c>
      <c r="M636" s="10">
        <v>38</v>
      </c>
      <c r="N636" s="27">
        <v>0.26945945945945948</v>
      </c>
      <c r="O636" s="28">
        <v>6.8</v>
      </c>
      <c r="P636" s="27">
        <v>5.000000000000001E-2</v>
      </c>
      <c r="Q636" s="40">
        <f t="shared" si="1963"/>
        <v>-0.3</v>
      </c>
      <c r="R636" s="42">
        <f t="shared" ref="R636" si="2589">Q636+R635</f>
        <v>65.000000000000242</v>
      </c>
      <c r="S636" s="10">
        <f t="shared" ref="S636" si="2590">M636</f>
        <v>38</v>
      </c>
      <c r="T636" s="27">
        <f t="shared" ref="T636" si="2591">IF(S636&gt;0,T$4,0)</f>
        <v>1</v>
      </c>
      <c r="U636" s="28">
        <f t="shared" ref="U636" si="2592">O636</f>
        <v>6.8</v>
      </c>
      <c r="V636" s="27">
        <f t="shared" ref="V636" si="2593">IF(U636&gt;0,V$4,0)</f>
        <v>1</v>
      </c>
      <c r="W636" s="40">
        <f t="shared" si="2450"/>
        <v>-2</v>
      </c>
      <c r="X636" s="42">
        <f t="shared" ref="X636" si="2594">W636+X635</f>
        <v>185.34</v>
      </c>
      <c r="Y636" s="117"/>
      <c r="Z636" s="27"/>
      <c r="AA636" s="33"/>
      <c r="AB636" s="27"/>
      <c r="AC636" s="27"/>
      <c r="AD636" s="27"/>
      <c r="AE636" s="118"/>
      <c r="AF636" s="117"/>
      <c r="AG636" s="27"/>
      <c r="AH636" s="33"/>
      <c r="AI636" s="27"/>
      <c r="AJ636" s="27"/>
      <c r="AK636" s="118"/>
      <c r="AL636" s="70"/>
    </row>
    <row r="637" spans="1:38" outlineLevel="1" x14ac:dyDescent="0.2">
      <c r="A637" s="72"/>
      <c r="B637" s="34">
        <f t="shared" si="2424"/>
        <v>632</v>
      </c>
      <c r="C637" s="2" t="s">
        <v>1224</v>
      </c>
      <c r="D637" s="55">
        <v>44642</v>
      </c>
      <c r="E637" s="2" t="s">
        <v>51</v>
      </c>
      <c r="F637" s="47" t="s">
        <v>36</v>
      </c>
      <c r="G637" s="47" t="s">
        <v>245</v>
      </c>
      <c r="H637" s="47">
        <v>1109</v>
      </c>
      <c r="I637" s="47" t="s">
        <v>132</v>
      </c>
      <c r="J637" s="47" t="s">
        <v>120</v>
      </c>
      <c r="K637" s="121" t="s">
        <v>772</v>
      </c>
      <c r="L637" s="33" t="s">
        <v>12</v>
      </c>
      <c r="M637" s="10">
        <v>12.82</v>
      </c>
      <c r="N637" s="27">
        <v>0.84617021276595739</v>
      </c>
      <c r="O637" s="28">
        <v>2.62</v>
      </c>
      <c r="P637" s="27">
        <v>0.5155555555555551</v>
      </c>
      <c r="Q637" s="40">
        <f t="shared" si="1963"/>
        <v>0</v>
      </c>
      <c r="R637" s="42">
        <f t="shared" ref="R637" si="2595">Q637+R636</f>
        <v>65.000000000000242</v>
      </c>
      <c r="S637" s="10">
        <f t="shared" ref="S637" si="2596">M637</f>
        <v>12.82</v>
      </c>
      <c r="T637" s="27">
        <f t="shared" ref="T637" si="2597">IF(S637&gt;0,T$4,0)</f>
        <v>1</v>
      </c>
      <c r="U637" s="28">
        <f t="shared" ref="U637" si="2598">O637</f>
        <v>2.62</v>
      </c>
      <c r="V637" s="27">
        <f t="shared" ref="V637" si="2599">IF(U637&gt;0,V$4,0)</f>
        <v>1</v>
      </c>
      <c r="W637" s="40">
        <f t="shared" si="2450"/>
        <v>0.62</v>
      </c>
      <c r="X637" s="42">
        <f t="shared" ref="X637" si="2600">W637+X636</f>
        <v>185.96</v>
      </c>
      <c r="Y637" s="117"/>
      <c r="Z637" s="27"/>
      <c r="AA637" s="33"/>
      <c r="AB637" s="27"/>
      <c r="AC637" s="27"/>
      <c r="AD637" s="27"/>
      <c r="AE637" s="118"/>
      <c r="AF637" s="117"/>
      <c r="AG637" s="27"/>
      <c r="AH637" s="33"/>
      <c r="AI637" s="27"/>
      <c r="AJ637" s="27"/>
      <c r="AK637" s="118"/>
      <c r="AL637" s="70"/>
    </row>
    <row r="638" spans="1:38" outlineLevel="1" x14ac:dyDescent="0.2">
      <c r="A638" s="72"/>
      <c r="B638" s="34">
        <f t="shared" si="2424"/>
        <v>633</v>
      </c>
      <c r="C638" s="2" t="s">
        <v>876</v>
      </c>
      <c r="D638" s="55">
        <v>44642</v>
      </c>
      <c r="E638" s="2" t="s">
        <v>51</v>
      </c>
      <c r="F638" s="47" t="s">
        <v>10</v>
      </c>
      <c r="G638" s="47" t="s">
        <v>67</v>
      </c>
      <c r="H638" s="47">
        <v>1109</v>
      </c>
      <c r="I638" s="47" t="s">
        <v>132</v>
      </c>
      <c r="J638" s="47" t="s">
        <v>120</v>
      </c>
      <c r="K638" s="121" t="s">
        <v>772</v>
      </c>
      <c r="L638" s="33" t="s">
        <v>12</v>
      </c>
      <c r="M638" s="10">
        <v>3.61</v>
      </c>
      <c r="N638" s="27">
        <v>3.82</v>
      </c>
      <c r="O638" s="28">
        <v>1.6</v>
      </c>
      <c r="P638" s="27">
        <v>0</v>
      </c>
      <c r="Q638" s="40">
        <f t="shared" si="1963"/>
        <v>-3.8</v>
      </c>
      <c r="R638" s="42">
        <f t="shared" ref="R638" si="2601">Q638+R637</f>
        <v>61.200000000000244</v>
      </c>
      <c r="S638" s="10">
        <f t="shared" ref="S638" si="2602">M638</f>
        <v>3.61</v>
      </c>
      <c r="T638" s="27">
        <f t="shared" ref="T638" si="2603">IF(S638&gt;0,T$4,0)</f>
        <v>1</v>
      </c>
      <c r="U638" s="28">
        <f t="shared" ref="U638" si="2604">O638</f>
        <v>1.6</v>
      </c>
      <c r="V638" s="27">
        <f t="shared" ref="V638" si="2605">IF(U638&gt;0,V$4,0)</f>
        <v>1</v>
      </c>
      <c r="W638" s="40">
        <f t="shared" si="2450"/>
        <v>-0.4</v>
      </c>
      <c r="X638" s="42">
        <f t="shared" ref="X638" si="2606">W638+X637</f>
        <v>185.56</v>
      </c>
      <c r="Y638" s="117"/>
      <c r="Z638" s="27"/>
      <c r="AA638" s="33"/>
      <c r="AB638" s="27"/>
      <c r="AC638" s="27"/>
      <c r="AD638" s="27"/>
      <c r="AE638" s="118"/>
      <c r="AF638" s="117"/>
      <c r="AG638" s="27"/>
      <c r="AH638" s="33"/>
      <c r="AI638" s="27"/>
      <c r="AJ638" s="27"/>
      <c r="AK638" s="118"/>
      <c r="AL638" s="70"/>
    </row>
    <row r="639" spans="1:38" outlineLevel="1" x14ac:dyDescent="0.2">
      <c r="A639" s="72"/>
      <c r="B639" s="34">
        <f t="shared" si="2424"/>
        <v>634</v>
      </c>
      <c r="C639" s="2" t="s">
        <v>1225</v>
      </c>
      <c r="D639" s="55">
        <v>44642</v>
      </c>
      <c r="E639" s="2" t="s">
        <v>51</v>
      </c>
      <c r="F639" s="47" t="s">
        <v>34</v>
      </c>
      <c r="G639" s="47" t="s">
        <v>67</v>
      </c>
      <c r="H639" s="47">
        <v>1209</v>
      </c>
      <c r="I639" s="47" t="s">
        <v>132</v>
      </c>
      <c r="J639" s="47" t="s">
        <v>120</v>
      </c>
      <c r="K639" s="121" t="s">
        <v>772</v>
      </c>
      <c r="L639" s="33" t="s">
        <v>9</v>
      </c>
      <c r="M639" s="10">
        <v>2.1</v>
      </c>
      <c r="N639" s="27">
        <v>9.065201465201465</v>
      </c>
      <c r="O639" s="28">
        <v>1.29</v>
      </c>
      <c r="P639" s="27">
        <v>0</v>
      </c>
      <c r="Q639" s="40">
        <f t="shared" si="1963"/>
        <v>10</v>
      </c>
      <c r="R639" s="42">
        <f t="shared" ref="R639" si="2607">Q639+R638</f>
        <v>71.200000000000244</v>
      </c>
      <c r="S639" s="10">
        <f t="shared" ref="S639" si="2608">M639</f>
        <v>2.1</v>
      </c>
      <c r="T639" s="27">
        <f t="shared" ref="T639" si="2609">IF(S639&gt;0,T$4,0)</f>
        <v>1</v>
      </c>
      <c r="U639" s="28">
        <f t="shared" ref="U639" si="2610">O639</f>
        <v>1.29</v>
      </c>
      <c r="V639" s="27">
        <f t="shared" ref="V639" si="2611">IF(U639&gt;0,V$4,0)</f>
        <v>1</v>
      </c>
      <c r="W639" s="40">
        <f t="shared" si="2450"/>
        <v>1.39</v>
      </c>
      <c r="X639" s="42">
        <f t="shared" ref="X639" si="2612">W639+X638</f>
        <v>186.95</v>
      </c>
      <c r="Y639" s="117"/>
      <c r="Z639" s="27"/>
      <c r="AA639" s="33"/>
      <c r="AB639" s="27"/>
      <c r="AC639" s="27"/>
      <c r="AD639" s="27"/>
      <c r="AE639" s="118"/>
      <c r="AF639" s="117"/>
      <c r="AG639" s="27"/>
      <c r="AH639" s="33"/>
      <c r="AI639" s="27"/>
      <c r="AJ639" s="27"/>
      <c r="AK639" s="118"/>
      <c r="AL639" s="70"/>
    </row>
    <row r="640" spans="1:38" outlineLevel="1" x14ac:dyDescent="0.2">
      <c r="A640" s="72"/>
      <c r="B640" s="34">
        <f t="shared" si="2424"/>
        <v>635</v>
      </c>
      <c r="C640" s="2" t="s">
        <v>1226</v>
      </c>
      <c r="D640" s="55">
        <v>44642</v>
      </c>
      <c r="E640" s="2" t="s">
        <v>51</v>
      </c>
      <c r="F640" s="47" t="s">
        <v>34</v>
      </c>
      <c r="G640" s="47" t="s">
        <v>67</v>
      </c>
      <c r="H640" s="47">
        <v>1209</v>
      </c>
      <c r="I640" s="47" t="s">
        <v>132</v>
      </c>
      <c r="J640" s="47" t="s">
        <v>120</v>
      </c>
      <c r="K640" s="121" t="s">
        <v>772</v>
      </c>
      <c r="L640" s="33" t="s">
        <v>65</v>
      </c>
      <c r="M640" s="10">
        <v>34.11</v>
      </c>
      <c r="N640" s="27">
        <v>0.300955710955711</v>
      </c>
      <c r="O640" s="28">
        <v>7.6</v>
      </c>
      <c r="P640" s="27">
        <v>5.000000000000001E-2</v>
      </c>
      <c r="Q640" s="40">
        <f t="shared" si="1963"/>
        <v>-0.4</v>
      </c>
      <c r="R640" s="42">
        <f t="shared" ref="R640" si="2613">Q640+R639</f>
        <v>70.800000000000239</v>
      </c>
      <c r="S640" s="10">
        <f t="shared" ref="S640" si="2614">M640</f>
        <v>34.11</v>
      </c>
      <c r="T640" s="27">
        <f t="shared" ref="T640" si="2615">IF(S640&gt;0,T$4,0)</f>
        <v>1</v>
      </c>
      <c r="U640" s="28">
        <f t="shared" ref="U640" si="2616">O640</f>
        <v>7.6</v>
      </c>
      <c r="V640" s="27">
        <f t="shared" ref="V640" si="2617">IF(U640&gt;0,V$4,0)</f>
        <v>1</v>
      </c>
      <c r="W640" s="40">
        <f t="shared" si="2450"/>
        <v>-2</v>
      </c>
      <c r="X640" s="42">
        <f t="shared" ref="X640" si="2618">W640+X639</f>
        <v>184.95</v>
      </c>
      <c r="Y640" s="117"/>
      <c r="Z640" s="27"/>
      <c r="AA640" s="33"/>
      <c r="AB640" s="27"/>
      <c r="AC640" s="27"/>
      <c r="AD640" s="27"/>
      <c r="AE640" s="118"/>
      <c r="AF640" s="117"/>
      <c r="AG640" s="27"/>
      <c r="AH640" s="33"/>
      <c r="AI640" s="27"/>
      <c r="AJ640" s="27"/>
      <c r="AK640" s="118"/>
      <c r="AL640" s="70"/>
    </row>
    <row r="641" spans="1:38" outlineLevel="1" x14ac:dyDescent="0.2">
      <c r="A641" s="72"/>
      <c r="B641" s="34">
        <f t="shared" si="2424"/>
        <v>636</v>
      </c>
      <c r="C641" s="2" t="s">
        <v>1162</v>
      </c>
      <c r="D641" s="55">
        <v>44642</v>
      </c>
      <c r="E641" s="2" t="s">
        <v>51</v>
      </c>
      <c r="F641" s="47" t="s">
        <v>34</v>
      </c>
      <c r="G641" s="47" t="s">
        <v>67</v>
      </c>
      <c r="H641" s="47">
        <v>1209</v>
      </c>
      <c r="I641" s="47" t="s">
        <v>132</v>
      </c>
      <c r="J641" s="47" t="s">
        <v>120</v>
      </c>
      <c r="K641" s="121" t="s">
        <v>772</v>
      </c>
      <c r="L641" s="33" t="s">
        <v>12</v>
      </c>
      <c r="M641" s="10">
        <v>5.5</v>
      </c>
      <c r="N641" s="71">
        <v>2.2199999999999998</v>
      </c>
      <c r="O641" s="28">
        <v>1.83</v>
      </c>
      <c r="P641" s="27">
        <v>2.635213675213675</v>
      </c>
      <c r="Q641" s="40">
        <f t="shared" si="1963"/>
        <v>0</v>
      </c>
      <c r="R641" s="42">
        <f t="shared" ref="R641" si="2619">Q641+R640</f>
        <v>70.800000000000239</v>
      </c>
      <c r="S641" s="10">
        <f t="shared" ref="S641" si="2620">M641</f>
        <v>5.5</v>
      </c>
      <c r="T641" s="27">
        <f t="shared" ref="T641" si="2621">IF(S641&gt;0,T$4,0)</f>
        <v>1</v>
      </c>
      <c r="U641" s="28">
        <f t="shared" ref="U641" si="2622">O641</f>
        <v>1.83</v>
      </c>
      <c r="V641" s="27">
        <f t="shared" ref="V641" si="2623">IF(U641&gt;0,V$4,0)</f>
        <v>1</v>
      </c>
      <c r="W641" s="40">
        <f t="shared" si="2450"/>
        <v>-0.17</v>
      </c>
      <c r="X641" s="42">
        <f t="shared" ref="X641" si="2624">W641+X640</f>
        <v>184.78</v>
      </c>
      <c r="Y641" s="117"/>
      <c r="Z641" s="27"/>
      <c r="AA641" s="33"/>
      <c r="AB641" s="27"/>
      <c r="AC641" s="27"/>
      <c r="AD641" s="27"/>
      <c r="AE641" s="118"/>
      <c r="AF641" s="117"/>
      <c r="AG641" s="27"/>
      <c r="AH641" s="33"/>
      <c r="AI641" s="27"/>
      <c r="AJ641" s="27"/>
      <c r="AK641" s="118"/>
      <c r="AL641" s="70"/>
    </row>
    <row r="642" spans="1:38" outlineLevel="1" x14ac:dyDescent="0.2">
      <c r="A642" s="72"/>
      <c r="B642" s="34">
        <f t="shared" si="2424"/>
        <v>637</v>
      </c>
      <c r="C642" s="2" t="s">
        <v>1227</v>
      </c>
      <c r="D642" s="55">
        <v>44642</v>
      </c>
      <c r="E642" s="2" t="s">
        <v>51</v>
      </c>
      <c r="F642" s="47" t="s">
        <v>41</v>
      </c>
      <c r="G642" s="47" t="s">
        <v>147</v>
      </c>
      <c r="H642" s="47">
        <v>1209</v>
      </c>
      <c r="I642" s="47" t="s">
        <v>132</v>
      </c>
      <c r="J642" s="47" t="s">
        <v>120</v>
      </c>
      <c r="K642" s="121" t="s">
        <v>772</v>
      </c>
      <c r="L642" s="33" t="s">
        <v>66</v>
      </c>
      <c r="M642" s="10">
        <v>11.85</v>
      </c>
      <c r="N642" s="27">
        <v>0.9239534883720929</v>
      </c>
      <c r="O642" s="28">
        <v>2.93</v>
      </c>
      <c r="P642" s="27">
        <v>0.46666666666666673</v>
      </c>
      <c r="Q642" s="40">
        <f t="shared" si="1963"/>
        <v>-1.4</v>
      </c>
      <c r="R642" s="42">
        <f t="shared" ref="R642" si="2625">Q642+R641</f>
        <v>69.400000000000233</v>
      </c>
      <c r="S642" s="10">
        <f t="shared" ref="S642" si="2626">M642</f>
        <v>11.85</v>
      </c>
      <c r="T642" s="27">
        <f t="shared" ref="T642" si="2627">IF(S642&gt;0,T$4,0)</f>
        <v>1</v>
      </c>
      <c r="U642" s="28">
        <f t="shared" ref="U642" si="2628">O642</f>
        <v>2.93</v>
      </c>
      <c r="V642" s="27">
        <f t="shared" ref="V642" si="2629">IF(U642&gt;0,V$4,0)</f>
        <v>1</v>
      </c>
      <c r="W642" s="40">
        <f t="shared" si="2450"/>
        <v>-2</v>
      </c>
      <c r="X642" s="42">
        <f t="shared" ref="X642" si="2630">W642+X641</f>
        <v>182.78</v>
      </c>
      <c r="Y642" s="117"/>
      <c r="Z642" s="27"/>
      <c r="AA642" s="33"/>
      <c r="AB642" s="27"/>
      <c r="AC642" s="27"/>
      <c r="AD642" s="27"/>
      <c r="AE642" s="118"/>
      <c r="AF642" s="117"/>
      <c r="AG642" s="27"/>
      <c r="AH642" s="33"/>
      <c r="AI642" s="27"/>
      <c r="AJ642" s="27"/>
      <c r="AK642" s="118"/>
      <c r="AL642" s="70"/>
    </row>
    <row r="643" spans="1:38" outlineLevel="1" x14ac:dyDescent="0.2">
      <c r="A643" s="72"/>
      <c r="B643" s="34">
        <f t="shared" si="2424"/>
        <v>638</v>
      </c>
      <c r="C643" s="2" t="s">
        <v>1228</v>
      </c>
      <c r="D643" s="55">
        <v>44643</v>
      </c>
      <c r="E643" s="2" t="s">
        <v>886</v>
      </c>
      <c r="F643" s="47" t="s">
        <v>36</v>
      </c>
      <c r="G643" s="47" t="s">
        <v>67</v>
      </c>
      <c r="H643" s="47">
        <v>1300</v>
      </c>
      <c r="I643" s="47" t="s">
        <v>133</v>
      </c>
      <c r="J643" s="47" t="s">
        <v>178</v>
      </c>
      <c r="K643" s="121" t="s">
        <v>772</v>
      </c>
      <c r="L643" s="33" t="s">
        <v>9</v>
      </c>
      <c r="M643" s="10">
        <v>5.5</v>
      </c>
      <c r="N643" s="27">
        <v>2.2199999999999998</v>
      </c>
      <c r="O643" s="28">
        <v>2.14</v>
      </c>
      <c r="P643" s="27">
        <v>1.9466666666666668</v>
      </c>
      <c r="Q643" s="40">
        <f t="shared" si="1963"/>
        <v>12.2</v>
      </c>
      <c r="R643" s="42">
        <f t="shared" ref="R643" si="2631">Q643+R642</f>
        <v>81.600000000000236</v>
      </c>
      <c r="S643" s="10">
        <f t="shared" ref="S643" si="2632">M643</f>
        <v>5.5</v>
      </c>
      <c r="T643" s="27">
        <f t="shared" ref="T643" si="2633">IF(S643&gt;0,T$4,0)</f>
        <v>1</v>
      </c>
      <c r="U643" s="28">
        <f t="shared" ref="U643" si="2634">O643</f>
        <v>2.14</v>
      </c>
      <c r="V643" s="27">
        <f t="shared" ref="V643" si="2635">IF(U643&gt;0,V$4,0)</f>
        <v>1</v>
      </c>
      <c r="W643" s="40">
        <f t="shared" si="2450"/>
        <v>5.64</v>
      </c>
      <c r="X643" s="42">
        <f t="shared" ref="X643" si="2636">W643+X642</f>
        <v>188.42</v>
      </c>
      <c r="Y643" s="117"/>
      <c r="Z643" s="27"/>
      <c r="AA643" s="33"/>
      <c r="AB643" s="27"/>
      <c r="AC643" s="27"/>
      <c r="AD643" s="27"/>
      <c r="AE643" s="118"/>
      <c r="AF643" s="117"/>
      <c r="AG643" s="27"/>
      <c r="AH643" s="33"/>
      <c r="AI643" s="27"/>
      <c r="AJ643" s="27"/>
      <c r="AK643" s="118"/>
      <c r="AL643" s="70"/>
    </row>
    <row r="644" spans="1:38" outlineLevel="1" x14ac:dyDescent="0.2">
      <c r="A644" s="72"/>
      <c r="B644" s="34">
        <f t="shared" si="2424"/>
        <v>639</v>
      </c>
      <c r="C644" s="2" t="s">
        <v>1229</v>
      </c>
      <c r="D644" s="55">
        <v>44644</v>
      </c>
      <c r="E644" s="2" t="s">
        <v>88</v>
      </c>
      <c r="F644" s="47" t="s">
        <v>25</v>
      </c>
      <c r="G644" s="47" t="s">
        <v>67</v>
      </c>
      <c r="H644" s="47">
        <v>1112</v>
      </c>
      <c r="I644" s="47" t="s">
        <v>132</v>
      </c>
      <c r="J644" s="47" t="s">
        <v>120</v>
      </c>
      <c r="K644" s="121" t="s">
        <v>772</v>
      </c>
      <c r="L644" s="33" t="s">
        <v>12</v>
      </c>
      <c r="M644" s="10">
        <v>14.02</v>
      </c>
      <c r="N644" s="27">
        <v>0.77153846153846173</v>
      </c>
      <c r="O644" s="28">
        <v>2.46</v>
      </c>
      <c r="P644" s="27">
        <v>0.50999999999999956</v>
      </c>
      <c r="Q644" s="40">
        <f t="shared" si="1963"/>
        <v>0</v>
      </c>
      <c r="R644" s="42">
        <f t="shared" ref="R644" si="2637">Q644+R643</f>
        <v>81.600000000000236</v>
      </c>
      <c r="S644" s="10">
        <f t="shared" ref="S644" si="2638">M644</f>
        <v>14.02</v>
      </c>
      <c r="T644" s="27">
        <f t="shared" ref="T644" si="2639">IF(S644&gt;0,T$4,0)</f>
        <v>1</v>
      </c>
      <c r="U644" s="28">
        <f t="shared" ref="U644" si="2640">O644</f>
        <v>2.46</v>
      </c>
      <c r="V644" s="27">
        <f t="shared" ref="V644" si="2641">IF(U644&gt;0,V$4,0)</f>
        <v>1</v>
      </c>
      <c r="W644" s="40">
        <f t="shared" si="2450"/>
        <v>0.46</v>
      </c>
      <c r="X644" s="42">
        <f t="shared" ref="X644" si="2642">W644+X643</f>
        <v>188.88</v>
      </c>
      <c r="Y644" s="117"/>
      <c r="Z644" s="27"/>
      <c r="AA644" s="33"/>
      <c r="AB644" s="27"/>
      <c r="AC644" s="27"/>
      <c r="AD644" s="27"/>
      <c r="AE644" s="118"/>
      <c r="AF644" s="117"/>
      <c r="AG644" s="27"/>
      <c r="AH644" s="33"/>
      <c r="AI644" s="27"/>
      <c r="AJ644" s="27"/>
      <c r="AK644" s="118"/>
      <c r="AL644" s="70"/>
    </row>
    <row r="645" spans="1:38" outlineLevel="1" x14ac:dyDescent="0.2">
      <c r="A645" s="72"/>
      <c r="B645" s="34">
        <f t="shared" si="2424"/>
        <v>640</v>
      </c>
      <c r="C645" s="2" t="s">
        <v>966</v>
      </c>
      <c r="D645" s="55">
        <v>44645</v>
      </c>
      <c r="E645" s="2" t="s">
        <v>95</v>
      </c>
      <c r="F645" s="47" t="s">
        <v>36</v>
      </c>
      <c r="G645" s="47" t="s">
        <v>1230</v>
      </c>
      <c r="H645" s="47">
        <v>1000</v>
      </c>
      <c r="I645" s="47" t="s">
        <v>132</v>
      </c>
      <c r="J645" s="47" t="s">
        <v>178</v>
      </c>
      <c r="K645" s="121" t="s">
        <v>772</v>
      </c>
      <c r="L645" s="33" t="s">
        <v>74</v>
      </c>
      <c r="M645" s="10">
        <v>3.9</v>
      </c>
      <c r="N645" s="27">
        <v>3.4470793036750482</v>
      </c>
      <c r="O645" s="28">
        <v>1.78</v>
      </c>
      <c r="P645" s="27">
        <v>0</v>
      </c>
      <c r="Q645" s="40">
        <f t="shared" si="1963"/>
        <v>-3.4</v>
      </c>
      <c r="R645" s="42">
        <f t="shared" ref="R645" si="2643">Q645+R644</f>
        <v>78.20000000000023</v>
      </c>
      <c r="S645" s="10">
        <f t="shared" ref="S645" si="2644">M645</f>
        <v>3.9</v>
      </c>
      <c r="T645" s="27">
        <f t="shared" ref="T645" si="2645">IF(S645&gt;0,T$4,0)</f>
        <v>1</v>
      </c>
      <c r="U645" s="28">
        <f t="shared" ref="U645" si="2646">O645</f>
        <v>1.78</v>
      </c>
      <c r="V645" s="27">
        <f t="shared" ref="V645" si="2647">IF(U645&gt;0,V$4,0)</f>
        <v>1</v>
      </c>
      <c r="W645" s="40">
        <f t="shared" si="2450"/>
        <v>-2</v>
      </c>
      <c r="X645" s="42">
        <f t="shared" ref="X645" si="2648">W645+X644</f>
        <v>186.88</v>
      </c>
      <c r="Y645" s="117"/>
      <c r="Z645" s="27"/>
      <c r="AA645" s="33"/>
      <c r="AB645" s="27"/>
      <c r="AC645" s="27"/>
      <c r="AD645" s="27"/>
      <c r="AE645" s="118"/>
      <c r="AF645" s="117"/>
      <c r="AG645" s="27"/>
      <c r="AH645" s="33"/>
      <c r="AI645" s="27"/>
      <c r="AJ645" s="27"/>
      <c r="AK645" s="118"/>
      <c r="AL645" s="70"/>
    </row>
    <row r="646" spans="1:38" outlineLevel="1" x14ac:dyDescent="0.2">
      <c r="A646" s="72"/>
      <c r="B646" s="34">
        <f t="shared" si="2424"/>
        <v>641</v>
      </c>
      <c r="C646" s="2" t="s">
        <v>1231</v>
      </c>
      <c r="D646" s="55">
        <v>44646</v>
      </c>
      <c r="E646" s="2" t="s">
        <v>91</v>
      </c>
      <c r="F646" s="47" t="s">
        <v>48</v>
      </c>
      <c r="G646" s="47" t="s">
        <v>69</v>
      </c>
      <c r="H646" s="47">
        <v>1200</v>
      </c>
      <c r="I646" s="47" t="s">
        <v>132</v>
      </c>
      <c r="J646" s="47" t="s">
        <v>120</v>
      </c>
      <c r="K646" s="121" t="s">
        <v>772</v>
      </c>
      <c r="L646" s="33" t="s">
        <v>12</v>
      </c>
      <c r="M646" s="10">
        <v>3.34</v>
      </c>
      <c r="N646" s="27">
        <v>4.2682625482625483</v>
      </c>
      <c r="O646" s="28">
        <v>1.89</v>
      </c>
      <c r="P646" s="27">
        <v>4.7666666666666657</v>
      </c>
      <c r="Q646" s="40">
        <f t="shared" si="1963"/>
        <v>0</v>
      </c>
      <c r="R646" s="42">
        <f t="shared" ref="R646" si="2649">Q646+R645</f>
        <v>78.20000000000023</v>
      </c>
      <c r="S646" s="10">
        <f t="shared" ref="S646" si="2650">M646</f>
        <v>3.34</v>
      </c>
      <c r="T646" s="27">
        <f t="shared" ref="T646" si="2651">IF(S646&gt;0,T$4,0)</f>
        <v>1</v>
      </c>
      <c r="U646" s="28">
        <f t="shared" ref="U646" si="2652">O646</f>
        <v>1.89</v>
      </c>
      <c r="V646" s="27">
        <f t="shared" ref="V646" si="2653">IF(U646&gt;0,V$4,0)</f>
        <v>1</v>
      </c>
      <c r="W646" s="40">
        <f t="shared" si="2450"/>
        <v>-0.11</v>
      </c>
      <c r="X646" s="42">
        <f t="shared" ref="X646" si="2654">W646+X645</f>
        <v>186.76999999999998</v>
      </c>
      <c r="Y646" s="117"/>
      <c r="Z646" s="27"/>
      <c r="AA646" s="33"/>
      <c r="AB646" s="27"/>
      <c r="AC646" s="27"/>
      <c r="AD646" s="27"/>
      <c r="AE646" s="118"/>
      <c r="AF646" s="117"/>
      <c r="AG646" s="27"/>
      <c r="AH646" s="33"/>
      <c r="AI646" s="27"/>
      <c r="AJ646" s="27"/>
      <c r="AK646" s="118"/>
      <c r="AL646" s="70"/>
    </row>
    <row r="647" spans="1:38" outlineLevel="1" x14ac:dyDescent="0.2">
      <c r="A647" s="72"/>
      <c r="B647" s="34">
        <f t="shared" si="2424"/>
        <v>642</v>
      </c>
      <c r="C647" s="2" t="s">
        <v>256</v>
      </c>
      <c r="D647" s="55">
        <v>44646</v>
      </c>
      <c r="E647" s="2" t="s">
        <v>39</v>
      </c>
      <c r="F647" s="47" t="s">
        <v>25</v>
      </c>
      <c r="G647" s="47" t="s">
        <v>71</v>
      </c>
      <c r="H647" s="47">
        <v>1200</v>
      </c>
      <c r="I647" s="47" t="s">
        <v>132</v>
      </c>
      <c r="J647" s="47" t="s">
        <v>120</v>
      </c>
      <c r="K647" s="121" t="s">
        <v>772</v>
      </c>
      <c r="L647" s="33" t="s">
        <v>9</v>
      </c>
      <c r="M647" s="10">
        <v>2.76</v>
      </c>
      <c r="N647" s="27">
        <v>5.6971428571428575</v>
      </c>
      <c r="O647" s="28">
        <v>1.31</v>
      </c>
      <c r="P647" s="27">
        <v>0</v>
      </c>
      <c r="Q647" s="40">
        <f t="shared" si="1963"/>
        <v>10</v>
      </c>
      <c r="R647" s="42">
        <f t="shared" ref="R647" si="2655">Q647+R646</f>
        <v>88.20000000000023</v>
      </c>
      <c r="S647" s="10">
        <f t="shared" ref="S647" si="2656">M647</f>
        <v>2.76</v>
      </c>
      <c r="T647" s="27">
        <f t="shared" ref="T647" si="2657">IF(S647&gt;0,T$4,0)</f>
        <v>1</v>
      </c>
      <c r="U647" s="28">
        <f t="shared" ref="U647" si="2658">O647</f>
        <v>1.31</v>
      </c>
      <c r="V647" s="27">
        <f t="shared" ref="V647" si="2659">IF(U647&gt;0,V$4,0)</f>
        <v>1</v>
      </c>
      <c r="W647" s="40">
        <f t="shared" si="2450"/>
        <v>2.0699999999999998</v>
      </c>
      <c r="X647" s="42">
        <f t="shared" ref="X647" si="2660">W647+X646</f>
        <v>188.83999999999997</v>
      </c>
      <c r="Y647" s="117"/>
      <c r="Z647" s="27"/>
      <c r="AA647" s="33"/>
      <c r="AB647" s="27"/>
      <c r="AC647" s="27"/>
      <c r="AD647" s="27"/>
      <c r="AE647" s="118"/>
      <c r="AF647" s="117"/>
      <c r="AG647" s="27"/>
      <c r="AH647" s="33"/>
      <c r="AI647" s="27"/>
      <c r="AJ647" s="27"/>
      <c r="AK647" s="118"/>
      <c r="AL647" s="70"/>
    </row>
    <row r="648" spans="1:38" outlineLevel="1" x14ac:dyDescent="0.2">
      <c r="A648" s="72"/>
      <c r="B648" s="34">
        <f t="shared" si="2424"/>
        <v>643</v>
      </c>
      <c r="C648" s="2" t="s">
        <v>1232</v>
      </c>
      <c r="D648" s="55">
        <v>44646</v>
      </c>
      <c r="E648" s="2" t="s">
        <v>39</v>
      </c>
      <c r="F648" s="47" t="s">
        <v>10</v>
      </c>
      <c r="G648" s="47" t="s">
        <v>72</v>
      </c>
      <c r="H648" s="47">
        <v>1000</v>
      </c>
      <c r="I648" s="47" t="s">
        <v>132</v>
      </c>
      <c r="J648" s="47" t="s">
        <v>120</v>
      </c>
      <c r="K648" s="121" t="s">
        <v>772</v>
      </c>
      <c r="L648" s="33" t="s">
        <v>66</v>
      </c>
      <c r="M648" s="10">
        <v>2.73</v>
      </c>
      <c r="N648" s="27">
        <v>5.7542857142857136</v>
      </c>
      <c r="O648" s="28">
        <v>1.38</v>
      </c>
      <c r="P648" s="27">
        <v>0</v>
      </c>
      <c r="Q648" s="40">
        <f t="shared" si="1963"/>
        <v>-5.8</v>
      </c>
      <c r="R648" s="42">
        <f t="shared" ref="R648" si="2661">Q648+R647</f>
        <v>82.400000000000233</v>
      </c>
      <c r="S648" s="10">
        <f t="shared" ref="S648" si="2662">M648</f>
        <v>2.73</v>
      </c>
      <c r="T648" s="27">
        <f t="shared" ref="T648" si="2663">IF(S648&gt;0,T$4,0)</f>
        <v>1</v>
      </c>
      <c r="U648" s="28">
        <f t="shared" ref="U648" si="2664">O648</f>
        <v>1.38</v>
      </c>
      <c r="V648" s="27">
        <f t="shared" ref="V648" si="2665">IF(U648&gt;0,V$4,0)</f>
        <v>1</v>
      </c>
      <c r="W648" s="40">
        <f t="shared" si="2450"/>
        <v>-2</v>
      </c>
      <c r="X648" s="42">
        <f t="shared" ref="X648" si="2666">W648+X647</f>
        <v>186.83999999999997</v>
      </c>
      <c r="Y648" s="117"/>
      <c r="Z648" s="27"/>
      <c r="AA648" s="33"/>
      <c r="AB648" s="27"/>
      <c r="AC648" s="27"/>
      <c r="AD648" s="27"/>
      <c r="AE648" s="118"/>
      <c r="AF648" s="117"/>
      <c r="AG648" s="27"/>
      <c r="AH648" s="33"/>
      <c r="AI648" s="27"/>
      <c r="AJ648" s="27"/>
      <c r="AK648" s="118"/>
      <c r="AL648" s="70"/>
    </row>
    <row r="649" spans="1:38" outlineLevel="1" x14ac:dyDescent="0.2">
      <c r="A649" s="72"/>
      <c r="B649" s="34">
        <f t="shared" si="2424"/>
        <v>644</v>
      </c>
      <c r="C649" s="2" t="s">
        <v>384</v>
      </c>
      <c r="D649" s="55">
        <v>44646</v>
      </c>
      <c r="E649" s="2" t="s">
        <v>39</v>
      </c>
      <c r="F649" s="47" t="s">
        <v>10</v>
      </c>
      <c r="G649" s="47" t="s">
        <v>72</v>
      </c>
      <c r="H649" s="47">
        <v>1000</v>
      </c>
      <c r="I649" s="47" t="s">
        <v>132</v>
      </c>
      <c r="J649" s="47" t="s">
        <v>120</v>
      </c>
      <c r="K649" s="121" t="s">
        <v>772</v>
      </c>
      <c r="L649" s="33" t="s">
        <v>9</v>
      </c>
      <c r="M649" s="10">
        <v>12.77</v>
      </c>
      <c r="N649" s="27">
        <v>0.8522222222222221</v>
      </c>
      <c r="O649" s="28">
        <v>3.15</v>
      </c>
      <c r="P649" s="27">
        <v>0.40000000000000013</v>
      </c>
      <c r="Q649" s="40">
        <f t="shared" si="1963"/>
        <v>10.9</v>
      </c>
      <c r="R649" s="42">
        <f t="shared" ref="R649" si="2667">Q649+R648</f>
        <v>93.300000000000239</v>
      </c>
      <c r="S649" s="10">
        <f t="shared" ref="S649" si="2668">M649</f>
        <v>12.77</v>
      </c>
      <c r="T649" s="27">
        <f t="shared" ref="T649" si="2669">IF(S649&gt;0,T$4,0)</f>
        <v>1</v>
      </c>
      <c r="U649" s="28">
        <f t="shared" ref="U649" si="2670">O649</f>
        <v>3.15</v>
      </c>
      <c r="V649" s="27">
        <f t="shared" ref="V649" si="2671">IF(U649&gt;0,V$4,0)</f>
        <v>1</v>
      </c>
      <c r="W649" s="40">
        <f t="shared" si="2450"/>
        <v>13.92</v>
      </c>
      <c r="X649" s="42">
        <f t="shared" ref="X649" si="2672">W649+X648</f>
        <v>200.75999999999996</v>
      </c>
      <c r="Y649" s="117"/>
      <c r="Z649" s="27"/>
      <c r="AA649" s="33"/>
      <c r="AB649" s="27"/>
      <c r="AC649" s="27"/>
      <c r="AD649" s="27"/>
      <c r="AE649" s="118"/>
      <c r="AF649" s="117"/>
      <c r="AG649" s="27"/>
      <c r="AH649" s="33"/>
      <c r="AI649" s="27"/>
      <c r="AJ649" s="27"/>
      <c r="AK649" s="118"/>
      <c r="AL649" s="70"/>
    </row>
    <row r="650" spans="1:38" outlineLevel="1" x14ac:dyDescent="0.2">
      <c r="A650" s="72"/>
      <c r="B650" s="34">
        <f t="shared" si="2424"/>
        <v>645</v>
      </c>
      <c r="C650" s="2" t="s">
        <v>1233</v>
      </c>
      <c r="D650" s="55">
        <v>44646</v>
      </c>
      <c r="E650" s="2" t="s">
        <v>39</v>
      </c>
      <c r="F650" s="47" t="s">
        <v>10</v>
      </c>
      <c r="G650" s="47" t="s">
        <v>72</v>
      </c>
      <c r="H650" s="47">
        <v>1000</v>
      </c>
      <c r="I650" s="47" t="s">
        <v>132</v>
      </c>
      <c r="J650" s="47" t="s">
        <v>120</v>
      </c>
      <c r="K650" s="121" t="s">
        <v>772</v>
      </c>
      <c r="L650" s="33" t="s">
        <v>74</v>
      </c>
      <c r="M650" s="10">
        <v>8.75</v>
      </c>
      <c r="N650" s="27">
        <v>1.2906451612903225</v>
      </c>
      <c r="O650" s="28">
        <v>2.29</v>
      </c>
      <c r="P650" s="27">
        <v>1</v>
      </c>
      <c r="Q650" s="40">
        <f t="shared" si="1963"/>
        <v>-2.2999999999999998</v>
      </c>
      <c r="R650" s="42">
        <f t="shared" ref="R650:R651" si="2673">Q650+R649</f>
        <v>91.000000000000242</v>
      </c>
      <c r="S650" s="10">
        <f t="shared" ref="S650:S651" si="2674">M650</f>
        <v>8.75</v>
      </c>
      <c r="T650" s="27">
        <f t="shared" ref="T650:T651" si="2675">IF(S650&gt;0,T$4,0)</f>
        <v>1</v>
      </c>
      <c r="U650" s="28">
        <f t="shared" ref="U650:U651" si="2676">O650</f>
        <v>2.29</v>
      </c>
      <c r="V650" s="27">
        <f t="shared" ref="V650:V651" si="2677">IF(U650&gt;0,V$4,0)</f>
        <v>1</v>
      </c>
      <c r="W650" s="40">
        <f t="shared" si="2450"/>
        <v>-2</v>
      </c>
      <c r="X650" s="42">
        <f t="shared" ref="X650:X651" si="2678">W650+X649</f>
        <v>198.75999999999996</v>
      </c>
      <c r="Y650" s="117"/>
      <c r="Z650" s="27"/>
      <c r="AA650" s="33"/>
      <c r="AB650" s="27"/>
      <c r="AC650" s="27"/>
      <c r="AD650" s="27"/>
      <c r="AE650" s="118"/>
      <c r="AF650" s="117"/>
      <c r="AG650" s="27"/>
      <c r="AH650" s="33"/>
      <c r="AI650" s="27"/>
      <c r="AJ650" s="27"/>
      <c r="AK650" s="118"/>
      <c r="AL650" s="70"/>
    </row>
    <row r="651" spans="1:38" outlineLevel="1" x14ac:dyDescent="0.2">
      <c r="A651" s="72"/>
      <c r="B651" s="34">
        <f t="shared" si="2424"/>
        <v>646</v>
      </c>
      <c r="C651" s="2" t="s">
        <v>1234</v>
      </c>
      <c r="D651" s="55">
        <v>44647</v>
      </c>
      <c r="E651" s="2" t="s">
        <v>30</v>
      </c>
      <c r="F651" s="47" t="s">
        <v>36</v>
      </c>
      <c r="G651" s="47" t="s">
        <v>67</v>
      </c>
      <c r="H651" s="47">
        <v>1000</v>
      </c>
      <c r="I651" s="47" t="s">
        <v>132</v>
      </c>
      <c r="J651" s="47" t="s">
        <v>120</v>
      </c>
      <c r="K651" s="121" t="s">
        <v>772</v>
      </c>
      <c r="L651" s="33" t="s">
        <v>9</v>
      </c>
      <c r="M651" s="10">
        <v>1.86</v>
      </c>
      <c r="N651" s="27">
        <v>11.625142857142855</v>
      </c>
      <c r="O651" s="28">
        <v>1.17</v>
      </c>
      <c r="P651" s="27">
        <v>0</v>
      </c>
      <c r="Q651" s="40">
        <f t="shared" si="1963"/>
        <v>10</v>
      </c>
      <c r="R651" s="42">
        <f t="shared" si="2673"/>
        <v>101.00000000000024</v>
      </c>
      <c r="S651" s="10">
        <f t="shared" si="2674"/>
        <v>1.86</v>
      </c>
      <c r="T651" s="27">
        <f t="shared" si="2675"/>
        <v>1</v>
      </c>
      <c r="U651" s="28">
        <f t="shared" si="2676"/>
        <v>1.17</v>
      </c>
      <c r="V651" s="27">
        <f t="shared" si="2677"/>
        <v>1</v>
      </c>
      <c r="W651" s="40">
        <f t="shared" si="2450"/>
        <v>1.03</v>
      </c>
      <c r="X651" s="42">
        <f t="shared" si="2678"/>
        <v>199.78999999999996</v>
      </c>
      <c r="Y651" s="117"/>
      <c r="Z651" s="27"/>
      <c r="AA651" s="33"/>
      <c r="AB651" s="27"/>
      <c r="AC651" s="27"/>
      <c r="AD651" s="27"/>
      <c r="AE651" s="118"/>
      <c r="AF651" s="117"/>
      <c r="AG651" s="27"/>
      <c r="AH651" s="33"/>
      <c r="AI651" s="27"/>
      <c r="AJ651" s="27"/>
      <c r="AK651" s="118"/>
      <c r="AL651" s="70"/>
    </row>
    <row r="652" spans="1:38" outlineLevel="1" x14ac:dyDescent="0.2">
      <c r="A652" s="72"/>
      <c r="B652" s="34">
        <f t="shared" si="2424"/>
        <v>647</v>
      </c>
      <c r="C652" s="2" t="s">
        <v>1237</v>
      </c>
      <c r="D652" s="55">
        <v>44647</v>
      </c>
      <c r="E652" s="2" t="s">
        <v>30</v>
      </c>
      <c r="F652" s="47" t="s">
        <v>10</v>
      </c>
      <c r="G652" s="47" t="s">
        <v>67</v>
      </c>
      <c r="H652" s="47">
        <v>1200</v>
      </c>
      <c r="I652" s="47" t="s">
        <v>132</v>
      </c>
      <c r="J652" s="47" t="s">
        <v>120</v>
      </c>
      <c r="K652" s="121" t="s">
        <v>772</v>
      </c>
      <c r="L652" s="33" t="s">
        <v>9</v>
      </c>
      <c r="M652" s="10">
        <v>1.9</v>
      </c>
      <c r="N652" s="27">
        <v>11.086896551724138</v>
      </c>
      <c r="O652" s="28">
        <v>1.31</v>
      </c>
      <c r="P652" s="27">
        <v>0</v>
      </c>
      <c r="Q652" s="40">
        <f t="shared" si="1963"/>
        <v>10</v>
      </c>
      <c r="R652" s="42">
        <f t="shared" ref="R652" si="2679">Q652+R651</f>
        <v>111.00000000000024</v>
      </c>
      <c r="S652" s="10">
        <f t="shared" ref="S652" si="2680">M652</f>
        <v>1.9</v>
      </c>
      <c r="T652" s="27">
        <f t="shared" ref="T652" si="2681">IF(S652&gt;0,T$4,0)</f>
        <v>1</v>
      </c>
      <c r="U652" s="28">
        <f t="shared" ref="U652" si="2682">O652</f>
        <v>1.31</v>
      </c>
      <c r="V652" s="27">
        <f t="shared" ref="V652" si="2683">IF(U652&gt;0,V$4,0)</f>
        <v>1</v>
      </c>
      <c r="W652" s="40">
        <f t="shared" si="2450"/>
        <v>1.21</v>
      </c>
      <c r="X652" s="42">
        <f t="shared" ref="X652" si="2684">W652+X651</f>
        <v>200.99999999999997</v>
      </c>
      <c r="Y652" s="117"/>
      <c r="Z652" s="27"/>
      <c r="AA652" s="33"/>
      <c r="AB652" s="27"/>
      <c r="AC652" s="27"/>
      <c r="AD652" s="27"/>
      <c r="AE652" s="118"/>
      <c r="AF652" s="117"/>
      <c r="AG652" s="27"/>
      <c r="AH652" s="33"/>
      <c r="AI652" s="27"/>
      <c r="AJ652" s="27"/>
      <c r="AK652" s="118"/>
      <c r="AL652" s="70"/>
    </row>
    <row r="653" spans="1:38" outlineLevel="1" x14ac:dyDescent="0.2">
      <c r="A653" s="72"/>
      <c r="B653" s="34">
        <f t="shared" si="2424"/>
        <v>648</v>
      </c>
      <c r="C653" s="2" t="s">
        <v>1236</v>
      </c>
      <c r="D653" s="55">
        <v>44647</v>
      </c>
      <c r="E653" s="2" t="s">
        <v>32</v>
      </c>
      <c r="F653" s="47" t="s">
        <v>25</v>
      </c>
      <c r="G653" s="47" t="s">
        <v>67</v>
      </c>
      <c r="H653" s="47">
        <v>1100</v>
      </c>
      <c r="I653" s="47" t="s">
        <v>132</v>
      </c>
      <c r="J653" s="47" t="s">
        <v>120</v>
      </c>
      <c r="K653" s="121" t="s">
        <v>772</v>
      </c>
      <c r="L653" s="33" t="s">
        <v>8</v>
      </c>
      <c r="M653" s="10">
        <v>2.66</v>
      </c>
      <c r="N653" s="27">
        <v>6.0400000000000009</v>
      </c>
      <c r="O653" s="28">
        <v>1.48</v>
      </c>
      <c r="P653" s="27">
        <v>0</v>
      </c>
      <c r="Q653" s="40">
        <f t="shared" si="1963"/>
        <v>-6</v>
      </c>
      <c r="R653" s="42">
        <f t="shared" ref="R653:R655" si="2685">Q653+R652</f>
        <v>105.00000000000024</v>
      </c>
      <c r="S653" s="10">
        <f t="shared" ref="S653:S655" si="2686">M653</f>
        <v>2.66</v>
      </c>
      <c r="T653" s="27">
        <f t="shared" ref="T653:T655" si="2687">IF(S653&gt;0,T$4,0)</f>
        <v>1</v>
      </c>
      <c r="U653" s="28">
        <f t="shared" ref="U653:U655" si="2688">O653</f>
        <v>1.48</v>
      </c>
      <c r="V653" s="27">
        <f t="shared" ref="V653:V655" si="2689">IF(U653&gt;0,V$4,0)</f>
        <v>1</v>
      </c>
      <c r="W653" s="40">
        <f t="shared" si="2450"/>
        <v>-0.52</v>
      </c>
      <c r="X653" s="42">
        <f t="shared" ref="X653:X655" si="2690">W653+X652</f>
        <v>200.47999999999996</v>
      </c>
      <c r="Y653" s="117"/>
      <c r="Z653" s="27"/>
      <c r="AA653" s="33"/>
      <c r="AB653" s="27"/>
      <c r="AC653" s="27"/>
      <c r="AD653" s="27"/>
      <c r="AE653" s="118"/>
      <c r="AF653" s="117"/>
      <c r="AG653" s="27"/>
      <c r="AH653" s="33"/>
      <c r="AI653" s="27"/>
      <c r="AJ653" s="27"/>
      <c r="AK653" s="118"/>
      <c r="AL653" s="70"/>
    </row>
    <row r="654" spans="1:38" outlineLevel="1" x14ac:dyDescent="0.2">
      <c r="A654" s="72"/>
      <c r="B654" s="34">
        <f t="shared" si="2424"/>
        <v>649</v>
      </c>
      <c r="C654" s="2" t="s">
        <v>1235</v>
      </c>
      <c r="D654" s="55">
        <v>44647</v>
      </c>
      <c r="E654" s="2" t="s">
        <v>32</v>
      </c>
      <c r="F654" s="47" t="s">
        <v>36</v>
      </c>
      <c r="G654" s="47" t="s">
        <v>67</v>
      </c>
      <c r="H654" s="47">
        <v>1000</v>
      </c>
      <c r="I654" s="47" t="s">
        <v>132</v>
      </c>
      <c r="J654" s="47" t="s">
        <v>120</v>
      </c>
      <c r="K654" s="121" t="s">
        <v>772</v>
      </c>
      <c r="L654" s="33" t="s">
        <v>9</v>
      </c>
      <c r="M654" s="10">
        <v>3.18</v>
      </c>
      <c r="N654" s="27">
        <v>4.5771428571428565</v>
      </c>
      <c r="O654" s="28">
        <v>1.57</v>
      </c>
      <c r="P654" s="27">
        <v>0</v>
      </c>
      <c r="Q654" s="40">
        <f t="shared" si="1963"/>
        <v>10</v>
      </c>
      <c r="R654" s="42">
        <f t="shared" si="2685"/>
        <v>115.00000000000024</v>
      </c>
      <c r="S654" s="10">
        <f t="shared" si="2686"/>
        <v>3.18</v>
      </c>
      <c r="T654" s="27">
        <f t="shared" si="2687"/>
        <v>1</v>
      </c>
      <c r="U654" s="28">
        <f t="shared" si="2688"/>
        <v>1.57</v>
      </c>
      <c r="V654" s="27">
        <f t="shared" si="2689"/>
        <v>1</v>
      </c>
      <c r="W654" s="40">
        <f t="shared" si="2450"/>
        <v>2.75</v>
      </c>
      <c r="X654" s="42">
        <f t="shared" si="2690"/>
        <v>203.22999999999996</v>
      </c>
      <c r="Y654" s="117"/>
      <c r="Z654" s="27"/>
      <c r="AA654" s="33"/>
      <c r="AB654" s="27"/>
      <c r="AC654" s="27"/>
      <c r="AD654" s="27"/>
      <c r="AE654" s="118"/>
      <c r="AF654" s="117"/>
      <c r="AG654" s="27"/>
      <c r="AH654" s="33"/>
      <c r="AI654" s="27"/>
      <c r="AJ654" s="27"/>
      <c r="AK654" s="118"/>
      <c r="AL654" s="70"/>
    </row>
    <row r="655" spans="1:38" outlineLevel="1" x14ac:dyDescent="0.2">
      <c r="A655" s="72"/>
      <c r="B655" s="34">
        <f t="shared" si="2424"/>
        <v>650</v>
      </c>
      <c r="C655" s="2" t="s">
        <v>750</v>
      </c>
      <c r="D655" s="55">
        <v>44650</v>
      </c>
      <c r="E655" s="2" t="s">
        <v>43</v>
      </c>
      <c r="F655" s="47" t="s">
        <v>13</v>
      </c>
      <c r="G655" s="47" t="s">
        <v>69</v>
      </c>
      <c r="H655" s="47">
        <v>1000</v>
      </c>
      <c r="I655" s="47" t="s">
        <v>132</v>
      </c>
      <c r="J655" s="47" t="s">
        <v>120</v>
      </c>
      <c r="K655" s="121" t="s">
        <v>772</v>
      </c>
      <c r="L655" s="33" t="s">
        <v>9</v>
      </c>
      <c r="M655" s="10">
        <v>11.48</v>
      </c>
      <c r="N655" s="27">
        <v>0.95761904761904748</v>
      </c>
      <c r="O655" s="28">
        <v>2.75</v>
      </c>
      <c r="P655" s="27">
        <v>0.53</v>
      </c>
      <c r="Q655" s="40">
        <f t="shared" si="1963"/>
        <v>11</v>
      </c>
      <c r="R655" s="42">
        <f t="shared" si="2685"/>
        <v>126.00000000000024</v>
      </c>
      <c r="S655" s="10">
        <f t="shared" si="2686"/>
        <v>11.48</v>
      </c>
      <c r="T655" s="27">
        <f t="shared" si="2687"/>
        <v>1</v>
      </c>
      <c r="U655" s="28">
        <f t="shared" si="2688"/>
        <v>2.75</v>
      </c>
      <c r="V655" s="27">
        <f t="shared" si="2689"/>
        <v>1</v>
      </c>
      <c r="W655" s="40">
        <f t="shared" si="2450"/>
        <v>12.23</v>
      </c>
      <c r="X655" s="42">
        <f t="shared" si="2690"/>
        <v>215.45999999999995</v>
      </c>
      <c r="Y655" s="117"/>
      <c r="Z655" s="27"/>
      <c r="AA655" s="33"/>
      <c r="AB655" s="27"/>
      <c r="AC655" s="27"/>
      <c r="AD655" s="27"/>
      <c r="AE655" s="118"/>
      <c r="AF655" s="117"/>
      <c r="AG655" s="27"/>
      <c r="AH655" s="33"/>
      <c r="AI655" s="27"/>
      <c r="AJ655" s="27"/>
      <c r="AK655" s="118"/>
      <c r="AL655" s="70"/>
    </row>
    <row r="656" spans="1:38" outlineLevel="1" x14ac:dyDescent="0.2">
      <c r="A656" s="72"/>
      <c r="B656" s="34">
        <f t="shared" si="2424"/>
        <v>651</v>
      </c>
      <c r="C656" s="2" t="s">
        <v>1239</v>
      </c>
      <c r="D656" s="55">
        <v>44651</v>
      </c>
      <c r="E656" s="2" t="s">
        <v>35</v>
      </c>
      <c r="F656" s="47" t="s">
        <v>10</v>
      </c>
      <c r="G656" s="47" t="s">
        <v>67</v>
      </c>
      <c r="H656" s="47">
        <v>1118</v>
      </c>
      <c r="I656" s="47" t="s">
        <v>132</v>
      </c>
      <c r="J656" s="47" t="s">
        <v>120</v>
      </c>
      <c r="K656" s="121" t="s">
        <v>772</v>
      </c>
      <c r="L656" s="33" t="s">
        <v>12</v>
      </c>
      <c r="M656" s="10">
        <v>2.99</v>
      </c>
      <c r="N656" s="27">
        <v>5.0411904761904749</v>
      </c>
      <c r="O656" s="28">
        <v>1.57</v>
      </c>
      <c r="P656" s="27">
        <v>0</v>
      </c>
      <c r="Q656" s="40">
        <f t="shared" si="1963"/>
        <v>-5</v>
      </c>
      <c r="R656" s="42">
        <f t="shared" ref="R656" si="2691">Q656+R655</f>
        <v>121.00000000000024</v>
      </c>
      <c r="S656" s="10">
        <f t="shared" ref="S656" si="2692">M656</f>
        <v>2.99</v>
      </c>
      <c r="T656" s="27">
        <f t="shared" ref="T656" si="2693">IF(S656&gt;0,T$4,0)</f>
        <v>1</v>
      </c>
      <c r="U656" s="28">
        <f t="shared" ref="U656" si="2694">O656</f>
        <v>1.57</v>
      </c>
      <c r="V656" s="27">
        <f t="shared" ref="V656" si="2695">IF(U656&gt;0,V$4,0)</f>
        <v>1</v>
      </c>
      <c r="W656" s="40">
        <f t="shared" si="2450"/>
        <v>-0.43</v>
      </c>
      <c r="X656" s="42">
        <f t="shared" ref="X656" si="2696">W656+X655</f>
        <v>215.02999999999994</v>
      </c>
      <c r="Y656" s="117"/>
      <c r="Z656" s="27"/>
      <c r="AA656" s="33"/>
      <c r="AB656" s="27"/>
      <c r="AC656" s="27"/>
      <c r="AD656" s="27"/>
      <c r="AE656" s="118"/>
      <c r="AF656" s="117"/>
      <c r="AG656" s="27"/>
      <c r="AH656" s="33"/>
      <c r="AI656" s="27"/>
      <c r="AJ656" s="27"/>
      <c r="AK656" s="118"/>
      <c r="AL656" s="70"/>
    </row>
    <row r="657" spans="1:38" outlineLevel="1" x14ac:dyDescent="0.2">
      <c r="A657" s="72"/>
      <c r="B657" s="34">
        <f t="shared" si="2424"/>
        <v>652</v>
      </c>
      <c r="C657" s="2" t="s">
        <v>920</v>
      </c>
      <c r="D657" s="55">
        <v>44651</v>
      </c>
      <c r="E657" s="2" t="s">
        <v>35</v>
      </c>
      <c r="F657" s="47" t="s">
        <v>10</v>
      </c>
      <c r="G657" s="47" t="s">
        <v>67</v>
      </c>
      <c r="H657" s="47">
        <v>1118</v>
      </c>
      <c r="I657" s="47" t="s">
        <v>132</v>
      </c>
      <c r="J657" s="47" t="s">
        <v>120</v>
      </c>
      <c r="K657" s="121" t="s">
        <v>772</v>
      </c>
      <c r="L657" s="33" t="s">
        <v>74</v>
      </c>
      <c r="M657" s="10">
        <v>11.5</v>
      </c>
      <c r="N657" s="27">
        <v>0.94809523809523799</v>
      </c>
      <c r="O657" s="28">
        <v>3.45</v>
      </c>
      <c r="P657" s="27">
        <v>0.4</v>
      </c>
      <c r="Q657" s="40">
        <f t="shared" si="1963"/>
        <v>-1.3</v>
      </c>
      <c r="R657" s="42">
        <f t="shared" ref="R657" si="2697">Q657+R656</f>
        <v>119.70000000000024</v>
      </c>
      <c r="S657" s="10">
        <f t="shared" ref="S657" si="2698">M657</f>
        <v>11.5</v>
      </c>
      <c r="T657" s="27">
        <f t="shared" ref="T657" si="2699">IF(S657&gt;0,T$4,0)</f>
        <v>1</v>
      </c>
      <c r="U657" s="28">
        <f t="shared" ref="U657" si="2700">O657</f>
        <v>3.45</v>
      </c>
      <c r="V657" s="27">
        <f t="shared" ref="V657" si="2701">IF(U657&gt;0,V$4,0)</f>
        <v>1</v>
      </c>
      <c r="W657" s="40">
        <f t="shared" si="2450"/>
        <v>-2</v>
      </c>
      <c r="X657" s="42">
        <f t="shared" ref="X657" si="2702">W657+X656</f>
        <v>213.02999999999994</v>
      </c>
      <c r="Y657" s="117"/>
      <c r="Z657" s="27"/>
      <c r="AA657" s="33"/>
      <c r="AB657" s="27"/>
      <c r="AC657" s="27"/>
      <c r="AD657" s="27"/>
      <c r="AE657" s="118"/>
      <c r="AF657" s="117"/>
      <c r="AG657" s="27"/>
      <c r="AH657" s="33"/>
      <c r="AI657" s="27"/>
      <c r="AJ657" s="27"/>
      <c r="AK657" s="118"/>
      <c r="AL657" s="70"/>
    </row>
    <row r="658" spans="1:38" outlineLevel="1" x14ac:dyDescent="0.2">
      <c r="A658" s="72"/>
      <c r="B658" s="34">
        <f t="shared" si="2424"/>
        <v>653</v>
      </c>
      <c r="C658" s="2" t="s">
        <v>1240</v>
      </c>
      <c r="D658" s="55">
        <v>44651</v>
      </c>
      <c r="E658" s="2" t="s">
        <v>44</v>
      </c>
      <c r="F658" s="47" t="s">
        <v>34</v>
      </c>
      <c r="G658" s="47" t="s">
        <v>67</v>
      </c>
      <c r="H658" s="47">
        <v>1200</v>
      </c>
      <c r="I658" s="47" t="s">
        <v>132</v>
      </c>
      <c r="J658" s="47" t="s">
        <v>120</v>
      </c>
      <c r="K658" s="121" t="s">
        <v>772</v>
      </c>
      <c r="L658" s="33" t="s">
        <v>9</v>
      </c>
      <c r="M658" s="10">
        <v>2.96</v>
      </c>
      <c r="N658" s="27">
        <v>5.0911627906976742</v>
      </c>
      <c r="O658" s="28">
        <v>1.51</v>
      </c>
      <c r="P658" s="27">
        <v>0</v>
      </c>
      <c r="Q658" s="40">
        <f t="shared" si="1963"/>
        <v>10</v>
      </c>
      <c r="R658" s="42">
        <f t="shared" ref="R658" si="2703">Q658+R657</f>
        <v>129.70000000000024</v>
      </c>
      <c r="S658" s="10">
        <f t="shared" ref="S658" si="2704">M658</f>
        <v>2.96</v>
      </c>
      <c r="T658" s="27">
        <f t="shared" ref="T658" si="2705">IF(S658&gt;0,T$4,0)</f>
        <v>1</v>
      </c>
      <c r="U658" s="28">
        <f t="shared" ref="U658" si="2706">O658</f>
        <v>1.51</v>
      </c>
      <c r="V658" s="27">
        <f t="shared" ref="V658" si="2707">IF(U658&gt;0,V$4,0)</f>
        <v>1</v>
      </c>
      <c r="W658" s="40">
        <f t="shared" si="2450"/>
        <v>2.4700000000000002</v>
      </c>
      <c r="X658" s="42">
        <f t="shared" ref="X658" si="2708">W658+X657</f>
        <v>215.49999999999994</v>
      </c>
      <c r="Y658" s="117"/>
      <c r="Z658" s="27"/>
      <c r="AA658" s="33"/>
      <c r="AB658" s="27"/>
      <c r="AC658" s="27"/>
      <c r="AD658" s="27"/>
      <c r="AE658" s="118"/>
      <c r="AF658" s="117"/>
      <c r="AG658" s="27"/>
      <c r="AH658" s="33"/>
      <c r="AI658" s="27"/>
      <c r="AJ658" s="27"/>
      <c r="AK658" s="118"/>
      <c r="AL658" s="70"/>
    </row>
    <row r="659" spans="1:38" outlineLevel="1" x14ac:dyDescent="0.2">
      <c r="A659" s="72"/>
      <c r="B659" s="48">
        <f t="shared" si="2424"/>
        <v>654</v>
      </c>
      <c r="C659" s="9" t="s">
        <v>1241</v>
      </c>
      <c r="D659" s="39">
        <v>44651</v>
      </c>
      <c r="E659" s="9" t="s">
        <v>719</v>
      </c>
      <c r="F659" s="50" t="s">
        <v>10</v>
      </c>
      <c r="G659" s="50" t="s">
        <v>67</v>
      </c>
      <c r="H659" s="50">
        <v>1200</v>
      </c>
      <c r="I659" s="50" t="s">
        <v>133</v>
      </c>
      <c r="J659" s="50" t="s">
        <v>178</v>
      </c>
      <c r="K659" s="122" t="s">
        <v>772</v>
      </c>
      <c r="L659" s="35" t="s">
        <v>9</v>
      </c>
      <c r="M659" s="36">
        <v>3.7</v>
      </c>
      <c r="N659" s="37">
        <v>3.7130481283422463</v>
      </c>
      <c r="O659" s="38">
        <v>1.33</v>
      </c>
      <c r="P659" s="37">
        <v>0</v>
      </c>
      <c r="Q659" s="41">
        <f t="shared" si="1963"/>
        <v>10</v>
      </c>
      <c r="R659" s="45">
        <f t="shared" ref="R659" si="2709">Q659+R658</f>
        <v>139.70000000000024</v>
      </c>
      <c r="S659" s="36">
        <f t="shared" ref="S659" si="2710">M659</f>
        <v>3.7</v>
      </c>
      <c r="T659" s="37">
        <f t="shared" ref="T659" si="2711">IF(S659&gt;0,T$4,0)</f>
        <v>1</v>
      </c>
      <c r="U659" s="38">
        <f t="shared" ref="U659" si="2712">O659</f>
        <v>1.33</v>
      </c>
      <c r="V659" s="37">
        <f t="shared" ref="V659" si="2713">IF(U659&gt;0,V$4,0)</f>
        <v>1</v>
      </c>
      <c r="W659" s="41">
        <f t="shared" si="2450"/>
        <v>3.03</v>
      </c>
      <c r="X659" s="45">
        <f t="shared" ref="X659" si="2714">W659+X658</f>
        <v>218.52999999999994</v>
      </c>
      <c r="Y659" s="119"/>
      <c r="Z659" s="37"/>
      <c r="AA659" s="35"/>
      <c r="AB659" s="37"/>
      <c r="AC659" s="37"/>
      <c r="AD659" s="37"/>
      <c r="AE659" s="120"/>
      <c r="AF659" s="119"/>
      <c r="AG659" s="37"/>
      <c r="AH659" s="35"/>
      <c r="AI659" s="37"/>
      <c r="AJ659" s="37"/>
      <c r="AK659" s="120"/>
      <c r="AL659" s="70"/>
    </row>
    <row r="660" spans="1:38" x14ac:dyDescent="0.2">
      <c r="A660" s="72"/>
      <c r="B660" s="34">
        <f t="shared" si="2424"/>
        <v>655</v>
      </c>
      <c r="C660" s="2" t="s">
        <v>1242</v>
      </c>
      <c r="D660" s="55">
        <v>44652</v>
      </c>
      <c r="E660" s="2" t="s">
        <v>51</v>
      </c>
      <c r="F660" s="47" t="s">
        <v>25</v>
      </c>
      <c r="G660" s="47" t="s">
        <v>67</v>
      </c>
      <c r="H660" s="47">
        <v>1135</v>
      </c>
      <c r="I660" s="47" t="s">
        <v>132</v>
      </c>
      <c r="J660" s="47" t="s">
        <v>120</v>
      </c>
      <c r="K660" s="121" t="s">
        <v>772</v>
      </c>
      <c r="L660" s="33" t="s">
        <v>9</v>
      </c>
      <c r="M660" s="10">
        <v>1.74</v>
      </c>
      <c r="N660" s="27">
        <v>13.5778723404255</v>
      </c>
      <c r="O660" s="28">
        <v>1.1399999999999999</v>
      </c>
      <c r="P660" s="27">
        <v>0</v>
      </c>
      <c r="Q660" s="40">
        <f t="shared" si="1963"/>
        <v>10</v>
      </c>
      <c r="R660" s="42">
        <f t="shared" ref="R660" si="2715">Q660+R659</f>
        <v>149.70000000000024</v>
      </c>
      <c r="S660" s="10">
        <f t="shared" ref="S660" si="2716">M660</f>
        <v>1.74</v>
      </c>
      <c r="T660" s="27">
        <f t="shared" ref="T660" si="2717">IF(S660&gt;0,T$4,0)</f>
        <v>1</v>
      </c>
      <c r="U660" s="28">
        <f t="shared" ref="U660" si="2718">O660</f>
        <v>1.1399999999999999</v>
      </c>
      <c r="V660" s="27">
        <f t="shared" ref="V660" si="2719">IF(U660&gt;0,V$4,0)</f>
        <v>1</v>
      </c>
      <c r="W660" s="40">
        <f t="shared" si="2450"/>
        <v>0.88</v>
      </c>
      <c r="X660" s="42">
        <f t="shared" ref="X660" si="2720">W660+X659</f>
        <v>219.40999999999994</v>
      </c>
      <c r="Y660" s="117"/>
      <c r="Z660" s="27"/>
      <c r="AA660" s="33"/>
      <c r="AB660" s="27"/>
      <c r="AC660" s="27"/>
      <c r="AD660" s="27"/>
      <c r="AE660" s="118"/>
      <c r="AF660" s="117"/>
      <c r="AG660" s="27"/>
      <c r="AH660" s="33"/>
      <c r="AI660" s="27"/>
      <c r="AJ660" s="27"/>
      <c r="AK660" s="118"/>
      <c r="AL660" s="70"/>
    </row>
    <row r="661" spans="1:38" x14ac:dyDescent="0.2">
      <c r="A661" s="72"/>
      <c r="B661" s="34">
        <f t="shared" si="2424"/>
        <v>656</v>
      </c>
      <c r="C661" s="2" t="s">
        <v>1243</v>
      </c>
      <c r="D661" s="55">
        <v>44652</v>
      </c>
      <c r="E661" s="2" t="s">
        <v>51</v>
      </c>
      <c r="F661" s="47" t="s">
        <v>25</v>
      </c>
      <c r="G661" s="47" t="s">
        <v>67</v>
      </c>
      <c r="H661" s="47">
        <v>1135</v>
      </c>
      <c r="I661" s="47" t="s">
        <v>132</v>
      </c>
      <c r="J661" s="47" t="s">
        <v>120</v>
      </c>
      <c r="K661" s="121" t="s">
        <v>772</v>
      </c>
      <c r="L661" s="33" t="s">
        <v>12</v>
      </c>
      <c r="M661" s="10">
        <v>8.77</v>
      </c>
      <c r="N661" s="27">
        <v>1.2906451612903225</v>
      </c>
      <c r="O661" s="28">
        <v>1.88</v>
      </c>
      <c r="P661" s="27">
        <v>1.4514285714285715</v>
      </c>
      <c r="Q661" s="40">
        <f t="shared" si="1963"/>
        <v>0</v>
      </c>
      <c r="R661" s="42">
        <f t="shared" ref="R661" si="2721">Q661+R660</f>
        <v>149.70000000000024</v>
      </c>
      <c r="S661" s="10">
        <f t="shared" ref="S661" si="2722">M661</f>
        <v>8.77</v>
      </c>
      <c r="T661" s="27">
        <f t="shared" ref="T661" si="2723">IF(S661&gt;0,T$4,0)</f>
        <v>1</v>
      </c>
      <c r="U661" s="28">
        <f t="shared" ref="U661" si="2724">O661</f>
        <v>1.88</v>
      </c>
      <c r="V661" s="27">
        <f t="shared" ref="V661" si="2725">IF(U661&gt;0,V$4,0)</f>
        <v>1</v>
      </c>
      <c r="W661" s="40">
        <f t="shared" si="2450"/>
        <v>-0.12</v>
      </c>
      <c r="X661" s="42">
        <f t="shared" ref="X661" si="2726">W661+X660</f>
        <v>219.28999999999994</v>
      </c>
      <c r="Y661" s="117"/>
      <c r="Z661" s="27"/>
      <c r="AA661" s="33"/>
      <c r="AB661" s="27"/>
      <c r="AC661" s="27"/>
      <c r="AD661" s="27"/>
      <c r="AE661" s="118"/>
      <c r="AF661" s="117"/>
      <c r="AG661" s="27"/>
      <c r="AH661" s="33"/>
      <c r="AI661" s="27"/>
      <c r="AJ661" s="27"/>
      <c r="AK661" s="118"/>
      <c r="AL661" s="70"/>
    </row>
    <row r="662" spans="1:38" x14ac:dyDescent="0.2">
      <c r="A662" s="72"/>
      <c r="B662" s="34">
        <f t="shared" si="2424"/>
        <v>657</v>
      </c>
      <c r="C662" s="2" t="s">
        <v>1244</v>
      </c>
      <c r="D662" s="55">
        <v>44652</v>
      </c>
      <c r="E662" s="2" t="s">
        <v>15</v>
      </c>
      <c r="F662" s="47" t="s">
        <v>36</v>
      </c>
      <c r="G662" s="47" t="s">
        <v>245</v>
      </c>
      <c r="H662" s="47">
        <v>1000</v>
      </c>
      <c r="I662" s="47" t="s">
        <v>132</v>
      </c>
      <c r="J662" s="47" t="s">
        <v>120</v>
      </c>
      <c r="K662" s="121" t="s">
        <v>772</v>
      </c>
      <c r="L662" s="33" t="s">
        <v>9</v>
      </c>
      <c r="M662" s="10">
        <v>4.9000000000000004</v>
      </c>
      <c r="N662" s="27">
        <v>2.5560448807854135</v>
      </c>
      <c r="O662" s="28">
        <v>1.82</v>
      </c>
      <c r="P662" s="27">
        <v>3.1330769230769229</v>
      </c>
      <c r="Q662" s="40">
        <f t="shared" si="1963"/>
        <v>12.5</v>
      </c>
      <c r="R662" s="42">
        <f t="shared" ref="R662" si="2727">Q662+R661</f>
        <v>162.20000000000024</v>
      </c>
      <c r="S662" s="10">
        <f t="shared" ref="S662" si="2728">M662</f>
        <v>4.9000000000000004</v>
      </c>
      <c r="T662" s="27">
        <f t="shared" ref="T662" si="2729">IF(S662&gt;0,T$4,0)</f>
        <v>1</v>
      </c>
      <c r="U662" s="28">
        <f t="shared" ref="U662" si="2730">O662</f>
        <v>1.82</v>
      </c>
      <c r="V662" s="27">
        <f t="shared" ref="V662" si="2731">IF(U662&gt;0,V$4,0)</f>
        <v>1</v>
      </c>
      <c r="W662" s="40">
        <f t="shared" si="2450"/>
        <v>4.72</v>
      </c>
      <c r="X662" s="42">
        <f t="shared" ref="X662" si="2732">W662+X661</f>
        <v>224.00999999999993</v>
      </c>
      <c r="Y662" s="117"/>
      <c r="Z662" s="27"/>
      <c r="AA662" s="33"/>
      <c r="AB662" s="27"/>
      <c r="AC662" s="27"/>
      <c r="AD662" s="27"/>
      <c r="AE662" s="118"/>
      <c r="AF662" s="117"/>
      <c r="AG662" s="27"/>
      <c r="AH662" s="33"/>
      <c r="AI662" s="27"/>
      <c r="AJ662" s="27"/>
      <c r="AK662" s="118"/>
      <c r="AL662" s="70"/>
    </row>
    <row r="663" spans="1:38" x14ac:dyDescent="0.2">
      <c r="A663" s="72"/>
      <c r="B663" s="34">
        <f t="shared" si="2424"/>
        <v>658</v>
      </c>
      <c r="C663" s="2" t="s">
        <v>919</v>
      </c>
      <c r="D663" s="55">
        <v>44652</v>
      </c>
      <c r="E663" s="2" t="s">
        <v>15</v>
      </c>
      <c r="F663" s="47" t="s">
        <v>48</v>
      </c>
      <c r="G663" s="47" t="s">
        <v>69</v>
      </c>
      <c r="H663" s="47">
        <v>1000</v>
      </c>
      <c r="I663" s="47" t="s">
        <v>132</v>
      </c>
      <c r="J663" s="47" t="s">
        <v>120</v>
      </c>
      <c r="K663" s="121" t="s">
        <v>772</v>
      </c>
      <c r="L663" s="33" t="s">
        <v>74</v>
      </c>
      <c r="M663" s="10">
        <v>2.85</v>
      </c>
      <c r="N663" s="27">
        <v>5.4011594202898543</v>
      </c>
      <c r="O663" s="28">
        <v>1.39</v>
      </c>
      <c r="P663" s="27">
        <v>0</v>
      </c>
      <c r="Q663" s="40">
        <f t="shared" si="1963"/>
        <v>-5.4</v>
      </c>
      <c r="R663" s="42">
        <f t="shared" ref="R663" si="2733">Q663+R662</f>
        <v>156.80000000000024</v>
      </c>
      <c r="S663" s="10">
        <f t="shared" ref="S663" si="2734">M663</f>
        <v>2.85</v>
      </c>
      <c r="T663" s="27">
        <f t="shared" ref="T663" si="2735">IF(S663&gt;0,T$4,0)</f>
        <v>1</v>
      </c>
      <c r="U663" s="28">
        <f t="shared" ref="U663" si="2736">O663</f>
        <v>1.39</v>
      </c>
      <c r="V663" s="27">
        <f t="shared" ref="V663" si="2737">IF(U663&gt;0,V$4,0)</f>
        <v>1</v>
      </c>
      <c r="W663" s="40">
        <f t="shared" si="2450"/>
        <v>-2</v>
      </c>
      <c r="X663" s="42">
        <f t="shared" ref="X663" si="2738">W663+X662</f>
        <v>222.00999999999993</v>
      </c>
      <c r="Y663" s="117"/>
      <c r="Z663" s="27"/>
      <c r="AA663" s="33"/>
      <c r="AB663" s="27"/>
      <c r="AC663" s="27"/>
      <c r="AD663" s="27"/>
      <c r="AE663" s="118"/>
      <c r="AF663" s="117"/>
      <c r="AG663" s="27"/>
      <c r="AH663" s="33"/>
      <c r="AI663" s="27"/>
      <c r="AJ663" s="27"/>
      <c r="AK663" s="118"/>
      <c r="AL663" s="70"/>
    </row>
    <row r="664" spans="1:38" x14ac:dyDescent="0.2">
      <c r="A664" s="72"/>
      <c r="B664" s="34">
        <f t="shared" si="2424"/>
        <v>659</v>
      </c>
      <c r="C664" s="2" t="s">
        <v>1245</v>
      </c>
      <c r="D664" s="55">
        <v>44653</v>
      </c>
      <c r="E664" s="2" t="s">
        <v>40</v>
      </c>
      <c r="F664" s="47" t="s">
        <v>10</v>
      </c>
      <c r="G664" s="47" t="s">
        <v>245</v>
      </c>
      <c r="H664" s="47">
        <v>1000</v>
      </c>
      <c r="I664" s="47" t="s">
        <v>132</v>
      </c>
      <c r="J664" s="47" t="s">
        <v>120</v>
      </c>
      <c r="K664" s="121" t="s">
        <v>772</v>
      </c>
      <c r="L664" s="33" t="s">
        <v>66</v>
      </c>
      <c r="M664" s="10">
        <v>5.61</v>
      </c>
      <c r="N664" s="27">
        <v>2.1761728395061728</v>
      </c>
      <c r="O664" s="28">
        <v>2.42</v>
      </c>
      <c r="P664" s="27">
        <v>1.5654545454545459</v>
      </c>
      <c r="Q664" s="40">
        <f t="shared" si="1963"/>
        <v>-3.7</v>
      </c>
      <c r="R664" s="42">
        <f t="shared" ref="R664" si="2739">Q664+R663</f>
        <v>153.10000000000025</v>
      </c>
      <c r="S664" s="10">
        <f t="shared" ref="S664" si="2740">M664</f>
        <v>5.61</v>
      </c>
      <c r="T664" s="27">
        <f t="shared" ref="T664" si="2741">IF(S664&gt;0,T$4,0)</f>
        <v>1</v>
      </c>
      <c r="U664" s="28">
        <f t="shared" ref="U664" si="2742">O664</f>
        <v>2.42</v>
      </c>
      <c r="V664" s="27">
        <f t="shared" ref="V664" si="2743">IF(U664&gt;0,V$4,0)</f>
        <v>1</v>
      </c>
      <c r="W664" s="40">
        <f t="shared" si="2450"/>
        <v>-2</v>
      </c>
      <c r="X664" s="42">
        <f t="shared" ref="X664" si="2744">W664+X663</f>
        <v>220.00999999999993</v>
      </c>
      <c r="Y664" s="117"/>
      <c r="Z664" s="27"/>
      <c r="AA664" s="33"/>
      <c r="AB664" s="27"/>
      <c r="AC664" s="27"/>
      <c r="AD664" s="27"/>
      <c r="AE664" s="118"/>
      <c r="AF664" s="117"/>
      <c r="AG664" s="27"/>
      <c r="AH664" s="33"/>
      <c r="AI664" s="27"/>
      <c r="AJ664" s="27"/>
      <c r="AK664" s="118"/>
      <c r="AL664" s="70"/>
    </row>
    <row r="665" spans="1:38" x14ac:dyDescent="0.2">
      <c r="A665" s="72"/>
      <c r="B665" s="34">
        <f t="shared" si="2424"/>
        <v>660</v>
      </c>
      <c r="C665" s="2" t="s">
        <v>1246</v>
      </c>
      <c r="D665" s="55">
        <v>44653</v>
      </c>
      <c r="E665" s="2" t="s">
        <v>40</v>
      </c>
      <c r="F665" s="47" t="s">
        <v>10</v>
      </c>
      <c r="G665" s="47" t="s">
        <v>245</v>
      </c>
      <c r="H665" s="47">
        <v>1000</v>
      </c>
      <c r="I665" s="47" t="s">
        <v>132</v>
      </c>
      <c r="J665" s="47" t="s">
        <v>120</v>
      </c>
      <c r="K665" s="121" t="s">
        <v>772</v>
      </c>
      <c r="L665" s="33" t="s">
        <v>110</v>
      </c>
      <c r="M665" s="10">
        <v>6.33</v>
      </c>
      <c r="N665" s="27">
        <v>1.8728117913832201</v>
      </c>
      <c r="O665" s="28">
        <v>2.62</v>
      </c>
      <c r="P665" s="27">
        <v>1.1599999999999997</v>
      </c>
      <c r="Q665" s="40">
        <f t="shared" si="1963"/>
        <v>-3</v>
      </c>
      <c r="R665" s="42">
        <f t="shared" ref="R665" si="2745">Q665+R664</f>
        <v>150.10000000000025</v>
      </c>
      <c r="S665" s="10">
        <f t="shared" ref="S665" si="2746">M665</f>
        <v>6.33</v>
      </c>
      <c r="T665" s="27">
        <f t="shared" ref="T665" si="2747">IF(S665&gt;0,T$4,0)</f>
        <v>1</v>
      </c>
      <c r="U665" s="28">
        <f t="shared" ref="U665" si="2748">O665</f>
        <v>2.62</v>
      </c>
      <c r="V665" s="27">
        <f t="shared" ref="V665" si="2749">IF(U665&gt;0,V$4,0)</f>
        <v>1</v>
      </c>
      <c r="W665" s="40">
        <f t="shared" si="2450"/>
        <v>-2</v>
      </c>
      <c r="X665" s="42">
        <f t="shared" ref="X665" si="2750">W665+X664</f>
        <v>218.00999999999993</v>
      </c>
      <c r="Y665" s="117"/>
      <c r="Z665" s="27"/>
      <c r="AA665" s="33"/>
      <c r="AB665" s="27"/>
      <c r="AC665" s="27"/>
      <c r="AD665" s="27"/>
      <c r="AE665" s="118"/>
      <c r="AF665" s="117"/>
      <c r="AG665" s="27"/>
      <c r="AH665" s="33"/>
      <c r="AI665" s="27"/>
      <c r="AJ665" s="27"/>
      <c r="AK665" s="118"/>
      <c r="AL665" s="70"/>
    </row>
    <row r="666" spans="1:38" x14ac:dyDescent="0.2">
      <c r="A666" s="72"/>
      <c r="B666" s="34">
        <f t="shared" si="2424"/>
        <v>661</v>
      </c>
      <c r="C666" s="2" t="s">
        <v>1247</v>
      </c>
      <c r="D666" s="55">
        <v>44653</v>
      </c>
      <c r="E666" s="2" t="s">
        <v>40</v>
      </c>
      <c r="F666" s="47" t="s">
        <v>34</v>
      </c>
      <c r="G666" s="47" t="s">
        <v>189</v>
      </c>
      <c r="H666" s="47">
        <v>1100</v>
      </c>
      <c r="I666" s="47" t="s">
        <v>132</v>
      </c>
      <c r="J666" s="47" t="s">
        <v>120</v>
      </c>
      <c r="K666" s="121" t="s">
        <v>772</v>
      </c>
      <c r="L666" s="33" t="s">
        <v>204</v>
      </c>
      <c r="M666" s="10">
        <v>31.74</v>
      </c>
      <c r="N666" s="27">
        <v>0.32639344262295084</v>
      </c>
      <c r="O666" s="28">
        <v>8.1999999999999993</v>
      </c>
      <c r="P666" s="27">
        <v>4.6666666666666676E-2</v>
      </c>
      <c r="Q666" s="40">
        <f t="shared" si="1963"/>
        <v>-0.4</v>
      </c>
      <c r="R666" s="42">
        <f t="shared" ref="R666" si="2751">Q666+R665</f>
        <v>149.70000000000024</v>
      </c>
      <c r="S666" s="10">
        <f t="shared" ref="S666" si="2752">M666</f>
        <v>31.74</v>
      </c>
      <c r="T666" s="27">
        <f t="shared" ref="T666" si="2753">IF(S666&gt;0,T$4,0)</f>
        <v>1</v>
      </c>
      <c r="U666" s="28">
        <f t="shared" ref="U666" si="2754">O666</f>
        <v>8.1999999999999993</v>
      </c>
      <c r="V666" s="27">
        <f t="shared" ref="V666" si="2755">IF(U666&gt;0,V$4,0)</f>
        <v>1</v>
      </c>
      <c r="W666" s="40">
        <f t="shared" si="2450"/>
        <v>-2</v>
      </c>
      <c r="X666" s="42">
        <f t="shared" ref="X666" si="2756">W666+X665</f>
        <v>216.00999999999993</v>
      </c>
      <c r="Y666" s="117"/>
      <c r="Z666" s="27"/>
      <c r="AA666" s="33"/>
      <c r="AB666" s="27"/>
      <c r="AC666" s="27"/>
      <c r="AD666" s="27"/>
      <c r="AE666" s="118"/>
      <c r="AF666" s="117"/>
      <c r="AG666" s="27"/>
      <c r="AH666" s="33"/>
      <c r="AI666" s="27"/>
      <c r="AJ666" s="27"/>
      <c r="AK666" s="118"/>
      <c r="AL666" s="70"/>
    </row>
    <row r="667" spans="1:38" x14ac:dyDescent="0.2">
      <c r="A667" s="72"/>
      <c r="B667" s="34">
        <f t="shared" si="2424"/>
        <v>662</v>
      </c>
      <c r="C667" s="2" t="s">
        <v>1248</v>
      </c>
      <c r="D667" s="55">
        <v>44653</v>
      </c>
      <c r="E667" s="2" t="s">
        <v>615</v>
      </c>
      <c r="F667" s="47" t="s">
        <v>25</v>
      </c>
      <c r="G667" s="47" t="s">
        <v>191</v>
      </c>
      <c r="H667" s="47">
        <v>1100</v>
      </c>
      <c r="I667" s="47" t="s">
        <v>133</v>
      </c>
      <c r="J667" s="47" t="s">
        <v>178</v>
      </c>
      <c r="K667" s="121" t="s">
        <v>772</v>
      </c>
      <c r="L667" s="33" t="s">
        <v>65</v>
      </c>
      <c r="M667" s="10">
        <v>12.22</v>
      </c>
      <c r="N667" s="27">
        <v>0.88777777777777778</v>
      </c>
      <c r="O667" s="28">
        <v>3.64</v>
      </c>
      <c r="P667" s="27">
        <v>0.34000000000000008</v>
      </c>
      <c r="Q667" s="40">
        <f t="shared" si="1963"/>
        <v>-1.2</v>
      </c>
      <c r="R667" s="42">
        <f t="shared" ref="R667" si="2757">Q667+R666</f>
        <v>148.50000000000026</v>
      </c>
      <c r="S667" s="10">
        <f t="shared" ref="S667" si="2758">M667</f>
        <v>12.22</v>
      </c>
      <c r="T667" s="27">
        <f t="shared" ref="T667" si="2759">IF(S667&gt;0,T$4,0)</f>
        <v>1</v>
      </c>
      <c r="U667" s="28">
        <f t="shared" ref="U667" si="2760">O667</f>
        <v>3.64</v>
      </c>
      <c r="V667" s="27">
        <f t="shared" ref="V667" si="2761">IF(U667&gt;0,V$4,0)</f>
        <v>1</v>
      </c>
      <c r="W667" s="40">
        <f t="shared" si="2450"/>
        <v>-2</v>
      </c>
      <c r="X667" s="42">
        <f t="shared" ref="X667" si="2762">W667+X666</f>
        <v>214.00999999999993</v>
      </c>
      <c r="Y667" s="117"/>
      <c r="Z667" s="27"/>
      <c r="AA667" s="33"/>
      <c r="AB667" s="27"/>
      <c r="AC667" s="27"/>
      <c r="AD667" s="27"/>
      <c r="AE667" s="118"/>
      <c r="AF667" s="117"/>
      <c r="AG667" s="27"/>
      <c r="AH667" s="33"/>
      <c r="AI667" s="27"/>
      <c r="AJ667" s="27"/>
      <c r="AK667" s="118"/>
      <c r="AL667" s="70"/>
    </row>
    <row r="668" spans="1:38" x14ac:dyDescent="0.2">
      <c r="A668" s="72"/>
      <c r="B668" s="34">
        <f t="shared" si="2424"/>
        <v>663</v>
      </c>
      <c r="C668" s="2" t="s">
        <v>1249</v>
      </c>
      <c r="D668" s="55">
        <v>44653</v>
      </c>
      <c r="E668" s="2" t="s">
        <v>646</v>
      </c>
      <c r="F668" s="47" t="s">
        <v>46</v>
      </c>
      <c r="G668" s="47" t="s">
        <v>67</v>
      </c>
      <c r="H668" s="47">
        <v>1200</v>
      </c>
      <c r="I668" s="47" t="s">
        <v>131</v>
      </c>
      <c r="J668" s="47" t="s">
        <v>178</v>
      </c>
      <c r="K668" s="121" t="s">
        <v>772</v>
      </c>
      <c r="L668" s="33" t="s">
        <v>12</v>
      </c>
      <c r="M668" s="10">
        <v>5.6</v>
      </c>
      <c r="N668" s="27">
        <v>2.1761728395061728</v>
      </c>
      <c r="O668" s="28">
        <v>2.12</v>
      </c>
      <c r="P668" s="27">
        <v>1.9511111111111117</v>
      </c>
      <c r="Q668" s="40">
        <f t="shared" si="1963"/>
        <v>0</v>
      </c>
      <c r="R668" s="42">
        <f t="shared" ref="R668:R669" si="2763">Q668+R667</f>
        <v>148.50000000000026</v>
      </c>
      <c r="S668" s="10">
        <f t="shared" ref="S668:S669" si="2764">M668</f>
        <v>5.6</v>
      </c>
      <c r="T668" s="27">
        <f t="shared" ref="T668:T669" si="2765">IF(S668&gt;0,T$4,0)</f>
        <v>1</v>
      </c>
      <c r="U668" s="28">
        <f t="shared" ref="U668:U669" si="2766">O668</f>
        <v>2.12</v>
      </c>
      <c r="V668" s="27">
        <f t="shared" ref="V668:V669" si="2767">IF(U668&gt;0,V$4,0)</f>
        <v>1</v>
      </c>
      <c r="W668" s="40">
        <f t="shared" si="2450"/>
        <v>0.12</v>
      </c>
      <c r="X668" s="42">
        <f t="shared" ref="X668:X669" si="2768">W668+X667</f>
        <v>214.12999999999994</v>
      </c>
      <c r="Y668" s="117"/>
      <c r="Z668" s="27"/>
      <c r="AA668" s="33"/>
      <c r="AB668" s="27"/>
      <c r="AC668" s="27"/>
      <c r="AD668" s="27"/>
      <c r="AE668" s="118"/>
      <c r="AF668" s="117"/>
      <c r="AG668" s="27"/>
      <c r="AH668" s="33"/>
      <c r="AI668" s="27"/>
      <c r="AJ668" s="27"/>
      <c r="AK668" s="118"/>
      <c r="AL668" s="70"/>
    </row>
    <row r="669" spans="1:38" x14ac:dyDescent="0.2">
      <c r="A669" s="72"/>
      <c r="B669" s="34">
        <f t="shared" si="2424"/>
        <v>664</v>
      </c>
      <c r="C669" s="2" t="s">
        <v>1252</v>
      </c>
      <c r="D669" s="55">
        <v>44656</v>
      </c>
      <c r="E669" s="2" t="s">
        <v>32</v>
      </c>
      <c r="F669" s="47" t="s">
        <v>25</v>
      </c>
      <c r="G669" s="47" t="s">
        <v>245</v>
      </c>
      <c r="H669" s="47">
        <v>1200</v>
      </c>
      <c r="I669" s="47" t="s">
        <v>131</v>
      </c>
      <c r="J669" s="47" t="s">
        <v>120</v>
      </c>
      <c r="K669" s="121" t="s">
        <v>772</v>
      </c>
      <c r="L669" s="33" t="s">
        <v>9</v>
      </c>
      <c r="M669" s="10">
        <v>8.6</v>
      </c>
      <c r="N669" s="27">
        <v>1.3102836879432624</v>
      </c>
      <c r="O669" s="28">
        <v>2.78</v>
      </c>
      <c r="P669" s="27">
        <v>0.72571428571428576</v>
      </c>
      <c r="Q669" s="40">
        <f t="shared" si="1963"/>
        <v>11.2</v>
      </c>
      <c r="R669" s="42">
        <f t="shared" si="2763"/>
        <v>159.70000000000024</v>
      </c>
      <c r="S669" s="10">
        <f t="shared" si="2764"/>
        <v>8.6</v>
      </c>
      <c r="T669" s="27">
        <f t="shared" si="2765"/>
        <v>1</v>
      </c>
      <c r="U669" s="28">
        <f t="shared" si="2766"/>
        <v>2.78</v>
      </c>
      <c r="V669" s="27">
        <f t="shared" si="2767"/>
        <v>1</v>
      </c>
      <c r="W669" s="40">
        <f t="shared" si="2450"/>
        <v>9.3800000000000008</v>
      </c>
      <c r="X669" s="42">
        <f t="shared" si="2768"/>
        <v>223.50999999999993</v>
      </c>
      <c r="Y669" s="117"/>
      <c r="Z669" s="27"/>
      <c r="AA669" s="33"/>
      <c r="AB669" s="27"/>
      <c r="AC669" s="27"/>
      <c r="AD669" s="27"/>
      <c r="AE669" s="118"/>
      <c r="AF669" s="117"/>
      <c r="AG669" s="27"/>
      <c r="AH669" s="33"/>
      <c r="AI669" s="27"/>
      <c r="AJ669" s="27"/>
      <c r="AK669" s="118"/>
      <c r="AL669" s="70"/>
    </row>
    <row r="670" spans="1:38" x14ac:dyDescent="0.2">
      <c r="A670" s="72"/>
      <c r="B670" s="34">
        <f t="shared" si="2424"/>
        <v>665</v>
      </c>
      <c r="C670" s="2" t="s">
        <v>1253</v>
      </c>
      <c r="D670" s="55">
        <v>44656</v>
      </c>
      <c r="E670" s="2" t="s">
        <v>32</v>
      </c>
      <c r="F670" s="47" t="s">
        <v>36</v>
      </c>
      <c r="G670" s="47" t="s">
        <v>67</v>
      </c>
      <c r="H670" s="47">
        <v>1200</v>
      </c>
      <c r="I670" s="47" t="s">
        <v>131</v>
      </c>
      <c r="J670" s="47" t="s">
        <v>120</v>
      </c>
      <c r="K670" s="121" t="s">
        <v>772</v>
      </c>
      <c r="L670" s="33" t="s">
        <v>8</v>
      </c>
      <c r="M670" s="10">
        <v>16.350000000000001</v>
      </c>
      <c r="N670" s="27">
        <v>0.65206198608475652</v>
      </c>
      <c r="O670" s="28">
        <v>2.76</v>
      </c>
      <c r="P670" s="27">
        <v>0.37000000000000005</v>
      </c>
      <c r="Q670" s="40">
        <f t="shared" si="1963"/>
        <v>0</v>
      </c>
      <c r="R670" s="42">
        <f t="shared" ref="R670" si="2769">Q670+R669</f>
        <v>159.70000000000024</v>
      </c>
      <c r="S670" s="10">
        <f t="shared" ref="S670" si="2770">M670</f>
        <v>16.350000000000001</v>
      </c>
      <c r="T670" s="27">
        <f t="shared" ref="T670" si="2771">IF(S670&gt;0,T$4,0)</f>
        <v>1</v>
      </c>
      <c r="U670" s="28">
        <f t="shared" ref="U670" si="2772">O670</f>
        <v>2.76</v>
      </c>
      <c r="V670" s="27">
        <f t="shared" ref="V670" si="2773">IF(U670&gt;0,V$4,0)</f>
        <v>1</v>
      </c>
      <c r="W670" s="40">
        <f t="shared" si="2450"/>
        <v>0.76</v>
      </c>
      <c r="X670" s="42">
        <f t="shared" ref="X670" si="2774">W670+X669</f>
        <v>224.26999999999992</v>
      </c>
      <c r="Y670" s="117"/>
      <c r="Z670" s="27"/>
      <c r="AA670" s="33"/>
      <c r="AB670" s="27"/>
      <c r="AC670" s="27"/>
      <c r="AD670" s="27"/>
      <c r="AE670" s="118"/>
      <c r="AF670" s="117"/>
      <c r="AG670" s="27"/>
      <c r="AH670" s="33"/>
      <c r="AI670" s="27"/>
      <c r="AJ670" s="27"/>
      <c r="AK670" s="118"/>
      <c r="AL670" s="70"/>
    </row>
    <row r="671" spans="1:38" x14ac:dyDescent="0.2">
      <c r="A671" s="72"/>
      <c r="B671" s="34">
        <f t="shared" si="2424"/>
        <v>666</v>
      </c>
      <c r="C671" s="2" t="s">
        <v>1254</v>
      </c>
      <c r="D671" s="55">
        <v>44656</v>
      </c>
      <c r="E671" s="2" t="s">
        <v>32</v>
      </c>
      <c r="F671" s="47" t="s">
        <v>36</v>
      </c>
      <c r="G671" s="47" t="s">
        <v>67</v>
      </c>
      <c r="H671" s="47">
        <v>1200</v>
      </c>
      <c r="I671" s="47" t="s">
        <v>131</v>
      </c>
      <c r="J671" s="47" t="s">
        <v>120</v>
      </c>
      <c r="K671" s="121" t="s">
        <v>772</v>
      </c>
      <c r="L671" s="33" t="s">
        <v>56</v>
      </c>
      <c r="M671" s="10">
        <v>7.4</v>
      </c>
      <c r="N671" s="27">
        <v>1.5561538461538462</v>
      </c>
      <c r="O671" s="28">
        <v>1.98</v>
      </c>
      <c r="P671" s="27">
        <v>1.6099999999999999</v>
      </c>
      <c r="Q671" s="40">
        <f t="shared" si="1963"/>
        <v>-3.2</v>
      </c>
      <c r="R671" s="42">
        <f t="shared" ref="R671" si="2775">Q671+R670</f>
        <v>156.50000000000026</v>
      </c>
      <c r="S671" s="10">
        <f t="shared" ref="S671" si="2776">M671</f>
        <v>7.4</v>
      </c>
      <c r="T671" s="27">
        <f t="shared" ref="T671" si="2777">IF(S671&gt;0,T$4,0)</f>
        <v>1</v>
      </c>
      <c r="U671" s="28">
        <f t="shared" ref="U671" si="2778">O671</f>
        <v>1.98</v>
      </c>
      <c r="V671" s="27">
        <f t="shared" ref="V671" si="2779">IF(U671&gt;0,V$4,0)</f>
        <v>1</v>
      </c>
      <c r="W671" s="40">
        <f t="shared" si="2450"/>
        <v>-2</v>
      </c>
      <c r="X671" s="42">
        <f t="shared" ref="X671" si="2780">W671+X670</f>
        <v>222.26999999999992</v>
      </c>
      <c r="Y671" s="117"/>
      <c r="Z671" s="27"/>
      <c r="AA671" s="33"/>
      <c r="AB671" s="27"/>
      <c r="AC671" s="27"/>
      <c r="AD671" s="27"/>
      <c r="AE671" s="118"/>
      <c r="AF671" s="117"/>
      <c r="AG671" s="27"/>
      <c r="AH671" s="33"/>
      <c r="AI671" s="27"/>
      <c r="AJ671" s="27"/>
      <c r="AK671" s="118"/>
      <c r="AL671" s="70"/>
    </row>
    <row r="672" spans="1:38" x14ac:dyDescent="0.2">
      <c r="A672" s="72"/>
      <c r="B672" s="34">
        <f t="shared" si="2424"/>
        <v>667</v>
      </c>
      <c r="C672" s="2" t="s">
        <v>1255</v>
      </c>
      <c r="D672" s="55">
        <v>44656</v>
      </c>
      <c r="E672" s="2" t="s">
        <v>32</v>
      </c>
      <c r="F672" s="47" t="s">
        <v>13</v>
      </c>
      <c r="G672" s="47" t="s">
        <v>147</v>
      </c>
      <c r="H672" s="47">
        <v>1100</v>
      </c>
      <c r="I672" s="47" t="s">
        <v>131</v>
      </c>
      <c r="J672" s="47" t="s">
        <v>120</v>
      </c>
      <c r="K672" s="121" t="s">
        <v>772</v>
      </c>
      <c r="L672" s="33" t="s">
        <v>56</v>
      </c>
      <c r="M672" s="10">
        <v>26.62</v>
      </c>
      <c r="N672" s="27">
        <v>0.3886096256684492</v>
      </c>
      <c r="O672" s="28">
        <v>5.3</v>
      </c>
      <c r="P672" s="27">
        <v>9.999999999999995E-2</v>
      </c>
      <c r="Q672" s="40">
        <f t="shared" si="1963"/>
        <v>-0.5</v>
      </c>
      <c r="R672" s="42">
        <f t="shared" ref="R672" si="2781">Q672+R671</f>
        <v>156.00000000000026</v>
      </c>
      <c r="S672" s="10">
        <f t="shared" ref="S672" si="2782">M672</f>
        <v>26.62</v>
      </c>
      <c r="T672" s="27">
        <f t="shared" ref="T672" si="2783">IF(S672&gt;0,T$4,0)</f>
        <v>1</v>
      </c>
      <c r="U672" s="28">
        <f t="shared" ref="U672" si="2784">O672</f>
        <v>5.3</v>
      </c>
      <c r="V672" s="27">
        <f t="shared" ref="V672" si="2785">IF(U672&gt;0,V$4,0)</f>
        <v>1</v>
      </c>
      <c r="W672" s="40">
        <f t="shared" si="2450"/>
        <v>-2</v>
      </c>
      <c r="X672" s="42">
        <f t="shared" ref="X672" si="2786">W672+X671</f>
        <v>220.26999999999992</v>
      </c>
      <c r="Y672" s="117"/>
      <c r="Z672" s="27"/>
      <c r="AA672" s="33"/>
      <c r="AB672" s="27"/>
      <c r="AC672" s="27"/>
      <c r="AD672" s="27"/>
      <c r="AE672" s="118"/>
      <c r="AF672" s="117"/>
      <c r="AG672" s="27"/>
      <c r="AH672" s="33"/>
      <c r="AI672" s="27"/>
      <c r="AJ672" s="27"/>
      <c r="AK672" s="118"/>
      <c r="AL672" s="70"/>
    </row>
    <row r="673" spans="1:38" x14ac:dyDescent="0.2">
      <c r="A673" s="72"/>
      <c r="B673" s="34">
        <f t="shared" si="2424"/>
        <v>668</v>
      </c>
      <c r="C673" s="2" t="s">
        <v>1256</v>
      </c>
      <c r="D673" s="55">
        <v>44656</v>
      </c>
      <c r="E673" s="2" t="s">
        <v>602</v>
      </c>
      <c r="F673" s="47" t="s">
        <v>34</v>
      </c>
      <c r="G673" s="47" t="s">
        <v>245</v>
      </c>
      <c r="H673" s="47">
        <v>1000</v>
      </c>
      <c r="I673" s="47" t="s">
        <v>133</v>
      </c>
      <c r="J673" s="47" t="s">
        <v>178</v>
      </c>
      <c r="K673" s="121" t="s">
        <v>772</v>
      </c>
      <c r="L673" s="33" t="s">
        <v>8</v>
      </c>
      <c r="M673" s="10">
        <v>2</v>
      </c>
      <c r="N673" s="27">
        <v>9.9799999999999986</v>
      </c>
      <c r="O673" s="28">
        <v>1.35</v>
      </c>
      <c r="P673" s="27">
        <v>0</v>
      </c>
      <c r="Q673" s="40">
        <f t="shared" si="1963"/>
        <v>-10</v>
      </c>
      <c r="R673" s="42">
        <f t="shared" ref="R673" si="2787">Q673+R672</f>
        <v>146.00000000000026</v>
      </c>
      <c r="S673" s="10">
        <f t="shared" ref="S673" si="2788">M673</f>
        <v>2</v>
      </c>
      <c r="T673" s="27">
        <f t="shared" ref="T673" si="2789">IF(S673&gt;0,T$4,0)</f>
        <v>1</v>
      </c>
      <c r="U673" s="28">
        <f t="shared" ref="U673" si="2790">O673</f>
        <v>1.35</v>
      </c>
      <c r="V673" s="27">
        <f t="shared" ref="V673" si="2791">IF(U673&gt;0,V$4,0)</f>
        <v>1</v>
      </c>
      <c r="W673" s="40">
        <f t="shared" si="2450"/>
        <v>-0.65</v>
      </c>
      <c r="X673" s="42">
        <f t="shared" ref="X673" si="2792">W673+X672</f>
        <v>219.61999999999992</v>
      </c>
      <c r="Y673" s="117"/>
      <c r="Z673" s="27"/>
      <c r="AA673" s="33"/>
      <c r="AB673" s="27"/>
      <c r="AC673" s="27"/>
      <c r="AD673" s="27"/>
      <c r="AE673" s="118"/>
      <c r="AF673" s="117"/>
      <c r="AG673" s="27"/>
      <c r="AH673" s="33"/>
      <c r="AI673" s="27"/>
      <c r="AJ673" s="27"/>
      <c r="AK673" s="118"/>
      <c r="AL673" s="70"/>
    </row>
    <row r="674" spans="1:38" x14ac:dyDescent="0.2">
      <c r="A674" s="72"/>
      <c r="B674" s="34">
        <f t="shared" si="2424"/>
        <v>669</v>
      </c>
      <c r="C674" s="2" t="s">
        <v>1257</v>
      </c>
      <c r="D674" s="55">
        <v>44657</v>
      </c>
      <c r="E674" s="2" t="s">
        <v>43</v>
      </c>
      <c r="F674" s="47" t="s">
        <v>41</v>
      </c>
      <c r="G674" s="47" t="s">
        <v>69</v>
      </c>
      <c r="H674" s="47">
        <v>1400</v>
      </c>
      <c r="I674" s="47" t="s">
        <v>132</v>
      </c>
      <c r="J674" s="47" t="s">
        <v>120</v>
      </c>
      <c r="K674" s="121" t="s">
        <v>772</v>
      </c>
      <c r="L674" s="33" t="s">
        <v>66</v>
      </c>
      <c r="M674" s="10">
        <v>42.04</v>
      </c>
      <c r="N674" s="27">
        <v>0.24414634146341468</v>
      </c>
      <c r="O674" s="28">
        <v>7.52</v>
      </c>
      <c r="P674" s="27">
        <v>0.04</v>
      </c>
      <c r="Q674" s="40">
        <f t="shared" si="1963"/>
        <v>-0.3</v>
      </c>
      <c r="R674" s="42">
        <f t="shared" ref="R674" si="2793">Q674+R673</f>
        <v>145.70000000000024</v>
      </c>
      <c r="S674" s="10">
        <f t="shared" ref="S674" si="2794">M674</f>
        <v>42.04</v>
      </c>
      <c r="T674" s="27">
        <f t="shared" ref="T674" si="2795">IF(S674&gt;0,T$4,0)</f>
        <v>1</v>
      </c>
      <c r="U674" s="28">
        <f t="shared" ref="U674" si="2796">O674</f>
        <v>7.52</v>
      </c>
      <c r="V674" s="27">
        <f t="shared" ref="V674" si="2797">IF(U674&gt;0,V$4,0)</f>
        <v>1</v>
      </c>
      <c r="W674" s="40">
        <f t="shared" si="2450"/>
        <v>-2</v>
      </c>
      <c r="X674" s="42">
        <f t="shared" ref="X674" si="2798">W674+X673</f>
        <v>217.61999999999992</v>
      </c>
      <c r="Y674" s="117"/>
      <c r="Z674" s="27"/>
      <c r="AA674" s="33"/>
      <c r="AB674" s="27"/>
      <c r="AC674" s="27"/>
      <c r="AD674" s="27"/>
      <c r="AE674" s="118"/>
      <c r="AF674" s="117"/>
      <c r="AG674" s="27"/>
      <c r="AH674" s="33"/>
      <c r="AI674" s="27"/>
      <c r="AJ674" s="27"/>
      <c r="AK674" s="118"/>
      <c r="AL674" s="70"/>
    </row>
    <row r="675" spans="1:38" x14ac:dyDescent="0.2">
      <c r="A675" s="72"/>
      <c r="B675" s="34">
        <f t="shared" si="2424"/>
        <v>670</v>
      </c>
      <c r="C675" s="2" t="s">
        <v>1258</v>
      </c>
      <c r="D675" s="55">
        <v>44657</v>
      </c>
      <c r="E675" s="2" t="s">
        <v>43</v>
      </c>
      <c r="F675" s="47" t="s">
        <v>46</v>
      </c>
      <c r="G675" s="47" t="s">
        <v>71</v>
      </c>
      <c r="H675" s="47">
        <v>1600</v>
      </c>
      <c r="I675" s="47" t="s">
        <v>132</v>
      </c>
      <c r="J675" s="47" t="s">
        <v>120</v>
      </c>
      <c r="K675" s="121" t="s">
        <v>772</v>
      </c>
      <c r="L675" s="33" t="s">
        <v>86</v>
      </c>
      <c r="M675" s="10">
        <v>21.92</v>
      </c>
      <c r="N675" s="27">
        <v>0.47666666666666668</v>
      </c>
      <c r="O675" s="28">
        <v>4.8</v>
      </c>
      <c r="P675" s="27">
        <v>0.13000000000000003</v>
      </c>
      <c r="Q675" s="40">
        <f t="shared" si="1963"/>
        <v>-0.6</v>
      </c>
      <c r="R675" s="42">
        <f t="shared" ref="R675" si="2799">Q675+R674</f>
        <v>145.10000000000025</v>
      </c>
      <c r="S675" s="10">
        <f t="shared" ref="S675" si="2800">M675</f>
        <v>21.92</v>
      </c>
      <c r="T675" s="27">
        <f t="shared" ref="T675" si="2801">IF(S675&gt;0,T$4,0)</f>
        <v>1</v>
      </c>
      <c r="U675" s="28">
        <f t="shared" ref="U675" si="2802">O675</f>
        <v>4.8</v>
      </c>
      <c r="V675" s="27">
        <f t="shared" ref="V675" si="2803">IF(U675&gt;0,V$4,0)</f>
        <v>1</v>
      </c>
      <c r="W675" s="40">
        <f t="shared" si="2450"/>
        <v>-2</v>
      </c>
      <c r="X675" s="42">
        <f t="shared" ref="X675" si="2804">W675+X674</f>
        <v>215.61999999999992</v>
      </c>
      <c r="Y675" s="117"/>
      <c r="Z675" s="27"/>
      <c r="AA675" s="33"/>
      <c r="AB675" s="27"/>
      <c r="AC675" s="27"/>
      <c r="AD675" s="27"/>
      <c r="AE675" s="118"/>
      <c r="AF675" s="117"/>
      <c r="AG675" s="27"/>
      <c r="AH675" s="33"/>
      <c r="AI675" s="27"/>
      <c r="AJ675" s="27"/>
      <c r="AK675" s="118"/>
      <c r="AL675" s="70"/>
    </row>
    <row r="676" spans="1:38" x14ac:dyDescent="0.2">
      <c r="A676" s="72"/>
      <c r="B676" s="34">
        <f t="shared" si="2424"/>
        <v>671</v>
      </c>
      <c r="C676" s="2" t="s">
        <v>1259</v>
      </c>
      <c r="D676" s="55">
        <v>44658</v>
      </c>
      <c r="E676" s="2" t="s">
        <v>88</v>
      </c>
      <c r="F676" s="47" t="s">
        <v>25</v>
      </c>
      <c r="G676" s="47" t="s">
        <v>67</v>
      </c>
      <c r="H676" s="47">
        <v>1100</v>
      </c>
      <c r="I676" s="47" t="s">
        <v>132</v>
      </c>
      <c r="J676" s="47" t="s">
        <v>120</v>
      </c>
      <c r="K676" s="121" t="s">
        <v>772</v>
      </c>
      <c r="L676" s="33" t="s">
        <v>8</v>
      </c>
      <c r="M676" s="10">
        <v>32</v>
      </c>
      <c r="N676" s="27">
        <v>0.32290322580645164</v>
      </c>
      <c r="O676" s="28">
        <v>5.5</v>
      </c>
      <c r="P676" s="27">
        <v>8.0000000000000016E-2</v>
      </c>
      <c r="Q676" s="40">
        <f t="shared" si="1963"/>
        <v>0</v>
      </c>
      <c r="R676" s="42">
        <f t="shared" ref="R676" si="2805">Q676+R675</f>
        <v>145.10000000000025</v>
      </c>
      <c r="S676" s="10">
        <f t="shared" ref="S676" si="2806">M676</f>
        <v>32</v>
      </c>
      <c r="T676" s="27">
        <f t="shared" ref="T676" si="2807">IF(S676&gt;0,T$4,0)</f>
        <v>1</v>
      </c>
      <c r="U676" s="28">
        <f t="shared" ref="U676" si="2808">O676</f>
        <v>5.5</v>
      </c>
      <c r="V676" s="27">
        <f t="shared" ref="V676" si="2809">IF(U676&gt;0,V$4,0)</f>
        <v>1</v>
      </c>
      <c r="W676" s="40">
        <f t="shared" si="2450"/>
        <v>3.5</v>
      </c>
      <c r="X676" s="42">
        <f t="shared" ref="X676" si="2810">W676+X675</f>
        <v>219.11999999999992</v>
      </c>
      <c r="Y676" s="117"/>
      <c r="Z676" s="27"/>
      <c r="AA676" s="33"/>
      <c r="AB676" s="27"/>
      <c r="AC676" s="27"/>
      <c r="AD676" s="27"/>
      <c r="AE676" s="118"/>
      <c r="AF676" s="117"/>
      <c r="AG676" s="27"/>
      <c r="AH676" s="33"/>
      <c r="AI676" s="27"/>
      <c r="AJ676" s="27"/>
      <c r="AK676" s="118"/>
      <c r="AL676" s="70"/>
    </row>
    <row r="677" spans="1:38" x14ac:dyDescent="0.2">
      <c r="A677" s="72"/>
      <c r="B677" s="34">
        <f t="shared" si="2424"/>
        <v>672</v>
      </c>
      <c r="C677" s="2" t="s">
        <v>1260</v>
      </c>
      <c r="D677" s="55">
        <v>44658</v>
      </c>
      <c r="E677" s="2" t="s">
        <v>88</v>
      </c>
      <c r="F677" s="47" t="s">
        <v>48</v>
      </c>
      <c r="G677" s="47" t="s">
        <v>70</v>
      </c>
      <c r="H677" s="47">
        <v>1200</v>
      </c>
      <c r="I677" s="47" t="s">
        <v>132</v>
      </c>
      <c r="J677" s="47" t="s">
        <v>120</v>
      </c>
      <c r="K677" s="121" t="s">
        <v>772</v>
      </c>
      <c r="L677" s="33" t="s">
        <v>9</v>
      </c>
      <c r="M677" s="10">
        <v>2.56</v>
      </c>
      <c r="N677" s="27">
        <v>6.4240000000000013</v>
      </c>
      <c r="O677" s="28">
        <v>1.31</v>
      </c>
      <c r="P677" s="27">
        <v>0</v>
      </c>
      <c r="Q677" s="40">
        <f t="shared" si="1963"/>
        <v>10</v>
      </c>
      <c r="R677" s="42">
        <f t="shared" ref="R677" si="2811">Q677+R676</f>
        <v>155.10000000000025</v>
      </c>
      <c r="S677" s="10">
        <f t="shared" ref="S677" si="2812">M677</f>
        <v>2.56</v>
      </c>
      <c r="T677" s="27">
        <f t="shared" ref="T677" si="2813">IF(S677&gt;0,T$4,0)</f>
        <v>1</v>
      </c>
      <c r="U677" s="28">
        <f t="shared" ref="U677" si="2814">O677</f>
        <v>1.31</v>
      </c>
      <c r="V677" s="27">
        <f t="shared" ref="V677" si="2815">IF(U677&gt;0,V$4,0)</f>
        <v>1</v>
      </c>
      <c r="W677" s="40">
        <f t="shared" si="2450"/>
        <v>1.87</v>
      </c>
      <c r="X677" s="42">
        <f t="shared" ref="X677" si="2816">W677+X676</f>
        <v>220.98999999999992</v>
      </c>
      <c r="Y677" s="117"/>
      <c r="Z677" s="27"/>
      <c r="AA677" s="33"/>
      <c r="AB677" s="27"/>
      <c r="AC677" s="27"/>
      <c r="AD677" s="27"/>
      <c r="AE677" s="118"/>
      <c r="AF677" s="117"/>
      <c r="AG677" s="27"/>
      <c r="AH677" s="33"/>
      <c r="AI677" s="27"/>
      <c r="AJ677" s="27"/>
      <c r="AK677" s="118"/>
      <c r="AL677" s="70"/>
    </row>
    <row r="678" spans="1:38" x14ac:dyDescent="0.2">
      <c r="A678" s="72"/>
      <c r="B678" s="34">
        <f t="shared" si="2424"/>
        <v>673</v>
      </c>
      <c r="C678" s="2" t="s">
        <v>1261</v>
      </c>
      <c r="D678" s="55">
        <v>44658</v>
      </c>
      <c r="E678" s="2" t="s">
        <v>44</v>
      </c>
      <c r="F678" s="47" t="s">
        <v>34</v>
      </c>
      <c r="G678" s="47" t="s">
        <v>67</v>
      </c>
      <c r="H678" s="47">
        <v>1200</v>
      </c>
      <c r="I678" s="47" t="s">
        <v>132</v>
      </c>
      <c r="J678" s="47" t="s">
        <v>120</v>
      </c>
      <c r="K678" s="121" t="s">
        <v>772</v>
      </c>
      <c r="L678" s="33" t="s">
        <v>74</v>
      </c>
      <c r="M678" s="10">
        <v>39.86</v>
      </c>
      <c r="N678" s="27">
        <v>0.25615384615384618</v>
      </c>
      <c r="O678" s="28">
        <v>4.49</v>
      </c>
      <c r="P678" s="27">
        <v>7.0000000000000021E-2</v>
      </c>
      <c r="Q678" s="40">
        <f t="shared" si="1963"/>
        <v>-0.3</v>
      </c>
      <c r="R678" s="42">
        <f t="shared" ref="R678" si="2817">Q678+R677</f>
        <v>154.80000000000024</v>
      </c>
      <c r="S678" s="10">
        <f t="shared" ref="S678" si="2818">M678</f>
        <v>39.86</v>
      </c>
      <c r="T678" s="27">
        <f t="shared" ref="T678" si="2819">IF(S678&gt;0,T$4,0)</f>
        <v>1</v>
      </c>
      <c r="U678" s="28">
        <f t="shared" ref="U678" si="2820">O678</f>
        <v>4.49</v>
      </c>
      <c r="V678" s="27">
        <f t="shared" ref="V678" si="2821">IF(U678&gt;0,V$4,0)</f>
        <v>1</v>
      </c>
      <c r="W678" s="40">
        <f t="shared" si="2450"/>
        <v>-2</v>
      </c>
      <c r="X678" s="42">
        <f t="shared" ref="X678" si="2822">W678+X677</f>
        <v>218.98999999999992</v>
      </c>
      <c r="Y678" s="117"/>
      <c r="Z678" s="27"/>
      <c r="AA678" s="33"/>
      <c r="AB678" s="27"/>
      <c r="AC678" s="27"/>
      <c r="AD678" s="27"/>
      <c r="AE678" s="118"/>
      <c r="AF678" s="117"/>
      <c r="AG678" s="27"/>
      <c r="AH678" s="33"/>
      <c r="AI678" s="27"/>
      <c r="AJ678" s="27"/>
      <c r="AK678" s="118"/>
      <c r="AL678" s="70"/>
    </row>
    <row r="679" spans="1:38" x14ac:dyDescent="0.2">
      <c r="A679" s="72"/>
      <c r="B679" s="34">
        <f t="shared" si="2424"/>
        <v>674</v>
      </c>
      <c r="C679" s="2" t="s">
        <v>1262</v>
      </c>
      <c r="D679" s="55">
        <v>44658</v>
      </c>
      <c r="E679" s="2" t="s">
        <v>44</v>
      </c>
      <c r="F679" s="47" t="s">
        <v>34</v>
      </c>
      <c r="G679" s="47" t="s">
        <v>67</v>
      </c>
      <c r="H679" s="47">
        <v>1200</v>
      </c>
      <c r="I679" s="47" t="s">
        <v>132</v>
      </c>
      <c r="J679" s="47" t="s">
        <v>120</v>
      </c>
      <c r="K679" s="121" t="s">
        <v>772</v>
      </c>
      <c r="L679" s="33" t="s">
        <v>56</v>
      </c>
      <c r="M679" s="10">
        <v>15.74</v>
      </c>
      <c r="N679" s="27">
        <v>0.67679245283018885</v>
      </c>
      <c r="O679" s="28">
        <v>2.34</v>
      </c>
      <c r="P679" s="27">
        <v>0.54</v>
      </c>
      <c r="Q679" s="40">
        <f t="shared" si="1963"/>
        <v>-1.2</v>
      </c>
      <c r="R679" s="42">
        <f t="shared" ref="R679:R680" si="2823">Q679+R678</f>
        <v>153.60000000000025</v>
      </c>
      <c r="S679" s="10">
        <f t="shared" ref="S679:S680" si="2824">M679</f>
        <v>15.74</v>
      </c>
      <c r="T679" s="27">
        <f t="shared" ref="T679:T680" si="2825">IF(S679&gt;0,T$4,0)</f>
        <v>1</v>
      </c>
      <c r="U679" s="28">
        <f t="shared" ref="U679:U680" si="2826">O679</f>
        <v>2.34</v>
      </c>
      <c r="V679" s="27">
        <f t="shared" ref="V679:V680" si="2827">IF(U679&gt;0,V$4,0)</f>
        <v>1</v>
      </c>
      <c r="W679" s="40">
        <f t="shared" si="2450"/>
        <v>-2</v>
      </c>
      <c r="X679" s="42">
        <f t="shared" ref="X679:X680" si="2828">W679+X678</f>
        <v>216.98999999999992</v>
      </c>
      <c r="Y679" s="117"/>
      <c r="Z679" s="27"/>
      <c r="AA679" s="33"/>
      <c r="AB679" s="27"/>
      <c r="AC679" s="27"/>
      <c r="AD679" s="27"/>
      <c r="AE679" s="118"/>
      <c r="AF679" s="117"/>
      <c r="AG679" s="27"/>
      <c r="AH679" s="33"/>
      <c r="AI679" s="27"/>
      <c r="AJ679" s="27"/>
      <c r="AK679" s="118"/>
      <c r="AL679" s="70"/>
    </row>
    <row r="680" spans="1:38" x14ac:dyDescent="0.2">
      <c r="A680" s="72"/>
      <c r="B680" s="34">
        <f t="shared" si="2424"/>
        <v>675</v>
      </c>
      <c r="C680" s="2" t="s">
        <v>1264</v>
      </c>
      <c r="D680" s="55">
        <v>44659</v>
      </c>
      <c r="E680" s="2" t="s">
        <v>55</v>
      </c>
      <c r="F680" s="47" t="s">
        <v>36</v>
      </c>
      <c r="G680" s="47" t="s">
        <v>67</v>
      </c>
      <c r="H680" s="47">
        <v>1100</v>
      </c>
      <c r="I680" s="47" t="s">
        <v>132</v>
      </c>
      <c r="J680" s="47" t="s">
        <v>120</v>
      </c>
      <c r="K680" s="121" t="s">
        <v>772</v>
      </c>
      <c r="L680" s="33" t="s">
        <v>12</v>
      </c>
      <c r="M680" s="10">
        <v>1.59</v>
      </c>
      <c r="N680" s="27">
        <v>16.917894736842104</v>
      </c>
      <c r="O680" s="28">
        <v>1.1299999999999999</v>
      </c>
      <c r="P680" s="27">
        <v>0</v>
      </c>
      <c r="Q680" s="40">
        <f t="shared" si="1963"/>
        <v>-16.899999999999999</v>
      </c>
      <c r="R680" s="42">
        <f t="shared" si="2823"/>
        <v>136.70000000000024</v>
      </c>
      <c r="S680" s="10">
        <f t="shared" si="2824"/>
        <v>1.59</v>
      </c>
      <c r="T680" s="27">
        <f t="shared" si="2825"/>
        <v>1</v>
      </c>
      <c r="U680" s="28">
        <f t="shared" si="2826"/>
        <v>1.1299999999999999</v>
      </c>
      <c r="V680" s="27">
        <f t="shared" si="2827"/>
        <v>1</v>
      </c>
      <c r="W680" s="40">
        <f t="shared" si="2450"/>
        <v>-0.87</v>
      </c>
      <c r="X680" s="42">
        <f t="shared" si="2828"/>
        <v>216.11999999999992</v>
      </c>
      <c r="Y680" s="117"/>
      <c r="Z680" s="27"/>
      <c r="AA680" s="33"/>
      <c r="AB680" s="27"/>
      <c r="AC680" s="27"/>
      <c r="AD680" s="27"/>
      <c r="AE680" s="118"/>
      <c r="AF680" s="117"/>
      <c r="AG680" s="27"/>
      <c r="AH680" s="33"/>
      <c r="AI680" s="27"/>
      <c r="AJ680" s="27"/>
      <c r="AK680" s="118"/>
      <c r="AL680" s="70"/>
    </row>
    <row r="681" spans="1:38" x14ac:dyDescent="0.2">
      <c r="A681" s="72"/>
      <c r="B681" s="34">
        <f t="shared" si="2424"/>
        <v>676</v>
      </c>
      <c r="C681" s="2" t="s">
        <v>1265</v>
      </c>
      <c r="D681" s="55">
        <v>44659</v>
      </c>
      <c r="E681" s="2" t="s">
        <v>55</v>
      </c>
      <c r="F681" s="47" t="s">
        <v>13</v>
      </c>
      <c r="G681" s="47" t="s">
        <v>69</v>
      </c>
      <c r="H681" s="47">
        <v>1200</v>
      </c>
      <c r="I681" s="47" t="s">
        <v>132</v>
      </c>
      <c r="J681" s="47" t="s">
        <v>120</v>
      </c>
      <c r="K681" s="121" t="s">
        <v>772</v>
      </c>
      <c r="L681" s="33" t="s">
        <v>8</v>
      </c>
      <c r="M681" s="10">
        <v>9.74</v>
      </c>
      <c r="N681" s="27">
        <v>1.1442857142857141</v>
      </c>
      <c r="O681" s="28">
        <v>2.62</v>
      </c>
      <c r="P681" s="27">
        <v>0.69538461538461482</v>
      </c>
      <c r="Q681" s="40">
        <f t="shared" si="1963"/>
        <v>0</v>
      </c>
      <c r="R681" s="42">
        <f t="shared" ref="R681" si="2829">Q681+R680</f>
        <v>136.70000000000024</v>
      </c>
      <c r="S681" s="10">
        <f t="shared" ref="S681" si="2830">M681</f>
        <v>9.74</v>
      </c>
      <c r="T681" s="27">
        <f t="shared" ref="T681" si="2831">IF(S681&gt;0,T$4,0)</f>
        <v>1</v>
      </c>
      <c r="U681" s="28">
        <f t="shared" ref="U681" si="2832">O681</f>
        <v>2.62</v>
      </c>
      <c r="V681" s="27">
        <f t="shared" ref="V681" si="2833">IF(U681&gt;0,V$4,0)</f>
        <v>1</v>
      </c>
      <c r="W681" s="40">
        <f t="shared" si="2450"/>
        <v>0.62</v>
      </c>
      <c r="X681" s="42">
        <f t="shared" ref="X681" si="2834">W681+X680</f>
        <v>216.73999999999992</v>
      </c>
      <c r="Y681" s="117"/>
      <c r="Z681" s="27"/>
      <c r="AA681" s="33"/>
      <c r="AB681" s="27"/>
      <c r="AC681" s="27"/>
      <c r="AD681" s="27"/>
      <c r="AE681" s="118"/>
      <c r="AF681" s="117"/>
      <c r="AG681" s="27"/>
      <c r="AH681" s="33"/>
      <c r="AI681" s="27"/>
      <c r="AJ681" s="27"/>
      <c r="AK681" s="118"/>
      <c r="AL681" s="70"/>
    </row>
    <row r="682" spans="1:38" x14ac:dyDescent="0.2">
      <c r="A682" s="72"/>
      <c r="B682" s="34">
        <f t="shared" si="2424"/>
        <v>677</v>
      </c>
      <c r="C682" s="2" t="s">
        <v>1266</v>
      </c>
      <c r="D682" s="55">
        <v>44659</v>
      </c>
      <c r="E682" s="2" t="s">
        <v>15</v>
      </c>
      <c r="F682" s="47" t="s">
        <v>36</v>
      </c>
      <c r="G682" s="47" t="s">
        <v>67</v>
      </c>
      <c r="H682" s="47">
        <v>1200</v>
      </c>
      <c r="I682" s="47" t="s">
        <v>132</v>
      </c>
      <c r="J682" s="47" t="s">
        <v>120</v>
      </c>
      <c r="K682" s="121" t="s">
        <v>772</v>
      </c>
      <c r="L682" s="33" t="s">
        <v>56</v>
      </c>
      <c r="M682" s="10">
        <v>2.56</v>
      </c>
      <c r="N682" s="27">
        <v>6.4240000000000013</v>
      </c>
      <c r="O682" s="28">
        <v>1.2</v>
      </c>
      <c r="P682" s="27">
        <v>0</v>
      </c>
      <c r="Q682" s="40">
        <f t="shared" si="1963"/>
        <v>-6.4</v>
      </c>
      <c r="R682" s="42">
        <f t="shared" ref="R682" si="2835">Q682+R681</f>
        <v>130.30000000000024</v>
      </c>
      <c r="S682" s="10">
        <f t="shared" ref="S682" si="2836">M682</f>
        <v>2.56</v>
      </c>
      <c r="T682" s="27">
        <f t="shared" ref="T682" si="2837">IF(S682&gt;0,T$4,0)</f>
        <v>1</v>
      </c>
      <c r="U682" s="28">
        <f t="shared" ref="U682" si="2838">O682</f>
        <v>1.2</v>
      </c>
      <c r="V682" s="27">
        <f t="shared" ref="V682" si="2839">IF(U682&gt;0,V$4,0)</f>
        <v>1</v>
      </c>
      <c r="W682" s="40">
        <f t="shared" si="2450"/>
        <v>-2</v>
      </c>
      <c r="X682" s="42">
        <f t="shared" ref="X682" si="2840">W682+X681</f>
        <v>214.73999999999992</v>
      </c>
      <c r="Y682" s="117"/>
      <c r="Z682" s="27"/>
      <c r="AA682" s="33"/>
      <c r="AB682" s="27"/>
      <c r="AC682" s="27"/>
      <c r="AD682" s="27"/>
      <c r="AE682" s="118"/>
      <c r="AF682" s="117"/>
      <c r="AG682" s="27"/>
      <c r="AH682" s="33"/>
      <c r="AI682" s="27"/>
      <c r="AJ682" s="27"/>
      <c r="AK682" s="118"/>
      <c r="AL682" s="70"/>
    </row>
    <row r="683" spans="1:38" x14ac:dyDescent="0.2">
      <c r="A683" s="72"/>
      <c r="B683" s="34">
        <f t="shared" si="2424"/>
        <v>678</v>
      </c>
      <c r="C683" s="2" t="s">
        <v>1112</v>
      </c>
      <c r="D683" s="55">
        <v>44659</v>
      </c>
      <c r="E683" s="2" t="s">
        <v>15</v>
      </c>
      <c r="F683" s="47" t="s">
        <v>10</v>
      </c>
      <c r="G683" s="47" t="s">
        <v>67</v>
      </c>
      <c r="H683" s="47">
        <v>1300</v>
      </c>
      <c r="I683" s="47" t="s">
        <v>132</v>
      </c>
      <c r="J683" s="47" t="s">
        <v>120</v>
      </c>
      <c r="K683" s="121" t="s">
        <v>772</v>
      </c>
      <c r="L683" s="33" t="s">
        <v>8</v>
      </c>
      <c r="M683" s="10">
        <v>13.5</v>
      </c>
      <c r="N683" s="27">
        <v>0.79799999999999993</v>
      </c>
      <c r="O683" s="28">
        <v>2.44</v>
      </c>
      <c r="P683" s="27">
        <v>0.52999999999999958</v>
      </c>
      <c r="Q683" s="40">
        <f t="shared" si="1963"/>
        <v>0</v>
      </c>
      <c r="R683" s="42">
        <f t="shared" ref="R683" si="2841">Q683+R682</f>
        <v>130.30000000000024</v>
      </c>
      <c r="S683" s="10">
        <f t="shared" ref="S683" si="2842">M683</f>
        <v>13.5</v>
      </c>
      <c r="T683" s="27">
        <f t="shared" ref="T683" si="2843">IF(S683&gt;0,T$4,0)</f>
        <v>1</v>
      </c>
      <c r="U683" s="28">
        <f t="shared" ref="U683" si="2844">O683</f>
        <v>2.44</v>
      </c>
      <c r="V683" s="27">
        <f t="shared" ref="V683" si="2845">IF(U683&gt;0,V$4,0)</f>
        <v>1</v>
      </c>
      <c r="W683" s="40">
        <f t="shared" si="2450"/>
        <v>0.44</v>
      </c>
      <c r="X683" s="42">
        <f t="shared" ref="X683" si="2846">W683+X682</f>
        <v>215.17999999999992</v>
      </c>
      <c r="Y683" s="117"/>
      <c r="Z683" s="27"/>
      <c r="AA683" s="33"/>
      <c r="AB683" s="27"/>
      <c r="AC683" s="27"/>
      <c r="AD683" s="27"/>
      <c r="AE683" s="118"/>
      <c r="AF683" s="117"/>
      <c r="AG683" s="27"/>
      <c r="AH683" s="33"/>
      <c r="AI683" s="27"/>
      <c r="AJ683" s="27"/>
      <c r="AK683" s="118"/>
      <c r="AL683" s="70"/>
    </row>
    <row r="684" spans="1:38" x14ac:dyDescent="0.2">
      <c r="A684" s="72"/>
      <c r="B684" s="34">
        <f t="shared" si="2424"/>
        <v>679</v>
      </c>
      <c r="C684" s="2" t="s">
        <v>1269</v>
      </c>
      <c r="D684" s="55">
        <v>44660</v>
      </c>
      <c r="E684" s="2" t="s">
        <v>49</v>
      </c>
      <c r="F684" s="47" t="s">
        <v>46</v>
      </c>
      <c r="G684" s="47" t="s">
        <v>1273</v>
      </c>
      <c r="H684" s="47">
        <v>1100</v>
      </c>
      <c r="I684" s="47" t="s">
        <v>132</v>
      </c>
      <c r="J684" s="47" t="s">
        <v>120</v>
      </c>
      <c r="K684" s="121" t="s">
        <v>772</v>
      </c>
      <c r="L684" s="33" t="s">
        <v>66</v>
      </c>
      <c r="M684" s="10">
        <v>7.85</v>
      </c>
      <c r="N684" s="27">
        <v>1.4531428571428568</v>
      </c>
      <c r="O684" s="28">
        <v>2.64</v>
      </c>
      <c r="P684" s="27">
        <v>0.90999999999999992</v>
      </c>
      <c r="Q684" s="40">
        <f t="shared" si="1963"/>
        <v>-2.4</v>
      </c>
      <c r="R684" s="42">
        <f t="shared" ref="R684" si="2847">Q684+R683</f>
        <v>127.90000000000023</v>
      </c>
      <c r="S684" s="10">
        <f t="shared" ref="S684" si="2848">M684</f>
        <v>7.85</v>
      </c>
      <c r="T684" s="27">
        <f t="shared" ref="T684" si="2849">IF(S684&gt;0,T$4,0)</f>
        <v>1</v>
      </c>
      <c r="U684" s="28">
        <f t="shared" ref="U684" si="2850">O684</f>
        <v>2.64</v>
      </c>
      <c r="V684" s="27">
        <f t="shared" ref="V684" si="2851">IF(U684&gt;0,V$4,0)</f>
        <v>1</v>
      </c>
      <c r="W684" s="40">
        <f t="shared" si="2450"/>
        <v>-2</v>
      </c>
      <c r="X684" s="42">
        <f t="shared" ref="X684" si="2852">W684+X683</f>
        <v>213.17999999999992</v>
      </c>
      <c r="Y684" s="117"/>
      <c r="Z684" s="27"/>
      <c r="AA684" s="33"/>
      <c r="AB684" s="27"/>
      <c r="AC684" s="27"/>
      <c r="AD684" s="27"/>
      <c r="AE684" s="118"/>
      <c r="AF684" s="117"/>
      <c r="AG684" s="27"/>
      <c r="AH684" s="33"/>
      <c r="AI684" s="27"/>
      <c r="AJ684" s="27"/>
      <c r="AK684" s="118"/>
      <c r="AL684" s="70"/>
    </row>
    <row r="685" spans="1:38" x14ac:dyDescent="0.2">
      <c r="A685" s="72"/>
      <c r="B685" s="34">
        <f t="shared" si="2424"/>
        <v>680</v>
      </c>
      <c r="C685" s="2" t="s">
        <v>964</v>
      </c>
      <c r="D685" s="55">
        <v>44660</v>
      </c>
      <c r="E685" s="2" t="s">
        <v>49</v>
      </c>
      <c r="F685" s="47" t="s">
        <v>46</v>
      </c>
      <c r="G685" s="47" t="s">
        <v>1273</v>
      </c>
      <c r="H685" s="47">
        <v>1100</v>
      </c>
      <c r="I685" s="47" t="s">
        <v>132</v>
      </c>
      <c r="J685" s="47" t="s">
        <v>120</v>
      </c>
      <c r="K685" s="121" t="s">
        <v>772</v>
      </c>
      <c r="L685" s="33" t="s">
        <v>56</v>
      </c>
      <c r="M685" s="10">
        <v>11</v>
      </c>
      <c r="N685" s="27">
        <v>1</v>
      </c>
      <c r="O685" s="28">
        <v>3.75</v>
      </c>
      <c r="P685" s="27">
        <v>0.36071428571428577</v>
      </c>
      <c r="Q685" s="40">
        <f t="shared" si="1963"/>
        <v>-1.4</v>
      </c>
      <c r="R685" s="42">
        <f t="shared" ref="R685" si="2853">Q685+R684</f>
        <v>126.50000000000023</v>
      </c>
      <c r="S685" s="10">
        <f t="shared" ref="S685" si="2854">M685</f>
        <v>11</v>
      </c>
      <c r="T685" s="27">
        <f t="shared" ref="T685" si="2855">IF(S685&gt;0,T$4,0)</f>
        <v>1</v>
      </c>
      <c r="U685" s="28">
        <f t="shared" ref="U685" si="2856">O685</f>
        <v>3.75</v>
      </c>
      <c r="V685" s="27">
        <f t="shared" ref="V685" si="2857">IF(U685&gt;0,V$4,0)</f>
        <v>1</v>
      </c>
      <c r="W685" s="40">
        <f t="shared" si="2450"/>
        <v>-2</v>
      </c>
      <c r="X685" s="42">
        <f t="shared" ref="X685" si="2858">W685+X684</f>
        <v>211.17999999999992</v>
      </c>
      <c r="Y685" s="117"/>
      <c r="Z685" s="27"/>
      <c r="AA685" s="33"/>
      <c r="AB685" s="27"/>
      <c r="AC685" s="27"/>
      <c r="AD685" s="27"/>
      <c r="AE685" s="118"/>
      <c r="AF685" s="117"/>
      <c r="AG685" s="27"/>
      <c r="AH685" s="33"/>
      <c r="AI685" s="27"/>
      <c r="AJ685" s="27"/>
      <c r="AK685" s="118"/>
      <c r="AL685" s="70"/>
    </row>
    <row r="686" spans="1:38" x14ac:dyDescent="0.2">
      <c r="A686" s="72"/>
      <c r="B686" s="34">
        <f t="shared" si="2424"/>
        <v>681</v>
      </c>
      <c r="C686" s="2" t="s">
        <v>1186</v>
      </c>
      <c r="D686" s="55">
        <v>44660</v>
      </c>
      <c r="E686" s="2" t="s">
        <v>47</v>
      </c>
      <c r="F686" s="47" t="s">
        <v>41</v>
      </c>
      <c r="G686" s="47" t="s">
        <v>245</v>
      </c>
      <c r="H686" s="47">
        <v>1050</v>
      </c>
      <c r="I686" s="47" t="s">
        <v>132</v>
      </c>
      <c r="J686" s="47" t="s">
        <v>438</v>
      </c>
      <c r="K686" s="121" t="s">
        <v>772</v>
      </c>
      <c r="L686" s="33" t="s">
        <v>8</v>
      </c>
      <c r="M686" s="10">
        <v>8.0500000000000007</v>
      </c>
      <c r="N686" s="27">
        <v>1.4242857142857144</v>
      </c>
      <c r="O686" s="28">
        <v>2.1800000000000002</v>
      </c>
      <c r="P686" s="27">
        <v>1.2355555555555555</v>
      </c>
      <c r="Q686" s="40">
        <f t="shared" si="1963"/>
        <v>0</v>
      </c>
      <c r="R686" s="42">
        <f t="shared" ref="R686" si="2859">Q686+R685</f>
        <v>126.50000000000023</v>
      </c>
      <c r="S686" s="10">
        <f t="shared" ref="S686" si="2860">M686</f>
        <v>8.0500000000000007</v>
      </c>
      <c r="T686" s="27">
        <f t="shared" ref="T686" si="2861">IF(S686&gt;0,T$4,0)</f>
        <v>1</v>
      </c>
      <c r="U686" s="28">
        <f t="shared" ref="U686" si="2862">O686</f>
        <v>2.1800000000000002</v>
      </c>
      <c r="V686" s="27">
        <f t="shared" ref="V686" si="2863">IF(U686&gt;0,V$4,0)</f>
        <v>1</v>
      </c>
      <c r="W686" s="40">
        <f t="shared" si="2450"/>
        <v>0.18</v>
      </c>
      <c r="X686" s="42">
        <f t="shared" ref="X686" si="2864">W686+X685</f>
        <v>211.35999999999993</v>
      </c>
      <c r="Y686" s="117"/>
      <c r="Z686" s="27"/>
      <c r="AA686" s="33"/>
      <c r="AB686" s="27"/>
      <c r="AC686" s="27"/>
      <c r="AD686" s="27"/>
      <c r="AE686" s="118"/>
      <c r="AF686" s="117"/>
      <c r="AG686" s="27"/>
      <c r="AH686" s="33"/>
      <c r="AI686" s="27"/>
      <c r="AJ686" s="27"/>
      <c r="AK686" s="118"/>
      <c r="AL686" s="70"/>
    </row>
    <row r="687" spans="1:38" x14ac:dyDescent="0.2">
      <c r="A687" s="72"/>
      <c r="B687" s="34">
        <f t="shared" si="2424"/>
        <v>682</v>
      </c>
      <c r="C687" s="2" t="s">
        <v>1270</v>
      </c>
      <c r="D687" s="55">
        <v>44660</v>
      </c>
      <c r="E687" s="2" t="s">
        <v>47</v>
      </c>
      <c r="F687" s="47" t="s">
        <v>41</v>
      </c>
      <c r="G687" s="47" t="s">
        <v>245</v>
      </c>
      <c r="H687" s="47">
        <v>1050</v>
      </c>
      <c r="I687" s="47" t="s">
        <v>132</v>
      </c>
      <c r="J687" s="47" t="s">
        <v>438</v>
      </c>
      <c r="K687" s="121" t="s">
        <v>772</v>
      </c>
      <c r="L687" s="33" t="s">
        <v>66</v>
      </c>
      <c r="M687" s="10">
        <v>80</v>
      </c>
      <c r="N687" s="27">
        <v>0.12645569620253166</v>
      </c>
      <c r="O687" s="28">
        <v>9</v>
      </c>
      <c r="P687" s="27">
        <v>0.01</v>
      </c>
      <c r="Q687" s="40">
        <f t="shared" si="1963"/>
        <v>-0.1</v>
      </c>
      <c r="R687" s="42">
        <f t="shared" ref="R687" si="2865">Q687+R686</f>
        <v>126.40000000000023</v>
      </c>
      <c r="S687" s="10">
        <f t="shared" ref="S687" si="2866">M687</f>
        <v>80</v>
      </c>
      <c r="T687" s="27">
        <f t="shared" ref="T687" si="2867">IF(S687&gt;0,T$4,0)</f>
        <v>1</v>
      </c>
      <c r="U687" s="28">
        <f t="shared" ref="U687" si="2868">O687</f>
        <v>9</v>
      </c>
      <c r="V687" s="27">
        <f t="shared" ref="V687" si="2869">IF(U687&gt;0,V$4,0)</f>
        <v>1</v>
      </c>
      <c r="W687" s="40">
        <f t="shared" si="2450"/>
        <v>-2</v>
      </c>
      <c r="X687" s="42">
        <f t="shared" ref="X687" si="2870">W687+X686</f>
        <v>209.35999999999993</v>
      </c>
      <c r="Y687" s="117"/>
      <c r="Z687" s="27"/>
      <c r="AA687" s="33"/>
      <c r="AB687" s="27"/>
      <c r="AC687" s="27"/>
      <c r="AD687" s="27"/>
      <c r="AE687" s="118"/>
      <c r="AF687" s="117"/>
      <c r="AG687" s="27"/>
      <c r="AH687" s="33"/>
      <c r="AI687" s="27"/>
      <c r="AJ687" s="27"/>
      <c r="AK687" s="118"/>
      <c r="AL687" s="70"/>
    </row>
    <row r="688" spans="1:38" x14ac:dyDescent="0.2">
      <c r="A688" s="72"/>
      <c r="B688" s="34">
        <f t="shared" si="2424"/>
        <v>683</v>
      </c>
      <c r="C688" s="2" t="s">
        <v>798</v>
      </c>
      <c r="D688" s="55">
        <v>44660</v>
      </c>
      <c r="E688" s="2" t="s">
        <v>47</v>
      </c>
      <c r="F688" s="47" t="s">
        <v>29</v>
      </c>
      <c r="G688" s="47" t="s">
        <v>692</v>
      </c>
      <c r="H688" s="47">
        <v>1100</v>
      </c>
      <c r="I688" s="47" t="s">
        <v>132</v>
      </c>
      <c r="J688" s="47" t="s">
        <v>438</v>
      </c>
      <c r="K688" s="121" t="s">
        <v>772</v>
      </c>
      <c r="L688" s="33" t="s">
        <v>66</v>
      </c>
      <c r="M688" s="10">
        <v>8.8000000000000007</v>
      </c>
      <c r="N688" s="27">
        <v>1.2780224403927067</v>
      </c>
      <c r="O688" s="28">
        <v>2.89</v>
      </c>
      <c r="P688" s="27">
        <v>0.67</v>
      </c>
      <c r="Q688" s="40">
        <f t="shared" si="1963"/>
        <v>-1.9</v>
      </c>
      <c r="R688" s="42">
        <f t="shared" ref="R688" si="2871">Q688+R687</f>
        <v>124.50000000000023</v>
      </c>
      <c r="S688" s="10">
        <f t="shared" ref="S688" si="2872">M688</f>
        <v>8.8000000000000007</v>
      </c>
      <c r="T688" s="27">
        <f t="shared" ref="T688" si="2873">IF(S688&gt;0,T$4,0)</f>
        <v>1</v>
      </c>
      <c r="U688" s="28">
        <f t="shared" ref="U688" si="2874">O688</f>
        <v>2.89</v>
      </c>
      <c r="V688" s="27">
        <f t="shared" ref="V688" si="2875">IF(U688&gt;0,V$4,0)</f>
        <v>1</v>
      </c>
      <c r="W688" s="40">
        <f t="shared" si="2450"/>
        <v>-2</v>
      </c>
      <c r="X688" s="42">
        <f t="shared" ref="X688" si="2876">W688+X687</f>
        <v>207.35999999999993</v>
      </c>
      <c r="Y688" s="117"/>
      <c r="Z688" s="27"/>
      <c r="AA688" s="33"/>
      <c r="AB688" s="27"/>
      <c r="AC688" s="27"/>
      <c r="AD688" s="27"/>
      <c r="AE688" s="118"/>
      <c r="AF688" s="117"/>
      <c r="AG688" s="27"/>
      <c r="AH688" s="33"/>
      <c r="AI688" s="27"/>
      <c r="AJ688" s="27"/>
      <c r="AK688" s="118"/>
      <c r="AL688" s="70"/>
    </row>
    <row r="689" spans="1:38" x14ac:dyDescent="0.2">
      <c r="A689" s="72"/>
      <c r="B689" s="34">
        <f t="shared" si="2424"/>
        <v>684</v>
      </c>
      <c r="C689" s="2" t="s">
        <v>1271</v>
      </c>
      <c r="D689" s="55">
        <v>44660</v>
      </c>
      <c r="E689" s="2" t="s">
        <v>615</v>
      </c>
      <c r="F689" s="47" t="s">
        <v>34</v>
      </c>
      <c r="G689" s="47" t="s">
        <v>812</v>
      </c>
      <c r="H689" s="47">
        <v>1200</v>
      </c>
      <c r="I689" s="47" t="s">
        <v>133</v>
      </c>
      <c r="J689" s="47" t="s">
        <v>178</v>
      </c>
      <c r="K689" s="121" t="s">
        <v>772</v>
      </c>
      <c r="L689" s="33" t="s">
        <v>56</v>
      </c>
      <c r="M689" s="10">
        <v>16.440000000000001</v>
      </c>
      <c r="N689" s="27">
        <v>0.64548387096774196</v>
      </c>
      <c r="O689" s="28">
        <v>4.7300000000000004</v>
      </c>
      <c r="P689" s="27">
        <v>0.18285714285714288</v>
      </c>
      <c r="Q689" s="40">
        <f t="shared" si="1963"/>
        <v>-0.8</v>
      </c>
      <c r="R689" s="42">
        <f t="shared" ref="R689" si="2877">Q689+R688</f>
        <v>123.70000000000023</v>
      </c>
      <c r="S689" s="10">
        <f t="shared" ref="S689" si="2878">M689</f>
        <v>16.440000000000001</v>
      </c>
      <c r="T689" s="27">
        <f t="shared" ref="T689" si="2879">IF(S689&gt;0,T$4,0)</f>
        <v>1</v>
      </c>
      <c r="U689" s="28">
        <f t="shared" ref="U689" si="2880">O689</f>
        <v>4.7300000000000004</v>
      </c>
      <c r="V689" s="27">
        <f t="shared" ref="V689" si="2881">IF(U689&gt;0,V$4,0)</f>
        <v>1</v>
      </c>
      <c r="W689" s="40">
        <f t="shared" si="2450"/>
        <v>-2</v>
      </c>
      <c r="X689" s="42">
        <f t="shared" ref="X689" si="2882">W689+X688</f>
        <v>205.35999999999993</v>
      </c>
      <c r="Y689" s="117"/>
      <c r="Z689" s="27"/>
      <c r="AA689" s="33"/>
      <c r="AB689" s="27"/>
      <c r="AC689" s="27"/>
      <c r="AD689" s="27"/>
      <c r="AE689" s="118"/>
      <c r="AF689" s="117"/>
      <c r="AG689" s="27"/>
      <c r="AH689" s="33"/>
      <c r="AI689" s="27"/>
      <c r="AJ689" s="27"/>
      <c r="AK689" s="118"/>
      <c r="AL689" s="70"/>
    </row>
    <row r="690" spans="1:38" x14ac:dyDescent="0.2">
      <c r="A690" s="72"/>
      <c r="B690" s="34">
        <f t="shared" si="2424"/>
        <v>685</v>
      </c>
      <c r="C690" s="2" t="s">
        <v>1272</v>
      </c>
      <c r="D690" s="55">
        <v>44660</v>
      </c>
      <c r="E690" s="2" t="s">
        <v>615</v>
      </c>
      <c r="F690" s="47" t="s">
        <v>34</v>
      </c>
      <c r="G690" s="47" t="s">
        <v>812</v>
      </c>
      <c r="H690" s="47">
        <v>1200</v>
      </c>
      <c r="I690" s="47" t="s">
        <v>133</v>
      </c>
      <c r="J690" s="47" t="s">
        <v>178</v>
      </c>
      <c r="K690" s="121" t="s">
        <v>772</v>
      </c>
      <c r="L690" s="33" t="s">
        <v>204</v>
      </c>
      <c r="M690" s="10">
        <v>23.02</v>
      </c>
      <c r="N690" s="27">
        <v>0.45545454545454545</v>
      </c>
      <c r="O690" s="28">
        <v>5.88</v>
      </c>
      <c r="P690" s="27">
        <v>9.0000000000000024E-2</v>
      </c>
      <c r="Q690" s="40">
        <f t="shared" si="1963"/>
        <v>-0.5</v>
      </c>
      <c r="R690" s="42">
        <f t="shared" ref="R690" si="2883">Q690+R689</f>
        <v>123.20000000000023</v>
      </c>
      <c r="S690" s="10">
        <f t="shared" ref="S690" si="2884">M690</f>
        <v>23.02</v>
      </c>
      <c r="T690" s="27">
        <f t="shared" ref="T690" si="2885">IF(S690&gt;0,T$4,0)</f>
        <v>1</v>
      </c>
      <c r="U690" s="28">
        <f t="shared" ref="U690" si="2886">O690</f>
        <v>5.88</v>
      </c>
      <c r="V690" s="27">
        <f t="shared" ref="V690" si="2887">IF(U690&gt;0,V$4,0)</f>
        <v>1</v>
      </c>
      <c r="W690" s="40">
        <f t="shared" si="2450"/>
        <v>-2</v>
      </c>
      <c r="X690" s="42">
        <f t="shared" ref="X690" si="2888">W690+X689</f>
        <v>203.35999999999993</v>
      </c>
      <c r="Y690" s="117"/>
      <c r="Z690" s="27"/>
      <c r="AA690" s="33"/>
      <c r="AB690" s="27"/>
      <c r="AC690" s="27"/>
      <c r="AD690" s="27"/>
      <c r="AE690" s="118"/>
      <c r="AF690" s="117"/>
      <c r="AG690" s="27"/>
      <c r="AH690" s="33"/>
      <c r="AI690" s="27"/>
      <c r="AJ690" s="27"/>
      <c r="AK690" s="118"/>
      <c r="AL690" s="70"/>
    </row>
    <row r="691" spans="1:38" x14ac:dyDescent="0.2">
      <c r="A691" s="72"/>
      <c r="B691" s="34">
        <f t="shared" si="2424"/>
        <v>686</v>
      </c>
      <c r="C691" s="2" t="s">
        <v>1274</v>
      </c>
      <c r="D691" s="55">
        <v>44661</v>
      </c>
      <c r="E691" s="2" t="s">
        <v>28</v>
      </c>
      <c r="F691" s="47" t="s">
        <v>25</v>
      </c>
      <c r="G691" s="47" t="s">
        <v>245</v>
      </c>
      <c r="H691" s="47">
        <v>1100</v>
      </c>
      <c r="I691" s="47" t="s">
        <v>132</v>
      </c>
      <c r="J691" s="47" t="s">
        <v>120</v>
      </c>
      <c r="K691" s="121" t="s">
        <v>772</v>
      </c>
      <c r="L691" s="33" t="s">
        <v>9</v>
      </c>
      <c r="M691" s="10">
        <v>2.4500000000000002</v>
      </c>
      <c r="N691" s="27">
        <v>6.8941586073500964</v>
      </c>
      <c r="O691" s="28">
        <v>1.22</v>
      </c>
      <c r="P691" s="27">
        <v>0</v>
      </c>
      <c r="Q691" s="40">
        <f t="shared" si="1963"/>
        <v>10</v>
      </c>
      <c r="R691" s="42">
        <f t="shared" ref="R691" si="2889">Q691+R690</f>
        <v>133.20000000000022</v>
      </c>
      <c r="S691" s="10">
        <f t="shared" ref="S691" si="2890">M691</f>
        <v>2.4500000000000002</v>
      </c>
      <c r="T691" s="27">
        <f t="shared" ref="T691" si="2891">IF(S691&gt;0,T$4,0)</f>
        <v>1</v>
      </c>
      <c r="U691" s="28">
        <f t="shared" ref="U691" si="2892">O691</f>
        <v>1.22</v>
      </c>
      <c r="V691" s="27">
        <f t="shared" ref="V691" si="2893">IF(U691&gt;0,V$4,0)</f>
        <v>1</v>
      </c>
      <c r="W691" s="40">
        <f t="shared" si="2450"/>
        <v>1.67</v>
      </c>
      <c r="X691" s="42">
        <f t="shared" ref="X691" si="2894">W691+X690</f>
        <v>205.02999999999992</v>
      </c>
      <c r="Y691" s="117"/>
      <c r="Z691" s="27"/>
      <c r="AA691" s="33"/>
      <c r="AB691" s="27"/>
      <c r="AC691" s="27"/>
      <c r="AD691" s="27"/>
      <c r="AE691" s="118"/>
      <c r="AF691" s="117"/>
      <c r="AG691" s="27"/>
      <c r="AH691" s="33"/>
      <c r="AI691" s="27"/>
      <c r="AJ691" s="27"/>
      <c r="AK691" s="118"/>
      <c r="AL691" s="70"/>
    </row>
    <row r="692" spans="1:38" x14ac:dyDescent="0.2">
      <c r="A692" s="72"/>
      <c r="B692" s="34">
        <f t="shared" si="2424"/>
        <v>687</v>
      </c>
      <c r="C692" s="2" t="s">
        <v>1275</v>
      </c>
      <c r="D692" s="55">
        <v>44661</v>
      </c>
      <c r="E692" s="2" t="s">
        <v>28</v>
      </c>
      <c r="F692" s="47" t="s">
        <v>10</v>
      </c>
      <c r="G692" s="47" t="s">
        <v>67</v>
      </c>
      <c r="H692" s="47">
        <v>1000</v>
      </c>
      <c r="I692" s="47" t="s">
        <v>132</v>
      </c>
      <c r="J692" s="47" t="s">
        <v>120</v>
      </c>
      <c r="K692" s="121" t="s">
        <v>772</v>
      </c>
      <c r="L692" s="33" t="s">
        <v>86</v>
      </c>
      <c r="M692" s="10">
        <v>23</v>
      </c>
      <c r="N692" s="27">
        <v>0.45545454545454545</v>
      </c>
      <c r="O692" s="28">
        <v>4.7</v>
      </c>
      <c r="P692" s="27">
        <v>0.13000000000000003</v>
      </c>
      <c r="Q692" s="40">
        <f t="shared" si="1963"/>
        <v>-0.6</v>
      </c>
      <c r="R692" s="42">
        <f t="shared" ref="R692" si="2895">Q692+R691</f>
        <v>132.60000000000022</v>
      </c>
      <c r="S692" s="10">
        <f t="shared" ref="S692" si="2896">M692</f>
        <v>23</v>
      </c>
      <c r="T692" s="27">
        <f t="shared" ref="T692" si="2897">IF(S692&gt;0,T$4,0)</f>
        <v>1</v>
      </c>
      <c r="U692" s="28">
        <f t="shared" ref="U692" si="2898">O692</f>
        <v>4.7</v>
      </c>
      <c r="V692" s="27">
        <f t="shared" ref="V692" si="2899">IF(U692&gt;0,V$4,0)</f>
        <v>1</v>
      </c>
      <c r="W692" s="40">
        <f t="shared" si="2450"/>
        <v>-2</v>
      </c>
      <c r="X692" s="42">
        <f t="shared" ref="X692" si="2900">W692+X691</f>
        <v>203.02999999999992</v>
      </c>
      <c r="Y692" s="117"/>
      <c r="Z692" s="27"/>
      <c r="AA692" s="33"/>
      <c r="AB692" s="27"/>
      <c r="AC692" s="27"/>
      <c r="AD692" s="27"/>
      <c r="AE692" s="118"/>
      <c r="AF692" s="117"/>
      <c r="AG692" s="27"/>
      <c r="AH692" s="33"/>
      <c r="AI692" s="27"/>
      <c r="AJ692" s="27"/>
      <c r="AK692" s="118"/>
      <c r="AL692" s="70"/>
    </row>
    <row r="693" spans="1:38" x14ac:dyDescent="0.2">
      <c r="A693" s="72"/>
      <c r="B693" s="34">
        <f t="shared" si="2424"/>
        <v>688</v>
      </c>
      <c r="C693" s="2" t="s">
        <v>1277</v>
      </c>
      <c r="D693" s="55">
        <v>44661</v>
      </c>
      <c r="E693" s="2" t="s">
        <v>28</v>
      </c>
      <c r="F693" s="47" t="s">
        <v>34</v>
      </c>
      <c r="G693" s="47" t="s">
        <v>70</v>
      </c>
      <c r="H693" s="47">
        <v>1000</v>
      </c>
      <c r="I693" s="47" t="s">
        <v>132</v>
      </c>
      <c r="J693" s="47" t="s">
        <v>120</v>
      </c>
      <c r="K693" s="121" t="s">
        <v>772</v>
      </c>
      <c r="L693" s="33" t="s">
        <v>12</v>
      </c>
      <c r="M693" s="10">
        <v>3.3</v>
      </c>
      <c r="N693" s="27">
        <v>4.3523456790123456</v>
      </c>
      <c r="O693" s="28">
        <v>1.4</v>
      </c>
      <c r="P693" s="27">
        <v>0</v>
      </c>
      <c r="Q693" s="40">
        <f t="shared" si="1963"/>
        <v>-4.4000000000000004</v>
      </c>
      <c r="R693" s="42">
        <f t="shared" ref="R693" si="2901">Q693+R692</f>
        <v>128.20000000000022</v>
      </c>
      <c r="S693" s="10">
        <f t="shared" ref="S693" si="2902">M693</f>
        <v>3.3</v>
      </c>
      <c r="T693" s="27">
        <f t="shared" ref="T693" si="2903">IF(S693&gt;0,T$4,0)</f>
        <v>1</v>
      </c>
      <c r="U693" s="28">
        <f t="shared" ref="U693" si="2904">O693</f>
        <v>1.4</v>
      </c>
      <c r="V693" s="27">
        <f t="shared" ref="V693" si="2905">IF(U693&gt;0,V$4,0)</f>
        <v>1</v>
      </c>
      <c r="W693" s="40">
        <f t="shared" si="2450"/>
        <v>-0.6</v>
      </c>
      <c r="X693" s="42">
        <f t="shared" ref="X693" si="2906">W693+X692</f>
        <v>202.42999999999992</v>
      </c>
      <c r="Y693" s="117"/>
      <c r="Z693" s="27"/>
      <c r="AA693" s="33"/>
      <c r="AB693" s="27"/>
      <c r="AC693" s="27"/>
      <c r="AD693" s="27"/>
      <c r="AE693" s="118"/>
      <c r="AF693" s="117"/>
      <c r="AG693" s="27"/>
      <c r="AH693" s="33"/>
      <c r="AI693" s="27"/>
      <c r="AJ693" s="27"/>
      <c r="AK693" s="118"/>
      <c r="AL693" s="70"/>
    </row>
    <row r="694" spans="1:38" x14ac:dyDescent="0.2">
      <c r="A694" s="72"/>
      <c r="B694" s="34">
        <f t="shared" si="2424"/>
        <v>689</v>
      </c>
      <c r="C694" s="2" t="s">
        <v>1278</v>
      </c>
      <c r="D694" s="55">
        <v>44661</v>
      </c>
      <c r="E694" s="2" t="s">
        <v>77</v>
      </c>
      <c r="F694" s="47" t="s">
        <v>25</v>
      </c>
      <c r="G694" s="47" t="s">
        <v>245</v>
      </c>
      <c r="H694" s="47">
        <v>1000</v>
      </c>
      <c r="I694" s="47" t="s">
        <v>132</v>
      </c>
      <c r="J694" s="47" t="s">
        <v>120</v>
      </c>
      <c r="K694" s="121" t="s">
        <v>772</v>
      </c>
      <c r="L694" s="33" t="s">
        <v>9</v>
      </c>
      <c r="M694" s="10">
        <v>6.8</v>
      </c>
      <c r="N694" s="27">
        <v>1.7235396518375241</v>
      </c>
      <c r="O694" s="28">
        <v>2.4700000000000002</v>
      </c>
      <c r="P694" s="27">
        <v>1.1466666666666667</v>
      </c>
      <c r="Q694" s="40">
        <f t="shared" si="1963"/>
        <v>11.7</v>
      </c>
      <c r="R694" s="42">
        <f t="shared" ref="R694" si="2907">Q694+R693</f>
        <v>139.9000000000002</v>
      </c>
      <c r="S694" s="10">
        <f t="shared" ref="S694" si="2908">M694</f>
        <v>6.8</v>
      </c>
      <c r="T694" s="27">
        <f t="shared" ref="T694" si="2909">IF(S694&gt;0,T$4,0)</f>
        <v>1</v>
      </c>
      <c r="U694" s="28">
        <f t="shared" ref="U694" si="2910">O694</f>
        <v>2.4700000000000002</v>
      </c>
      <c r="V694" s="27">
        <f t="shared" ref="V694" si="2911">IF(U694&gt;0,V$4,0)</f>
        <v>1</v>
      </c>
      <c r="W694" s="40">
        <f t="shared" si="2450"/>
        <v>7.27</v>
      </c>
      <c r="X694" s="42">
        <f t="shared" ref="X694" si="2912">W694+X693</f>
        <v>209.69999999999993</v>
      </c>
      <c r="Y694" s="117"/>
      <c r="Z694" s="27"/>
      <c r="AA694" s="33"/>
      <c r="AB694" s="27"/>
      <c r="AC694" s="27"/>
      <c r="AD694" s="27"/>
      <c r="AE694" s="118"/>
      <c r="AF694" s="117"/>
      <c r="AG694" s="27"/>
      <c r="AH694" s="33"/>
      <c r="AI694" s="27"/>
      <c r="AJ694" s="27"/>
      <c r="AK694" s="118"/>
      <c r="AL694" s="70"/>
    </row>
    <row r="695" spans="1:38" x14ac:dyDescent="0.2">
      <c r="A695" s="72"/>
      <c r="B695" s="34">
        <f t="shared" si="2424"/>
        <v>690</v>
      </c>
      <c r="C695" s="2" t="s">
        <v>1279</v>
      </c>
      <c r="D695" s="55">
        <v>44661</v>
      </c>
      <c r="E695" s="2" t="s">
        <v>77</v>
      </c>
      <c r="F695" s="47" t="s">
        <v>36</v>
      </c>
      <c r="G695" s="47" t="s">
        <v>67</v>
      </c>
      <c r="H695" s="47">
        <v>1200</v>
      </c>
      <c r="I695" s="47" t="s">
        <v>132</v>
      </c>
      <c r="J695" s="47" t="s">
        <v>120</v>
      </c>
      <c r="K695" s="121" t="s">
        <v>772</v>
      </c>
      <c r="L695" s="33" t="s">
        <v>12</v>
      </c>
      <c r="M695" s="10">
        <v>4</v>
      </c>
      <c r="N695" s="27">
        <v>3.3200000000000003</v>
      </c>
      <c r="O695" s="28">
        <v>1.68</v>
      </c>
      <c r="P695" s="27">
        <v>0</v>
      </c>
      <c r="Q695" s="40">
        <f t="shared" si="1963"/>
        <v>-3.3</v>
      </c>
      <c r="R695" s="42">
        <f t="shared" ref="R695" si="2913">Q695+R694</f>
        <v>136.60000000000019</v>
      </c>
      <c r="S695" s="10">
        <f t="shared" ref="S695" si="2914">M695</f>
        <v>4</v>
      </c>
      <c r="T695" s="27">
        <f t="shared" ref="T695" si="2915">IF(S695&gt;0,T$4,0)</f>
        <v>1</v>
      </c>
      <c r="U695" s="28">
        <f t="shared" ref="U695" si="2916">O695</f>
        <v>1.68</v>
      </c>
      <c r="V695" s="27">
        <f t="shared" ref="V695" si="2917">IF(U695&gt;0,V$4,0)</f>
        <v>1</v>
      </c>
      <c r="W695" s="40">
        <f t="shared" si="2450"/>
        <v>-0.32</v>
      </c>
      <c r="X695" s="42">
        <f t="shared" ref="X695" si="2918">W695+X694</f>
        <v>209.37999999999994</v>
      </c>
      <c r="Y695" s="117"/>
      <c r="Z695" s="27"/>
      <c r="AA695" s="33"/>
      <c r="AB695" s="27"/>
      <c r="AC695" s="27"/>
      <c r="AD695" s="27"/>
      <c r="AE695" s="118"/>
      <c r="AF695" s="117"/>
      <c r="AG695" s="27"/>
      <c r="AH695" s="33"/>
      <c r="AI695" s="27"/>
      <c r="AJ695" s="27"/>
      <c r="AK695" s="118"/>
      <c r="AL695" s="70"/>
    </row>
    <row r="696" spans="1:38" x14ac:dyDescent="0.2">
      <c r="A696" s="72"/>
      <c r="B696" s="34">
        <f t="shared" si="2424"/>
        <v>691</v>
      </c>
      <c r="C696" s="2" t="s">
        <v>1281</v>
      </c>
      <c r="D696" s="55">
        <v>44661</v>
      </c>
      <c r="E696" s="2" t="s">
        <v>77</v>
      </c>
      <c r="F696" s="47" t="s">
        <v>48</v>
      </c>
      <c r="G696" s="47" t="s">
        <v>72</v>
      </c>
      <c r="H696" s="47">
        <v>1200</v>
      </c>
      <c r="I696" s="47" t="s">
        <v>132</v>
      </c>
      <c r="J696" s="47" t="s">
        <v>120</v>
      </c>
      <c r="K696" s="121" t="s">
        <v>772</v>
      </c>
      <c r="L696" s="33" t="s">
        <v>8</v>
      </c>
      <c r="M696" s="10">
        <v>7.56</v>
      </c>
      <c r="N696" s="27">
        <v>1.5259767610748001</v>
      </c>
      <c r="O696" s="28">
        <v>2.37</v>
      </c>
      <c r="P696" s="27">
        <v>1.0981818181818181</v>
      </c>
      <c r="Q696" s="40">
        <f t="shared" si="1963"/>
        <v>0</v>
      </c>
      <c r="R696" s="42">
        <f t="shared" ref="R696" si="2919">Q696+R695</f>
        <v>136.60000000000019</v>
      </c>
      <c r="S696" s="10">
        <f t="shared" ref="S696" si="2920">M696</f>
        <v>7.56</v>
      </c>
      <c r="T696" s="27">
        <f t="shared" ref="T696" si="2921">IF(S696&gt;0,T$4,0)</f>
        <v>1</v>
      </c>
      <c r="U696" s="28">
        <f t="shared" ref="U696" si="2922">O696</f>
        <v>2.37</v>
      </c>
      <c r="V696" s="27">
        <f t="shared" ref="V696" si="2923">IF(U696&gt;0,V$4,0)</f>
        <v>1</v>
      </c>
      <c r="W696" s="40">
        <f t="shared" si="2450"/>
        <v>0.37</v>
      </c>
      <c r="X696" s="42">
        <f t="shared" ref="X696" si="2924">W696+X695</f>
        <v>209.74999999999994</v>
      </c>
      <c r="Y696" s="117"/>
      <c r="Z696" s="27"/>
      <c r="AA696" s="33"/>
      <c r="AB696" s="27"/>
      <c r="AC696" s="27"/>
      <c r="AD696" s="27"/>
      <c r="AE696" s="118"/>
      <c r="AF696" s="117"/>
      <c r="AG696" s="27"/>
      <c r="AH696" s="33"/>
      <c r="AI696" s="27"/>
      <c r="AJ696" s="27"/>
      <c r="AK696" s="118"/>
      <c r="AL696" s="70"/>
    </row>
    <row r="697" spans="1:38" x14ac:dyDescent="0.2">
      <c r="A697" s="72"/>
      <c r="B697" s="34">
        <f t="shared" si="2424"/>
        <v>692</v>
      </c>
      <c r="C697" s="2" t="s">
        <v>1283</v>
      </c>
      <c r="D697" s="55">
        <v>44662</v>
      </c>
      <c r="E697" s="2" t="s">
        <v>33</v>
      </c>
      <c r="F697" s="47" t="s">
        <v>46</v>
      </c>
      <c r="G697" s="47" t="s">
        <v>70</v>
      </c>
      <c r="H697" s="47">
        <v>975</v>
      </c>
      <c r="I697" s="47" t="s">
        <v>132</v>
      </c>
      <c r="J697" s="47" t="s">
        <v>120</v>
      </c>
      <c r="K697" s="121" t="s">
        <v>772</v>
      </c>
      <c r="L697" s="33" t="s">
        <v>110</v>
      </c>
      <c r="M697" s="10">
        <v>25.13</v>
      </c>
      <c r="N697" s="27">
        <v>0.41416666666666668</v>
      </c>
      <c r="O697" s="28">
        <v>6.2</v>
      </c>
      <c r="P697" s="27">
        <v>7.9999999999999974E-2</v>
      </c>
      <c r="Q697" s="40">
        <f t="shared" si="1963"/>
        <v>-0.5</v>
      </c>
      <c r="R697" s="42">
        <f t="shared" ref="R697" si="2925">Q697+R696</f>
        <v>136.10000000000019</v>
      </c>
      <c r="S697" s="10">
        <f t="shared" ref="S697" si="2926">M697</f>
        <v>25.13</v>
      </c>
      <c r="T697" s="27">
        <f t="shared" ref="T697" si="2927">IF(S697&gt;0,T$4,0)</f>
        <v>1</v>
      </c>
      <c r="U697" s="28">
        <f t="shared" ref="U697" si="2928">O697</f>
        <v>6.2</v>
      </c>
      <c r="V697" s="27">
        <f t="shared" ref="V697" si="2929">IF(U697&gt;0,V$4,0)</f>
        <v>1</v>
      </c>
      <c r="W697" s="40">
        <f t="shared" si="2450"/>
        <v>-2</v>
      </c>
      <c r="X697" s="42">
        <f t="shared" ref="X697" si="2930">W697+X696</f>
        <v>207.74999999999994</v>
      </c>
      <c r="Y697" s="117"/>
      <c r="Z697" s="27"/>
      <c r="AA697" s="33"/>
      <c r="AB697" s="27"/>
      <c r="AC697" s="27"/>
      <c r="AD697" s="27"/>
      <c r="AE697" s="118"/>
      <c r="AF697" s="117"/>
      <c r="AG697" s="27"/>
      <c r="AH697" s="33"/>
      <c r="AI697" s="27"/>
      <c r="AJ697" s="27"/>
      <c r="AK697" s="118"/>
      <c r="AL697" s="70"/>
    </row>
    <row r="698" spans="1:38" x14ac:dyDescent="0.2">
      <c r="A698" s="72"/>
      <c r="B698" s="34">
        <f t="shared" si="2424"/>
        <v>693</v>
      </c>
      <c r="C698" s="2" t="s">
        <v>205</v>
      </c>
      <c r="D698" s="55">
        <v>44662</v>
      </c>
      <c r="E698" s="2" t="s">
        <v>33</v>
      </c>
      <c r="F698" s="47" t="s">
        <v>13</v>
      </c>
      <c r="G698" s="47" t="s">
        <v>70</v>
      </c>
      <c r="H698" s="47">
        <v>1200</v>
      </c>
      <c r="I698" s="47" t="s">
        <v>132</v>
      </c>
      <c r="J698" s="47" t="s">
        <v>120</v>
      </c>
      <c r="K698" s="121" t="s">
        <v>772</v>
      </c>
      <c r="L698" s="33" t="s">
        <v>56</v>
      </c>
      <c r="M698" s="10">
        <v>2.2799999999999998</v>
      </c>
      <c r="N698" s="27">
        <v>7.8351219512195129</v>
      </c>
      <c r="O698" s="28">
        <v>1.31</v>
      </c>
      <c r="P698" s="27">
        <v>0</v>
      </c>
      <c r="Q698" s="40">
        <f t="shared" si="1963"/>
        <v>-7.8</v>
      </c>
      <c r="R698" s="42">
        <f t="shared" ref="R698" si="2931">Q698+R697</f>
        <v>128.30000000000018</v>
      </c>
      <c r="S698" s="10">
        <f t="shared" ref="S698" si="2932">M698</f>
        <v>2.2799999999999998</v>
      </c>
      <c r="T698" s="27">
        <f t="shared" ref="T698" si="2933">IF(S698&gt;0,T$4,0)</f>
        <v>1</v>
      </c>
      <c r="U698" s="28">
        <f t="shared" ref="U698" si="2934">O698</f>
        <v>1.31</v>
      </c>
      <c r="V698" s="27">
        <f t="shared" ref="V698" si="2935">IF(U698&gt;0,V$4,0)</f>
        <v>1</v>
      </c>
      <c r="W698" s="40">
        <f t="shared" si="2450"/>
        <v>-2</v>
      </c>
      <c r="X698" s="42">
        <f t="shared" ref="X698" si="2936">W698+X697</f>
        <v>205.74999999999994</v>
      </c>
      <c r="Y698" s="117"/>
      <c r="Z698" s="27"/>
      <c r="AA698" s="33"/>
      <c r="AB698" s="27"/>
      <c r="AC698" s="27"/>
      <c r="AD698" s="27"/>
      <c r="AE698" s="118"/>
      <c r="AF698" s="117"/>
      <c r="AG698" s="27"/>
      <c r="AH698" s="33"/>
      <c r="AI698" s="27"/>
      <c r="AJ698" s="27"/>
      <c r="AK698" s="118"/>
      <c r="AL698" s="70"/>
    </row>
    <row r="699" spans="1:38" x14ac:dyDescent="0.2">
      <c r="A699" s="72"/>
      <c r="B699" s="34">
        <f t="shared" si="2424"/>
        <v>694</v>
      </c>
      <c r="C699" s="2" t="s">
        <v>1284</v>
      </c>
      <c r="D699" s="55">
        <v>44663</v>
      </c>
      <c r="E699" s="2" t="s">
        <v>11</v>
      </c>
      <c r="F699" s="47" t="s">
        <v>13</v>
      </c>
      <c r="G699" s="47" t="s">
        <v>1230</v>
      </c>
      <c r="H699" s="47">
        <v>1106</v>
      </c>
      <c r="I699" s="47" t="s">
        <v>131</v>
      </c>
      <c r="J699" s="47" t="s">
        <v>120</v>
      </c>
      <c r="K699" s="121" t="s">
        <v>772</v>
      </c>
      <c r="L699" s="33" t="s">
        <v>9</v>
      </c>
      <c r="M699" s="10">
        <v>4.3</v>
      </c>
      <c r="N699" s="27">
        <v>3.0205698005698003</v>
      </c>
      <c r="O699" s="28">
        <v>1.73</v>
      </c>
      <c r="P699" s="27">
        <v>0</v>
      </c>
      <c r="Q699" s="40">
        <f t="shared" si="1963"/>
        <v>10</v>
      </c>
      <c r="R699" s="42">
        <f t="shared" ref="R699" si="2937">Q699+R698</f>
        <v>138.30000000000018</v>
      </c>
      <c r="S699" s="10">
        <f t="shared" ref="S699" si="2938">M699</f>
        <v>4.3</v>
      </c>
      <c r="T699" s="27">
        <f t="shared" ref="T699" si="2939">IF(S699&gt;0,T$4,0)</f>
        <v>1</v>
      </c>
      <c r="U699" s="28">
        <f t="shared" ref="U699" si="2940">O699</f>
        <v>1.73</v>
      </c>
      <c r="V699" s="27">
        <f t="shared" ref="V699" si="2941">IF(U699&gt;0,V$4,0)</f>
        <v>1</v>
      </c>
      <c r="W699" s="40">
        <f t="shared" si="2450"/>
        <v>4.03</v>
      </c>
      <c r="X699" s="42">
        <f t="shared" ref="X699" si="2942">W699+X698</f>
        <v>209.77999999999994</v>
      </c>
      <c r="Y699" s="117"/>
      <c r="Z699" s="27"/>
      <c r="AA699" s="33"/>
      <c r="AB699" s="27"/>
      <c r="AC699" s="27"/>
      <c r="AD699" s="27"/>
      <c r="AE699" s="118"/>
      <c r="AF699" s="117"/>
      <c r="AG699" s="27"/>
      <c r="AH699" s="33"/>
      <c r="AI699" s="27"/>
      <c r="AJ699" s="27"/>
      <c r="AK699" s="118"/>
      <c r="AL699" s="70"/>
    </row>
    <row r="700" spans="1:38" x14ac:dyDescent="0.2">
      <c r="A700" s="72"/>
      <c r="B700" s="34">
        <f t="shared" si="2424"/>
        <v>695</v>
      </c>
      <c r="C700" s="2" t="s">
        <v>1285</v>
      </c>
      <c r="D700" s="55">
        <v>44664</v>
      </c>
      <c r="E700" s="2" t="s">
        <v>51</v>
      </c>
      <c r="F700" s="47" t="s">
        <v>36</v>
      </c>
      <c r="G700" s="47" t="s">
        <v>67</v>
      </c>
      <c r="H700" s="47">
        <v>1100</v>
      </c>
      <c r="I700" s="47" t="s">
        <v>132</v>
      </c>
      <c r="J700" s="47" t="s">
        <v>120</v>
      </c>
      <c r="K700" s="121" t="s">
        <v>772</v>
      </c>
      <c r="L700" s="33" t="s">
        <v>66</v>
      </c>
      <c r="M700" s="10">
        <v>2.73</v>
      </c>
      <c r="N700" s="27">
        <v>5.7542857142857136</v>
      </c>
      <c r="O700" s="28">
        <v>1.22</v>
      </c>
      <c r="P700" s="27">
        <v>0</v>
      </c>
      <c r="Q700" s="40">
        <f t="shared" si="1963"/>
        <v>-5.8</v>
      </c>
      <c r="R700" s="42">
        <f t="shared" ref="R700" si="2943">Q700+R699</f>
        <v>132.50000000000017</v>
      </c>
      <c r="S700" s="10">
        <f t="shared" ref="S700" si="2944">M700</f>
        <v>2.73</v>
      </c>
      <c r="T700" s="27">
        <f t="shared" ref="T700" si="2945">IF(S700&gt;0,T$4,0)</f>
        <v>1</v>
      </c>
      <c r="U700" s="28">
        <f t="shared" ref="U700" si="2946">O700</f>
        <v>1.22</v>
      </c>
      <c r="V700" s="27">
        <f t="shared" ref="V700" si="2947">IF(U700&gt;0,V$4,0)</f>
        <v>1</v>
      </c>
      <c r="W700" s="40">
        <f t="shared" si="2450"/>
        <v>-2</v>
      </c>
      <c r="X700" s="42">
        <f t="shared" ref="X700" si="2948">W700+X699</f>
        <v>207.77999999999994</v>
      </c>
      <c r="Y700" s="117"/>
      <c r="Z700" s="27"/>
      <c r="AA700" s="33"/>
      <c r="AB700" s="27"/>
      <c r="AC700" s="27"/>
      <c r="AD700" s="27"/>
      <c r="AE700" s="118"/>
      <c r="AF700" s="117"/>
      <c r="AG700" s="27"/>
      <c r="AH700" s="33"/>
      <c r="AI700" s="27"/>
      <c r="AJ700" s="27"/>
      <c r="AK700" s="118"/>
      <c r="AL700" s="70"/>
    </row>
    <row r="701" spans="1:38" x14ac:dyDescent="0.2">
      <c r="A701" s="72"/>
      <c r="B701" s="34">
        <f t="shared" si="2424"/>
        <v>696</v>
      </c>
      <c r="C701" s="2" t="s">
        <v>1286</v>
      </c>
      <c r="D701" s="55">
        <v>44664</v>
      </c>
      <c r="E701" s="2" t="s">
        <v>51</v>
      </c>
      <c r="F701" s="47" t="s">
        <v>41</v>
      </c>
      <c r="G701" s="47" t="s">
        <v>147</v>
      </c>
      <c r="H701" s="47">
        <v>1500</v>
      </c>
      <c r="I701" s="47" t="s">
        <v>132</v>
      </c>
      <c r="J701" s="47" t="s">
        <v>120</v>
      </c>
      <c r="K701" s="121" t="s">
        <v>772</v>
      </c>
      <c r="L701" s="33" t="s">
        <v>62</v>
      </c>
      <c r="M701" s="10">
        <v>5.2</v>
      </c>
      <c r="N701" s="27">
        <v>2.3853092006033183</v>
      </c>
      <c r="O701" s="28">
        <v>2.13</v>
      </c>
      <c r="P701" s="27">
        <v>2.1288888888888891</v>
      </c>
      <c r="Q701" s="40">
        <f t="shared" si="1963"/>
        <v>-4.5</v>
      </c>
      <c r="R701" s="42">
        <f t="shared" ref="R701" si="2949">Q701+R700</f>
        <v>128.00000000000017</v>
      </c>
      <c r="S701" s="10">
        <f t="shared" ref="S701" si="2950">M701</f>
        <v>5.2</v>
      </c>
      <c r="T701" s="27">
        <f t="shared" ref="T701" si="2951">IF(S701&gt;0,T$4,0)</f>
        <v>1</v>
      </c>
      <c r="U701" s="28">
        <f t="shared" ref="U701" si="2952">O701</f>
        <v>2.13</v>
      </c>
      <c r="V701" s="27">
        <f t="shared" ref="V701" si="2953">IF(U701&gt;0,V$4,0)</f>
        <v>1</v>
      </c>
      <c r="W701" s="40">
        <f t="shared" si="2450"/>
        <v>-2</v>
      </c>
      <c r="X701" s="42">
        <f t="shared" ref="X701" si="2954">W701+X700</f>
        <v>205.77999999999994</v>
      </c>
      <c r="Y701" s="117"/>
      <c r="Z701" s="27"/>
      <c r="AA701" s="33"/>
      <c r="AB701" s="27"/>
      <c r="AC701" s="27"/>
      <c r="AD701" s="27"/>
      <c r="AE701" s="118"/>
      <c r="AF701" s="117"/>
      <c r="AG701" s="27"/>
      <c r="AH701" s="33"/>
      <c r="AI701" s="27"/>
      <c r="AJ701" s="27"/>
      <c r="AK701" s="118"/>
      <c r="AL701" s="70"/>
    </row>
    <row r="702" spans="1:38" x14ac:dyDescent="0.2">
      <c r="A702" s="72"/>
      <c r="B702" s="34">
        <f t="shared" si="2424"/>
        <v>697</v>
      </c>
      <c r="C702" s="2" t="s">
        <v>1287</v>
      </c>
      <c r="D702" s="55">
        <v>44664</v>
      </c>
      <c r="E702" s="2" t="s">
        <v>51</v>
      </c>
      <c r="F702" s="47" t="s">
        <v>46</v>
      </c>
      <c r="G702" s="47" t="s">
        <v>69</v>
      </c>
      <c r="H702" s="47">
        <v>1100</v>
      </c>
      <c r="I702" s="47" t="s">
        <v>132</v>
      </c>
      <c r="J702" s="47" t="s">
        <v>120</v>
      </c>
      <c r="K702" s="121" t="s">
        <v>772</v>
      </c>
      <c r="L702" s="33" t="s">
        <v>8</v>
      </c>
      <c r="M702" s="10">
        <v>23</v>
      </c>
      <c r="N702" s="27">
        <v>0.45545454545454545</v>
      </c>
      <c r="O702" s="28">
        <v>7.31</v>
      </c>
      <c r="P702" s="27">
        <v>7.6666666666666675E-2</v>
      </c>
      <c r="Q702" s="40">
        <f t="shared" si="1963"/>
        <v>0</v>
      </c>
      <c r="R702" s="42">
        <f t="shared" ref="R702" si="2955">Q702+R701</f>
        <v>128.00000000000017</v>
      </c>
      <c r="S702" s="10">
        <f t="shared" ref="S702" si="2956">M702</f>
        <v>23</v>
      </c>
      <c r="T702" s="27">
        <f t="shared" ref="T702" si="2957">IF(S702&gt;0,T$4,0)</f>
        <v>1</v>
      </c>
      <c r="U702" s="28">
        <f t="shared" ref="U702" si="2958">O702</f>
        <v>7.31</v>
      </c>
      <c r="V702" s="27">
        <f t="shared" ref="V702" si="2959">IF(U702&gt;0,V$4,0)</f>
        <v>1</v>
      </c>
      <c r="W702" s="40">
        <f t="shared" si="2450"/>
        <v>5.31</v>
      </c>
      <c r="X702" s="42">
        <f t="shared" ref="X702" si="2960">W702+X701</f>
        <v>211.08999999999995</v>
      </c>
      <c r="Y702" s="117"/>
      <c r="Z702" s="27"/>
      <c r="AA702" s="33"/>
      <c r="AB702" s="27"/>
      <c r="AC702" s="27"/>
      <c r="AD702" s="27"/>
      <c r="AE702" s="118"/>
      <c r="AF702" s="117"/>
      <c r="AG702" s="27"/>
      <c r="AH702" s="33"/>
      <c r="AI702" s="27"/>
      <c r="AJ702" s="27"/>
      <c r="AK702" s="118"/>
      <c r="AL702" s="70"/>
    </row>
    <row r="703" spans="1:38" x14ac:dyDescent="0.2">
      <c r="A703" s="72"/>
      <c r="B703" s="34">
        <f t="shared" si="2424"/>
        <v>698</v>
      </c>
      <c r="C703" s="2" t="s">
        <v>1288</v>
      </c>
      <c r="D703" s="55">
        <v>44664</v>
      </c>
      <c r="E703" s="2" t="s">
        <v>602</v>
      </c>
      <c r="F703" s="47" t="s">
        <v>25</v>
      </c>
      <c r="G703" s="47" t="s">
        <v>245</v>
      </c>
      <c r="H703" s="47">
        <v>1100</v>
      </c>
      <c r="I703" s="47" t="s">
        <v>131</v>
      </c>
      <c r="J703" s="47" t="s">
        <v>178</v>
      </c>
      <c r="K703" s="121" t="s">
        <v>772</v>
      </c>
      <c r="L703" s="33" t="s">
        <v>9</v>
      </c>
      <c r="M703" s="10">
        <v>2.78</v>
      </c>
      <c r="N703" s="27">
        <v>5.5997701149425287</v>
      </c>
      <c r="O703" s="28">
        <v>1.39</v>
      </c>
      <c r="P703" s="27">
        <v>0</v>
      </c>
      <c r="Q703" s="40">
        <f t="shared" si="1963"/>
        <v>10</v>
      </c>
      <c r="R703" s="42">
        <f t="shared" ref="R703" si="2961">Q703+R702</f>
        <v>138.00000000000017</v>
      </c>
      <c r="S703" s="10">
        <f t="shared" ref="S703" si="2962">M703</f>
        <v>2.78</v>
      </c>
      <c r="T703" s="27">
        <f t="shared" ref="T703" si="2963">IF(S703&gt;0,T$4,0)</f>
        <v>1</v>
      </c>
      <c r="U703" s="28">
        <f t="shared" ref="U703" si="2964">O703</f>
        <v>1.39</v>
      </c>
      <c r="V703" s="27">
        <f t="shared" ref="V703" si="2965">IF(U703&gt;0,V$4,0)</f>
        <v>1</v>
      </c>
      <c r="W703" s="40">
        <f t="shared" si="2450"/>
        <v>2.17</v>
      </c>
      <c r="X703" s="42">
        <f t="shared" ref="X703" si="2966">W703+X702</f>
        <v>213.25999999999993</v>
      </c>
      <c r="Y703" s="117"/>
      <c r="Z703" s="27"/>
      <c r="AA703" s="33"/>
      <c r="AB703" s="27"/>
      <c r="AC703" s="27"/>
      <c r="AD703" s="27"/>
      <c r="AE703" s="118"/>
      <c r="AF703" s="117"/>
      <c r="AG703" s="27"/>
      <c r="AH703" s="33"/>
      <c r="AI703" s="27"/>
      <c r="AJ703" s="27"/>
      <c r="AK703" s="118"/>
      <c r="AL703" s="70"/>
    </row>
    <row r="704" spans="1:38" x14ac:dyDescent="0.2">
      <c r="A704" s="72"/>
      <c r="B704" s="34">
        <f t="shared" si="2424"/>
        <v>699</v>
      </c>
      <c r="C704" s="2" t="s">
        <v>966</v>
      </c>
      <c r="D704" s="55">
        <v>44665</v>
      </c>
      <c r="E704" s="2" t="s">
        <v>95</v>
      </c>
      <c r="F704" s="47" t="s">
        <v>13</v>
      </c>
      <c r="G704" s="47" t="s">
        <v>147</v>
      </c>
      <c r="H704" s="47">
        <v>1175</v>
      </c>
      <c r="I704" s="47" t="s">
        <v>131</v>
      </c>
      <c r="J704" s="47" t="s">
        <v>178</v>
      </c>
      <c r="K704" s="121" t="s">
        <v>772</v>
      </c>
      <c r="L704" s="33" t="s">
        <v>12</v>
      </c>
      <c r="M704" s="10">
        <v>3.9</v>
      </c>
      <c r="N704" s="27">
        <v>3.4470793036750482</v>
      </c>
      <c r="O704" s="28">
        <v>1.76</v>
      </c>
      <c r="P704" s="27">
        <v>0</v>
      </c>
      <c r="Q704" s="40">
        <f t="shared" si="1963"/>
        <v>-3.4</v>
      </c>
      <c r="R704" s="42">
        <f t="shared" ref="R704" si="2967">Q704+R703</f>
        <v>134.60000000000016</v>
      </c>
      <c r="S704" s="10">
        <f t="shared" ref="S704" si="2968">M704</f>
        <v>3.9</v>
      </c>
      <c r="T704" s="27">
        <f t="shared" ref="T704" si="2969">IF(S704&gt;0,T$4,0)</f>
        <v>1</v>
      </c>
      <c r="U704" s="28">
        <f t="shared" ref="U704" si="2970">O704</f>
        <v>1.76</v>
      </c>
      <c r="V704" s="27">
        <f t="shared" ref="V704" si="2971">IF(U704&gt;0,V$4,0)</f>
        <v>1</v>
      </c>
      <c r="W704" s="40">
        <f t="shared" si="2450"/>
        <v>-0.24</v>
      </c>
      <c r="X704" s="42">
        <f t="shared" ref="X704" si="2972">W704+X703</f>
        <v>213.01999999999992</v>
      </c>
      <c r="Y704" s="117"/>
      <c r="Z704" s="27"/>
      <c r="AA704" s="33"/>
      <c r="AB704" s="27"/>
      <c r="AC704" s="27"/>
      <c r="AD704" s="27"/>
      <c r="AE704" s="118"/>
      <c r="AF704" s="117"/>
      <c r="AG704" s="27"/>
      <c r="AH704" s="33"/>
      <c r="AI704" s="27"/>
      <c r="AJ704" s="27"/>
      <c r="AK704" s="118"/>
      <c r="AL704" s="70"/>
    </row>
    <row r="705" spans="1:38" x14ac:dyDescent="0.2">
      <c r="A705" s="72"/>
      <c r="B705" s="34">
        <f t="shared" si="2424"/>
        <v>700</v>
      </c>
      <c r="C705" s="2" t="s">
        <v>1289</v>
      </c>
      <c r="D705" s="55">
        <v>44665</v>
      </c>
      <c r="E705" s="2" t="s">
        <v>44</v>
      </c>
      <c r="F705" s="47" t="s">
        <v>34</v>
      </c>
      <c r="G705" s="47" t="s">
        <v>67</v>
      </c>
      <c r="H705" s="47">
        <v>1400</v>
      </c>
      <c r="I705" s="47" t="s">
        <v>132</v>
      </c>
      <c r="J705" s="47" t="s">
        <v>120</v>
      </c>
      <c r="K705" s="121" t="s">
        <v>772</v>
      </c>
      <c r="L705" s="33" t="s">
        <v>9</v>
      </c>
      <c r="M705" s="10">
        <v>1.51</v>
      </c>
      <c r="N705" s="27">
        <v>19.704124168514415</v>
      </c>
      <c r="O705" s="28">
        <v>1.07</v>
      </c>
      <c r="P705" s="27">
        <v>0</v>
      </c>
      <c r="Q705" s="40">
        <f t="shared" si="1963"/>
        <v>10</v>
      </c>
      <c r="R705" s="42">
        <f t="shared" ref="R705" si="2973">Q705+R704</f>
        <v>144.60000000000016</v>
      </c>
      <c r="S705" s="10">
        <f t="shared" ref="S705" si="2974">M705</f>
        <v>1.51</v>
      </c>
      <c r="T705" s="27">
        <f t="shared" ref="T705" si="2975">IF(S705&gt;0,T$4,0)</f>
        <v>1</v>
      </c>
      <c r="U705" s="28">
        <f t="shared" ref="U705" si="2976">O705</f>
        <v>1.07</v>
      </c>
      <c r="V705" s="27">
        <f t="shared" ref="V705" si="2977">IF(U705&gt;0,V$4,0)</f>
        <v>1</v>
      </c>
      <c r="W705" s="40">
        <f t="shared" si="2450"/>
        <v>0.57999999999999996</v>
      </c>
      <c r="X705" s="42">
        <f t="shared" ref="X705" si="2978">W705+X704</f>
        <v>213.59999999999994</v>
      </c>
      <c r="Y705" s="117"/>
      <c r="Z705" s="27"/>
      <c r="AA705" s="33"/>
      <c r="AB705" s="27"/>
      <c r="AC705" s="27"/>
      <c r="AD705" s="27"/>
      <c r="AE705" s="118"/>
      <c r="AF705" s="117"/>
      <c r="AG705" s="27"/>
      <c r="AH705" s="33"/>
      <c r="AI705" s="27"/>
      <c r="AJ705" s="27"/>
      <c r="AK705" s="118"/>
      <c r="AL705" s="70"/>
    </row>
    <row r="706" spans="1:38" x14ac:dyDescent="0.2">
      <c r="A706" s="72"/>
      <c r="B706" s="34">
        <f t="shared" si="2424"/>
        <v>701</v>
      </c>
      <c r="C706" s="2" t="s">
        <v>1290</v>
      </c>
      <c r="D706" s="55">
        <v>44665</v>
      </c>
      <c r="E706" s="2" t="s">
        <v>44</v>
      </c>
      <c r="F706" s="47" t="s">
        <v>41</v>
      </c>
      <c r="G706" s="47" t="s">
        <v>69</v>
      </c>
      <c r="H706" s="47">
        <v>1400</v>
      </c>
      <c r="I706" s="47" t="s">
        <v>132</v>
      </c>
      <c r="J706" s="47" t="s">
        <v>120</v>
      </c>
      <c r="K706" s="121" t="s">
        <v>772</v>
      </c>
      <c r="L706" s="33" t="s">
        <v>9</v>
      </c>
      <c r="M706" s="10">
        <v>2.3199999999999998</v>
      </c>
      <c r="N706" s="27">
        <v>7.6067074663402687</v>
      </c>
      <c r="O706" s="28">
        <v>1.36</v>
      </c>
      <c r="P706" s="27">
        <v>0</v>
      </c>
      <c r="Q706" s="40">
        <f t="shared" si="1963"/>
        <v>10</v>
      </c>
      <c r="R706" s="42">
        <f t="shared" ref="R706" si="2979">Q706+R705</f>
        <v>154.60000000000016</v>
      </c>
      <c r="S706" s="10">
        <f t="shared" ref="S706" si="2980">M706</f>
        <v>2.3199999999999998</v>
      </c>
      <c r="T706" s="27">
        <f t="shared" ref="T706" si="2981">IF(S706&gt;0,T$4,0)</f>
        <v>1</v>
      </c>
      <c r="U706" s="28">
        <f t="shared" ref="U706" si="2982">O706</f>
        <v>1.36</v>
      </c>
      <c r="V706" s="27">
        <f t="shared" ref="V706" si="2983">IF(U706&gt;0,V$4,0)</f>
        <v>1</v>
      </c>
      <c r="W706" s="40">
        <f t="shared" si="2450"/>
        <v>1.68</v>
      </c>
      <c r="X706" s="42">
        <f t="shared" ref="X706" si="2984">W706+X705</f>
        <v>215.27999999999994</v>
      </c>
      <c r="Y706" s="117"/>
      <c r="Z706" s="27"/>
      <c r="AA706" s="33"/>
      <c r="AB706" s="27"/>
      <c r="AC706" s="27"/>
      <c r="AD706" s="27"/>
      <c r="AE706" s="118"/>
      <c r="AF706" s="117"/>
      <c r="AG706" s="27"/>
      <c r="AH706" s="33"/>
      <c r="AI706" s="27"/>
      <c r="AJ706" s="27"/>
      <c r="AK706" s="118"/>
      <c r="AL706" s="70"/>
    </row>
    <row r="707" spans="1:38" x14ac:dyDescent="0.2">
      <c r="A707" s="72"/>
      <c r="B707" s="34">
        <f t="shared" si="2424"/>
        <v>702</v>
      </c>
      <c r="C707" s="2" t="s">
        <v>1291</v>
      </c>
      <c r="D707" s="55">
        <v>44665</v>
      </c>
      <c r="E707" s="2" t="s">
        <v>44</v>
      </c>
      <c r="F707" s="47" t="s">
        <v>41</v>
      </c>
      <c r="G707" s="47" t="s">
        <v>69</v>
      </c>
      <c r="H707" s="47">
        <v>1400</v>
      </c>
      <c r="I707" s="47" t="s">
        <v>132</v>
      </c>
      <c r="J707" s="47" t="s">
        <v>120</v>
      </c>
      <c r="K707" s="121" t="s">
        <v>772</v>
      </c>
      <c r="L707" s="33" t="s">
        <v>74</v>
      </c>
      <c r="M707" s="10">
        <v>22</v>
      </c>
      <c r="N707" s="27">
        <v>0.47666666666666668</v>
      </c>
      <c r="O707" s="28">
        <v>3.77</v>
      </c>
      <c r="P707" s="27">
        <v>0.17000000000000004</v>
      </c>
      <c r="Q707" s="40">
        <f t="shared" si="1963"/>
        <v>-0.6</v>
      </c>
      <c r="R707" s="42">
        <f t="shared" ref="R707" si="2985">Q707+R706</f>
        <v>154.00000000000017</v>
      </c>
      <c r="S707" s="10">
        <f t="shared" ref="S707" si="2986">M707</f>
        <v>22</v>
      </c>
      <c r="T707" s="27">
        <f t="shared" ref="T707" si="2987">IF(S707&gt;0,T$4,0)</f>
        <v>1</v>
      </c>
      <c r="U707" s="28">
        <f t="shared" ref="U707" si="2988">O707</f>
        <v>3.77</v>
      </c>
      <c r="V707" s="27">
        <f t="shared" ref="V707" si="2989">IF(U707&gt;0,V$4,0)</f>
        <v>1</v>
      </c>
      <c r="W707" s="40">
        <f t="shared" si="2450"/>
        <v>-2</v>
      </c>
      <c r="X707" s="42">
        <f t="shared" ref="X707" si="2990">W707+X706</f>
        <v>213.27999999999994</v>
      </c>
      <c r="Y707" s="117"/>
      <c r="Z707" s="27"/>
      <c r="AA707" s="33"/>
      <c r="AB707" s="27"/>
      <c r="AC707" s="27"/>
      <c r="AD707" s="27"/>
      <c r="AE707" s="118"/>
      <c r="AF707" s="117"/>
      <c r="AG707" s="27"/>
      <c r="AH707" s="33"/>
      <c r="AI707" s="27"/>
      <c r="AJ707" s="27"/>
      <c r="AK707" s="118"/>
      <c r="AL707" s="70"/>
    </row>
    <row r="708" spans="1:38" x14ac:dyDescent="0.2">
      <c r="A708" s="72"/>
      <c r="B708" s="34">
        <f t="shared" si="2424"/>
        <v>703</v>
      </c>
      <c r="C708" s="2" t="s">
        <v>1217</v>
      </c>
      <c r="D708" s="55">
        <v>44666</v>
      </c>
      <c r="E708" s="2" t="s">
        <v>26</v>
      </c>
      <c r="F708" s="47" t="s">
        <v>13</v>
      </c>
      <c r="G708" s="47" t="s">
        <v>69</v>
      </c>
      <c r="H708" s="47">
        <v>1100</v>
      </c>
      <c r="I708" s="47" t="s">
        <v>132</v>
      </c>
      <c r="J708" s="47" t="s">
        <v>120</v>
      </c>
      <c r="K708" s="121" t="s">
        <v>772</v>
      </c>
      <c r="L708" s="33" t="s">
        <v>74</v>
      </c>
      <c r="M708" s="10">
        <v>13</v>
      </c>
      <c r="N708" s="27">
        <v>0.83499999999999996</v>
      </c>
      <c r="O708" s="28">
        <v>4.2300000000000004</v>
      </c>
      <c r="P708" s="27">
        <v>0.25777777777777755</v>
      </c>
      <c r="Q708" s="40">
        <f t="shared" si="1963"/>
        <v>-1.1000000000000001</v>
      </c>
      <c r="R708" s="42">
        <f t="shared" ref="R708" si="2991">Q708+R707</f>
        <v>152.90000000000018</v>
      </c>
      <c r="S708" s="10">
        <f t="shared" ref="S708" si="2992">M708</f>
        <v>13</v>
      </c>
      <c r="T708" s="27">
        <f t="shared" ref="T708" si="2993">IF(S708&gt;0,T$4,0)</f>
        <v>1</v>
      </c>
      <c r="U708" s="28">
        <f t="shared" ref="U708" si="2994">O708</f>
        <v>4.2300000000000004</v>
      </c>
      <c r="V708" s="27">
        <f t="shared" ref="V708" si="2995">IF(U708&gt;0,V$4,0)</f>
        <v>1</v>
      </c>
      <c r="W708" s="40">
        <f t="shared" si="2450"/>
        <v>-2</v>
      </c>
      <c r="X708" s="42">
        <f t="shared" ref="X708" si="2996">W708+X707</f>
        <v>211.27999999999994</v>
      </c>
      <c r="Y708" s="117"/>
      <c r="Z708" s="27"/>
      <c r="AA708" s="33"/>
      <c r="AB708" s="27"/>
      <c r="AC708" s="27"/>
      <c r="AD708" s="27"/>
      <c r="AE708" s="118"/>
      <c r="AF708" s="117"/>
      <c r="AG708" s="27"/>
      <c r="AH708" s="33"/>
      <c r="AI708" s="27"/>
      <c r="AJ708" s="27"/>
      <c r="AK708" s="118"/>
      <c r="AL708" s="70"/>
    </row>
    <row r="709" spans="1:38" x14ac:dyDescent="0.2">
      <c r="A709" s="72"/>
      <c r="B709" s="34">
        <f t="shared" si="2424"/>
        <v>704</v>
      </c>
      <c r="C709" s="2" t="s">
        <v>1292</v>
      </c>
      <c r="D709" s="55">
        <v>44666</v>
      </c>
      <c r="E709" s="2" t="s">
        <v>26</v>
      </c>
      <c r="F709" s="47" t="s">
        <v>13</v>
      </c>
      <c r="G709" s="47" t="s">
        <v>69</v>
      </c>
      <c r="H709" s="47">
        <v>1100</v>
      </c>
      <c r="I709" s="47" t="s">
        <v>132</v>
      </c>
      <c r="J709" s="47" t="s">
        <v>120</v>
      </c>
      <c r="K709" s="121" t="s">
        <v>772</v>
      </c>
      <c r="L709" s="33" t="s">
        <v>110</v>
      </c>
      <c r="M709" s="10">
        <v>14.37</v>
      </c>
      <c r="N709" s="27">
        <v>0.74703703703703694</v>
      </c>
      <c r="O709" s="28">
        <v>4.62</v>
      </c>
      <c r="P709" s="27">
        <v>0.2</v>
      </c>
      <c r="Q709" s="40">
        <f t="shared" si="1963"/>
        <v>-0.9</v>
      </c>
      <c r="R709" s="42">
        <f t="shared" ref="R709" si="2997">Q709+R708</f>
        <v>152.00000000000017</v>
      </c>
      <c r="S709" s="10">
        <f t="shared" ref="S709" si="2998">M709</f>
        <v>14.37</v>
      </c>
      <c r="T709" s="27">
        <f t="shared" ref="T709" si="2999">IF(S709&gt;0,T$4,0)</f>
        <v>1</v>
      </c>
      <c r="U709" s="28">
        <f t="shared" ref="U709" si="3000">O709</f>
        <v>4.62</v>
      </c>
      <c r="V709" s="27">
        <f t="shared" ref="V709" si="3001">IF(U709&gt;0,V$4,0)</f>
        <v>1</v>
      </c>
      <c r="W709" s="40">
        <f t="shared" si="2450"/>
        <v>-2</v>
      </c>
      <c r="X709" s="42">
        <f t="shared" ref="X709" si="3002">W709+X708</f>
        <v>209.27999999999994</v>
      </c>
      <c r="Y709" s="117"/>
      <c r="Z709" s="27"/>
      <c r="AA709" s="33"/>
      <c r="AB709" s="27"/>
      <c r="AC709" s="27"/>
      <c r="AD709" s="27"/>
      <c r="AE709" s="118"/>
      <c r="AF709" s="117"/>
      <c r="AG709" s="27"/>
      <c r="AH709" s="33"/>
      <c r="AI709" s="27"/>
      <c r="AJ709" s="27"/>
      <c r="AK709" s="118"/>
      <c r="AL709" s="70"/>
    </row>
    <row r="710" spans="1:38" x14ac:dyDescent="0.2">
      <c r="A710" s="72"/>
      <c r="B710" s="34">
        <f t="shared" si="2424"/>
        <v>705</v>
      </c>
      <c r="C710" s="2" t="s">
        <v>1296</v>
      </c>
      <c r="D710" s="55">
        <v>44667</v>
      </c>
      <c r="E710" s="2" t="s">
        <v>447</v>
      </c>
      <c r="F710" s="47" t="s">
        <v>25</v>
      </c>
      <c r="G710" s="47" t="s">
        <v>67</v>
      </c>
      <c r="H710" s="47">
        <v>1000</v>
      </c>
      <c r="I710" s="47" t="s">
        <v>132</v>
      </c>
      <c r="J710" s="47" t="s">
        <v>120</v>
      </c>
      <c r="K710" s="121" t="s">
        <v>772</v>
      </c>
      <c r="L710" s="33" t="s">
        <v>8</v>
      </c>
      <c r="M710" s="10">
        <v>12.48</v>
      </c>
      <c r="N710" s="27">
        <v>0.87112531969309459</v>
      </c>
      <c r="O710" s="28">
        <v>3.28</v>
      </c>
      <c r="P710" s="27">
        <v>0.37000000000000011</v>
      </c>
      <c r="Q710" s="40">
        <f t="shared" si="1963"/>
        <v>0</v>
      </c>
      <c r="R710" s="42">
        <f t="shared" ref="R710" si="3003">Q710+R709</f>
        <v>152.00000000000017</v>
      </c>
      <c r="S710" s="10">
        <f t="shared" ref="S710" si="3004">M710</f>
        <v>12.48</v>
      </c>
      <c r="T710" s="27">
        <f t="shared" ref="T710" si="3005">IF(S710&gt;0,T$4,0)</f>
        <v>1</v>
      </c>
      <c r="U710" s="28">
        <f t="shared" ref="U710" si="3006">O710</f>
        <v>3.28</v>
      </c>
      <c r="V710" s="27">
        <f t="shared" ref="V710" si="3007">IF(U710&gt;0,V$4,0)</f>
        <v>1</v>
      </c>
      <c r="W710" s="40">
        <f t="shared" si="2450"/>
        <v>1.28</v>
      </c>
      <c r="X710" s="42">
        <f t="shared" ref="X710" si="3008">W710+X709</f>
        <v>210.55999999999995</v>
      </c>
      <c r="Y710" s="117"/>
      <c r="Z710" s="27"/>
      <c r="AA710" s="33"/>
      <c r="AB710" s="27"/>
      <c r="AC710" s="27"/>
      <c r="AD710" s="27"/>
      <c r="AE710" s="118"/>
      <c r="AF710" s="117"/>
      <c r="AG710" s="27"/>
      <c r="AH710" s="33"/>
      <c r="AI710" s="27"/>
      <c r="AJ710" s="27"/>
      <c r="AK710" s="118"/>
      <c r="AL710" s="70"/>
    </row>
    <row r="711" spans="1:38" x14ac:dyDescent="0.2">
      <c r="A711" s="72"/>
      <c r="B711" s="34">
        <f t="shared" si="2424"/>
        <v>706</v>
      </c>
      <c r="C711" s="2" t="s">
        <v>1294</v>
      </c>
      <c r="D711" s="55">
        <v>44667</v>
      </c>
      <c r="E711" s="2" t="s">
        <v>1295</v>
      </c>
      <c r="F711" s="47" t="s">
        <v>25</v>
      </c>
      <c r="G711" s="47" t="s">
        <v>67</v>
      </c>
      <c r="H711" s="47">
        <v>1400</v>
      </c>
      <c r="I711" s="47" t="s">
        <v>132</v>
      </c>
      <c r="J711" s="47" t="s">
        <v>120</v>
      </c>
      <c r="K711" s="121" t="s">
        <v>772</v>
      </c>
      <c r="L711" s="33" t="s">
        <v>12</v>
      </c>
      <c r="M711" s="10">
        <v>5.2</v>
      </c>
      <c r="N711" s="27">
        <v>2.3853092006033183</v>
      </c>
      <c r="O711" s="28">
        <v>1.93</v>
      </c>
      <c r="P711" s="27">
        <v>2.5490909090909089</v>
      </c>
      <c r="Q711" s="40">
        <f t="shared" si="1963"/>
        <v>0</v>
      </c>
      <c r="R711" s="42">
        <f t="shared" ref="R711" si="3009">Q711+R710</f>
        <v>152.00000000000017</v>
      </c>
      <c r="S711" s="10">
        <f t="shared" ref="S711" si="3010">M711</f>
        <v>5.2</v>
      </c>
      <c r="T711" s="27">
        <f t="shared" ref="T711" si="3011">IF(S711&gt;0,T$4,0)</f>
        <v>1</v>
      </c>
      <c r="U711" s="28">
        <f t="shared" ref="U711" si="3012">O711</f>
        <v>1.93</v>
      </c>
      <c r="V711" s="27">
        <f t="shared" ref="V711" si="3013">IF(U711&gt;0,V$4,0)</f>
        <v>1</v>
      </c>
      <c r="W711" s="40">
        <f t="shared" si="2450"/>
        <v>-7.0000000000000007E-2</v>
      </c>
      <c r="X711" s="42">
        <f t="shared" ref="X711" si="3014">W711+X710</f>
        <v>210.48999999999995</v>
      </c>
      <c r="Y711" s="117"/>
      <c r="Z711" s="27"/>
      <c r="AA711" s="33"/>
      <c r="AB711" s="27"/>
      <c r="AC711" s="27"/>
      <c r="AD711" s="27"/>
      <c r="AE711" s="118"/>
      <c r="AF711" s="117"/>
      <c r="AG711" s="27"/>
      <c r="AH711" s="33"/>
      <c r="AI711" s="27"/>
      <c r="AJ711" s="27"/>
      <c r="AK711" s="118"/>
      <c r="AL711" s="70"/>
    </row>
    <row r="712" spans="1:38" x14ac:dyDescent="0.2">
      <c r="A712" s="72"/>
      <c r="B712" s="34">
        <f t="shared" si="2424"/>
        <v>707</v>
      </c>
      <c r="C712" s="2" t="s">
        <v>1293</v>
      </c>
      <c r="D712" s="55">
        <v>44667</v>
      </c>
      <c r="E712" s="2" t="s">
        <v>49</v>
      </c>
      <c r="F712" s="47" t="s">
        <v>36</v>
      </c>
      <c r="G712" s="47" t="s">
        <v>72</v>
      </c>
      <c r="H712" s="47">
        <v>1100</v>
      </c>
      <c r="I712" s="47" t="s">
        <v>132</v>
      </c>
      <c r="J712" s="47" t="s">
        <v>120</v>
      </c>
      <c r="K712" s="121" t="s">
        <v>772</v>
      </c>
      <c r="L712" s="33" t="s">
        <v>66</v>
      </c>
      <c r="M712" s="10">
        <v>18.350000000000001</v>
      </c>
      <c r="N712" s="27">
        <v>0.57869841269841282</v>
      </c>
      <c r="O712" s="28">
        <v>3.32</v>
      </c>
      <c r="P712" s="27">
        <v>0.27</v>
      </c>
      <c r="Q712" s="40">
        <f t="shared" si="1963"/>
        <v>-0.8</v>
      </c>
      <c r="R712" s="42">
        <f t="shared" ref="R712" si="3015">Q712+R711</f>
        <v>151.20000000000016</v>
      </c>
      <c r="S712" s="10">
        <f t="shared" ref="S712" si="3016">M712</f>
        <v>18.350000000000001</v>
      </c>
      <c r="T712" s="27">
        <f t="shared" ref="T712" si="3017">IF(S712&gt;0,T$4,0)</f>
        <v>1</v>
      </c>
      <c r="U712" s="28">
        <f t="shared" ref="U712" si="3018">O712</f>
        <v>3.32</v>
      </c>
      <c r="V712" s="27">
        <f t="shared" ref="V712" si="3019">IF(U712&gt;0,V$4,0)</f>
        <v>1</v>
      </c>
      <c r="W712" s="40">
        <f t="shared" si="2450"/>
        <v>-2</v>
      </c>
      <c r="X712" s="42">
        <f t="shared" ref="X712" si="3020">W712+X711</f>
        <v>208.48999999999995</v>
      </c>
      <c r="Y712" s="117"/>
      <c r="Z712" s="27"/>
      <c r="AA712" s="33"/>
      <c r="AB712" s="27"/>
      <c r="AC712" s="27"/>
      <c r="AD712" s="27"/>
      <c r="AE712" s="118"/>
      <c r="AF712" s="117"/>
      <c r="AG712" s="27"/>
      <c r="AH712" s="33"/>
      <c r="AI712" s="27"/>
      <c r="AJ712" s="27"/>
      <c r="AK712" s="118"/>
      <c r="AL712" s="70"/>
    </row>
    <row r="713" spans="1:38" x14ac:dyDescent="0.2">
      <c r="A713" s="72"/>
      <c r="B713" s="34">
        <f t="shared" si="2424"/>
        <v>708</v>
      </c>
      <c r="C713" s="2" t="s">
        <v>594</v>
      </c>
      <c r="D713" s="55">
        <v>44667</v>
      </c>
      <c r="E713" s="2" t="s">
        <v>49</v>
      </c>
      <c r="F713" s="47" t="s">
        <v>41</v>
      </c>
      <c r="G713" s="47" t="s">
        <v>112</v>
      </c>
      <c r="H713" s="47">
        <v>1100</v>
      </c>
      <c r="I713" s="47" t="s">
        <v>132</v>
      </c>
      <c r="J713" s="47" t="s">
        <v>120</v>
      </c>
      <c r="K713" s="121" t="s">
        <v>772</v>
      </c>
      <c r="L713" s="33" t="s">
        <v>74</v>
      </c>
      <c r="M713" s="10">
        <v>15.67</v>
      </c>
      <c r="N713" s="27">
        <v>0.68253694581280799</v>
      </c>
      <c r="O713" s="28">
        <v>4.4000000000000004</v>
      </c>
      <c r="P713" s="27">
        <v>0.19000000000000003</v>
      </c>
      <c r="Q713" s="40">
        <f t="shared" si="1963"/>
        <v>-0.9</v>
      </c>
      <c r="R713" s="42">
        <f t="shared" ref="R713" si="3021">Q713+R712</f>
        <v>150.30000000000015</v>
      </c>
      <c r="S713" s="10">
        <f t="shared" ref="S713" si="3022">M713</f>
        <v>15.67</v>
      </c>
      <c r="T713" s="27">
        <f t="shared" ref="T713" si="3023">IF(S713&gt;0,T$4,0)</f>
        <v>1</v>
      </c>
      <c r="U713" s="28">
        <f t="shared" ref="U713" si="3024">O713</f>
        <v>4.4000000000000004</v>
      </c>
      <c r="V713" s="27">
        <f t="shared" ref="V713" si="3025">IF(U713&gt;0,V$4,0)</f>
        <v>1</v>
      </c>
      <c r="W713" s="40">
        <f t="shared" si="2450"/>
        <v>-2</v>
      </c>
      <c r="X713" s="42">
        <f t="shared" ref="X713" si="3026">W713+X712</f>
        <v>206.48999999999995</v>
      </c>
      <c r="Y713" s="117"/>
      <c r="Z713" s="27"/>
      <c r="AA713" s="33"/>
      <c r="AB713" s="27"/>
      <c r="AC713" s="27"/>
      <c r="AD713" s="27"/>
      <c r="AE713" s="118"/>
      <c r="AF713" s="117"/>
      <c r="AG713" s="27"/>
      <c r="AH713" s="33"/>
      <c r="AI713" s="27"/>
      <c r="AJ713" s="27"/>
      <c r="AK713" s="118"/>
      <c r="AL713" s="70"/>
    </row>
    <row r="714" spans="1:38" x14ac:dyDescent="0.2">
      <c r="A714" s="72"/>
      <c r="B714" s="34">
        <f t="shared" si="2424"/>
        <v>709</v>
      </c>
      <c r="C714" s="2" t="s">
        <v>1239</v>
      </c>
      <c r="D714" s="55">
        <v>44668</v>
      </c>
      <c r="E714" s="2" t="s">
        <v>409</v>
      </c>
      <c r="F714" s="47" t="s">
        <v>36</v>
      </c>
      <c r="G714" s="47" t="s">
        <v>67</v>
      </c>
      <c r="H714" s="47">
        <v>1300</v>
      </c>
      <c r="I714" s="47" t="s">
        <v>132</v>
      </c>
      <c r="J714" s="47" t="s">
        <v>120</v>
      </c>
      <c r="K714" s="121" t="s">
        <v>772</v>
      </c>
      <c r="L714" s="33" t="s">
        <v>12</v>
      </c>
      <c r="M714" s="10">
        <v>2.3199999999999998</v>
      </c>
      <c r="N714" s="27">
        <v>7.6067074663402687</v>
      </c>
      <c r="O714" s="28">
        <v>1.29</v>
      </c>
      <c r="P714" s="27">
        <v>0</v>
      </c>
      <c r="Q714" s="40">
        <f t="shared" si="1963"/>
        <v>-7.6</v>
      </c>
      <c r="R714" s="42">
        <f t="shared" ref="R714" si="3027">Q714+R713</f>
        <v>142.70000000000016</v>
      </c>
      <c r="S714" s="10">
        <f t="shared" ref="S714" si="3028">M714</f>
        <v>2.3199999999999998</v>
      </c>
      <c r="T714" s="27">
        <f t="shared" ref="T714" si="3029">IF(S714&gt;0,T$4,0)</f>
        <v>1</v>
      </c>
      <c r="U714" s="28">
        <f t="shared" ref="U714" si="3030">O714</f>
        <v>1.29</v>
      </c>
      <c r="V714" s="27">
        <f t="shared" ref="V714" si="3031">IF(U714&gt;0,V$4,0)</f>
        <v>1</v>
      </c>
      <c r="W714" s="40">
        <f t="shared" si="2450"/>
        <v>-0.71</v>
      </c>
      <c r="X714" s="42">
        <f t="shared" ref="X714" si="3032">W714+X713</f>
        <v>205.77999999999994</v>
      </c>
      <c r="Y714" s="117"/>
      <c r="Z714" s="27"/>
      <c r="AA714" s="33"/>
      <c r="AB714" s="27"/>
      <c r="AC714" s="27"/>
      <c r="AD714" s="27"/>
      <c r="AE714" s="118"/>
      <c r="AF714" s="117"/>
      <c r="AG714" s="27"/>
      <c r="AH714" s="33"/>
      <c r="AI714" s="27"/>
      <c r="AJ714" s="27"/>
      <c r="AK714" s="118"/>
      <c r="AL714" s="70"/>
    </row>
    <row r="715" spans="1:38" x14ac:dyDescent="0.2">
      <c r="A715" s="72"/>
      <c r="B715" s="34">
        <f t="shared" si="2424"/>
        <v>710</v>
      </c>
      <c r="C715" s="2" t="s">
        <v>1299</v>
      </c>
      <c r="D715" s="55">
        <v>44668</v>
      </c>
      <c r="E715" s="2" t="s">
        <v>409</v>
      </c>
      <c r="F715" s="47" t="s">
        <v>36</v>
      </c>
      <c r="G715" s="47" t="s">
        <v>67</v>
      </c>
      <c r="H715" s="47">
        <v>1300</v>
      </c>
      <c r="I715" s="47" t="s">
        <v>132</v>
      </c>
      <c r="J715" s="47" t="s">
        <v>120</v>
      </c>
      <c r="K715" s="121" t="s">
        <v>772</v>
      </c>
      <c r="L715" s="33" t="s">
        <v>8</v>
      </c>
      <c r="M715" s="10">
        <v>7</v>
      </c>
      <c r="N715" s="27">
        <v>1.6600000000000001</v>
      </c>
      <c r="O715" s="28">
        <v>2.23</v>
      </c>
      <c r="P715" s="27">
        <v>1.35</v>
      </c>
      <c r="Q715" s="40">
        <f t="shared" si="1963"/>
        <v>0</v>
      </c>
      <c r="R715" s="42">
        <f t="shared" ref="R715" si="3033">Q715+R714</f>
        <v>142.70000000000016</v>
      </c>
      <c r="S715" s="10">
        <f t="shared" ref="S715" si="3034">M715</f>
        <v>7</v>
      </c>
      <c r="T715" s="27">
        <f t="shared" ref="T715" si="3035">IF(S715&gt;0,T$4,0)</f>
        <v>1</v>
      </c>
      <c r="U715" s="28">
        <f t="shared" ref="U715" si="3036">O715</f>
        <v>2.23</v>
      </c>
      <c r="V715" s="27">
        <f t="shared" ref="V715" si="3037">IF(U715&gt;0,V$4,0)</f>
        <v>1</v>
      </c>
      <c r="W715" s="40">
        <f t="shared" si="2450"/>
        <v>0.23</v>
      </c>
      <c r="X715" s="42">
        <f t="shared" ref="X715" si="3038">W715+X714</f>
        <v>206.00999999999993</v>
      </c>
      <c r="Y715" s="117"/>
      <c r="Z715" s="27"/>
      <c r="AA715" s="33"/>
      <c r="AB715" s="27"/>
      <c r="AC715" s="27"/>
      <c r="AD715" s="27"/>
      <c r="AE715" s="118"/>
      <c r="AF715" s="117"/>
      <c r="AG715" s="27"/>
      <c r="AH715" s="33"/>
      <c r="AI715" s="27"/>
      <c r="AJ715" s="27"/>
      <c r="AK715" s="118"/>
      <c r="AL715" s="70"/>
    </row>
    <row r="716" spans="1:38" x14ac:dyDescent="0.2">
      <c r="A716" s="72"/>
      <c r="B716" s="34">
        <f t="shared" si="2424"/>
        <v>711</v>
      </c>
      <c r="C716" s="2" t="s">
        <v>1222</v>
      </c>
      <c r="D716" s="55">
        <v>44668</v>
      </c>
      <c r="E716" s="2" t="s">
        <v>39</v>
      </c>
      <c r="F716" s="47" t="s">
        <v>36</v>
      </c>
      <c r="G716" s="47" t="s">
        <v>67</v>
      </c>
      <c r="H716" s="47">
        <v>1200</v>
      </c>
      <c r="I716" s="47" t="s">
        <v>132</v>
      </c>
      <c r="J716" s="47" t="s">
        <v>120</v>
      </c>
      <c r="K716" s="121" t="s">
        <v>772</v>
      </c>
      <c r="L716" s="33" t="s">
        <v>56</v>
      </c>
      <c r="M716" s="10">
        <v>3.09</v>
      </c>
      <c r="N716" s="27">
        <v>4.7805483405483402</v>
      </c>
      <c r="O716" s="28">
        <v>1.51</v>
      </c>
      <c r="P716" s="27">
        <v>0</v>
      </c>
      <c r="Q716" s="40">
        <f t="shared" si="1963"/>
        <v>-4.8</v>
      </c>
      <c r="R716" s="42">
        <f t="shared" ref="R716" si="3039">Q716+R715</f>
        <v>137.90000000000015</v>
      </c>
      <c r="S716" s="10">
        <f t="shared" ref="S716" si="3040">M716</f>
        <v>3.09</v>
      </c>
      <c r="T716" s="27">
        <f t="shared" ref="T716" si="3041">IF(S716&gt;0,T$4,0)</f>
        <v>1</v>
      </c>
      <c r="U716" s="28">
        <f t="shared" ref="U716" si="3042">O716</f>
        <v>1.51</v>
      </c>
      <c r="V716" s="27">
        <f t="shared" ref="V716" si="3043">IF(U716&gt;0,V$4,0)</f>
        <v>1</v>
      </c>
      <c r="W716" s="40">
        <f t="shared" si="2450"/>
        <v>-2</v>
      </c>
      <c r="X716" s="42">
        <f t="shared" ref="X716" si="3044">W716+X715</f>
        <v>204.00999999999993</v>
      </c>
      <c r="Y716" s="117"/>
      <c r="Z716" s="27"/>
      <c r="AA716" s="33"/>
      <c r="AB716" s="27"/>
      <c r="AC716" s="27"/>
      <c r="AD716" s="27"/>
      <c r="AE716" s="118"/>
      <c r="AF716" s="117"/>
      <c r="AG716" s="27"/>
      <c r="AH716" s="33"/>
      <c r="AI716" s="27"/>
      <c r="AJ716" s="27"/>
      <c r="AK716" s="118"/>
      <c r="AL716" s="70"/>
    </row>
    <row r="717" spans="1:38" x14ac:dyDescent="0.2">
      <c r="A717" s="72"/>
      <c r="B717" s="34">
        <f t="shared" si="2424"/>
        <v>712</v>
      </c>
      <c r="C717" s="2" t="s">
        <v>1298</v>
      </c>
      <c r="D717" s="55">
        <v>44668</v>
      </c>
      <c r="E717" s="2" t="s">
        <v>39</v>
      </c>
      <c r="F717" s="47" t="s">
        <v>36</v>
      </c>
      <c r="G717" s="47" t="s">
        <v>67</v>
      </c>
      <c r="H717" s="47">
        <v>1200</v>
      </c>
      <c r="I717" s="47" t="s">
        <v>132</v>
      </c>
      <c r="J717" s="47" t="s">
        <v>120</v>
      </c>
      <c r="K717" s="121" t="s">
        <v>772</v>
      </c>
      <c r="L717" s="33" t="s">
        <v>9</v>
      </c>
      <c r="M717" s="10">
        <v>18.579999999999998</v>
      </c>
      <c r="N717" s="27">
        <v>0.5672644376899697</v>
      </c>
      <c r="O717" s="28">
        <v>4.33</v>
      </c>
      <c r="P717" s="27">
        <v>0.16000000000000003</v>
      </c>
      <c r="Q717" s="40">
        <f t="shared" si="1963"/>
        <v>10.5</v>
      </c>
      <c r="R717" s="42">
        <f t="shared" ref="R717" si="3045">Q717+R716</f>
        <v>148.40000000000015</v>
      </c>
      <c r="S717" s="10">
        <f t="shared" ref="S717" si="3046">M717</f>
        <v>18.579999999999998</v>
      </c>
      <c r="T717" s="27">
        <f t="shared" ref="T717" si="3047">IF(S717&gt;0,T$4,0)</f>
        <v>1</v>
      </c>
      <c r="U717" s="28">
        <f t="shared" ref="U717" si="3048">O717</f>
        <v>4.33</v>
      </c>
      <c r="V717" s="27">
        <f t="shared" ref="V717" si="3049">IF(U717&gt;0,V$4,0)</f>
        <v>1</v>
      </c>
      <c r="W717" s="40">
        <f t="shared" si="2450"/>
        <v>20.91</v>
      </c>
      <c r="X717" s="42">
        <f t="shared" ref="X717" si="3050">W717+X716</f>
        <v>224.91999999999993</v>
      </c>
      <c r="Y717" s="117"/>
      <c r="Z717" s="27"/>
      <c r="AA717" s="33"/>
      <c r="AB717" s="27"/>
      <c r="AC717" s="27"/>
      <c r="AD717" s="27"/>
      <c r="AE717" s="118"/>
      <c r="AF717" s="117"/>
      <c r="AG717" s="27"/>
      <c r="AH717" s="33"/>
      <c r="AI717" s="27"/>
      <c r="AJ717" s="27"/>
      <c r="AK717" s="118"/>
      <c r="AL717" s="70"/>
    </row>
    <row r="718" spans="1:38" x14ac:dyDescent="0.2">
      <c r="A718" s="72"/>
      <c r="B718" s="34">
        <f t="shared" si="2424"/>
        <v>713</v>
      </c>
      <c r="C718" s="2" t="s">
        <v>1297</v>
      </c>
      <c r="D718" s="55">
        <v>44668</v>
      </c>
      <c r="E718" s="2" t="s">
        <v>39</v>
      </c>
      <c r="F718" s="47" t="s">
        <v>10</v>
      </c>
      <c r="G718" s="47" t="s">
        <v>67</v>
      </c>
      <c r="H718" s="47">
        <v>1200</v>
      </c>
      <c r="I718" s="47" t="s">
        <v>132</v>
      </c>
      <c r="J718" s="47" t="s">
        <v>120</v>
      </c>
      <c r="K718" s="121" t="s">
        <v>772</v>
      </c>
      <c r="L718" s="33" t="s">
        <v>74</v>
      </c>
      <c r="M718" s="10">
        <v>5.12</v>
      </c>
      <c r="N718" s="27">
        <v>2.4387878787878785</v>
      </c>
      <c r="O718" s="28">
        <v>2.2999999999999998</v>
      </c>
      <c r="P718" s="27">
        <v>1.8457142857142861</v>
      </c>
      <c r="Q718" s="40">
        <f t="shared" si="1963"/>
        <v>-4.3</v>
      </c>
      <c r="R718" s="42">
        <f t="shared" ref="R718" si="3051">Q718+R717</f>
        <v>144.10000000000014</v>
      </c>
      <c r="S718" s="10">
        <f t="shared" ref="S718" si="3052">M718</f>
        <v>5.12</v>
      </c>
      <c r="T718" s="27">
        <f t="shared" ref="T718" si="3053">IF(S718&gt;0,T$4,0)</f>
        <v>1</v>
      </c>
      <c r="U718" s="28">
        <f t="shared" ref="U718" si="3054">O718</f>
        <v>2.2999999999999998</v>
      </c>
      <c r="V718" s="27">
        <f t="shared" ref="V718" si="3055">IF(U718&gt;0,V$4,0)</f>
        <v>1</v>
      </c>
      <c r="W718" s="40">
        <f t="shared" si="2450"/>
        <v>-2</v>
      </c>
      <c r="X718" s="42">
        <f t="shared" ref="X718" si="3056">W718+X717</f>
        <v>222.91999999999993</v>
      </c>
      <c r="Y718" s="117"/>
      <c r="Z718" s="27"/>
      <c r="AA718" s="33"/>
      <c r="AB718" s="27"/>
      <c r="AC718" s="27"/>
      <c r="AD718" s="27"/>
      <c r="AE718" s="118"/>
      <c r="AF718" s="117"/>
      <c r="AG718" s="27"/>
      <c r="AH718" s="33"/>
      <c r="AI718" s="27"/>
      <c r="AJ718" s="27"/>
      <c r="AK718" s="118"/>
      <c r="AL718" s="70"/>
    </row>
    <row r="719" spans="1:38" x14ac:dyDescent="0.2">
      <c r="A719" s="72"/>
      <c r="B719" s="34">
        <f t="shared" si="2424"/>
        <v>714</v>
      </c>
      <c r="C719" s="2" t="s">
        <v>1305</v>
      </c>
      <c r="D719" s="55">
        <v>44669</v>
      </c>
      <c r="E719" s="2" t="s">
        <v>43</v>
      </c>
      <c r="F719" s="47" t="s">
        <v>36</v>
      </c>
      <c r="G719" s="47" t="s">
        <v>67</v>
      </c>
      <c r="H719" s="47">
        <v>1200</v>
      </c>
      <c r="I719" s="47" t="s">
        <v>131</v>
      </c>
      <c r="J719" s="47" t="s">
        <v>120</v>
      </c>
      <c r="K719" s="121" t="s">
        <v>772</v>
      </c>
      <c r="L719" s="33" t="s">
        <v>56</v>
      </c>
      <c r="M719" s="10">
        <v>14.22</v>
      </c>
      <c r="N719" s="27">
        <v>0.75528301886792448</v>
      </c>
      <c r="O719" s="28">
        <v>2.56</v>
      </c>
      <c r="P719" s="27">
        <v>0.49999999999999956</v>
      </c>
      <c r="Q719" s="40">
        <f t="shared" si="1963"/>
        <v>-1.3</v>
      </c>
      <c r="R719" s="42">
        <f t="shared" ref="R719" si="3057">Q719+R718</f>
        <v>142.80000000000013</v>
      </c>
      <c r="S719" s="10">
        <f t="shared" ref="S719" si="3058">M719</f>
        <v>14.22</v>
      </c>
      <c r="T719" s="27">
        <f t="shared" ref="T719" si="3059">IF(S719&gt;0,T$4,0)</f>
        <v>1</v>
      </c>
      <c r="U719" s="28">
        <f t="shared" ref="U719" si="3060">O719</f>
        <v>2.56</v>
      </c>
      <c r="V719" s="27">
        <f t="shared" ref="V719" si="3061">IF(U719&gt;0,V$4,0)</f>
        <v>1</v>
      </c>
      <c r="W719" s="40">
        <f t="shared" si="2450"/>
        <v>-2</v>
      </c>
      <c r="X719" s="42">
        <f t="shared" ref="X719" si="3062">W719+X718</f>
        <v>220.91999999999993</v>
      </c>
      <c r="Y719" s="117"/>
      <c r="Z719" s="27"/>
      <c r="AA719" s="33"/>
      <c r="AB719" s="27"/>
      <c r="AC719" s="27"/>
      <c r="AD719" s="27"/>
      <c r="AE719" s="118"/>
      <c r="AF719" s="117"/>
      <c r="AG719" s="27"/>
      <c r="AH719" s="33"/>
      <c r="AI719" s="27"/>
      <c r="AJ719" s="27"/>
      <c r="AK719" s="118"/>
      <c r="AL719" s="70"/>
    </row>
    <row r="720" spans="1:38" x14ac:dyDescent="0.2">
      <c r="A720" s="72"/>
      <c r="B720" s="34">
        <f t="shared" si="2424"/>
        <v>715</v>
      </c>
      <c r="C720" s="2" t="s">
        <v>1306</v>
      </c>
      <c r="D720" s="55">
        <v>44669</v>
      </c>
      <c r="E720" s="2" t="s">
        <v>43</v>
      </c>
      <c r="F720" s="47" t="s">
        <v>36</v>
      </c>
      <c r="G720" s="47" t="s">
        <v>67</v>
      </c>
      <c r="H720" s="47">
        <v>1200</v>
      </c>
      <c r="I720" s="47" t="s">
        <v>131</v>
      </c>
      <c r="J720" s="47" t="s">
        <v>120</v>
      </c>
      <c r="K720" s="121" t="s">
        <v>772</v>
      </c>
      <c r="L720" s="33" t="s">
        <v>9</v>
      </c>
      <c r="M720" s="10">
        <v>6.29</v>
      </c>
      <c r="N720" s="27">
        <v>1.8909523809523809</v>
      </c>
      <c r="O720" s="28">
        <v>1.76</v>
      </c>
      <c r="P720" s="27">
        <v>0</v>
      </c>
      <c r="Q720" s="40">
        <f t="shared" si="1963"/>
        <v>10</v>
      </c>
      <c r="R720" s="42">
        <f t="shared" ref="R720" si="3063">Q720+R719</f>
        <v>152.80000000000013</v>
      </c>
      <c r="S720" s="10">
        <f t="shared" ref="S720" si="3064">M720</f>
        <v>6.29</v>
      </c>
      <c r="T720" s="27">
        <f t="shared" ref="T720" si="3065">IF(S720&gt;0,T$4,0)</f>
        <v>1</v>
      </c>
      <c r="U720" s="28">
        <f t="shared" ref="U720" si="3066">O720</f>
        <v>1.76</v>
      </c>
      <c r="V720" s="27">
        <f t="shared" ref="V720" si="3067">IF(U720&gt;0,V$4,0)</f>
        <v>1</v>
      </c>
      <c r="W720" s="40">
        <f t="shared" si="2450"/>
        <v>6.05</v>
      </c>
      <c r="X720" s="42">
        <f t="shared" ref="X720" si="3068">W720+X719</f>
        <v>226.96999999999994</v>
      </c>
      <c r="Y720" s="117"/>
      <c r="Z720" s="27"/>
      <c r="AA720" s="33"/>
      <c r="AB720" s="27"/>
      <c r="AC720" s="27"/>
      <c r="AD720" s="27"/>
      <c r="AE720" s="118"/>
      <c r="AF720" s="117"/>
      <c r="AG720" s="27"/>
      <c r="AH720" s="33"/>
      <c r="AI720" s="27"/>
      <c r="AJ720" s="27"/>
      <c r="AK720" s="118"/>
      <c r="AL720" s="70"/>
    </row>
    <row r="721" spans="1:38" x14ac:dyDescent="0.2">
      <c r="A721" s="72"/>
      <c r="B721" s="34">
        <f t="shared" si="2424"/>
        <v>716</v>
      </c>
      <c r="C721" s="2" t="s">
        <v>1307</v>
      </c>
      <c r="D721" s="55">
        <v>44669</v>
      </c>
      <c r="E721" s="2" t="s">
        <v>43</v>
      </c>
      <c r="F721" s="47" t="s">
        <v>36</v>
      </c>
      <c r="G721" s="47" t="s">
        <v>67</v>
      </c>
      <c r="H721" s="47">
        <v>1200</v>
      </c>
      <c r="I721" s="47" t="s">
        <v>131</v>
      </c>
      <c r="J721" s="47" t="s">
        <v>120</v>
      </c>
      <c r="K721" s="121" t="s">
        <v>772</v>
      </c>
      <c r="L721" s="33" t="s">
        <v>12</v>
      </c>
      <c r="M721" s="10">
        <v>4.16</v>
      </c>
      <c r="N721" s="27">
        <v>3.18</v>
      </c>
      <c r="O721" s="28">
        <v>1.52</v>
      </c>
      <c r="P721" s="27">
        <v>0</v>
      </c>
      <c r="Q721" s="40">
        <f t="shared" si="1963"/>
        <v>-3.2</v>
      </c>
      <c r="R721" s="42">
        <f t="shared" ref="R721" si="3069">Q721+R720</f>
        <v>149.60000000000014</v>
      </c>
      <c r="S721" s="10">
        <f t="shared" ref="S721" si="3070">M721</f>
        <v>4.16</v>
      </c>
      <c r="T721" s="27">
        <f t="shared" ref="T721" si="3071">IF(S721&gt;0,T$4,0)</f>
        <v>1</v>
      </c>
      <c r="U721" s="28">
        <f t="shared" ref="U721" si="3072">O721</f>
        <v>1.52</v>
      </c>
      <c r="V721" s="27">
        <f t="shared" ref="V721" si="3073">IF(U721&gt;0,V$4,0)</f>
        <v>1</v>
      </c>
      <c r="W721" s="40">
        <f t="shared" si="2450"/>
        <v>-0.48</v>
      </c>
      <c r="X721" s="42">
        <f t="shared" ref="X721" si="3074">W721+X720</f>
        <v>226.48999999999995</v>
      </c>
      <c r="Y721" s="117"/>
      <c r="Z721" s="27"/>
      <c r="AA721" s="33"/>
      <c r="AB721" s="27"/>
      <c r="AC721" s="27"/>
      <c r="AD721" s="27"/>
      <c r="AE721" s="118"/>
      <c r="AF721" s="117"/>
      <c r="AG721" s="27"/>
      <c r="AH721" s="33"/>
      <c r="AI721" s="27"/>
      <c r="AJ721" s="27"/>
      <c r="AK721" s="118"/>
      <c r="AL721" s="70"/>
    </row>
    <row r="722" spans="1:38" x14ac:dyDescent="0.2">
      <c r="A722" s="72"/>
      <c r="B722" s="34">
        <f t="shared" si="2424"/>
        <v>717</v>
      </c>
      <c r="C722" s="2" t="s">
        <v>912</v>
      </c>
      <c r="D722" s="55">
        <v>44669</v>
      </c>
      <c r="E722" s="2" t="s">
        <v>886</v>
      </c>
      <c r="F722" s="47" t="s">
        <v>25</v>
      </c>
      <c r="G722" s="47" t="s">
        <v>67</v>
      </c>
      <c r="H722" s="47">
        <v>1400</v>
      </c>
      <c r="I722" s="47" t="s">
        <v>133</v>
      </c>
      <c r="J722" s="47" t="s">
        <v>178</v>
      </c>
      <c r="K722" s="121" t="s">
        <v>772</v>
      </c>
      <c r="L722" s="33" t="s">
        <v>12</v>
      </c>
      <c r="M722" s="10">
        <v>2.5</v>
      </c>
      <c r="N722" s="27">
        <v>6.6400000000000006</v>
      </c>
      <c r="O722" s="28">
        <v>1.34</v>
      </c>
      <c r="P722" s="27">
        <v>0</v>
      </c>
      <c r="Q722" s="40">
        <f t="shared" si="1963"/>
        <v>-6.6</v>
      </c>
      <c r="R722" s="42">
        <f t="shared" ref="R722" si="3075">Q722+R721</f>
        <v>143.00000000000014</v>
      </c>
      <c r="S722" s="10">
        <f t="shared" ref="S722" si="3076">M722</f>
        <v>2.5</v>
      </c>
      <c r="T722" s="27">
        <f t="shared" ref="T722" si="3077">IF(S722&gt;0,T$4,0)</f>
        <v>1</v>
      </c>
      <c r="U722" s="28">
        <f t="shared" ref="U722" si="3078">O722</f>
        <v>1.34</v>
      </c>
      <c r="V722" s="27">
        <f t="shared" ref="V722" si="3079">IF(U722&gt;0,V$4,0)</f>
        <v>1</v>
      </c>
      <c r="W722" s="40">
        <f t="shared" si="2450"/>
        <v>-0.66</v>
      </c>
      <c r="X722" s="42">
        <f t="shared" ref="X722" si="3080">W722+X721</f>
        <v>225.82999999999996</v>
      </c>
      <c r="Y722" s="117"/>
      <c r="Z722" s="27"/>
      <c r="AA722" s="33"/>
      <c r="AB722" s="27"/>
      <c r="AC722" s="27"/>
      <c r="AD722" s="27"/>
      <c r="AE722" s="118"/>
      <c r="AF722" s="117"/>
      <c r="AG722" s="27"/>
      <c r="AH722" s="33"/>
      <c r="AI722" s="27"/>
      <c r="AJ722" s="27"/>
      <c r="AK722" s="118"/>
      <c r="AL722" s="70"/>
    </row>
    <row r="723" spans="1:38" x14ac:dyDescent="0.2">
      <c r="A723" s="72"/>
      <c r="B723" s="34">
        <f t="shared" si="2424"/>
        <v>718</v>
      </c>
      <c r="C723" s="2" t="s">
        <v>1308</v>
      </c>
      <c r="D723" s="55">
        <v>44670</v>
      </c>
      <c r="E723" s="2" t="s">
        <v>51</v>
      </c>
      <c r="F723" s="47" t="s">
        <v>13</v>
      </c>
      <c r="G723" s="47" t="s">
        <v>69</v>
      </c>
      <c r="H723" s="47">
        <v>1106</v>
      </c>
      <c r="I723" s="47" t="s">
        <v>133</v>
      </c>
      <c r="J723" s="47" t="s">
        <v>120</v>
      </c>
      <c r="K723" s="121" t="s">
        <v>772</v>
      </c>
      <c r="L723" s="33" t="s">
        <v>56</v>
      </c>
      <c r="M723" s="10">
        <v>11.86</v>
      </c>
      <c r="N723" s="27">
        <v>0.9239534883720929</v>
      </c>
      <c r="O723" s="28">
        <v>2.73</v>
      </c>
      <c r="P723" s="27">
        <v>0.54545454545454553</v>
      </c>
      <c r="Q723" s="40">
        <f t="shared" si="1963"/>
        <v>-1.5</v>
      </c>
      <c r="R723" s="42">
        <f t="shared" ref="R723" si="3081">Q723+R722</f>
        <v>141.50000000000014</v>
      </c>
      <c r="S723" s="10">
        <f t="shared" ref="S723" si="3082">M723</f>
        <v>11.86</v>
      </c>
      <c r="T723" s="27">
        <f t="shared" ref="T723" si="3083">IF(S723&gt;0,T$4,0)</f>
        <v>1</v>
      </c>
      <c r="U723" s="28">
        <f t="shared" ref="U723" si="3084">O723</f>
        <v>2.73</v>
      </c>
      <c r="V723" s="27">
        <f t="shared" ref="V723" si="3085">IF(U723&gt;0,V$4,0)</f>
        <v>1</v>
      </c>
      <c r="W723" s="40">
        <f t="shared" si="2450"/>
        <v>-2</v>
      </c>
      <c r="X723" s="42">
        <f t="shared" ref="X723" si="3086">W723+X722</f>
        <v>223.82999999999996</v>
      </c>
      <c r="Y723" s="117"/>
      <c r="Z723" s="27"/>
      <c r="AA723" s="33"/>
      <c r="AB723" s="27"/>
      <c r="AC723" s="27"/>
      <c r="AD723" s="27"/>
      <c r="AE723" s="118"/>
      <c r="AF723" s="117"/>
      <c r="AG723" s="27"/>
      <c r="AH723" s="33"/>
      <c r="AI723" s="27"/>
      <c r="AJ723" s="27"/>
      <c r="AK723" s="118"/>
      <c r="AL723" s="70"/>
    </row>
    <row r="724" spans="1:38" x14ac:dyDescent="0.2">
      <c r="A724" s="72"/>
      <c r="B724" s="34">
        <f t="shared" si="2424"/>
        <v>719</v>
      </c>
      <c r="C724" s="2" t="s">
        <v>855</v>
      </c>
      <c r="D724" s="55">
        <v>44671</v>
      </c>
      <c r="E724" s="2" t="s">
        <v>40</v>
      </c>
      <c r="F724" s="47" t="s">
        <v>10</v>
      </c>
      <c r="G724" s="47" t="s">
        <v>67</v>
      </c>
      <c r="H724" s="47">
        <v>1100</v>
      </c>
      <c r="I724" s="47" t="s">
        <v>133</v>
      </c>
      <c r="J724" s="47" t="s">
        <v>120</v>
      </c>
      <c r="K724" s="121" t="s">
        <v>772</v>
      </c>
      <c r="L724" s="33" t="s">
        <v>12</v>
      </c>
      <c r="M724" s="10">
        <v>2.94</v>
      </c>
      <c r="N724" s="27">
        <v>5.1625806451612899</v>
      </c>
      <c r="O724" s="28">
        <v>1.38</v>
      </c>
      <c r="P724" s="27">
        <v>0</v>
      </c>
      <c r="Q724" s="40">
        <f t="shared" si="1963"/>
        <v>-5.2</v>
      </c>
      <c r="R724" s="42">
        <f t="shared" ref="R724" si="3087">Q724+R723</f>
        <v>136.30000000000015</v>
      </c>
      <c r="S724" s="10">
        <f t="shared" ref="S724" si="3088">M724</f>
        <v>2.94</v>
      </c>
      <c r="T724" s="27">
        <f t="shared" ref="T724" si="3089">IF(S724&gt;0,T$4,0)</f>
        <v>1</v>
      </c>
      <c r="U724" s="28">
        <f t="shared" ref="U724" si="3090">O724</f>
        <v>1.38</v>
      </c>
      <c r="V724" s="27">
        <f t="shared" ref="V724" si="3091">IF(U724&gt;0,V$4,0)</f>
        <v>1</v>
      </c>
      <c r="W724" s="40">
        <f t="shared" si="2450"/>
        <v>-0.62</v>
      </c>
      <c r="X724" s="42">
        <f t="shared" ref="X724" si="3092">W724+X723</f>
        <v>223.20999999999995</v>
      </c>
      <c r="Y724" s="117"/>
      <c r="Z724" s="27"/>
      <c r="AA724" s="33"/>
      <c r="AB724" s="27"/>
      <c r="AC724" s="27"/>
      <c r="AD724" s="27"/>
      <c r="AE724" s="118"/>
      <c r="AF724" s="117"/>
      <c r="AG724" s="27"/>
      <c r="AH724" s="33"/>
      <c r="AI724" s="27"/>
      <c r="AJ724" s="27"/>
      <c r="AK724" s="118"/>
      <c r="AL724" s="70"/>
    </row>
    <row r="725" spans="1:38" x14ac:dyDescent="0.2">
      <c r="A725" s="72"/>
      <c r="B725" s="34">
        <f t="shared" si="2424"/>
        <v>720</v>
      </c>
      <c r="C725" s="2" t="s">
        <v>1078</v>
      </c>
      <c r="D725" s="55">
        <v>44671</v>
      </c>
      <c r="E725" s="2" t="s">
        <v>40</v>
      </c>
      <c r="F725" s="47" t="s">
        <v>46</v>
      </c>
      <c r="G725" s="47" t="s">
        <v>71</v>
      </c>
      <c r="H725" s="47">
        <v>1000</v>
      </c>
      <c r="I725" s="47" t="s">
        <v>133</v>
      </c>
      <c r="J725" s="47" t="s">
        <v>120</v>
      </c>
      <c r="K725" s="121" t="s">
        <v>772</v>
      </c>
      <c r="L725" s="33" t="s">
        <v>9</v>
      </c>
      <c r="M725" s="10">
        <v>2.42</v>
      </c>
      <c r="N725" s="27">
        <v>7.0139130434782615</v>
      </c>
      <c r="O725" s="28">
        <v>1.34</v>
      </c>
      <c r="P725" s="27">
        <v>0</v>
      </c>
      <c r="Q725" s="40">
        <f t="shared" si="1963"/>
        <v>10</v>
      </c>
      <c r="R725" s="42">
        <f t="shared" ref="R725" si="3093">Q725+R724</f>
        <v>146.30000000000015</v>
      </c>
      <c r="S725" s="10">
        <f t="shared" ref="S725" si="3094">M725</f>
        <v>2.42</v>
      </c>
      <c r="T725" s="27">
        <f t="shared" ref="T725" si="3095">IF(S725&gt;0,T$4,0)</f>
        <v>1</v>
      </c>
      <c r="U725" s="28">
        <f t="shared" ref="U725" si="3096">O725</f>
        <v>1.34</v>
      </c>
      <c r="V725" s="27">
        <f t="shared" ref="V725" si="3097">IF(U725&gt;0,V$4,0)</f>
        <v>1</v>
      </c>
      <c r="W725" s="40">
        <f t="shared" si="2450"/>
        <v>1.76</v>
      </c>
      <c r="X725" s="42">
        <f t="shared" ref="X725" si="3098">W725+X724</f>
        <v>224.96999999999994</v>
      </c>
      <c r="Y725" s="117"/>
      <c r="Z725" s="27"/>
      <c r="AA725" s="33"/>
      <c r="AB725" s="27"/>
      <c r="AC725" s="27"/>
      <c r="AD725" s="27"/>
      <c r="AE725" s="118"/>
      <c r="AF725" s="117"/>
      <c r="AG725" s="27"/>
      <c r="AH725" s="33"/>
      <c r="AI725" s="27"/>
      <c r="AJ725" s="27"/>
      <c r="AK725" s="118"/>
      <c r="AL725" s="70"/>
    </row>
    <row r="726" spans="1:38" x14ac:dyDescent="0.2">
      <c r="A726" s="72"/>
      <c r="B726" s="34">
        <f t="shared" si="2424"/>
        <v>721</v>
      </c>
      <c r="C726" s="2" t="s">
        <v>1301</v>
      </c>
      <c r="D726" s="55">
        <v>44672</v>
      </c>
      <c r="E726" s="2" t="s">
        <v>44</v>
      </c>
      <c r="F726" s="47" t="s">
        <v>25</v>
      </c>
      <c r="G726" s="47" t="s">
        <v>245</v>
      </c>
      <c r="H726" s="47">
        <v>1200</v>
      </c>
      <c r="I726" s="47" t="s">
        <v>131</v>
      </c>
      <c r="J726" s="47" t="s">
        <v>120</v>
      </c>
      <c r="K726" s="121" t="s">
        <v>772</v>
      </c>
      <c r="L726" s="33" t="s">
        <v>62</v>
      </c>
      <c r="M726" s="10">
        <v>3.15</v>
      </c>
      <c r="N726" s="27">
        <v>4.6294117647058828</v>
      </c>
      <c r="O726" s="28">
        <v>1.54</v>
      </c>
      <c r="P726" s="27">
        <v>0</v>
      </c>
      <c r="Q726" s="40">
        <f t="shared" si="1963"/>
        <v>-4.5999999999999996</v>
      </c>
      <c r="R726" s="42">
        <f t="shared" ref="R726" si="3099">Q726+R725</f>
        <v>141.70000000000016</v>
      </c>
      <c r="S726" s="10">
        <f t="shared" ref="S726" si="3100">M726</f>
        <v>3.15</v>
      </c>
      <c r="T726" s="27">
        <f t="shared" ref="T726" si="3101">IF(S726&gt;0,T$4,0)</f>
        <v>1</v>
      </c>
      <c r="U726" s="28">
        <f t="shared" ref="U726" si="3102">O726</f>
        <v>1.54</v>
      </c>
      <c r="V726" s="27">
        <f t="shared" ref="V726" si="3103">IF(U726&gt;0,V$4,0)</f>
        <v>1</v>
      </c>
      <c r="W726" s="40">
        <f t="shared" si="2450"/>
        <v>-2</v>
      </c>
      <c r="X726" s="42">
        <f t="shared" ref="X726" si="3104">W726+X725</f>
        <v>222.96999999999994</v>
      </c>
      <c r="Y726" s="117"/>
      <c r="Z726" s="27"/>
      <c r="AA726" s="33"/>
      <c r="AB726" s="27"/>
      <c r="AC726" s="27"/>
      <c r="AD726" s="27"/>
      <c r="AE726" s="118"/>
      <c r="AF726" s="117"/>
      <c r="AG726" s="27"/>
      <c r="AH726" s="33"/>
      <c r="AI726" s="27"/>
      <c r="AJ726" s="27"/>
      <c r="AK726" s="118"/>
      <c r="AL726" s="70"/>
    </row>
    <row r="727" spans="1:38" x14ac:dyDescent="0.2">
      <c r="A727" s="72"/>
      <c r="B727" s="34">
        <f t="shared" si="2424"/>
        <v>722</v>
      </c>
      <c r="C727" s="2" t="s">
        <v>975</v>
      </c>
      <c r="D727" s="55">
        <v>44673</v>
      </c>
      <c r="E727" s="2" t="s">
        <v>54</v>
      </c>
      <c r="F727" s="47" t="s">
        <v>13</v>
      </c>
      <c r="G727" s="47" t="s">
        <v>70</v>
      </c>
      <c r="H727" s="47">
        <v>1010</v>
      </c>
      <c r="I727" s="47" t="s">
        <v>131</v>
      </c>
      <c r="J727" s="47" t="s">
        <v>120</v>
      </c>
      <c r="K727" s="121" t="s">
        <v>772</v>
      </c>
      <c r="L727" s="33" t="s">
        <v>9</v>
      </c>
      <c r="M727" s="10">
        <v>25</v>
      </c>
      <c r="N727" s="27">
        <v>0.41833333333333333</v>
      </c>
      <c r="O727" s="28">
        <v>6.2</v>
      </c>
      <c r="P727" s="27">
        <v>7.9999999999999974E-2</v>
      </c>
      <c r="Q727" s="40">
        <f t="shared" si="1963"/>
        <v>10.5</v>
      </c>
      <c r="R727" s="42">
        <f t="shared" ref="R727" si="3105">Q727+R726</f>
        <v>152.20000000000016</v>
      </c>
      <c r="S727" s="10">
        <f t="shared" ref="S727" si="3106">M727</f>
        <v>25</v>
      </c>
      <c r="T727" s="27">
        <f t="shared" ref="T727" si="3107">IF(S727&gt;0,T$4,0)</f>
        <v>1</v>
      </c>
      <c r="U727" s="28">
        <f t="shared" ref="U727" si="3108">O727</f>
        <v>6.2</v>
      </c>
      <c r="V727" s="27">
        <f t="shared" ref="V727" si="3109">IF(U727&gt;0,V$4,0)</f>
        <v>1</v>
      </c>
      <c r="W727" s="40">
        <f t="shared" si="2450"/>
        <v>29.2</v>
      </c>
      <c r="X727" s="42">
        <f t="shared" ref="X727" si="3110">W727+X726</f>
        <v>252.16999999999993</v>
      </c>
      <c r="Y727" s="117"/>
      <c r="Z727" s="27"/>
      <c r="AA727" s="33"/>
      <c r="AB727" s="27"/>
      <c r="AC727" s="27"/>
      <c r="AD727" s="27"/>
      <c r="AE727" s="118"/>
      <c r="AF727" s="117"/>
      <c r="AG727" s="27"/>
      <c r="AH727" s="33"/>
      <c r="AI727" s="27"/>
      <c r="AJ727" s="27"/>
      <c r="AK727" s="118"/>
      <c r="AL727" s="70"/>
    </row>
    <row r="728" spans="1:38" x14ac:dyDescent="0.2">
      <c r="A728" s="72"/>
      <c r="B728" s="34">
        <f t="shared" si="2424"/>
        <v>723</v>
      </c>
      <c r="C728" s="2" t="s">
        <v>1309</v>
      </c>
      <c r="D728" s="55">
        <v>44673</v>
      </c>
      <c r="E728" s="2" t="s">
        <v>15</v>
      </c>
      <c r="F728" s="47" t="s">
        <v>36</v>
      </c>
      <c r="G728" s="47" t="s">
        <v>245</v>
      </c>
      <c r="H728" s="47">
        <v>1200</v>
      </c>
      <c r="I728" s="47" t="s">
        <v>131</v>
      </c>
      <c r="J728" s="47" t="s">
        <v>120</v>
      </c>
      <c r="K728" s="121" t="s">
        <v>772</v>
      </c>
      <c r="L728" s="33" t="s">
        <v>74</v>
      </c>
      <c r="M728" s="10">
        <v>11</v>
      </c>
      <c r="N728" s="27">
        <v>1</v>
      </c>
      <c r="O728" s="28">
        <v>3.25</v>
      </c>
      <c r="P728" s="27">
        <v>0.44500000000000006</v>
      </c>
      <c r="Q728" s="40">
        <f t="shared" si="1963"/>
        <v>-1.4</v>
      </c>
      <c r="R728" s="42">
        <f t="shared" ref="R728" si="3111">Q728+R727</f>
        <v>150.80000000000015</v>
      </c>
      <c r="S728" s="10">
        <f t="shared" ref="S728" si="3112">M728</f>
        <v>11</v>
      </c>
      <c r="T728" s="27">
        <f t="shared" ref="T728" si="3113">IF(S728&gt;0,T$4,0)</f>
        <v>1</v>
      </c>
      <c r="U728" s="28">
        <f t="shared" ref="U728" si="3114">O728</f>
        <v>3.25</v>
      </c>
      <c r="V728" s="27">
        <f t="shared" ref="V728" si="3115">IF(U728&gt;0,V$4,0)</f>
        <v>1</v>
      </c>
      <c r="W728" s="40">
        <f t="shared" si="2450"/>
        <v>-2</v>
      </c>
      <c r="X728" s="42">
        <f t="shared" ref="X728" si="3116">W728+X727</f>
        <v>250.16999999999993</v>
      </c>
      <c r="Y728" s="117"/>
      <c r="Z728" s="27"/>
      <c r="AA728" s="33"/>
      <c r="AB728" s="27"/>
      <c r="AC728" s="27"/>
      <c r="AD728" s="27"/>
      <c r="AE728" s="118"/>
      <c r="AF728" s="117"/>
      <c r="AG728" s="27"/>
      <c r="AH728" s="33"/>
      <c r="AI728" s="27"/>
      <c r="AJ728" s="27"/>
      <c r="AK728" s="118"/>
      <c r="AL728" s="70"/>
    </row>
    <row r="729" spans="1:38" x14ac:dyDescent="0.2">
      <c r="A729" s="72"/>
      <c r="B729" s="34">
        <f t="shared" si="2424"/>
        <v>724</v>
      </c>
      <c r="C729" s="2" t="s">
        <v>1310</v>
      </c>
      <c r="D729" s="55">
        <v>44673</v>
      </c>
      <c r="E729" s="2" t="s">
        <v>15</v>
      </c>
      <c r="F729" s="47" t="s">
        <v>10</v>
      </c>
      <c r="G729" s="47" t="s">
        <v>67</v>
      </c>
      <c r="H729" s="47">
        <v>1200</v>
      </c>
      <c r="I729" s="47" t="s">
        <v>131</v>
      </c>
      <c r="J729" s="47" t="s">
        <v>120</v>
      </c>
      <c r="K729" s="121" t="s">
        <v>772</v>
      </c>
      <c r="L729" s="33" t="s">
        <v>9</v>
      </c>
      <c r="M729" s="10">
        <v>1.4</v>
      </c>
      <c r="N729" s="27">
        <v>24.89846153846154</v>
      </c>
      <c r="O729" s="28">
        <v>1.05</v>
      </c>
      <c r="P729" s="27">
        <v>0</v>
      </c>
      <c r="Q729" s="40">
        <f t="shared" si="1963"/>
        <v>10</v>
      </c>
      <c r="R729" s="42">
        <f t="shared" ref="R729" si="3117">Q729+R728</f>
        <v>160.80000000000015</v>
      </c>
      <c r="S729" s="10">
        <f t="shared" ref="S729" si="3118">M729</f>
        <v>1.4</v>
      </c>
      <c r="T729" s="27">
        <f t="shared" ref="T729" si="3119">IF(S729&gt;0,T$4,0)</f>
        <v>1</v>
      </c>
      <c r="U729" s="28">
        <f t="shared" ref="U729" si="3120">O729</f>
        <v>1.05</v>
      </c>
      <c r="V729" s="27">
        <f t="shared" ref="V729" si="3121">IF(U729&gt;0,V$4,0)</f>
        <v>1</v>
      </c>
      <c r="W729" s="40">
        <f t="shared" si="2450"/>
        <v>0.45</v>
      </c>
      <c r="X729" s="42">
        <f t="shared" ref="X729" si="3122">W729+X728</f>
        <v>250.61999999999992</v>
      </c>
      <c r="Y729" s="117"/>
      <c r="Z729" s="27"/>
      <c r="AA729" s="33"/>
      <c r="AB729" s="27"/>
      <c r="AC729" s="27"/>
      <c r="AD729" s="27"/>
      <c r="AE729" s="118"/>
      <c r="AF729" s="117"/>
      <c r="AG729" s="27"/>
      <c r="AH729" s="33"/>
      <c r="AI729" s="27"/>
      <c r="AJ729" s="27"/>
      <c r="AK729" s="118"/>
      <c r="AL729" s="70"/>
    </row>
    <row r="730" spans="1:38" x14ac:dyDescent="0.2">
      <c r="A730" s="72"/>
      <c r="B730" s="34">
        <f t="shared" si="2424"/>
        <v>725</v>
      </c>
      <c r="C730" s="2" t="s">
        <v>1311</v>
      </c>
      <c r="D730" s="55">
        <v>44674</v>
      </c>
      <c r="E730" s="2" t="s">
        <v>47</v>
      </c>
      <c r="F730" s="47" t="s">
        <v>46</v>
      </c>
      <c r="G730" s="47" t="s">
        <v>191</v>
      </c>
      <c r="H730" s="47">
        <v>1100</v>
      </c>
      <c r="I730" s="47" t="s">
        <v>132</v>
      </c>
      <c r="J730" s="47" t="s">
        <v>438</v>
      </c>
      <c r="K730" s="121" t="s">
        <v>772</v>
      </c>
      <c r="L730" s="33" t="s">
        <v>66</v>
      </c>
      <c r="M730" s="10">
        <v>2.62</v>
      </c>
      <c r="N730" s="27">
        <v>6.1630769230769218</v>
      </c>
      <c r="O730" s="28">
        <v>1.67</v>
      </c>
      <c r="P730" s="27">
        <v>0</v>
      </c>
      <c r="Q730" s="40">
        <f t="shared" si="1963"/>
        <v>-6.2</v>
      </c>
      <c r="R730" s="42">
        <f t="shared" ref="R730" si="3123">Q730+R729</f>
        <v>154.60000000000016</v>
      </c>
      <c r="S730" s="10">
        <f t="shared" ref="S730" si="3124">M730</f>
        <v>2.62</v>
      </c>
      <c r="T730" s="27">
        <f t="shared" ref="T730" si="3125">IF(S730&gt;0,T$4,0)</f>
        <v>1</v>
      </c>
      <c r="U730" s="28">
        <f t="shared" ref="U730" si="3126">O730</f>
        <v>1.67</v>
      </c>
      <c r="V730" s="27">
        <f t="shared" ref="V730" si="3127">IF(U730&gt;0,V$4,0)</f>
        <v>1</v>
      </c>
      <c r="W730" s="40">
        <f t="shared" si="2450"/>
        <v>-2</v>
      </c>
      <c r="X730" s="42">
        <f t="shared" ref="X730" si="3128">W730+X729</f>
        <v>248.61999999999992</v>
      </c>
      <c r="Y730" s="117"/>
      <c r="Z730" s="27"/>
      <c r="AA730" s="33"/>
      <c r="AB730" s="27"/>
      <c r="AC730" s="27"/>
      <c r="AD730" s="27"/>
      <c r="AE730" s="118"/>
      <c r="AF730" s="117"/>
      <c r="AG730" s="27"/>
      <c r="AH730" s="33"/>
      <c r="AI730" s="27"/>
      <c r="AJ730" s="27"/>
      <c r="AK730" s="118"/>
      <c r="AL730" s="70"/>
    </row>
    <row r="731" spans="1:38" x14ac:dyDescent="0.2">
      <c r="A731" s="72"/>
      <c r="B731" s="34">
        <f t="shared" si="2424"/>
        <v>726</v>
      </c>
      <c r="C731" s="2" t="s">
        <v>1312</v>
      </c>
      <c r="D731" s="55">
        <v>44676</v>
      </c>
      <c r="E731" s="2" t="s">
        <v>14</v>
      </c>
      <c r="F731" s="47" t="s">
        <v>36</v>
      </c>
      <c r="G731" s="47" t="s">
        <v>67</v>
      </c>
      <c r="H731" s="47">
        <v>1114</v>
      </c>
      <c r="I731" s="47" t="s">
        <v>131</v>
      </c>
      <c r="J731" s="47" t="s">
        <v>120</v>
      </c>
      <c r="K731" s="121" t="s">
        <v>772</v>
      </c>
      <c r="L731" s="33" t="s">
        <v>74</v>
      </c>
      <c r="M731" s="10">
        <v>9.86</v>
      </c>
      <c r="N731" s="27">
        <v>1.1325308641975309</v>
      </c>
      <c r="O731" s="28">
        <v>2.4500000000000002</v>
      </c>
      <c r="P731" s="27">
        <v>0.80727272727272659</v>
      </c>
      <c r="Q731" s="40">
        <f t="shared" si="1963"/>
        <v>-1.9</v>
      </c>
      <c r="R731" s="42">
        <f t="shared" ref="R731" si="3129">Q731+R730</f>
        <v>152.70000000000016</v>
      </c>
      <c r="S731" s="10">
        <f t="shared" ref="S731" si="3130">M731</f>
        <v>9.86</v>
      </c>
      <c r="T731" s="27">
        <f t="shared" ref="T731" si="3131">IF(S731&gt;0,T$4,0)</f>
        <v>1</v>
      </c>
      <c r="U731" s="28">
        <f t="shared" ref="U731" si="3132">O731</f>
        <v>2.4500000000000002</v>
      </c>
      <c r="V731" s="27">
        <f t="shared" ref="V731" si="3133">IF(U731&gt;0,V$4,0)</f>
        <v>1</v>
      </c>
      <c r="W731" s="40">
        <f t="shared" si="2450"/>
        <v>-2</v>
      </c>
      <c r="X731" s="42">
        <f t="shared" ref="X731" si="3134">W731+X730</f>
        <v>246.61999999999992</v>
      </c>
      <c r="Y731" s="117"/>
      <c r="Z731" s="27"/>
      <c r="AA731" s="33"/>
      <c r="AB731" s="27"/>
      <c r="AC731" s="27"/>
      <c r="AD731" s="27"/>
      <c r="AE731" s="118"/>
      <c r="AF731" s="117"/>
      <c r="AG731" s="27"/>
      <c r="AH731" s="33"/>
      <c r="AI731" s="27"/>
      <c r="AJ731" s="27"/>
      <c r="AK731" s="118"/>
      <c r="AL731" s="70"/>
    </row>
    <row r="732" spans="1:38" x14ac:dyDescent="0.2">
      <c r="A732" s="72"/>
      <c r="B732" s="34">
        <f t="shared" si="2424"/>
        <v>727</v>
      </c>
      <c r="C732" s="2" t="s">
        <v>961</v>
      </c>
      <c r="D732" s="55">
        <v>44676</v>
      </c>
      <c r="E732" s="2" t="s">
        <v>31</v>
      </c>
      <c r="F732" s="47" t="s">
        <v>46</v>
      </c>
      <c r="G732" s="47" t="s">
        <v>1273</v>
      </c>
      <c r="H732" s="47">
        <v>1200</v>
      </c>
      <c r="I732" s="47" t="s">
        <v>132</v>
      </c>
      <c r="J732" s="47" t="s">
        <v>120</v>
      </c>
      <c r="K732" s="121" t="s">
        <v>772</v>
      </c>
      <c r="L732" s="33" t="s">
        <v>66</v>
      </c>
      <c r="M732" s="10">
        <v>3.97</v>
      </c>
      <c r="N732" s="27">
        <v>3.3533333333333335</v>
      </c>
      <c r="O732" s="28">
        <v>1.85</v>
      </c>
      <c r="P732" s="27">
        <v>3.9242857142857153</v>
      </c>
      <c r="Q732" s="40">
        <f t="shared" si="1963"/>
        <v>-7.3</v>
      </c>
      <c r="R732" s="42">
        <f t="shared" ref="R732" si="3135">Q732+R731</f>
        <v>145.40000000000015</v>
      </c>
      <c r="S732" s="10">
        <f t="shared" ref="S732" si="3136">M732</f>
        <v>3.97</v>
      </c>
      <c r="T732" s="27">
        <f t="shared" ref="T732" si="3137">IF(S732&gt;0,T$4,0)</f>
        <v>1</v>
      </c>
      <c r="U732" s="28">
        <f t="shared" ref="U732" si="3138">O732</f>
        <v>1.85</v>
      </c>
      <c r="V732" s="27">
        <f t="shared" ref="V732" si="3139">IF(U732&gt;0,V$4,0)</f>
        <v>1</v>
      </c>
      <c r="W732" s="40">
        <f t="shared" si="2450"/>
        <v>-2</v>
      </c>
      <c r="X732" s="42">
        <f t="shared" ref="X732" si="3140">W732+X731</f>
        <v>244.61999999999992</v>
      </c>
      <c r="Y732" s="117"/>
      <c r="Z732" s="27"/>
      <c r="AA732" s="33"/>
      <c r="AB732" s="27"/>
      <c r="AC732" s="27"/>
      <c r="AD732" s="27"/>
      <c r="AE732" s="118"/>
      <c r="AF732" s="117"/>
      <c r="AG732" s="27"/>
      <c r="AH732" s="33"/>
      <c r="AI732" s="27"/>
      <c r="AJ732" s="27"/>
      <c r="AK732" s="118"/>
      <c r="AL732" s="70"/>
    </row>
    <row r="733" spans="1:38" x14ac:dyDescent="0.2">
      <c r="A733" s="72"/>
      <c r="B733" s="34">
        <f t="shared" si="2424"/>
        <v>728</v>
      </c>
      <c r="C733" s="2" t="s">
        <v>1313</v>
      </c>
      <c r="D733" s="55">
        <v>44676</v>
      </c>
      <c r="E733" s="2" t="s">
        <v>31</v>
      </c>
      <c r="F733" s="47" t="s">
        <v>48</v>
      </c>
      <c r="G733" s="47" t="s">
        <v>72</v>
      </c>
      <c r="H733" s="47">
        <v>1200</v>
      </c>
      <c r="I733" s="47" t="s">
        <v>132</v>
      </c>
      <c r="J733" s="47" t="s">
        <v>120</v>
      </c>
      <c r="K733" s="121" t="s">
        <v>772</v>
      </c>
      <c r="L733" s="33" t="s">
        <v>74</v>
      </c>
      <c r="M733" s="10">
        <v>12.42</v>
      </c>
      <c r="N733" s="27">
        <v>0.87521739130434784</v>
      </c>
      <c r="O733" s="28">
        <v>3.85</v>
      </c>
      <c r="P733" s="27">
        <v>0.3033333333333334</v>
      </c>
      <c r="Q733" s="40">
        <f t="shared" si="1963"/>
        <v>-1.2</v>
      </c>
      <c r="R733" s="42">
        <f t="shared" ref="R733" si="3141">Q733+R732</f>
        <v>144.20000000000016</v>
      </c>
      <c r="S733" s="10">
        <f t="shared" ref="S733" si="3142">M733</f>
        <v>12.42</v>
      </c>
      <c r="T733" s="27">
        <f t="shared" ref="T733" si="3143">IF(S733&gt;0,T$4,0)</f>
        <v>1</v>
      </c>
      <c r="U733" s="28">
        <f t="shared" ref="U733" si="3144">O733</f>
        <v>3.85</v>
      </c>
      <c r="V733" s="27">
        <f t="shared" ref="V733" si="3145">IF(U733&gt;0,V$4,0)</f>
        <v>1</v>
      </c>
      <c r="W733" s="40">
        <f t="shared" si="2450"/>
        <v>-2</v>
      </c>
      <c r="X733" s="42">
        <f t="shared" ref="X733" si="3146">W733+X732</f>
        <v>242.61999999999992</v>
      </c>
      <c r="Y733" s="117"/>
      <c r="Z733" s="27"/>
      <c r="AA733" s="33"/>
      <c r="AB733" s="27"/>
      <c r="AC733" s="27"/>
      <c r="AD733" s="27"/>
      <c r="AE733" s="118"/>
      <c r="AF733" s="117"/>
      <c r="AG733" s="27"/>
      <c r="AH733" s="33"/>
      <c r="AI733" s="27"/>
      <c r="AJ733" s="27"/>
      <c r="AK733" s="118"/>
      <c r="AL733" s="70"/>
    </row>
    <row r="734" spans="1:38" x14ac:dyDescent="0.2">
      <c r="A734" s="72"/>
      <c r="B734" s="34">
        <f t="shared" si="2424"/>
        <v>729</v>
      </c>
      <c r="C734" s="2" t="s">
        <v>1314</v>
      </c>
      <c r="D734" s="55">
        <v>44678</v>
      </c>
      <c r="E734" s="2" t="s">
        <v>886</v>
      </c>
      <c r="F734" s="47" t="s">
        <v>36</v>
      </c>
      <c r="G734" s="47" t="s">
        <v>245</v>
      </c>
      <c r="H734" s="47">
        <v>1100</v>
      </c>
      <c r="I734" s="47" t="s">
        <v>133</v>
      </c>
      <c r="J734" s="47" t="s">
        <v>178</v>
      </c>
      <c r="K734" s="121" t="s">
        <v>772</v>
      </c>
      <c r="L734" s="33" t="s">
        <v>12</v>
      </c>
      <c r="M734" s="10">
        <v>3.03</v>
      </c>
      <c r="N734" s="27">
        <v>4.9260310421286038</v>
      </c>
      <c r="O734" s="28">
        <v>1.49</v>
      </c>
      <c r="P734" s="27">
        <v>0</v>
      </c>
      <c r="Q734" s="40">
        <f t="shared" si="1963"/>
        <v>-4.9000000000000004</v>
      </c>
      <c r="R734" s="42">
        <f t="shared" ref="R734" si="3147">Q734+R733</f>
        <v>139.30000000000015</v>
      </c>
      <c r="S734" s="10">
        <f t="shared" ref="S734" si="3148">M734</f>
        <v>3.03</v>
      </c>
      <c r="T734" s="27">
        <f t="shared" ref="T734" si="3149">IF(S734&gt;0,T$4,0)</f>
        <v>1</v>
      </c>
      <c r="U734" s="28">
        <f t="shared" ref="U734" si="3150">O734</f>
        <v>1.49</v>
      </c>
      <c r="V734" s="27">
        <f t="shared" ref="V734" si="3151">IF(U734&gt;0,V$4,0)</f>
        <v>1</v>
      </c>
      <c r="W734" s="40">
        <f t="shared" si="2450"/>
        <v>-0.51</v>
      </c>
      <c r="X734" s="42">
        <f t="shared" ref="X734" si="3152">W734+X733</f>
        <v>242.10999999999993</v>
      </c>
      <c r="Y734" s="117"/>
      <c r="Z734" s="27"/>
      <c r="AA734" s="33"/>
      <c r="AB734" s="27"/>
      <c r="AC734" s="27"/>
      <c r="AD734" s="27"/>
      <c r="AE734" s="118"/>
      <c r="AF734" s="117"/>
      <c r="AG734" s="27"/>
      <c r="AH734" s="33"/>
      <c r="AI734" s="27"/>
      <c r="AJ734" s="27"/>
      <c r="AK734" s="118"/>
      <c r="AL734" s="70"/>
    </row>
    <row r="735" spans="1:38" x14ac:dyDescent="0.2">
      <c r="A735" s="72"/>
      <c r="B735" s="34">
        <f t="shared" si="2424"/>
        <v>730</v>
      </c>
      <c r="C735" s="2" t="s">
        <v>1315</v>
      </c>
      <c r="D735" s="55">
        <v>44678</v>
      </c>
      <c r="E735" s="2" t="s">
        <v>1316</v>
      </c>
      <c r="F735" s="47" t="s">
        <v>36</v>
      </c>
      <c r="G735" s="47" t="s">
        <v>67</v>
      </c>
      <c r="H735" s="47">
        <v>1200</v>
      </c>
      <c r="I735" s="47" t="s">
        <v>131</v>
      </c>
      <c r="J735" s="47" t="s">
        <v>1152</v>
      </c>
      <c r="K735" s="121" t="s">
        <v>772</v>
      </c>
      <c r="L735" s="33" t="s">
        <v>9</v>
      </c>
      <c r="M735" s="10">
        <v>2.5</v>
      </c>
      <c r="N735" s="27">
        <v>6.6400000000000006</v>
      </c>
      <c r="O735" s="28">
        <v>1.1000000000000001</v>
      </c>
      <c r="P735" s="27">
        <v>0</v>
      </c>
      <c r="Q735" s="40">
        <f t="shared" si="1963"/>
        <v>10</v>
      </c>
      <c r="R735" s="42">
        <f t="shared" ref="R735" si="3153">Q735+R734</f>
        <v>149.30000000000015</v>
      </c>
      <c r="S735" s="10">
        <f t="shared" ref="S735" si="3154">M735</f>
        <v>2.5</v>
      </c>
      <c r="T735" s="27">
        <f t="shared" ref="T735" si="3155">IF(S735&gt;0,T$4,0)</f>
        <v>1</v>
      </c>
      <c r="U735" s="28">
        <f t="shared" ref="U735" si="3156">O735</f>
        <v>1.1000000000000001</v>
      </c>
      <c r="V735" s="27">
        <f t="shared" ref="V735" si="3157">IF(U735&gt;0,V$4,0)</f>
        <v>1</v>
      </c>
      <c r="W735" s="40">
        <f t="shared" si="2450"/>
        <v>1.6</v>
      </c>
      <c r="X735" s="42">
        <f t="shared" ref="X735" si="3158">W735+X734</f>
        <v>243.70999999999992</v>
      </c>
      <c r="Y735" s="117"/>
      <c r="Z735" s="27"/>
      <c r="AA735" s="33"/>
      <c r="AB735" s="27"/>
      <c r="AC735" s="27"/>
      <c r="AD735" s="27"/>
      <c r="AE735" s="118"/>
      <c r="AF735" s="117"/>
      <c r="AG735" s="27"/>
      <c r="AH735" s="33"/>
      <c r="AI735" s="27"/>
      <c r="AJ735" s="27"/>
      <c r="AK735" s="118"/>
      <c r="AL735" s="70"/>
    </row>
    <row r="736" spans="1:38" x14ac:dyDescent="0.2">
      <c r="A736" s="72"/>
      <c r="B736" s="34">
        <f t="shared" si="2424"/>
        <v>731</v>
      </c>
      <c r="C736" s="2" t="s">
        <v>1317</v>
      </c>
      <c r="D736" s="55">
        <v>44679</v>
      </c>
      <c r="E736" s="2" t="s">
        <v>39</v>
      </c>
      <c r="F736" s="47" t="s">
        <v>25</v>
      </c>
      <c r="G736" s="47" t="s">
        <v>67</v>
      </c>
      <c r="H736" s="47">
        <v>1000</v>
      </c>
      <c r="I736" s="47" t="s">
        <v>132</v>
      </c>
      <c r="J736" s="47" t="s">
        <v>120</v>
      </c>
      <c r="K736" s="121" t="s">
        <v>772</v>
      </c>
      <c r="L736" s="33" t="s">
        <v>62</v>
      </c>
      <c r="M736" s="10">
        <v>8.76</v>
      </c>
      <c r="N736" s="27">
        <v>1.2906451612903225</v>
      </c>
      <c r="O736" s="28">
        <v>3.05</v>
      </c>
      <c r="P736" s="27">
        <v>0.62</v>
      </c>
      <c r="Q736" s="40">
        <f t="shared" si="1963"/>
        <v>-1.9</v>
      </c>
      <c r="R736" s="42">
        <f t="shared" ref="R736" si="3159">Q736+R735</f>
        <v>147.40000000000015</v>
      </c>
      <c r="S736" s="10">
        <f t="shared" ref="S736" si="3160">M736</f>
        <v>8.76</v>
      </c>
      <c r="T736" s="27">
        <f t="shared" ref="T736" si="3161">IF(S736&gt;0,T$4,0)</f>
        <v>1</v>
      </c>
      <c r="U736" s="28">
        <f t="shared" ref="U736" si="3162">O736</f>
        <v>3.05</v>
      </c>
      <c r="V736" s="27">
        <f t="shared" ref="V736" si="3163">IF(U736&gt;0,V$4,0)</f>
        <v>1</v>
      </c>
      <c r="W736" s="40">
        <f t="shared" si="2450"/>
        <v>-2</v>
      </c>
      <c r="X736" s="42">
        <f t="shared" ref="X736" si="3164">W736+X735</f>
        <v>241.70999999999992</v>
      </c>
      <c r="Y736" s="117"/>
      <c r="Z736" s="27"/>
      <c r="AA736" s="33"/>
      <c r="AB736" s="27"/>
      <c r="AC736" s="27"/>
      <c r="AD736" s="27"/>
      <c r="AE736" s="118"/>
      <c r="AF736" s="117"/>
      <c r="AG736" s="27"/>
      <c r="AH736" s="33"/>
      <c r="AI736" s="27"/>
      <c r="AJ736" s="27"/>
      <c r="AK736" s="118"/>
      <c r="AL736" s="70"/>
    </row>
    <row r="737" spans="1:38" x14ac:dyDescent="0.2">
      <c r="A737" s="72"/>
      <c r="B737" s="34">
        <f t="shared" si="2424"/>
        <v>732</v>
      </c>
      <c r="C737" s="2" t="s">
        <v>787</v>
      </c>
      <c r="D737" s="55">
        <v>44679</v>
      </c>
      <c r="E737" s="2" t="s">
        <v>39</v>
      </c>
      <c r="F737" s="47" t="s">
        <v>25</v>
      </c>
      <c r="G737" s="47" t="s">
        <v>67</v>
      </c>
      <c r="H737" s="47">
        <v>1000</v>
      </c>
      <c r="I737" s="47" t="s">
        <v>132</v>
      </c>
      <c r="J737" s="47" t="s">
        <v>120</v>
      </c>
      <c r="K737" s="121" t="s">
        <v>772</v>
      </c>
      <c r="L737" s="33" t="s">
        <v>12</v>
      </c>
      <c r="M737" s="10">
        <v>4.2</v>
      </c>
      <c r="N737" s="27">
        <v>3.1123076923076924</v>
      </c>
      <c r="O737" s="28">
        <v>1.63</v>
      </c>
      <c r="P737" s="27">
        <v>0</v>
      </c>
      <c r="Q737" s="40">
        <f t="shared" si="1963"/>
        <v>-3.1</v>
      </c>
      <c r="R737" s="42">
        <f t="shared" ref="R737" si="3165">Q737+R736</f>
        <v>144.30000000000015</v>
      </c>
      <c r="S737" s="10">
        <f t="shared" ref="S737" si="3166">M737</f>
        <v>4.2</v>
      </c>
      <c r="T737" s="27">
        <f t="shared" ref="T737" si="3167">IF(S737&gt;0,T$4,0)</f>
        <v>1</v>
      </c>
      <c r="U737" s="28">
        <f t="shared" ref="U737" si="3168">O737</f>
        <v>1.63</v>
      </c>
      <c r="V737" s="27">
        <f t="shared" ref="V737" si="3169">IF(U737&gt;0,V$4,0)</f>
        <v>1</v>
      </c>
      <c r="W737" s="40">
        <f t="shared" si="2450"/>
        <v>-0.37</v>
      </c>
      <c r="X737" s="42">
        <f t="shared" ref="X737" si="3170">W737+X736</f>
        <v>241.33999999999992</v>
      </c>
      <c r="Y737" s="117"/>
      <c r="Z737" s="27"/>
      <c r="AA737" s="33"/>
      <c r="AB737" s="27"/>
      <c r="AC737" s="27"/>
      <c r="AD737" s="27"/>
      <c r="AE737" s="118"/>
      <c r="AF737" s="117"/>
      <c r="AG737" s="27"/>
      <c r="AH737" s="33"/>
      <c r="AI737" s="27"/>
      <c r="AJ737" s="27"/>
      <c r="AK737" s="118"/>
      <c r="AL737" s="70"/>
    </row>
    <row r="738" spans="1:38" x14ac:dyDescent="0.2">
      <c r="A738" s="72"/>
      <c r="B738" s="34">
        <f t="shared" si="2424"/>
        <v>733</v>
      </c>
      <c r="C738" s="2" t="s">
        <v>1318</v>
      </c>
      <c r="D738" s="55">
        <v>44679</v>
      </c>
      <c r="E738" s="2" t="s">
        <v>39</v>
      </c>
      <c r="F738" s="47" t="s">
        <v>10</v>
      </c>
      <c r="G738" s="47" t="s">
        <v>67</v>
      </c>
      <c r="H738" s="47">
        <v>1200</v>
      </c>
      <c r="I738" s="47" t="s">
        <v>132</v>
      </c>
      <c r="J738" s="47" t="s">
        <v>120</v>
      </c>
      <c r="K738" s="121" t="s">
        <v>772</v>
      </c>
      <c r="L738" s="33" t="s">
        <v>12</v>
      </c>
      <c r="M738" s="10">
        <v>2.4</v>
      </c>
      <c r="N738" s="27">
        <v>7.1447619047619062</v>
      </c>
      <c r="O738" s="28">
        <v>1.39</v>
      </c>
      <c r="P738" s="27">
        <v>0</v>
      </c>
      <c r="Q738" s="40">
        <f t="shared" si="1963"/>
        <v>-7.1</v>
      </c>
      <c r="R738" s="42">
        <f t="shared" ref="R738" si="3171">Q738+R737</f>
        <v>137.20000000000016</v>
      </c>
      <c r="S738" s="10">
        <f t="shared" ref="S738" si="3172">M738</f>
        <v>2.4</v>
      </c>
      <c r="T738" s="27">
        <f t="shared" ref="T738" si="3173">IF(S738&gt;0,T$4,0)</f>
        <v>1</v>
      </c>
      <c r="U738" s="28">
        <f t="shared" ref="U738" si="3174">O738</f>
        <v>1.39</v>
      </c>
      <c r="V738" s="27">
        <f t="shared" ref="V738" si="3175">IF(U738&gt;0,V$4,0)</f>
        <v>1</v>
      </c>
      <c r="W738" s="40">
        <f t="shared" si="2450"/>
        <v>-0.61</v>
      </c>
      <c r="X738" s="42">
        <f t="shared" ref="X738" si="3176">W738+X737</f>
        <v>240.7299999999999</v>
      </c>
      <c r="Y738" s="117"/>
      <c r="Z738" s="27"/>
      <c r="AA738" s="33"/>
      <c r="AB738" s="27"/>
      <c r="AC738" s="27"/>
      <c r="AD738" s="27"/>
      <c r="AE738" s="118"/>
      <c r="AF738" s="117"/>
      <c r="AG738" s="27"/>
      <c r="AH738" s="33"/>
      <c r="AI738" s="27"/>
      <c r="AJ738" s="27"/>
      <c r="AK738" s="118"/>
      <c r="AL738" s="70"/>
    </row>
    <row r="739" spans="1:38" x14ac:dyDescent="0.2">
      <c r="A739" s="72"/>
      <c r="B739" s="34">
        <f t="shared" si="2424"/>
        <v>734</v>
      </c>
      <c r="C739" s="2" t="s">
        <v>1319</v>
      </c>
      <c r="D739" s="55">
        <v>44679</v>
      </c>
      <c r="E739" s="2" t="s">
        <v>44</v>
      </c>
      <c r="F739" s="47" t="s">
        <v>10</v>
      </c>
      <c r="G739" s="47" t="s">
        <v>67</v>
      </c>
      <c r="H739" s="47">
        <v>1400</v>
      </c>
      <c r="I739" s="47" t="s">
        <v>131</v>
      </c>
      <c r="J739" s="47" t="s">
        <v>120</v>
      </c>
      <c r="K739" s="121" t="s">
        <v>772</v>
      </c>
      <c r="L739" s="33" t="s">
        <v>74</v>
      </c>
      <c r="M739" s="10">
        <v>18.7</v>
      </c>
      <c r="N739" s="27">
        <v>0.56568181818181829</v>
      </c>
      <c r="O739" s="28">
        <v>3.94</v>
      </c>
      <c r="P739" s="27">
        <v>0.19333333333333336</v>
      </c>
      <c r="Q739" s="40">
        <f t="shared" si="1963"/>
        <v>-0.8</v>
      </c>
      <c r="R739" s="42">
        <f t="shared" ref="R739" si="3177">Q739+R738</f>
        <v>136.40000000000015</v>
      </c>
      <c r="S739" s="10">
        <f t="shared" ref="S739" si="3178">M739</f>
        <v>18.7</v>
      </c>
      <c r="T739" s="27">
        <f t="shared" ref="T739" si="3179">IF(S739&gt;0,T$4,0)</f>
        <v>1</v>
      </c>
      <c r="U739" s="28">
        <f t="shared" ref="U739" si="3180">O739</f>
        <v>3.94</v>
      </c>
      <c r="V739" s="27">
        <f t="shared" ref="V739" si="3181">IF(U739&gt;0,V$4,0)</f>
        <v>1</v>
      </c>
      <c r="W739" s="40">
        <f t="shared" si="2450"/>
        <v>-2</v>
      </c>
      <c r="X739" s="42">
        <f t="shared" ref="X739" si="3182">W739+X738</f>
        <v>238.7299999999999</v>
      </c>
      <c r="Y739" s="117"/>
      <c r="Z739" s="27"/>
      <c r="AA739" s="33"/>
      <c r="AB739" s="27"/>
      <c r="AC739" s="27"/>
      <c r="AD739" s="27"/>
      <c r="AE739" s="118"/>
      <c r="AF739" s="117"/>
      <c r="AG739" s="27"/>
      <c r="AH739" s="33"/>
      <c r="AI739" s="27"/>
      <c r="AJ739" s="27"/>
      <c r="AK739" s="118"/>
      <c r="AL739" s="70"/>
    </row>
    <row r="740" spans="1:38" x14ac:dyDescent="0.2">
      <c r="A740" s="72"/>
      <c r="B740" s="34">
        <f t="shared" si="2424"/>
        <v>735</v>
      </c>
      <c r="C740" s="2" t="s">
        <v>1120</v>
      </c>
      <c r="D740" s="55">
        <v>44680</v>
      </c>
      <c r="E740" s="2" t="s">
        <v>51</v>
      </c>
      <c r="F740" s="47" t="s">
        <v>10</v>
      </c>
      <c r="G740" s="47" t="s">
        <v>67</v>
      </c>
      <c r="H740" s="47">
        <v>1235</v>
      </c>
      <c r="I740" s="47" t="s">
        <v>132</v>
      </c>
      <c r="J740" s="47" t="s">
        <v>120</v>
      </c>
      <c r="K740" s="121" t="s">
        <v>772</v>
      </c>
      <c r="L740" s="33" t="s">
        <v>62</v>
      </c>
      <c r="M740" s="10">
        <v>6.2</v>
      </c>
      <c r="N740" s="27">
        <v>1.93</v>
      </c>
      <c r="O740" s="28">
        <v>1.9</v>
      </c>
      <c r="P740" s="27">
        <v>2.1599999999999997</v>
      </c>
      <c r="Q740" s="40">
        <f t="shared" si="1963"/>
        <v>-4.0999999999999996</v>
      </c>
      <c r="R740" s="42">
        <f t="shared" ref="R740" si="3183">Q740+R739</f>
        <v>132.30000000000015</v>
      </c>
      <c r="S740" s="10">
        <f t="shared" ref="S740" si="3184">M740</f>
        <v>6.2</v>
      </c>
      <c r="T740" s="27">
        <f t="shared" ref="T740" si="3185">IF(S740&gt;0,T$4,0)</f>
        <v>1</v>
      </c>
      <c r="U740" s="28">
        <f t="shared" ref="U740" si="3186">O740</f>
        <v>1.9</v>
      </c>
      <c r="V740" s="27">
        <f t="shared" ref="V740" si="3187">IF(U740&gt;0,V$4,0)</f>
        <v>1</v>
      </c>
      <c r="W740" s="40">
        <f t="shared" si="2450"/>
        <v>-2</v>
      </c>
      <c r="X740" s="42">
        <f t="shared" ref="X740" si="3188">W740+X739</f>
        <v>236.7299999999999</v>
      </c>
      <c r="Y740" s="117"/>
      <c r="Z740" s="27"/>
      <c r="AA740" s="33"/>
      <c r="AB740" s="27"/>
      <c r="AC740" s="27"/>
      <c r="AD740" s="27"/>
      <c r="AE740" s="118"/>
      <c r="AF740" s="117"/>
      <c r="AG740" s="27"/>
      <c r="AH740" s="33"/>
      <c r="AI740" s="27"/>
      <c r="AJ740" s="27"/>
      <c r="AK740" s="118"/>
      <c r="AL740" s="70"/>
    </row>
    <row r="741" spans="1:38" x14ac:dyDescent="0.2">
      <c r="A741" s="72"/>
      <c r="B741" s="34">
        <f t="shared" si="2424"/>
        <v>736</v>
      </c>
      <c r="C741" s="2" t="s">
        <v>1320</v>
      </c>
      <c r="D741" s="55">
        <v>44680</v>
      </c>
      <c r="E741" s="2" t="s">
        <v>15</v>
      </c>
      <c r="F741" s="47" t="s">
        <v>36</v>
      </c>
      <c r="G741" s="47" t="s">
        <v>67</v>
      </c>
      <c r="H741" s="47">
        <v>1400</v>
      </c>
      <c r="I741" s="47" t="s">
        <v>132</v>
      </c>
      <c r="J741" s="47" t="s">
        <v>120</v>
      </c>
      <c r="K741" s="121" t="s">
        <v>772</v>
      </c>
      <c r="L741" s="33" t="s">
        <v>8</v>
      </c>
      <c r="M741" s="10">
        <v>2.3199999999999998</v>
      </c>
      <c r="N741" s="27">
        <v>7.6067074663402687</v>
      </c>
      <c r="O741" s="28">
        <v>1.1599999999999999</v>
      </c>
      <c r="P741" s="27">
        <v>0</v>
      </c>
      <c r="Q741" s="40">
        <f t="shared" si="1963"/>
        <v>-7.6</v>
      </c>
      <c r="R741" s="42">
        <f t="shared" ref="R741" si="3189">Q741+R740</f>
        <v>124.70000000000016</v>
      </c>
      <c r="S741" s="10">
        <f t="shared" ref="S741" si="3190">M741</f>
        <v>2.3199999999999998</v>
      </c>
      <c r="T741" s="27">
        <f t="shared" ref="T741" si="3191">IF(S741&gt;0,T$4,0)</f>
        <v>1</v>
      </c>
      <c r="U741" s="28">
        <f t="shared" ref="U741" si="3192">O741</f>
        <v>1.1599999999999999</v>
      </c>
      <c r="V741" s="27">
        <f t="shared" ref="V741" si="3193">IF(U741&gt;0,V$4,0)</f>
        <v>1</v>
      </c>
      <c r="W741" s="40">
        <f t="shared" si="2450"/>
        <v>-0.84</v>
      </c>
      <c r="X741" s="42">
        <f t="shared" ref="X741" si="3194">W741+X740</f>
        <v>235.8899999999999</v>
      </c>
      <c r="Y741" s="117"/>
      <c r="Z741" s="27"/>
      <c r="AA741" s="33"/>
      <c r="AB741" s="27"/>
      <c r="AC741" s="27"/>
      <c r="AD741" s="27"/>
      <c r="AE741" s="118"/>
      <c r="AF741" s="117"/>
      <c r="AG741" s="27"/>
      <c r="AH741" s="33"/>
      <c r="AI741" s="27"/>
      <c r="AJ741" s="27"/>
      <c r="AK741" s="118"/>
      <c r="AL741" s="70"/>
    </row>
    <row r="742" spans="1:38" x14ac:dyDescent="0.2">
      <c r="A742" s="72"/>
      <c r="B742" s="34">
        <f t="shared" si="2424"/>
        <v>737</v>
      </c>
      <c r="C742" s="2" t="s">
        <v>1321</v>
      </c>
      <c r="D742" s="55">
        <v>44680</v>
      </c>
      <c r="E742" s="2" t="s">
        <v>15</v>
      </c>
      <c r="F742" s="47" t="s">
        <v>34</v>
      </c>
      <c r="G742" s="47" t="s">
        <v>67</v>
      </c>
      <c r="H742" s="47">
        <v>1600</v>
      </c>
      <c r="I742" s="47" t="s">
        <v>132</v>
      </c>
      <c r="J742" s="47" t="s">
        <v>120</v>
      </c>
      <c r="K742" s="121" t="s">
        <v>772</v>
      </c>
      <c r="L742" s="33" t="s">
        <v>65</v>
      </c>
      <c r="M742" s="10">
        <v>32.72</v>
      </c>
      <c r="N742" s="27">
        <v>0.31634920634920632</v>
      </c>
      <c r="O742" s="28">
        <v>8</v>
      </c>
      <c r="P742" s="27">
        <v>5.000000000000001E-2</v>
      </c>
      <c r="Q742" s="40">
        <f t="shared" si="1963"/>
        <v>-0.4</v>
      </c>
      <c r="R742" s="42">
        <f t="shared" ref="R742" si="3195">Q742+R741</f>
        <v>124.30000000000015</v>
      </c>
      <c r="S742" s="10">
        <f t="shared" ref="S742" si="3196">M742</f>
        <v>32.72</v>
      </c>
      <c r="T742" s="27">
        <f t="shared" ref="T742" si="3197">IF(S742&gt;0,T$4,0)</f>
        <v>1</v>
      </c>
      <c r="U742" s="28">
        <f t="shared" ref="U742" si="3198">O742</f>
        <v>8</v>
      </c>
      <c r="V742" s="27">
        <f t="shared" ref="V742" si="3199">IF(U742&gt;0,V$4,0)</f>
        <v>1</v>
      </c>
      <c r="W742" s="40">
        <f t="shared" si="2450"/>
        <v>-2</v>
      </c>
      <c r="X742" s="42">
        <f t="shared" ref="X742" si="3200">W742+X741</f>
        <v>233.8899999999999</v>
      </c>
      <c r="Y742" s="117"/>
      <c r="Z742" s="27"/>
      <c r="AA742" s="33"/>
      <c r="AB742" s="27"/>
      <c r="AC742" s="27"/>
      <c r="AD742" s="27"/>
      <c r="AE742" s="118"/>
      <c r="AF742" s="117"/>
      <c r="AG742" s="27"/>
      <c r="AH742" s="33"/>
      <c r="AI742" s="27"/>
      <c r="AJ742" s="27"/>
      <c r="AK742" s="118"/>
      <c r="AL742" s="70"/>
    </row>
    <row r="743" spans="1:38" x14ac:dyDescent="0.2">
      <c r="A743" s="72"/>
      <c r="B743" s="34">
        <f t="shared" si="2424"/>
        <v>738</v>
      </c>
      <c r="C743" s="2" t="s">
        <v>1322</v>
      </c>
      <c r="D743" s="55">
        <v>44681</v>
      </c>
      <c r="E743" s="2" t="s">
        <v>840</v>
      </c>
      <c r="F743" s="47" t="s">
        <v>25</v>
      </c>
      <c r="G743" s="47" t="s">
        <v>67</v>
      </c>
      <c r="H743" s="47">
        <v>1100</v>
      </c>
      <c r="I743" s="47" t="s">
        <v>131</v>
      </c>
      <c r="J743" s="47" t="s">
        <v>120</v>
      </c>
      <c r="K743" s="121" t="s">
        <v>772</v>
      </c>
      <c r="L743" s="33" t="s">
        <v>9</v>
      </c>
      <c r="M743" s="10">
        <v>2.2400000000000002</v>
      </c>
      <c r="N743" s="27">
        <v>8.0621339950372217</v>
      </c>
      <c r="O743" s="28">
        <v>1.31</v>
      </c>
      <c r="P743" s="27">
        <v>0</v>
      </c>
      <c r="Q743" s="40">
        <f t="shared" si="1963"/>
        <v>10</v>
      </c>
      <c r="R743" s="42">
        <f t="shared" ref="R743" si="3201">Q743+R742</f>
        <v>134.30000000000015</v>
      </c>
      <c r="S743" s="10">
        <f t="shared" ref="S743" si="3202">M743</f>
        <v>2.2400000000000002</v>
      </c>
      <c r="T743" s="27">
        <f t="shared" ref="T743" si="3203">IF(S743&gt;0,T$4,0)</f>
        <v>1</v>
      </c>
      <c r="U743" s="28">
        <f t="shared" ref="U743" si="3204">O743</f>
        <v>1.31</v>
      </c>
      <c r="V743" s="27">
        <f t="shared" ref="V743" si="3205">IF(U743&gt;0,V$4,0)</f>
        <v>1</v>
      </c>
      <c r="W743" s="40">
        <f t="shared" si="2450"/>
        <v>1.55</v>
      </c>
      <c r="X743" s="42">
        <f t="shared" ref="X743" si="3206">W743+X742</f>
        <v>235.43999999999991</v>
      </c>
      <c r="Y743" s="117"/>
      <c r="Z743" s="27"/>
      <c r="AA743" s="33"/>
      <c r="AB743" s="27"/>
      <c r="AC743" s="27"/>
      <c r="AD743" s="27"/>
      <c r="AE743" s="118"/>
      <c r="AF743" s="117"/>
      <c r="AG743" s="27"/>
      <c r="AH743" s="33"/>
      <c r="AI743" s="27"/>
      <c r="AJ743" s="27"/>
      <c r="AK743" s="118"/>
      <c r="AL743" s="70"/>
    </row>
    <row r="744" spans="1:38" x14ac:dyDescent="0.2">
      <c r="A744" s="72"/>
      <c r="B744" s="34">
        <f t="shared" si="2424"/>
        <v>739</v>
      </c>
      <c r="C744" s="2" t="s">
        <v>992</v>
      </c>
      <c r="D744" s="55">
        <v>44681</v>
      </c>
      <c r="E744" s="2" t="s">
        <v>840</v>
      </c>
      <c r="F744" s="47" t="s">
        <v>13</v>
      </c>
      <c r="G744" s="47" t="s">
        <v>69</v>
      </c>
      <c r="H744" s="47">
        <v>1100</v>
      </c>
      <c r="I744" s="47" t="s">
        <v>131</v>
      </c>
      <c r="J744" s="47" t="s">
        <v>120</v>
      </c>
      <c r="K744" s="121" t="s">
        <v>772</v>
      </c>
      <c r="L744" s="33" t="s">
        <v>74</v>
      </c>
      <c r="M744" s="10">
        <v>4.5</v>
      </c>
      <c r="N744" s="27">
        <v>2.8485714285714288</v>
      </c>
      <c r="O744" s="28">
        <v>1.91</v>
      </c>
      <c r="P744" s="27">
        <v>3.1563636363636363</v>
      </c>
      <c r="Q744" s="40">
        <f t="shared" si="1963"/>
        <v>-6</v>
      </c>
      <c r="R744" s="42">
        <f t="shared" ref="R744" si="3207">Q744+R743</f>
        <v>128.30000000000015</v>
      </c>
      <c r="S744" s="10">
        <f t="shared" ref="S744" si="3208">M744</f>
        <v>4.5</v>
      </c>
      <c r="T744" s="27">
        <f t="shared" ref="T744" si="3209">IF(S744&gt;0,T$4,0)</f>
        <v>1</v>
      </c>
      <c r="U744" s="28">
        <f t="shared" ref="U744" si="3210">O744</f>
        <v>1.91</v>
      </c>
      <c r="V744" s="27">
        <f t="shared" ref="V744" si="3211">IF(U744&gt;0,V$4,0)</f>
        <v>1</v>
      </c>
      <c r="W744" s="40">
        <f t="shared" si="2450"/>
        <v>-2</v>
      </c>
      <c r="X744" s="42">
        <f t="shared" ref="X744" si="3212">W744+X743</f>
        <v>233.43999999999991</v>
      </c>
      <c r="Y744" s="117"/>
      <c r="Z744" s="27"/>
      <c r="AA744" s="33"/>
      <c r="AB744" s="27"/>
      <c r="AC744" s="27"/>
      <c r="AD744" s="27"/>
      <c r="AE744" s="118"/>
      <c r="AF744" s="117"/>
      <c r="AG744" s="27"/>
      <c r="AH744" s="33"/>
      <c r="AI744" s="27"/>
      <c r="AJ744" s="27"/>
      <c r="AK744" s="118"/>
      <c r="AL744" s="70"/>
    </row>
    <row r="745" spans="1:38" x14ac:dyDescent="0.2">
      <c r="A745" s="72"/>
      <c r="B745" s="34">
        <f t="shared" si="2424"/>
        <v>740</v>
      </c>
      <c r="C745" s="2" t="s">
        <v>1323</v>
      </c>
      <c r="D745" s="55">
        <v>44681</v>
      </c>
      <c r="E745" s="2" t="s">
        <v>840</v>
      </c>
      <c r="F745" s="47" t="s">
        <v>13</v>
      </c>
      <c r="G745" s="47" t="s">
        <v>69</v>
      </c>
      <c r="H745" s="47">
        <v>1100</v>
      </c>
      <c r="I745" s="47" t="s">
        <v>131</v>
      </c>
      <c r="J745" s="47" t="s">
        <v>120</v>
      </c>
      <c r="K745" s="121" t="s">
        <v>772</v>
      </c>
      <c r="L745" s="33" t="s">
        <v>9</v>
      </c>
      <c r="M745" s="10">
        <v>4.5</v>
      </c>
      <c r="N745" s="27">
        <v>2.8485714285714288</v>
      </c>
      <c r="O745" s="28">
        <v>1.94</v>
      </c>
      <c r="P745" s="27">
        <v>3.04</v>
      </c>
      <c r="Q745" s="40">
        <f t="shared" si="1963"/>
        <v>12.8</v>
      </c>
      <c r="R745" s="42">
        <f t="shared" ref="R745" si="3213">Q745+R744</f>
        <v>141.10000000000016</v>
      </c>
      <c r="S745" s="10">
        <f t="shared" ref="S745" si="3214">M745</f>
        <v>4.5</v>
      </c>
      <c r="T745" s="27">
        <f t="shared" ref="T745" si="3215">IF(S745&gt;0,T$4,0)</f>
        <v>1</v>
      </c>
      <c r="U745" s="28">
        <f t="shared" ref="U745" si="3216">O745</f>
        <v>1.94</v>
      </c>
      <c r="V745" s="27">
        <f t="shared" ref="V745" si="3217">IF(U745&gt;0,V$4,0)</f>
        <v>1</v>
      </c>
      <c r="W745" s="40">
        <f t="shared" si="2450"/>
        <v>4.4400000000000004</v>
      </c>
      <c r="X745" s="42">
        <f t="shared" ref="X745" si="3218">W745+X744</f>
        <v>237.87999999999991</v>
      </c>
      <c r="Y745" s="117"/>
      <c r="Z745" s="27"/>
      <c r="AA745" s="33"/>
      <c r="AB745" s="27"/>
      <c r="AC745" s="27"/>
      <c r="AD745" s="27"/>
      <c r="AE745" s="118"/>
      <c r="AF745" s="117"/>
      <c r="AG745" s="27"/>
      <c r="AH745" s="33"/>
      <c r="AI745" s="27"/>
      <c r="AJ745" s="27"/>
      <c r="AK745" s="118"/>
      <c r="AL745" s="70"/>
    </row>
    <row r="746" spans="1:38" x14ac:dyDescent="0.2">
      <c r="A746" s="72"/>
      <c r="B746" s="34">
        <f t="shared" si="2424"/>
        <v>741</v>
      </c>
      <c r="C746" s="2" t="s">
        <v>1324</v>
      </c>
      <c r="D746" s="55">
        <v>44681</v>
      </c>
      <c r="E746" s="2" t="s">
        <v>43</v>
      </c>
      <c r="F746" s="47" t="s">
        <v>25</v>
      </c>
      <c r="G746" s="47" t="s">
        <v>245</v>
      </c>
      <c r="H746" s="47">
        <v>1000</v>
      </c>
      <c r="I746" s="47" t="s">
        <v>133</v>
      </c>
      <c r="J746" s="47" t="s">
        <v>120</v>
      </c>
      <c r="K746" s="121" t="s">
        <v>772</v>
      </c>
      <c r="L746" s="33" t="s">
        <v>56</v>
      </c>
      <c r="M746" s="10">
        <v>30.31</v>
      </c>
      <c r="N746" s="27">
        <v>0.34050847457627126</v>
      </c>
      <c r="O746" s="28">
        <v>5.65</v>
      </c>
      <c r="P746" s="27">
        <v>8.0000000000000016E-2</v>
      </c>
      <c r="Q746" s="40">
        <f t="shared" si="1963"/>
        <v>-0.4</v>
      </c>
      <c r="R746" s="42">
        <f t="shared" ref="R746" si="3219">Q746+R745</f>
        <v>140.70000000000016</v>
      </c>
      <c r="S746" s="10">
        <f t="shared" ref="S746" si="3220">M746</f>
        <v>30.31</v>
      </c>
      <c r="T746" s="27">
        <f t="shared" ref="T746" si="3221">IF(S746&gt;0,T$4,0)</f>
        <v>1</v>
      </c>
      <c r="U746" s="28">
        <f t="shared" ref="U746" si="3222">O746</f>
        <v>5.65</v>
      </c>
      <c r="V746" s="27">
        <f t="shared" ref="V746" si="3223">IF(U746&gt;0,V$4,0)</f>
        <v>1</v>
      </c>
      <c r="W746" s="40">
        <f t="shared" si="2450"/>
        <v>-2</v>
      </c>
      <c r="X746" s="42">
        <f t="shared" ref="X746" si="3224">W746+X745</f>
        <v>235.87999999999991</v>
      </c>
      <c r="Y746" s="117"/>
      <c r="Z746" s="27"/>
      <c r="AA746" s="33"/>
      <c r="AB746" s="27"/>
      <c r="AC746" s="27"/>
      <c r="AD746" s="27"/>
      <c r="AE746" s="118"/>
      <c r="AF746" s="117"/>
      <c r="AG746" s="27"/>
      <c r="AH746" s="33"/>
      <c r="AI746" s="27"/>
      <c r="AJ746" s="27"/>
      <c r="AK746" s="118"/>
      <c r="AL746" s="70"/>
    </row>
    <row r="747" spans="1:38" x14ac:dyDescent="0.2">
      <c r="A747" s="72"/>
      <c r="B747" s="48">
        <f t="shared" si="2424"/>
        <v>742</v>
      </c>
      <c r="C747" s="9" t="s">
        <v>1325</v>
      </c>
      <c r="D747" s="39">
        <v>44681</v>
      </c>
      <c r="E747" s="9" t="s">
        <v>43</v>
      </c>
      <c r="F747" s="50" t="s">
        <v>41</v>
      </c>
      <c r="G747" s="50" t="s">
        <v>71</v>
      </c>
      <c r="H747" s="50">
        <v>1300</v>
      </c>
      <c r="I747" s="50" t="s">
        <v>133</v>
      </c>
      <c r="J747" s="50" t="s">
        <v>120</v>
      </c>
      <c r="K747" s="122" t="s">
        <v>772</v>
      </c>
      <c r="L747" s="35" t="s">
        <v>204</v>
      </c>
      <c r="M747" s="36">
        <v>27.05</v>
      </c>
      <c r="N747" s="37">
        <v>0.38307692307692309</v>
      </c>
      <c r="O747" s="38">
        <v>5.5</v>
      </c>
      <c r="P747" s="37">
        <v>7.999999999999996E-2</v>
      </c>
      <c r="Q747" s="41">
        <f t="shared" si="1963"/>
        <v>-0.5</v>
      </c>
      <c r="R747" s="45">
        <f t="shared" ref="R747" si="3225">Q747+R746</f>
        <v>140.20000000000016</v>
      </c>
      <c r="S747" s="36">
        <f t="shared" ref="S747" si="3226">M747</f>
        <v>27.05</v>
      </c>
      <c r="T747" s="37">
        <f t="shared" ref="T747" si="3227">IF(S747&gt;0,T$4,0)</f>
        <v>1</v>
      </c>
      <c r="U747" s="38">
        <f t="shared" ref="U747" si="3228">O747</f>
        <v>5.5</v>
      </c>
      <c r="V747" s="37">
        <f t="shared" ref="V747" si="3229">IF(U747&gt;0,V$4,0)</f>
        <v>1</v>
      </c>
      <c r="W747" s="41">
        <f t="shared" si="2450"/>
        <v>-2</v>
      </c>
      <c r="X747" s="45">
        <f t="shared" ref="X747" si="3230">W747+X746</f>
        <v>233.87999999999991</v>
      </c>
      <c r="Y747" s="119"/>
      <c r="Z747" s="37"/>
      <c r="AA747" s="35"/>
      <c r="AB747" s="37"/>
      <c r="AC747" s="37"/>
      <c r="AD747" s="37"/>
      <c r="AE747" s="120"/>
      <c r="AF747" s="119"/>
      <c r="AG747" s="37"/>
      <c r="AH747" s="35"/>
      <c r="AI747" s="37"/>
      <c r="AJ747" s="37"/>
      <c r="AK747" s="120"/>
      <c r="AL747" s="70"/>
    </row>
    <row r="748" spans="1:38" x14ac:dyDescent="0.2">
      <c r="A748" s="72"/>
      <c r="B748" s="34">
        <f t="shared" si="2424"/>
        <v>743</v>
      </c>
      <c r="C748" s="2" t="s">
        <v>1326</v>
      </c>
      <c r="D748" s="55">
        <v>44682</v>
      </c>
      <c r="E748" s="2" t="s">
        <v>40</v>
      </c>
      <c r="F748" s="47" t="s">
        <v>36</v>
      </c>
      <c r="G748" s="47" t="s">
        <v>67</v>
      </c>
      <c r="H748" s="47">
        <v>1400</v>
      </c>
      <c r="I748" s="47" t="s">
        <v>133</v>
      </c>
      <c r="J748" s="47" t="s">
        <v>120</v>
      </c>
      <c r="K748" s="121" t="s">
        <v>772</v>
      </c>
      <c r="L748" s="33" t="s">
        <v>12</v>
      </c>
      <c r="M748" s="10">
        <v>16.46</v>
      </c>
      <c r="N748" s="27">
        <v>0.64548387096774196</v>
      </c>
      <c r="O748" s="28">
        <v>2.52</v>
      </c>
      <c r="P748" s="27">
        <v>0.41333333333333339</v>
      </c>
      <c r="Q748" s="40">
        <f t="shared" si="1963"/>
        <v>0</v>
      </c>
      <c r="R748" s="42">
        <f t="shared" ref="R748" si="3231">Q748+R747</f>
        <v>140.20000000000016</v>
      </c>
      <c r="S748" s="10">
        <f t="shared" ref="S748" si="3232">M748</f>
        <v>16.46</v>
      </c>
      <c r="T748" s="27">
        <f t="shared" ref="T748" si="3233">IF(S748&gt;0,T$4,0)</f>
        <v>1</v>
      </c>
      <c r="U748" s="28">
        <f t="shared" ref="U748" si="3234">O748</f>
        <v>2.52</v>
      </c>
      <c r="V748" s="27">
        <f t="shared" ref="V748" si="3235">IF(U748&gt;0,V$4,0)</f>
        <v>1</v>
      </c>
      <c r="W748" s="40">
        <f t="shared" si="2450"/>
        <v>0.52</v>
      </c>
      <c r="X748" s="42">
        <f t="shared" ref="X748" si="3236">W748+X747</f>
        <v>234.39999999999992</v>
      </c>
      <c r="Y748" s="117"/>
      <c r="Z748" s="27"/>
      <c r="AA748" s="33"/>
      <c r="AB748" s="27"/>
      <c r="AC748" s="27"/>
      <c r="AD748" s="27"/>
      <c r="AE748" s="118"/>
      <c r="AF748" s="117"/>
      <c r="AG748" s="27"/>
      <c r="AH748" s="33"/>
      <c r="AI748" s="27"/>
      <c r="AJ748" s="27"/>
      <c r="AK748" s="118"/>
      <c r="AL748" s="70"/>
    </row>
    <row r="749" spans="1:38" x14ac:dyDescent="0.2">
      <c r="A749" s="72"/>
      <c r="B749" s="34">
        <f t="shared" si="2424"/>
        <v>744</v>
      </c>
      <c r="C749" s="2" t="s">
        <v>817</v>
      </c>
      <c r="D749" s="55">
        <v>44682</v>
      </c>
      <c r="E749" s="2" t="s">
        <v>30</v>
      </c>
      <c r="F749" s="47" t="s">
        <v>10</v>
      </c>
      <c r="G749" s="47" t="s">
        <v>67</v>
      </c>
      <c r="H749" s="47">
        <v>1000</v>
      </c>
      <c r="I749" s="47" t="s">
        <v>131</v>
      </c>
      <c r="J749" s="47" t="s">
        <v>120</v>
      </c>
      <c r="K749" s="121" t="s">
        <v>772</v>
      </c>
      <c r="L749" s="33" t="s">
        <v>9</v>
      </c>
      <c r="M749" s="10">
        <v>2.57</v>
      </c>
      <c r="N749" s="27">
        <v>6.36</v>
      </c>
      <c r="O749" s="28">
        <v>1.3</v>
      </c>
      <c r="P749" s="27">
        <v>0</v>
      </c>
      <c r="Q749" s="40">
        <f t="shared" si="1963"/>
        <v>10</v>
      </c>
      <c r="R749" s="42">
        <f t="shared" ref="R749" si="3237">Q749+R748</f>
        <v>150.20000000000016</v>
      </c>
      <c r="S749" s="10">
        <f t="shared" ref="S749" si="3238">M749</f>
        <v>2.57</v>
      </c>
      <c r="T749" s="27">
        <f t="shared" ref="T749" si="3239">IF(S749&gt;0,T$4,0)</f>
        <v>1</v>
      </c>
      <c r="U749" s="28">
        <f t="shared" ref="U749" si="3240">O749</f>
        <v>1.3</v>
      </c>
      <c r="V749" s="27">
        <f t="shared" ref="V749" si="3241">IF(U749&gt;0,V$4,0)</f>
        <v>1</v>
      </c>
      <c r="W749" s="40">
        <f t="shared" si="2450"/>
        <v>1.87</v>
      </c>
      <c r="X749" s="42">
        <f t="shared" ref="X749" si="3242">W749+X748</f>
        <v>236.26999999999992</v>
      </c>
      <c r="Y749" s="117"/>
      <c r="Z749" s="27"/>
      <c r="AA749" s="33"/>
      <c r="AB749" s="27"/>
      <c r="AC749" s="27"/>
      <c r="AD749" s="27"/>
      <c r="AE749" s="118"/>
      <c r="AF749" s="117"/>
      <c r="AG749" s="27"/>
      <c r="AH749" s="33"/>
      <c r="AI749" s="27"/>
      <c r="AJ749" s="27"/>
      <c r="AK749" s="118"/>
      <c r="AL749" s="70"/>
    </row>
    <row r="750" spans="1:38" x14ac:dyDescent="0.2">
      <c r="A750" s="72"/>
      <c r="B750" s="34">
        <f t="shared" si="2424"/>
        <v>745</v>
      </c>
      <c r="C750" s="2" t="s">
        <v>1330</v>
      </c>
      <c r="D750" s="55">
        <v>44683</v>
      </c>
      <c r="E750" s="2" t="s">
        <v>54</v>
      </c>
      <c r="F750" s="47" t="s">
        <v>10</v>
      </c>
      <c r="G750" s="47" t="s">
        <v>67</v>
      </c>
      <c r="H750" s="47">
        <v>1100</v>
      </c>
      <c r="I750" s="47" t="s">
        <v>131</v>
      </c>
      <c r="J750" s="47" t="s">
        <v>120</v>
      </c>
      <c r="K750" s="121" t="s">
        <v>772</v>
      </c>
      <c r="L750" s="33" t="s">
        <v>56</v>
      </c>
      <c r="M750" s="10">
        <v>2.0499999999999998</v>
      </c>
      <c r="N750" s="27">
        <v>9.5412368024132732</v>
      </c>
      <c r="O750" s="28">
        <v>1.29</v>
      </c>
      <c r="P750" s="27">
        <v>0</v>
      </c>
      <c r="Q750" s="40">
        <f t="shared" si="1963"/>
        <v>-9.5</v>
      </c>
      <c r="R750" s="42">
        <f t="shared" ref="R750" si="3243">Q750+R749</f>
        <v>140.70000000000016</v>
      </c>
      <c r="S750" s="10">
        <f t="shared" ref="S750" si="3244">M750</f>
        <v>2.0499999999999998</v>
      </c>
      <c r="T750" s="27">
        <f t="shared" ref="T750" si="3245">IF(S750&gt;0,T$4,0)</f>
        <v>1</v>
      </c>
      <c r="U750" s="28">
        <f t="shared" ref="U750" si="3246">O750</f>
        <v>1.29</v>
      </c>
      <c r="V750" s="27">
        <f t="shared" ref="V750" si="3247">IF(U750&gt;0,V$4,0)</f>
        <v>1</v>
      </c>
      <c r="W750" s="40">
        <f t="shared" si="2450"/>
        <v>-2</v>
      </c>
      <c r="X750" s="42">
        <f t="shared" ref="X750" si="3248">W750+X749</f>
        <v>234.26999999999992</v>
      </c>
      <c r="Y750" s="117"/>
      <c r="Z750" s="27"/>
      <c r="AA750" s="33"/>
      <c r="AB750" s="27"/>
      <c r="AC750" s="27"/>
      <c r="AD750" s="27"/>
      <c r="AE750" s="118"/>
      <c r="AF750" s="117"/>
      <c r="AG750" s="27"/>
      <c r="AH750" s="33"/>
      <c r="AI750" s="27"/>
      <c r="AJ750" s="27"/>
      <c r="AK750" s="118"/>
      <c r="AL750" s="70"/>
    </row>
    <row r="751" spans="1:38" x14ac:dyDescent="0.2">
      <c r="A751" s="72"/>
      <c r="B751" s="34">
        <f t="shared" si="2424"/>
        <v>746</v>
      </c>
      <c r="C751" s="2" t="s">
        <v>1332</v>
      </c>
      <c r="D751" s="55">
        <v>44684</v>
      </c>
      <c r="E751" s="2" t="s">
        <v>42</v>
      </c>
      <c r="F751" s="47" t="s">
        <v>41</v>
      </c>
      <c r="G751" s="47" t="s">
        <v>245</v>
      </c>
      <c r="H751" s="47">
        <v>1000</v>
      </c>
      <c r="I751" s="47" t="s">
        <v>131</v>
      </c>
      <c r="J751" s="47" t="s">
        <v>120</v>
      </c>
      <c r="K751" s="121" t="s">
        <v>772</v>
      </c>
      <c r="L751" s="33" t="s">
        <v>12</v>
      </c>
      <c r="M751" s="10">
        <v>6.54</v>
      </c>
      <c r="N751" s="27">
        <v>1.8134074074074071</v>
      </c>
      <c r="O751" s="28">
        <v>2.08</v>
      </c>
      <c r="P751" s="27">
        <v>1.6899999999999995</v>
      </c>
      <c r="Q751" s="40">
        <f t="shared" si="1963"/>
        <v>0</v>
      </c>
      <c r="R751" s="42">
        <f t="shared" ref="R751" si="3249">Q751+R750</f>
        <v>140.70000000000016</v>
      </c>
      <c r="S751" s="10">
        <f t="shared" ref="S751" si="3250">M751</f>
        <v>6.54</v>
      </c>
      <c r="T751" s="27">
        <f t="shared" ref="T751" si="3251">IF(S751&gt;0,T$4,0)</f>
        <v>1</v>
      </c>
      <c r="U751" s="28">
        <f t="shared" ref="U751" si="3252">O751</f>
        <v>2.08</v>
      </c>
      <c r="V751" s="27">
        <f t="shared" ref="V751" si="3253">IF(U751&gt;0,V$4,0)</f>
        <v>1</v>
      </c>
      <c r="W751" s="40">
        <f t="shared" si="2450"/>
        <v>0.08</v>
      </c>
      <c r="X751" s="42">
        <f t="shared" ref="X751" si="3254">W751+X750</f>
        <v>234.34999999999994</v>
      </c>
      <c r="Y751" s="117"/>
      <c r="Z751" s="27"/>
      <c r="AA751" s="33"/>
      <c r="AB751" s="27"/>
      <c r="AC751" s="27"/>
      <c r="AD751" s="27"/>
      <c r="AE751" s="118"/>
      <c r="AF751" s="117"/>
      <c r="AG751" s="27"/>
      <c r="AH751" s="33"/>
      <c r="AI751" s="27"/>
      <c r="AJ751" s="27"/>
      <c r="AK751" s="118"/>
      <c r="AL751" s="70"/>
    </row>
    <row r="752" spans="1:38" x14ac:dyDescent="0.2">
      <c r="A752" s="72"/>
      <c r="B752" s="34">
        <f t="shared" si="2424"/>
        <v>747</v>
      </c>
      <c r="C752" s="2" t="s">
        <v>116</v>
      </c>
      <c r="D752" s="55">
        <v>44684</v>
      </c>
      <c r="E752" s="2" t="s">
        <v>42</v>
      </c>
      <c r="F752" s="47" t="s">
        <v>29</v>
      </c>
      <c r="G752" s="47" t="s">
        <v>71</v>
      </c>
      <c r="H752" s="47">
        <v>1200</v>
      </c>
      <c r="I752" s="47" t="s">
        <v>131</v>
      </c>
      <c r="J752" s="47" t="s">
        <v>120</v>
      </c>
      <c r="K752" s="121" t="s">
        <v>772</v>
      </c>
      <c r="L752" s="33" t="s">
        <v>62</v>
      </c>
      <c r="M752" s="10">
        <v>9.17</v>
      </c>
      <c r="N752" s="27">
        <v>1.2190909090909092</v>
      </c>
      <c r="O752" s="28">
        <v>3.4</v>
      </c>
      <c r="P752" s="27">
        <v>0.49925925925925924</v>
      </c>
      <c r="Q752" s="40">
        <f t="shared" si="1963"/>
        <v>-1.7</v>
      </c>
      <c r="R752" s="42">
        <f t="shared" ref="R752" si="3255">Q752+R751</f>
        <v>139.00000000000017</v>
      </c>
      <c r="S752" s="10">
        <f t="shared" ref="S752" si="3256">M752</f>
        <v>9.17</v>
      </c>
      <c r="T752" s="27">
        <f t="shared" ref="T752" si="3257">IF(S752&gt;0,T$4,0)</f>
        <v>1</v>
      </c>
      <c r="U752" s="28">
        <f t="shared" ref="U752" si="3258">O752</f>
        <v>3.4</v>
      </c>
      <c r="V752" s="27">
        <f t="shared" ref="V752" si="3259">IF(U752&gt;0,V$4,0)</f>
        <v>1</v>
      </c>
      <c r="W752" s="40">
        <f t="shared" si="2450"/>
        <v>-2</v>
      </c>
      <c r="X752" s="42">
        <f t="shared" ref="X752" si="3260">W752+X751</f>
        <v>232.34999999999994</v>
      </c>
      <c r="Y752" s="117"/>
      <c r="Z752" s="27"/>
      <c r="AA752" s="33"/>
      <c r="AB752" s="27"/>
      <c r="AC752" s="27"/>
      <c r="AD752" s="27"/>
      <c r="AE752" s="118"/>
      <c r="AF752" s="117"/>
      <c r="AG752" s="27"/>
      <c r="AH752" s="33"/>
      <c r="AI752" s="27"/>
      <c r="AJ752" s="27"/>
      <c r="AK752" s="118"/>
      <c r="AL752" s="70"/>
    </row>
    <row r="753" spans="1:38" x14ac:dyDescent="0.2">
      <c r="A753" s="72"/>
      <c r="B753" s="34">
        <f t="shared" si="2424"/>
        <v>748</v>
      </c>
      <c r="C753" s="2" t="s">
        <v>1333</v>
      </c>
      <c r="D753" s="55">
        <v>44685</v>
      </c>
      <c r="E753" s="2" t="s">
        <v>42</v>
      </c>
      <c r="F753" s="47" t="s">
        <v>36</v>
      </c>
      <c r="G753" s="47" t="s">
        <v>67</v>
      </c>
      <c r="H753" s="47">
        <v>1400</v>
      </c>
      <c r="I753" s="47" t="s">
        <v>131</v>
      </c>
      <c r="J753" s="47" t="s">
        <v>120</v>
      </c>
      <c r="K753" s="121" t="s">
        <v>772</v>
      </c>
      <c r="L753" s="33" t="s">
        <v>74</v>
      </c>
      <c r="M753" s="10">
        <v>14.21</v>
      </c>
      <c r="N753" s="27">
        <v>0.75528301886792448</v>
      </c>
      <c r="O753" s="28">
        <v>3.17</v>
      </c>
      <c r="P753" s="27">
        <v>0.35999999999999965</v>
      </c>
      <c r="Q753" s="40">
        <f t="shared" si="1963"/>
        <v>-1.1000000000000001</v>
      </c>
      <c r="R753" s="42">
        <f t="shared" ref="R753" si="3261">Q753+R752</f>
        <v>137.90000000000018</v>
      </c>
      <c r="S753" s="10">
        <f t="shared" ref="S753" si="3262">M753</f>
        <v>14.21</v>
      </c>
      <c r="T753" s="27">
        <f t="shared" ref="T753" si="3263">IF(S753&gt;0,T$4,0)</f>
        <v>1</v>
      </c>
      <c r="U753" s="28">
        <f t="shared" ref="U753" si="3264">O753</f>
        <v>3.17</v>
      </c>
      <c r="V753" s="27">
        <f t="shared" ref="V753" si="3265">IF(U753&gt;0,V$4,0)</f>
        <v>1</v>
      </c>
      <c r="W753" s="40">
        <f t="shared" si="2450"/>
        <v>-2</v>
      </c>
      <c r="X753" s="42">
        <f t="shared" ref="X753" si="3266">W753+X752</f>
        <v>230.34999999999994</v>
      </c>
      <c r="Y753" s="117"/>
      <c r="Z753" s="27"/>
      <c r="AA753" s="33"/>
      <c r="AB753" s="27"/>
      <c r="AC753" s="27"/>
      <c r="AD753" s="27"/>
      <c r="AE753" s="118"/>
      <c r="AF753" s="117"/>
      <c r="AG753" s="27"/>
      <c r="AH753" s="33"/>
      <c r="AI753" s="27"/>
      <c r="AJ753" s="27"/>
      <c r="AK753" s="118"/>
      <c r="AL753" s="70"/>
    </row>
    <row r="754" spans="1:38" x14ac:dyDescent="0.2">
      <c r="A754" s="72"/>
      <c r="B754" s="34">
        <f t="shared" si="2424"/>
        <v>749</v>
      </c>
      <c r="C754" s="2" t="s">
        <v>1334</v>
      </c>
      <c r="D754" s="55">
        <v>44685</v>
      </c>
      <c r="E754" s="2" t="s">
        <v>42</v>
      </c>
      <c r="F754" s="47" t="s">
        <v>36</v>
      </c>
      <c r="G754" s="47" t="s">
        <v>67</v>
      </c>
      <c r="H754" s="47">
        <v>1400</v>
      </c>
      <c r="I754" s="47" t="s">
        <v>131</v>
      </c>
      <c r="J754" s="47" t="s">
        <v>120</v>
      </c>
      <c r="K754" s="121" t="s">
        <v>772</v>
      </c>
      <c r="L754" s="33" t="s">
        <v>9</v>
      </c>
      <c r="M754" s="10">
        <v>5.72</v>
      </c>
      <c r="N754" s="27">
        <v>2.114736842105263</v>
      </c>
      <c r="O754" s="28">
        <v>2.76</v>
      </c>
      <c r="P754" s="27">
        <v>1.1828571428571431</v>
      </c>
      <c r="Q754" s="40">
        <f t="shared" si="1963"/>
        <v>12.1</v>
      </c>
      <c r="R754" s="42">
        <f t="shared" ref="R754" si="3267">Q754+R753</f>
        <v>150.00000000000017</v>
      </c>
      <c r="S754" s="10">
        <f t="shared" ref="S754" si="3268">M754</f>
        <v>5.72</v>
      </c>
      <c r="T754" s="27">
        <f t="shared" ref="T754" si="3269">IF(S754&gt;0,T$4,0)</f>
        <v>1</v>
      </c>
      <c r="U754" s="28">
        <f t="shared" ref="U754" si="3270">O754</f>
        <v>2.76</v>
      </c>
      <c r="V754" s="27">
        <f t="shared" ref="V754" si="3271">IF(U754&gt;0,V$4,0)</f>
        <v>1</v>
      </c>
      <c r="W754" s="40">
        <f t="shared" si="2450"/>
        <v>6.48</v>
      </c>
      <c r="X754" s="42">
        <f t="shared" ref="X754" si="3272">W754+X753</f>
        <v>236.82999999999993</v>
      </c>
      <c r="Y754" s="117"/>
      <c r="Z754" s="27"/>
      <c r="AA754" s="33"/>
      <c r="AB754" s="27"/>
      <c r="AC754" s="27"/>
      <c r="AD754" s="27"/>
      <c r="AE754" s="118"/>
      <c r="AF754" s="117"/>
      <c r="AG754" s="27"/>
      <c r="AH754" s="33"/>
      <c r="AI754" s="27"/>
      <c r="AJ754" s="27"/>
      <c r="AK754" s="118"/>
      <c r="AL754" s="70"/>
    </row>
    <row r="755" spans="1:38" x14ac:dyDescent="0.2">
      <c r="A755" s="72"/>
      <c r="B755" s="34">
        <f t="shared" si="2424"/>
        <v>750</v>
      </c>
      <c r="C755" s="2" t="s">
        <v>1335</v>
      </c>
      <c r="D755" s="55">
        <v>44685</v>
      </c>
      <c r="E755" s="2" t="s">
        <v>634</v>
      </c>
      <c r="F755" s="47" t="s">
        <v>25</v>
      </c>
      <c r="G755" s="47" t="s">
        <v>245</v>
      </c>
      <c r="H755" s="47">
        <v>1200</v>
      </c>
      <c r="I755" s="47" t="s">
        <v>133</v>
      </c>
      <c r="J755" s="47" t="s">
        <v>120</v>
      </c>
      <c r="K755" s="121" t="s">
        <v>772</v>
      </c>
      <c r="L755" s="33" t="s">
        <v>74</v>
      </c>
      <c r="M755" s="10">
        <v>9.1999999999999993</v>
      </c>
      <c r="N755" s="27">
        <v>1.2190909090909092</v>
      </c>
      <c r="O755" s="28">
        <v>2.86</v>
      </c>
      <c r="P755" s="27">
        <v>0.66857142857142859</v>
      </c>
      <c r="Q755" s="40">
        <f t="shared" si="1963"/>
        <v>-1.9</v>
      </c>
      <c r="R755" s="42">
        <f t="shared" ref="R755" si="3273">Q755+R754</f>
        <v>148.10000000000016</v>
      </c>
      <c r="S755" s="10">
        <f t="shared" ref="S755" si="3274">M755</f>
        <v>9.1999999999999993</v>
      </c>
      <c r="T755" s="27">
        <f t="shared" ref="T755" si="3275">IF(S755&gt;0,T$4,0)</f>
        <v>1</v>
      </c>
      <c r="U755" s="28">
        <f t="shared" ref="U755" si="3276">O755</f>
        <v>2.86</v>
      </c>
      <c r="V755" s="27">
        <f t="shared" ref="V755" si="3277">IF(U755&gt;0,V$4,0)</f>
        <v>1</v>
      </c>
      <c r="W755" s="40">
        <f t="shared" si="2450"/>
        <v>-2</v>
      </c>
      <c r="X755" s="42">
        <f t="shared" ref="X755" si="3278">W755+X754</f>
        <v>234.82999999999993</v>
      </c>
      <c r="Y755" s="117"/>
      <c r="Z755" s="27"/>
      <c r="AA755" s="33"/>
      <c r="AB755" s="27"/>
      <c r="AC755" s="27"/>
      <c r="AD755" s="27"/>
      <c r="AE755" s="118"/>
      <c r="AF755" s="117"/>
      <c r="AG755" s="27"/>
      <c r="AH755" s="33"/>
      <c r="AI755" s="27"/>
      <c r="AJ755" s="27"/>
      <c r="AK755" s="118"/>
      <c r="AL755" s="70"/>
    </row>
    <row r="756" spans="1:38" x14ac:dyDescent="0.2">
      <c r="A756" s="72"/>
      <c r="B756" s="34">
        <f t="shared" si="2424"/>
        <v>751</v>
      </c>
      <c r="C756" s="2" t="s">
        <v>1336</v>
      </c>
      <c r="D756" s="55">
        <v>44688</v>
      </c>
      <c r="E756" s="2" t="s">
        <v>49</v>
      </c>
      <c r="F756" s="47" t="s">
        <v>25</v>
      </c>
      <c r="G756" s="47" t="s">
        <v>245</v>
      </c>
      <c r="H756" s="47">
        <v>1200</v>
      </c>
      <c r="I756" s="47" t="s">
        <v>132</v>
      </c>
      <c r="J756" s="47" t="s">
        <v>120</v>
      </c>
      <c r="K756" s="121" t="s">
        <v>772</v>
      </c>
      <c r="L756" s="33" t="s">
        <v>56</v>
      </c>
      <c r="M756" s="10">
        <v>3.33</v>
      </c>
      <c r="N756" s="27">
        <v>4.3102702702702702</v>
      </c>
      <c r="O756" s="28">
        <v>1.56</v>
      </c>
      <c r="P756" s="27">
        <v>0</v>
      </c>
      <c r="Q756" s="40">
        <f t="shared" si="1963"/>
        <v>-4.3</v>
      </c>
      <c r="R756" s="42">
        <f t="shared" ref="R756" si="3279">Q756+R755</f>
        <v>143.80000000000015</v>
      </c>
      <c r="S756" s="10">
        <f t="shared" ref="S756" si="3280">M756</f>
        <v>3.33</v>
      </c>
      <c r="T756" s="27">
        <f t="shared" ref="T756" si="3281">IF(S756&gt;0,T$4,0)</f>
        <v>1</v>
      </c>
      <c r="U756" s="28">
        <f t="shared" ref="U756" si="3282">O756</f>
        <v>1.56</v>
      </c>
      <c r="V756" s="27">
        <f t="shared" ref="V756" si="3283">IF(U756&gt;0,V$4,0)</f>
        <v>1</v>
      </c>
      <c r="W756" s="40">
        <f t="shared" si="2450"/>
        <v>-2</v>
      </c>
      <c r="X756" s="42">
        <f t="shared" ref="X756" si="3284">W756+X755</f>
        <v>232.82999999999993</v>
      </c>
      <c r="Y756" s="117"/>
      <c r="Z756" s="27"/>
      <c r="AA756" s="33"/>
      <c r="AB756" s="27"/>
      <c r="AC756" s="27"/>
      <c r="AD756" s="27"/>
      <c r="AE756" s="118"/>
      <c r="AF756" s="117"/>
      <c r="AG756" s="27"/>
      <c r="AH756" s="33"/>
      <c r="AI756" s="27"/>
      <c r="AJ756" s="27"/>
      <c r="AK756" s="118"/>
      <c r="AL756" s="70"/>
    </row>
    <row r="757" spans="1:38" x14ac:dyDescent="0.2">
      <c r="A757" s="72"/>
      <c r="B757" s="34">
        <f t="shared" si="2424"/>
        <v>752</v>
      </c>
      <c r="C757" s="2" t="s">
        <v>1337</v>
      </c>
      <c r="D757" s="55">
        <v>44688</v>
      </c>
      <c r="E757" s="2" t="s">
        <v>49</v>
      </c>
      <c r="F757" s="47" t="s">
        <v>36</v>
      </c>
      <c r="G757" s="47" t="s">
        <v>72</v>
      </c>
      <c r="H757" s="47">
        <v>1600</v>
      </c>
      <c r="I757" s="47" t="s">
        <v>132</v>
      </c>
      <c r="J757" s="47" t="s">
        <v>120</v>
      </c>
      <c r="K757" s="121" t="s">
        <v>772</v>
      </c>
      <c r="L757" s="33" t="s">
        <v>9</v>
      </c>
      <c r="M757" s="10">
        <v>5.13</v>
      </c>
      <c r="N757" s="27">
        <v>2.4139393939393936</v>
      </c>
      <c r="O757" s="28">
        <v>1.94</v>
      </c>
      <c r="P757" s="27">
        <v>2.5866666666666664</v>
      </c>
      <c r="Q757" s="40">
        <f t="shared" si="1963"/>
        <v>12.4</v>
      </c>
      <c r="R757" s="42">
        <f t="shared" ref="R757" si="3285">Q757+R756</f>
        <v>156.20000000000016</v>
      </c>
      <c r="S757" s="10">
        <f t="shared" ref="S757" si="3286">M757</f>
        <v>5.13</v>
      </c>
      <c r="T757" s="27">
        <f t="shared" ref="T757" si="3287">IF(S757&gt;0,T$4,0)</f>
        <v>1</v>
      </c>
      <c r="U757" s="28">
        <f t="shared" ref="U757" si="3288">O757</f>
        <v>1.94</v>
      </c>
      <c r="V757" s="27">
        <f t="shared" ref="V757" si="3289">IF(U757&gt;0,V$4,0)</f>
        <v>1</v>
      </c>
      <c r="W757" s="40">
        <f t="shared" si="2450"/>
        <v>5.07</v>
      </c>
      <c r="X757" s="42">
        <f t="shared" ref="X757" si="3290">W757+X756</f>
        <v>237.89999999999992</v>
      </c>
      <c r="Y757" s="117"/>
      <c r="Z757" s="27"/>
      <c r="AA757" s="33"/>
      <c r="AB757" s="27"/>
      <c r="AC757" s="27"/>
      <c r="AD757" s="27"/>
      <c r="AE757" s="118"/>
      <c r="AF757" s="117"/>
      <c r="AG757" s="27"/>
      <c r="AH757" s="33"/>
      <c r="AI757" s="27"/>
      <c r="AJ757" s="27"/>
      <c r="AK757" s="118"/>
      <c r="AL757" s="70"/>
    </row>
    <row r="758" spans="1:38" x14ac:dyDescent="0.2">
      <c r="A758" s="72"/>
      <c r="B758" s="34">
        <f t="shared" si="2424"/>
        <v>753</v>
      </c>
      <c r="C758" s="2" t="s">
        <v>231</v>
      </c>
      <c r="D758" s="55">
        <v>44688</v>
      </c>
      <c r="E758" s="2" t="s">
        <v>49</v>
      </c>
      <c r="F758" s="47" t="s">
        <v>41</v>
      </c>
      <c r="G758" s="47" t="s">
        <v>1339</v>
      </c>
      <c r="H758" s="47">
        <v>1100</v>
      </c>
      <c r="I758" s="47" t="s">
        <v>132</v>
      </c>
      <c r="J758" s="47" t="s">
        <v>120</v>
      </c>
      <c r="K758" s="121" t="s">
        <v>772</v>
      </c>
      <c r="L758" s="33" t="s">
        <v>12</v>
      </c>
      <c r="M758" s="10">
        <v>14.87</v>
      </c>
      <c r="N758" s="27">
        <v>0.72454545454545449</v>
      </c>
      <c r="O758" s="28">
        <v>3.75</v>
      </c>
      <c r="P758" s="27">
        <v>0.28000000000000003</v>
      </c>
      <c r="Q758" s="40">
        <f t="shared" si="1963"/>
        <v>0</v>
      </c>
      <c r="R758" s="42">
        <f t="shared" ref="R758" si="3291">Q758+R757</f>
        <v>156.20000000000016</v>
      </c>
      <c r="S758" s="10">
        <f t="shared" ref="S758" si="3292">M758</f>
        <v>14.87</v>
      </c>
      <c r="T758" s="27">
        <f t="shared" ref="T758" si="3293">IF(S758&gt;0,T$4,0)</f>
        <v>1</v>
      </c>
      <c r="U758" s="28">
        <f t="shared" ref="U758" si="3294">O758</f>
        <v>3.75</v>
      </c>
      <c r="V758" s="27">
        <f t="shared" ref="V758" si="3295">IF(U758&gt;0,V$4,0)</f>
        <v>1</v>
      </c>
      <c r="W758" s="40">
        <f t="shared" si="2450"/>
        <v>1.75</v>
      </c>
      <c r="X758" s="42">
        <f t="shared" ref="X758" si="3296">W758+X757</f>
        <v>239.64999999999992</v>
      </c>
      <c r="Y758" s="117"/>
      <c r="Z758" s="27"/>
      <c r="AA758" s="33"/>
      <c r="AB758" s="27"/>
      <c r="AC758" s="27"/>
      <c r="AD758" s="27"/>
      <c r="AE758" s="118"/>
      <c r="AF758" s="117"/>
      <c r="AG758" s="27"/>
      <c r="AH758" s="33"/>
      <c r="AI758" s="27"/>
      <c r="AJ758" s="27"/>
      <c r="AK758" s="118"/>
      <c r="AL758" s="70"/>
    </row>
    <row r="759" spans="1:38" x14ac:dyDescent="0.2">
      <c r="A759" s="72"/>
      <c r="B759" s="34">
        <f t="shared" si="2424"/>
        <v>754</v>
      </c>
      <c r="C759" s="2" t="s">
        <v>1338</v>
      </c>
      <c r="D759" s="55">
        <v>44688</v>
      </c>
      <c r="E759" s="2" t="s">
        <v>47</v>
      </c>
      <c r="F759" s="47" t="s">
        <v>10</v>
      </c>
      <c r="G759" s="47" t="s">
        <v>245</v>
      </c>
      <c r="H759" s="47">
        <v>1050</v>
      </c>
      <c r="I759" s="47" t="s">
        <v>131</v>
      </c>
      <c r="J759" s="47" t="s">
        <v>120</v>
      </c>
      <c r="K759" s="121" t="s">
        <v>772</v>
      </c>
      <c r="L759" s="33" t="s">
        <v>12</v>
      </c>
      <c r="M759" s="10">
        <v>5.54</v>
      </c>
      <c r="N759" s="27">
        <v>2.1983783783783784</v>
      </c>
      <c r="O759" s="28">
        <v>1.73</v>
      </c>
      <c r="P759" s="27">
        <v>0</v>
      </c>
      <c r="Q759" s="40">
        <f t="shared" ref="Q759:Q1016" si="3297">ROUND(IF(OR($L759="1st",$L759="WON"),($M759*$N759)+($O759*$P759),IF(OR($L759="2nd",$L759="3rd"),IF($O759="NTD",0,($O759*$P759))))-($N759+$P759),1)</f>
        <v>-2.2000000000000002</v>
      </c>
      <c r="R759" s="42">
        <f t="shared" ref="R759" si="3298">Q759+R758</f>
        <v>154.00000000000017</v>
      </c>
      <c r="S759" s="10">
        <f t="shared" ref="S759" si="3299">M759</f>
        <v>5.54</v>
      </c>
      <c r="T759" s="27">
        <f t="shared" ref="T759" si="3300">IF(S759&gt;0,T$4,0)</f>
        <v>1</v>
      </c>
      <c r="U759" s="28">
        <f t="shared" ref="U759" si="3301">O759</f>
        <v>1.73</v>
      </c>
      <c r="V759" s="27">
        <f t="shared" ref="V759" si="3302">IF(U759&gt;0,V$4,0)</f>
        <v>1</v>
      </c>
      <c r="W759" s="40">
        <f t="shared" si="2450"/>
        <v>-0.27</v>
      </c>
      <c r="X759" s="42">
        <f t="shared" ref="X759" si="3303">W759+X758</f>
        <v>239.37999999999991</v>
      </c>
      <c r="Y759" s="117"/>
      <c r="Z759" s="27"/>
      <c r="AA759" s="33"/>
      <c r="AB759" s="27"/>
      <c r="AC759" s="27"/>
      <c r="AD759" s="27"/>
      <c r="AE759" s="118"/>
      <c r="AF759" s="117"/>
      <c r="AG759" s="27"/>
      <c r="AH759" s="33"/>
      <c r="AI759" s="27"/>
      <c r="AJ759" s="27"/>
      <c r="AK759" s="118"/>
      <c r="AL759" s="70"/>
    </row>
    <row r="760" spans="1:38" x14ac:dyDescent="0.2">
      <c r="A760" s="72"/>
      <c r="B760" s="34">
        <f t="shared" si="2424"/>
        <v>755</v>
      </c>
      <c r="C760" s="2" t="s">
        <v>1342</v>
      </c>
      <c r="D760" s="55">
        <v>44689</v>
      </c>
      <c r="E760" s="2" t="s">
        <v>32</v>
      </c>
      <c r="F760" s="47" t="s">
        <v>25</v>
      </c>
      <c r="G760" s="47" t="s">
        <v>67</v>
      </c>
      <c r="H760" s="47">
        <v>1100</v>
      </c>
      <c r="I760" s="47" t="s">
        <v>133</v>
      </c>
      <c r="J760" s="47" t="s">
        <v>120</v>
      </c>
      <c r="K760" s="121" t="s">
        <v>772</v>
      </c>
      <c r="L760" s="33" t="s">
        <v>8</v>
      </c>
      <c r="M760" s="10">
        <v>3.05</v>
      </c>
      <c r="N760" s="27">
        <v>4.8763636363636369</v>
      </c>
      <c r="O760" s="28">
        <v>1.81</v>
      </c>
      <c r="P760" s="27">
        <v>6.04</v>
      </c>
      <c r="Q760" s="40">
        <f t="shared" si="3297"/>
        <v>0</v>
      </c>
      <c r="R760" s="42">
        <f t="shared" ref="R760" si="3304">Q760+R759</f>
        <v>154.00000000000017</v>
      </c>
      <c r="S760" s="10">
        <f t="shared" ref="S760" si="3305">M760</f>
        <v>3.05</v>
      </c>
      <c r="T760" s="27">
        <f t="shared" ref="T760" si="3306">IF(S760&gt;0,T$4,0)</f>
        <v>1</v>
      </c>
      <c r="U760" s="28">
        <f t="shared" ref="U760" si="3307">O760</f>
        <v>1.81</v>
      </c>
      <c r="V760" s="27">
        <f t="shared" ref="V760" si="3308">IF(U760&gt;0,V$4,0)</f>
        <v>1</v>
      </c>
      <c r="W760" s="40">
        <f t="shared" si="2450"/>
        <v>-0.19</v>
      </c>
      <c r="X760" s="42">
        <f t="shared" ref="X760" si="3309">W760+X759</f>
        <v>239.18999999999991</v>
      </c>
      <c r="Y760" s="117"/>
      <c r="Z760" s="27"/>
      <c r="AA760" s="33"/>
      <c r="AB760" s="27"/>
      <c r="AC760" s="27"/>
      <c r="AD760" s="27"/>
      <c r="AE760" s="118"/>
      <c r="AF760" s="117"/>
      <c r="AG760" s="27"/>
      <c r="AH760" s="33"/>
      <c r="AI760" s="27"/>
      <c r="AJ760" s="27"/>
      <c r="AK760" s="118"/>
      <c r="AL760" s="70"/>
    </row>
    <row r="761" spans="1:38" x14ac:dyDescent="0.2">
      <c r="A761" s="72"/>
      <c r="B761" s="34">
        <f t="shared" si="2424"/>
        <v>756</v>
      </c>
      <c r="C761" s="2" t="s">
        <v>1343</v>
      </c>
      <c r="D761" s="55">
        <v>44689</v>
      </c>
      <c r="E761" s="2" t="s">
        <v>32</v>
      </c>
      <c r="F761" s="47" t="s">
        <v>25</v>
      </c>
      <c r="G761" s="47" t="s">
        <v>67</v>
      </c>
      <c r="H761" s="47">
        <v>1100</v>
      </c>
      <c r="I761" s="47" t="s">
        <v>133</v>
      </c>
      <c r="J761" s="47" t="s">
        <v>120</v>
      </c>
      <c r="K761" s="121" t="s">
        <v>772</v>
      </c>
      <c r="L761" s="33" t="s">
        <v>12</v>
      </c>
      <c r="M761" s="10">
        <v>4.0999999999999996</v>
      </c>
      <c r="N761" s="27">
        <v>3.2120000000000006</v>
      </c>
      <c r="O761" s="28">
        <v>2.16</v>
      </c>
      <c r="P761" s="27">
        <v>2.7326315789473683</v>
      </c>
      <c r="Q761" s="40">
        <f t="shared" si="3297"/>
        <v>0</v>
      </c>
      <c r="R761" s="42">
        <f t="shared" ref="R761" si="3310">Q761+R760</f>
        <v>154.00000000000017</v>
      </c>
      <c r="S761" s="10">
        <f t="shared" ref="S761" si="3311">M761</f>
        <v>4.0999999999999996</v>
      </c>
      <c r="T761" s="27">
        <f t="shared" ref="T761" si="3312">IF(S761&gt;0,T$4,0)</f>
        <v>1</v>
      </c>
      <c r="U761" s="28">
        <f t="shared" ref="U761" si="3313">O761</f>
        <v>2.16</v>
      </c>
      <c r="V761" s="27">
        <f t="shared" ref="V761" si="3314">IF(U761&gt;0,V$4,0)</f>
        <v>1</v>
      </c>
      <c r="W761" s="40">
        <f t="shared" si="2450"/>
        <v>0.16</v>
      </c>
      <c r="X761" s="42">
        <f t="shared" ref="X761" si="3315">W761+X760</f>
        <v>239.34999999999991</v>
      </c>
      <c r="Y761" s="117"/>
      <c r="Z761" s="27"/>
      <c r="AA761" s="33"/>
      <c r="AB761" s="27"/>
      <c r="AC761" s="27"/>
      <c r="AD761" s="27"/>
      <c r="AE761" s="118"/>
      <c r="AF761" s="117"/>
      <c r="AG761" s="27"/>
      <c r="AH761" s="33"/>
      <c r="AI761" s="27"/>
      <c r="AJ761" s="27"/>
      <c r="AK761" s="118"/>
      <c r="AL761" s="70"/>
    </row>
    <row r="762" spans="1:38" x14ac:dyDescent="0.2">
      <c r="A762" s="72"/>
      <c r="B762" s="34">
        <f t="shared" si="2424"/>
        <v>757</v>
      </c>
      <c r="C762" s="2" t="s">
        <v>1344</v>
      </c>
      <c r="D762" s="55">
        <v>44690</v>
      </c>
      <c r="E762" s="2" t="s">
        <v>35</v>
      </c>
      <c r="F762" s="47" t="s">
        <v>36</v>
      </c>
      <c r="G762" s="47" t="s">
        <v>67</v>
      </c>
      <c r="H762" s="47">
        <v>1212</v>
      </c>
      <c r="I762" s="47" t="s">
        <v>131</v>
      </c>
      <c r="J762" s="47" t="s">
        <v>120</v>
      </c>
      <c r="K762" s="121" t="s">
        <v>772</v>
      </c>
      <c r="L762" s="33" t="s">
        <v>66</v>
      </c>
      <c r="M762" s="10">
        <v>2.39</v>
      </c>
      <c r="N762" s="27">
        <v>7.1777777777777771</v>
      </c>
      <c r="O762" s="28">
        <v>1.35</v>
      </c>
      <c r="P762" s="27">
        <v>0</v>
      </c>
      <c r="Q762" s="40">
        <f t="shared" si="3297"/>
        <v>-7.2</v>
      </c>
      <c r="R762" s="42">
        <f t="shared" ref="R762" si="3316">Q762+R761</f>
        <v>146.80000000000018</v>
      </c>
      <c r="S762" s="10">
        <f t="shared" ref="S762" si="3317">M762</f>
        <v>2.39</v>
      </c>
      <c r="T762" s="27">
        <f t="shared" ref="T762" si="3318">IF(S762&gt;0,T$4,0)</f>
        <v>1</v>
      </c>
      <c r="U762" s="28">
        <f t="shared" ref="U762" si="3319">O762</f>
        <v>1.35</v>
      </c>
      <c r="V762" s="27">
        <f t="shared" ref="V762" si="3320">IF(U762&gt;0,V$4,0)</f>
        <v>1</v>
      </c>
      <c r="W762" s="40">
        <f t="shared" si="2450"/>
        <v>-2</v>
      </c>
      <c r="X762" s="42">
        <f t="shared" ref="X762" si="3321">W762+X761</f>
        <v>237.34999999999991</v>
      </c>
      <c r="Y762" s="117"/>
      <c r="Z762" s="27"/>
      <c r="AA762" s="33"/>
      <c r="AB762" s="27"/>
      <c r="AC762" s="27"/>
      <c r="AD762" s="27"/>
      <c r="AE762" s="118"/>
      <c r="AF762" s="117"/>
      <c r="AG762" s="27"/>
      <c r="AH762" s="33"/>
      <c r="AI762" s="27"/>
      <c r="AJ762" s="27"/>
      <c r="AK762" s="118"/>
      <c r="AL762" s="70"/>
    </row>
    <row r="763" spans="1:38" x14ac:dyDescent="0.2">
      <c r="A763" s="72"/>
      <c r="B763" s="34">
        <f t="shared" si="2424"/>
        <v>758</v>
      </c>
      <c r="C763" s="2" t="s">
        <v>1145</v>
      </c>
      <c r="D763" s="55">
        <v>44690</v>
      </c>
      <c r="E763" s="2" t="s">
        <v>35</v>
      </c>
      <c r="F763" s="47" t="s">
        <v>10</v>
      </c>
      <c r="G763" s="47" t="s">
        <v>67</v>
      </c>
      <c r="H763" s="47">
        <v>1212</v>
      </c>
      <c r="I763" s="47" t="s">
        <v>131</v>
      </c>
      <c r="J763" s="47" t="s">
        <v>120</v>
      </c>
      <c r="K763" s="121" t="s">
        <v>772</v>
      </c>
      <c r="L763" s="33" t="s">
        <v>12</v>
      </c>
      <c r="M763" s="10">
        <v>4.8600000000000003</v>
      </c>
      <c r="N763" s="27">
        <v>2.5812903225806449</v>
      </c>
      <c r="O763" s="28">
        <v>1.67</v>
      </c>
      <c r="P763" s="27">
        <v>0</v>
      </c>
      <c r="Q763" s="40">
        <f t="shared" si="3297"/>
        <v>-2.6</v>
      </c>
      <c r="R763" s="42">
        <f t="shared" ref="R763" si="3322">Q763+R762</f>
        <v>144.20000000000019</v>
      </c>
      <c r="S763" s="10">
        <f t="shared" ref="S763" si="3323">M763</f>
        <v>4.8600000000000003</v>
      </c>
      <c r="T763" s="27">
        <f t="shared" ref="T763" si="3324">IF(S763&gt;0,T$4,0)</f>
        <v>1</v>
      </c>
      <c r="U763" s="28">
        <f t="shared" ref="U763" si="3325">O763</f>
        <v>1.67</v>
      </c>
      <c r="V763" s="27">
        <f t="shared" ref="V763" si="3326">IF(U763&gt;0,V$4,0)</f>
        <v>1</v>
      </c>
      <c r="W763" s="40">
        <f t="shared" si="2450"/>
        <v>-0.33</v>
      </c>
      <c r="X763" s="42">
        <f t="shared" ref="X763" si="3327">W763+X762</f>
        <v>237.0199999999999</v>
      </c>
      <c r="Y763" s="117"/>
      <c r="Z763" s="27"/>
      <c r="AA763" s="33"/>
      <c r="AB763" s="27"/>
      <c r="AC763" s="27"/>
      <c r="AD763" s="27"/>
      <c r="AE763" s="118"/>
      <c r="AF763" s="117"/>
      <c r="AG763" s="27"/>
      <c r="AH763" s="33"/>
      <c r="AI763" s="27"/>
      <c r="AJ763" s="27"/>
      <c r="AK763" s="118"/>
      <c r="AL763" s="70"/>
    </row>
    <row r="764" spans="1:38" x14ac:dyDescent="0.2">
      <c r="A764" s="72"/>
      <c r="B764" s="34">
        <f t="shared" si="2424"/>
        <v>759</v>
      </c>
      <c r="C764" s="2" t="s">
        <v>825</v>
      </c>
      <c r="D764" s="55">
        <v>44690</v>
      </c>
      <c r="E764" s="2" t="s">
        <v>35</v>
      </c>
      <c r="F764" s="47" t="s">
        <v>10</v>
      </c>
      <c r="G764" s="47" t="s">
        <v>67</v>
      </c>
      <c r="H764" s="47">
        <v>1212</v>
      </c>
      <c r="I764" s="47" t="s">
        <v>131</v>
      </c>
      <c r="J764" s="47" t="s">
        <v>120</v>
      </c>
      <c r="K764" s="121" t="s">
        <v>772</v>
      </c>
      <c r="L764" s="33" t="s">
        <v>66</v>
      </c>
      <c r="M764" s="10">
        <v>6.2</v>
      </c>
      <c r="N764" s="27">
        <v>1.93</v>
      </c>
      <c r="O764" s="28">
        <v>1.89</v>
      </c>
      <c r="P764" s="27">
        <v>2.2171428571428566</v>
      </c>
      <c r="Q764" s="40">
        <f t="shared" si="3297"/>
        <v>-4.0999999999999996</v>
      </c>
      <c r="R764" s="42">
        <f t="shared" ref="R764" si="3328">Q764+R763</f>
        <v>140.10000000000019</v>
      </c>
      <c r="S764" s="10">
        <f t="shared" ref="S764" si="3329">M764</f>
        <v>6.2</v>
      </c>
      <c r="T764" s="27">
        <f t="shared" ref="T764" si="3330">IF(S764&gt;0,T$4,0)</f>
        <v>1</v>
      </c>
      <c r="U764" s="28">
        <f t="shared" ref="U764" si="3331">O764</f>
        <v>1.89</v>
      </c>
      <c r="V764" s="27">
        <f t="shared" ref="V764" si="3332">IF(U764&gt;0,V$4,0)</f>
        <v>1</v>
      </c>
      <c r="W764" s="40">
        <f t="shared" si="2450"/>
        <v>-2</v>
      </c>
      <c r="X764" s="42">
        <f t="shared" ref="X764" si="3333">W764+X763</f>
        <v>235.0199999999999</v>
      </c>
      <c r="Y764" s="117"/>
      <c r="Z764" s="27"/>
      <c r="AA764" s="33"/>
      <c r="AB764" s="27"/>
      <c r="AC764" s="27"/>
      <c r="AD764" s="27"/>
      <c r="AE764" s="118"/>
      <c r="AF764" s="117"/>
      <c r="AG764" s="27"/>
      <c r="AH764" s="33"/>
      <c r="AI764" s="27"/>
      <c r="AJ764" s="27"/>
      <c r="AK764" s="118"/>
      <c r="AL764" s="70"/>
    </row>
    <row r="765" spans="1:38" x14ac:dyDescent="0.2">
      <c r="A765" s="72"/>
      <c r="B765" s="34">
        <f t="shared" si="2424"/>
        <v>760</v>
      </c>
      <c r="C765" s="2" t="s">
        <v>1345</v>
      </c>
      <c r="D765" s="55">
        <v>44692</v>
      </c>
      <c r="E765" s="2" t="s">
        <v>43</v>
      </c>
      <c r="F765" s="47" t="s">
        <v>25</v>
      </c>
      <c r="G765" s="47" t="s">
        <v>245</v>
      </c>
      <c r="H765" s="47">
        <v>1000</v>
      </c>
      <c r="I765" s="47" t="s">
        <v>131</v>
      </c>
      <c r="J765" s="47" t="s">
        <v>120</v>
      </c>
      <c r="K765" s="121" t="s">
        <v>772</v>
      </c>
      <c r="L765" s="33" t="s">
        <v>66</v>
      </c>
      <c r="M765" s="10">
        <v>3.6</v>
      </c>
      <c r="N765" s="27">
        <v>3.86</v>
      </c>
      <c r="O765" s="28">
        <v>1.72</v>
      </c>
      <c r="P765" s="27">
        <v>0</v>
      </c>
      <c r="Q765" s="40">
        <f t="shared" si="3297"/>
        <v>-3.9</v>
      </c>
      <c r="R765" s="42">
        <f t="shared" ref="R765" si="3334">Q765+R764</f>
        <v>136.20000000000019</v>
      </c>
      <c r="S765" s="10">
        <f t="shared" ref="S765" si="3335">M765</f>
        <v>3.6</v>
      </c>
      <c r="T765" s="27">
        <f t="shared" ref="T765" si="3336">IF(S765&gt;0,T$4,0)</f>
        <v>1</v>
      </c>
      <c r="U765" s="28">
        <f t="shared" ref="U765" si="3337">O765</f>
        <v>1.72</v>
      </c>
      <c r="V765" s="27">
        <f t="shared" ref="V765" si="3338">IF(U765&gt;0,V$4,0)</f>
        <v>1</v>
      </c>
      <c r="W765" s="40">
        <f t="shared" si="2450"/>
        <v>-2</v>
      </c>
      <c r="X765" s="42">
        <f t="shared" ref="X765" si="3339">W765+X764</f>
        <v>233.0199999999999</v>
      </c>
      <c r="Y765" s="117"/>
      <c r="Z765" s="27"/>
      <c r="AA765" s="33"/>
      <c r="AB765" s="27"/>
      <c r="AC765" s="27"/>
      <c r="AD765" s="27"/>
      <c r="AE765" s="118"/>
      <c r="AF765" s="117"/>
      <c r="AG765" s="27"/>
      <c r="AH765" s="33"/>
      <c r="AI765" s="27"/>
      <c r="AJ765" s="27"/>
      <c r="AK765" s="118"/>
      <c r="AL765" s="70"/>
    </row>
    <row r="766" spans="1:38" x14ac:dyDescent="0.2">
      <c r="A766" s="72"/>
      <c r="B766" s="34">
        <f t="shared" si="2424"/>
        <v>761</v>
      </c>
      <c r="C766" s="2" t="s">
        <v>1346</v>
      </c>
      <c r="D766" s="55">
        <v>44692</v>
      </c>
      <c r="E766" s="2" t="s">
        <v>43</v>
      </c>
      <c r="F766" s="47" t="s">
        <v>34</v>
      </c>
      <c r="G766" s="47" t="s">
        <v>69</v>
      </c>
      <c r="H766" s="47">
        <v>1000</v>
      </c>
      <c r="I766" s="47" t="s">
        <v>131</v>
      </c>
      <c r="J766" s="47" t="s">
        <v>120</v>
      </c>
      <c r="K766" s="121" t="s">
        <v>772</v>
      </c>
      <c r="L766" s="33" t="s">
        <v>9</v>
      </c>
      <c r="M766" s="10">
        <v>22.26</v>
      </c>
      <c r="N766" s="27">
        <v>0.46813953488372095</v>
      </c>
      <c r="O766" s="28">
        <v>5.7</v>
      </c>
      <c r="P766" s="27">
        <v>9.0000000000000024E-2</v>
      </c>
      <c r="Q766" s="40">
        <f t="shared" si="3297"/>
        <v>10.4</v>
      </c>
      <c r="R766" s="42">
        <f t="shared" ref="R766" si="3340">Q766+R765</f>
        <v>146.60000000000019</v>
      </c>
      <c r="S766" s="10">
        <f t="shared" ref="S766" si="3341">M766</f>
        <v>22.26</v>
      </c>
      <c r="T766" s="27">
        <f t="shared" ref="T766" si="3342">IF(S766&gt;0,T$4,0)</f>
        <v>1</v>
      </c>
      <c r="U766" s="28">
        <f t="shared" ref="U766" si="3343">O766</f>
        <v>5.7</v>
      </c>
      <c r="V766" s="27">
        <f t="shared" ref="V766" si="3344">IF(U766&gt;0,V$4,0)</f>
        <v>1</v>
      </c>
      <c r="W766" s="40">
        <f t="shared" si="2450"/>
        <v>25.96</v>
      </c>
      <c r="X766" s="42">
        <f t="shared" ref="X766" si="3345">W766+X765</f>
        <v>258.9799999999999</v>
      </c>
      <c r="Y766" s="117"/>
      <c r="Z766" s="27"/>
      <c r="AA766" s="33"/>
      <c r="AB766" s="27"/>
      <c r="AC766" s="27"/>
      <c r="AD766" s="27"/>
      <c r="AE766" s="118"/>
      <c r="AF766" s="117"/>
      <c r="AG766" s="27"/>
      <c r="AH766" s="33"/>
      <c r="AI766" s="27"/>
      <c r="AJ766" s="27"/>
      <c r="AK766" s="118"/>
      <c r="AL766" s="70"/>
    </row>
    <row r="767" spans="1:38" x14ac:dyDescent="0.2">
      <c r="A767" s="72"/>
      <c r="B767" s="34">
        <f t="shared" si="2424"/>
        <v>762</v>
      </c>
      <c r="C767" s="2" t="s">
        <v>1347</v>
      </c>
      <c r="D767" s="55">
        <v>44692</v>
      </c>
      <c r="E767" s="2" t="s">
        <v>43</v>
      </c>
      <c r="F767" s="47" t="s">
        <v>34</v>
      </c>
      <c r="G767" s="47" t="s">
        <v>69</v>
      </c>
      <c r="H767" s="47">
        <v>1000</v>
      </c>
      <c r="I767" s="47" t="s">
        <v>131</v>
      </c>
      <c r="J767" s="47" t="s">
        <v>120</v>
      </c>
      <c r="K767" s="121" t="s">
        <v>772</v>
      </c>
      <c r="L767" s="33" t="s">
        <v>74</v>
      </c>
      <c r="M767" s="10">
        <v>6.49</v>
      </c>
      <c r="N767" s="27">
        <v>1.8190909090909089</v>
      </c>
      <c r="O767" s="28">
        <v>2.5499999999999998</v>
      </c>
      <c r="P767" s="27">
        <v>1.1577777777777774</v>
      </c>
      <c r="Q767" s="40">
        <f t="shared" si="3297"/>
        <v>-3</v>
      </c>
      <c r="R767" s="42">
        <f t="shared" ref="R767" si="3346">Q767+R766</f>
        <v>143.60000000000019</v>
      </c>
      <c r="S767" s="10">
        <f t="shared" ref="S767" si="3347">M767</f>
        <v>6.49</v>
      </c>
      <c r="T767" s="27">
        <f t="shared" ref="T767" si="3348">IF(S767&gt;0,T$4,0)</f>
        <v>1</v>
      </c>
      <c r="U767" s="28">
        <f t="shared" ref="U767" si="3349">O767</f>
        <v>2.5499999999999998</v>
      </c>
      <c r="V767" s="27">
        <f t="shared" ref="V767" si="3350">IF(U767&gt;0,V$4,0)</f>
        <v>1</v>
      </c>
      <c r="W767" s="40">
        <f t="shared" si="2450"/>
        <v>-2</v>
      </c>
      <c r="X767" s="42">
        <f t="shared" ref="X767" si="3351">W767+X766</f>
        <v>256.9799999999999</v>
      </c>
      <c r="Y767" s="117"/>
      <c r="Z767" s="27"/>
      <c r="AA767" s="33"/>
      <c r="AB767" s="27"/>
      <c r="AC767" s="27"/>
      <c r="AD767" s="27"/>
      <c r="AE767" s="118"/>
      <c r="AF767" s="117"/>
      <c r="AG767" s="27"/>
      <c r="AH767" s="33"/>
      <c r="AI767" s="27"/>
      <c r="AJ767" s="27"/>
      <c r="AK767" s="118"/>
      <c r="AL767" s="70"/>
    </row>
    <row r="768" spans="1:38" x14ac:dyDescent="0.2">
      <c r="A768" s="72"/>
      <c r="B768" s="34">
        <f t="shared" si="2424"/>
        <v>763</v>
      </c>
      <c r="C768" s="2" t="s">
        <v>1348</v>
      </c>
      <c r="D768" s="55">
        <v>44693</v>
      </c>
      <c r="E768" s="2" t="s">
        <v>88</v>
      </c>
      <c r="F768" s="47" t="s">
        <v>46</v>
      </c>
      <c r="G768" s="47" t="s">
        <v>1351</v>
      </c>
      <c r="H768" s="47">
        <v>1212</v>
      </c>
      <c r="I768" s="47" t="s">
        <v>131</v>
      </c>
      <c r="J768" s="47" t="s">
        <v>120</v>
      </c>
      <c r="K768" s="121" t="s">
        <v>772</v>
      </c>
      <c r="L768" s="33" t="s">
        <v>9</v>
      </c>
      <c r="M768" s="10">
        <v>11.5</v>
      </c>
      <c r="N768" s="27">
        <v>0.94809523809523799</v>
      </c>
      <c r="O768" s="28">
        <v>2.97</v>
      </c>
      <c r="P768" s="27">
        <v>0.47384615384615392</v>
      </c>
      <c r="Q768" s="40">
        <f t="shared" si="3297"/>
        <v>10.9</v>
      </c>
      <c r="R768" s="42">
        <f t="shared" ref="R768" si="3352">Q768+R767</f>
        <v>154.5000000000002</v>
      </c>
      <c r="S768" s="10">
        <f t="shared" ref="S768" si="3353">M768</f>
        <v>11.5</v>
      </c>
      <c r="T768" s="27">
        <f t="shared" ref="T768" si="3354">IF(S768&gt;0,T$4,0)</f>
        <v>1</v>
      </c>
      <c r="U768" s="28">
        <f t="shared" ref="U768" si="3355">O768</f>
        <v>2.97</v>
      </c>
      <c r="V768" s="27">
        <f t="shared" ref="V768" si="3356">IF(U768&gt;0,V$4,0)</f>
        <v>1</v>
      </c>
      <c r="W768" s="40">
        <f t="shared" si="2450"/>
        <v>12.47</v>
      </c>
      <c r="X768" s="42">
        <f t="shared" ref="X768" si="3357">W768+X767</f>
        <v>269.44999999999993</v>
      </c>
      <c r="Y768" s="117"/>
      <c r="Z768" s="27"/>
      <c r="AA768" s="33"/>
      <c r="AB768" s="27"/>
      <c r="AC768" s="27"/>
      <c r="AD768" s="27"/>
      <c r="AE768" s="118"/>
      <c r="AF768" s="117"/>
      <c r="AG768" s="27"/>
      <c r="AH768" s="33"/>
      <c r="AI768" s="27"/>
      <c r="AJ768" s="27"/>
      <c r="AK768" s="118"/>
      <c r="AL768" s="70"/>
    </row>
    <row r="769" spans="1:38" x14ac:dyDescent="0.2">
      <c r="A769" s="72"/>
      <c r="B769" s="34">
        <f t="shared" si="2424"/>
        <v>764</v>
      </c>
      <c r="C769" s="2" t="s">
        <v>1350</v>
      </c>
      <c r="D769" s="55">
        <v>44693</v>
      </c>
      <c r="E769" s="2" t="s">
        <v>44</v>
      </c>
      <c r="F769" s="47" t="s">
        <v>10</v>
      </c>
      <c r="G769" s="47" t="s">
        <v>67</v>
      </c>
      <c r="H769" s="47">
        <v>1200</v>
      </c>
      <c r="I769" s="47" t="s">
        <v>131</v>
      </c>
      <c r="J769" s="47" t="s">
        <v>120</v>
      </c>
      <c r="K769" s="121" t="s">
        <v>772</v>
      </c>
      <c r="L769" s="33" t="s">
        <v>8</v>
      </c>
      <c r="M769" s="10">
        <v>110</v>
      </c>
      <c r="N769" s="27">
        <v>9.182851239669422E-2</v>
      </c>
      <c r="O769" s="28">
        <v>11.32</v>
      </c>
      <c r="P769" s="27">
        <v>0.01</v>
      </c>
      <c r="Q769" s="40">
        <f t="shared" si="3297"/>
        <v>0</v>
      </c>
      <c r="R769" s="42">
        <f t="shared" ref="R769" si="3358">Q769+R768</f>
        <v>154.5000000000002</v>
      </c>
      <c r="S769" s="10">
        <f t="shared" ref="S769" si="3359">M769</f>
        <v>110</v>
      </c>
      <c r="T769" s="27">
        <f t="shared" ref="T769" si="3360">IF(S769&gt;0,T$4,0)</f>
        <v>1</v>
      </c>
      <c r="U769" s="28">
        <f t="shared" ref="U769" si="3361">O769</f>
        <v>11.32</v>
      </c>
      <c r="V769" s="27">
        <f t="shared" ref="V769" si="3362">IF(U769&gt;0,V$4,0)</f>
        <v>1</v>
      </c>
      <c r="W769" s="40">
        <f t="shared" si="2450"/>
        <v>9.32</v>
      </c>
      <c r="X769" s="42">
        <f t="shared" ref="X769" si="3363">W769+X768</f>
        <v>278.76999999999992</v>
      </c>
      <c r="Y769" s="117"/>
      <c r="Z769" s="27"/>
      <c r="AA769" s="33"/>
      <c r="AB769" s="27"/>
      <c r="AC769" s="27"/>
      <c r="AD769" s="27"/>
      <c r="AE769" s="118"/>
      <c r="AF769" s="117"/>
      <c r="AG769" s="27"/>
      <c r="AH769" s="33"/>
      <c r="AI769" s="27"/>
      <c r="AJ769" s="27"/>
      <c r="AK769" s="118"/>
      <c r="AL769" s="70"/>
    </row>
    <row r="770" spans="1:38" x14ac:dyDescent="0.2">
      <c r="A770" s="72"/>
      <c r="B770" s="34">
        <f t="shared" si="2424"/>
        <v>765</v>
      </c>
      <c r="C770" s="2" t="s">
        <v>1349</v>
      </c>
      <c r="D770" s="55">
        <v>44693</v>
      </c>
      <c r="E770" s="2" t="s">
        <v>44</v>
      </c>
      <c r="F770" s="47" t="s">
        <v>34</v>
      </c>
      <c r="G770" s="47" t="s">
        <v>67</v>
      </c>
      <c r="H770" s="47">
        <v>1200</v>
      </c>
      <c r="I770" s="47" t="s">
        <v>131</v>
      </c>
      <c r="J770" s="47" t="s">
        <v>120</v>
      </c>
      <c r="K770" s="121" t="s">
        <v>772</v>
      </c>
      <c r="L770" s="33" t="s">
        <v>66</v>
      </c>
      <c r="M770" s="10">
        <v>9.35</v>
      </c>
      <c r="N770" s="27">
        <v>1.1951370851370851</v>
      </c>
      <c r="O770" s="28">
        <v>3.23</v>
      </c>
      <c r="P770" s="27">
        <v>0.52888888888888885</v>
      </c>
      <c r="Q770" s="40">
        <f t="shared" si="3297"/>
        <v>-1.7</v>
      </c>
      <c r="R770" s="42">
        <f t="shared" ref="R770" si="3364">Q770+R769</f>
        <v>152.80000000000021</v>
      </c>
      <c r="S770" s="10">
        <f t="shared" ref="S770" si="3365">M770</f>
        <v>9.35</v>
      </c>
      <c r="T770" s="27">
        <f t="shared" ref="T770" si="3366">IF(S770&gt;0,T$4,0)</f>
        <v>1</v>
      </c>
      <c r="U770" s="28">
        <f t="shared" ref="U770" si="3367">O770</f>
        <v>3.23</v>
      </c>
      <c r="V770" s="27">
        <f t="shared" ref="V770" si="3368">IF(U770&gt;0,V$4,0)</f>
        <v>1</v>
      </c>
      <c r="W770" s="40">
        <f t="shared" si="2450"/>
        <v>-2</v>
      </c>
      <c r="X770" s="42">
        <f t="shared" ref="X770" si="3369">W770+X769</f>
        <v>276.76999999999992</v>
      </c>
      <c r="Y770" s="117"/>
      <c r="Z770" s="27"/>
      <c r="AA770" s="33"/>
      <c r="AB770" s="27"/>
      <c r="AC770" s="27"/>
      <c r="AD770" s="27"/>
      <c r="AE770" s="118"/>
      <c r="AF770" s="117"/>
      <c r="AG770" s="27"/>
      <c r="AH770" s="33"/>
      <c r="AI770" s="27"/>
      <c r="AJ770" s="27"/>
      <c r="AK770" s="118"/>
      <c r="AL770" s="70"/>
    </row>
    <row r="771" spans="1:38" x14ac:dyDescent="0.2">
      <c r="A771" s="72"/>
      <c r="B771" s="34">
        <f t="shared" si="2424"/>
        <v>766</v>
      </c>
      <c r="C771" s="2" t="s">
        <v>1353</v>
      </c>
      <c r="D771" s="55">
        <v>44694</v>
      </c>
      <c r="E771" s="2" t="s">
        <v>1214</v>
      </c>
      <c r="F771" s="47" t="s">
        <v>34</v>
      </c>
      <c r="G771" s="47" t="s">
        <v>67</v>
      </c>
      <c r="H771" s="47">
        <v>1200</v>
      </c>
      <c r="I771" s="47" t="s">
        <v>132</v>
      </c>
      <c r="J771" s="47" t="s">
        <v>1152</v>
      </c>
      <c r="K771" s="121" t="s">
        <v>772</v>
      </c>
      <c r="L771" s="33" t="s">
        <v>66</v>
      </c>
      <c r="M771" s="10">
        <v>4.5</v>
      </c>
      <c r="N771" s="27">
        <v>2.8485714285714288</v>
      </c>
      <c r="O771" s="28">
        <v>2</v>
      </c>
      <c r="P771" s="27">
        <v>2.8600000000000003</v>
      </c>
      <c r="Q771" s="40">
        <f t="shared" si="3297"/>
        <v>-5.7</v>
      </c>
      <c r="R771" s="42">
        <f t="shared" ref="R771" si="3370">Q771+R770</f>
        <v>147.10000000000022</v>
      </c>
      <c r="S771" s="10">
        <f t="shared" ref="S771" si="3371">M771</f>
        <v>4.5</v>
      </c>
      <c r="T771" s="27">
        <f t="shared" ref="T771" si="3372">IF(S771&gt;0,T$4,0)</f>
        <v>1</v>
      </c>
      <c r="U771" s="28">
        <f t="shared" ref="U771" si="3373">O771</f>
        <v>2</v>
      </c>
      <c r="V771" s="27">
        <f t="shared" ref="V771" si="3374">IF(U771&gt;0,V$4,0)</f>
        <v>1</v>
      </c>
      <c r="W771" s="40">
        <f t="shared" si="2450"/>
        <v>-2</v>
      </c>
      <c r="X771" s="42">
        <f t="shared" ref="X771" si="3375">W771+X770</f>
        <v>274.76999999999992</v>
      </c>
      <c r="Y771" s="117"/>
      <c r="Z771" s="27"/>
      <c r="AA771" s="33"/>
      <c r="AB771" s="27"/>
      <c r="AC771" s="27"/>
      <c r="AD771" s="27"/>
      <c r="AE771" s="118"/>
      <c r="AF771" s="117"/>
      <c r="AG771" s="27"/>
      <c r="AH771" s="33"/>
      <c r="AI771" s="27"/>
      <c r="AJ771" s="27"/>
      <c r="AK771" s="118"/>
      <c r="AL771" s="70"/>
    </row>
    <row r="772" spans="1:38" x14ac:dyDescent="0.2">
      <c r="A772" s="72"/>
      <c r="B772" s="34">
        <f t="shared" si="2424"/>
        <v>767</v>
      </c>
      <c r="C772" s="2" t="s">
        <v>1352</v>
      </c>
      <c r="D772" s="55">
        <v>44694</v>
      </c>
      <c r="E772" s="2" t="s">
        <v>51</v>
      </c>
      <c r="F772" s="47" t="s">
        <v>48</v>
      </c>
      <c r="G772" s="47" t="s">
        <v>1230</v>
      </c>
      <c r="H772" s="47">
        <v>1247</v>
      </c>
      <c r="I772" s="47" t="s">
        <v>131</v>
      </c>
      <c r="J772" s="47" t="s">
        <v>120</v>
      </c>
      <c r="K772" s="121" t="s">
        <v>772</v>
      </c>
      <c r="L772" s="33" t="s">
        <v>12</v>
      </c>
      <c r="M772" s="10">
        <v>6.91</v>
      </c>
      <c r="N772" s="27">
        <v>1.6972340425531915</v>
      </c>
      <c r="O772" s="28">
        <v>2.4300000000000002</v>
      </c>
      <c r="P772" s="27">
        <v>1.1733333333333333</v>
      </c>
      <c r="Q772" s="40">
        <f t="shared" si="3297"/>
        <v>0</v>
      </c>
      <c r="R772" s="42">
        <f t="shared" ref="R772:R773" si="3376">Q772+R771</f>
        <v>147.10000000000022</v>
      </c>
      <c r="S772" s="10">
        <f t="shared" ref="S772:S773" si="3377">M772</f>
        <v>6.91</v>
      </c>
      <c r="T772" s="27">
        <f t="shared" ref="T772:T773" si="3378">IF(S772&gt;0,T$4,0)</f>
        <v>1</v>
      </c>
      <c r="U772" s="28">
        <f t="shared" ref="U772:U773" si="3379">O772</f>
        <v>2.4300000000000002</v>
      </c>
      <c r="V772" s="27">
        <f t="shared" ref="V772:V773" si="3380">IF(U772&gt;0,V$4,0)</f>
        <v>1</v>
      </c>
      <c r="W772" s="40">
        <f t="shared" si="2450"/>
        <v>0.43</v>
      </c>
      <c r="X772" s="42">
        <f t="shared" ref="X772:X773" si="3381">W772+X771</f>
        <v>275.19999999999993</v>
      </c>
      <c r="Y772" s="117"/>
      <c r="Z772" s="27"/>
      <c r="AA772" s="33"/>
      <c r="AB772" s="27"/>
      <c r="AC772" s="27"/>
      <c r="AD772" s="27"/>
      <c r="AE772" s="118"/>
      <c r="AF772" s="117"/>
      <c r="AG772" s="27"/>
      <c r="AH772" s="33"/>
      <c r="AI772" s="27"/>
      <c r="AJ772" s="27"/>
      <c r="AK772" s="118"/>
      <c r="AL772" s="70"/>
    </row>
    <row r="773" spans="1:38" x14ac:dyDescent="0.2">
      <c r="A773" s="72"/>
      <c r="B773" s="34">
        <f t="shared" si="2424"/>
        <v>768</v>
      </c>
      <c r="C773" s="2" t="s">
        <v>1354</v>
      </c>
      <c r="D773" s="55">
        <v>44695</v>
      </c>
      <c r="E773" s="2" t="s">
        <v>31</v>
      </c>
      <c r="F773" s="47" t="s">
        <v>25</v>
      </c>
      <c r="G773" s="47" t="s">
        <v>245</v>
      </c>
      <c r="H773" s="47">
        <v>1100</v>
      </c>
      <c r="I773" s="47" t="s">
        <v>132</v>
      </c>
      <c r="J773" s="47" t="s">
        <v>120</v>
      </c>
      <c r="K773" s="121" t="s">
        <v>772</v>
      </c>
      <c r="L773" s="33" t="s">
        <v>86</v>
      </c>
      <c r="M773" s="10">
        <v>10.5</v>
      </c>
      <c r="N773" s="27">
        <v>1.0573684210526315</v>
      </c>
      <c r="O773" s="28">
        <v>3.35</v>
      </c>
      <c r="P773" s="27">
        <v>0.4299999999999996</v>
      </c>
      <c r="Q773" s="40">
        <f t="shared" si="3297"/>
        <v>-1.5</v>
      </c>
      <c r="R773" s="42">
        <f t="shared" si="3376"/>
        <v>145.60000000000022</v>
      </c>
      <c r="S773" s="10">
        <f t="shared" si="3377"/>
        <v>10.5</v>
      </c>
      <c r="T773" s="27">
        <f t="shared" si="3378"/>
        <v>1</v>
      </c>
      <c r="U773" s="28">
        <f t="shared" si="3379"/>
        <v>3.35</v>
      </c>
      <c r="V773" s="27">
        <f t="shared" si="3380"/>
        <v>1</v>
      </c>
      <c r="W773" s="40">
        <f t="shared" si="2450"/>
        <v>-2</v>
      </c>
      <c r="X773" s="42">
        <f t="shared" si="3381"/>
        <v>273.19999999999993</v>
      </c>
      <c r="Y773" s="117"/>
      <c r="Z773" s="27"/>
      <c r="AA773" s="33"/>
      <c r="AB773" s="27"/>
      <c r="AC773" s="27"/>
      <c r="AD773" s="27"/>
      <c r="AE773" s="118"/>
      <c r="AF773" s="117"/>
      <c r="AG773" s="27"/>
      <c r="AH773" s="33"/>
      <c r="AI773" s="27"/>
      <c r="AJ773" s="27"/>
      <c r="AK773" s="118"/>
      <c r="AL773" s="70"/>
    </row>
    <row r="774" spans="1:38" x14ac:dyDescent="0.2">
      <c r="A774" s="72"/>
      <c r="B774" s="34">
        <f t="shared" si="2424"/>
        <v>769</v>
      </c>
      <c r="C774" s="2" t="s">
        <v>1355</v>
      </c>
      <c r="D774" s="55">
        <v>44695</v>
      </c>
      <c r="E774" s="2" t="s">
        <v>31</v>
      </c>
      <c r="F774" s="47" t="s">
        <v>29</v>
      </c>
      <c r="G774" s="47" t="s">
        <v>189</v>
      </c>
      <c r="H774" s="47">
        <v>1000</v>
      </c>
      <c r="I774" s="47" t="s">
        <v>132</v>
      </c>
      <c r="J774" s="47" t="s">
        <v>120</v>
      </c>
      <c r="K774" s="121" t="s">
        <v>772</v>
      </c>
      <c r="L774" s="33" t="s">
        <v>92</v>
      </c>
      <c r="M774" s="10">
        <v>6.17</v>
      </c>
      <c r="N774" s="27">
        <v>1.939268292682927</v>
      </c>
      <c r="O774" s="28">
        <v>2.6</v>
      </c>
      <c r="P774" s="27">
        <v>1.1876923076923074</v>
      </c>
      <c r="Q774" s="40">
        <f t="shared" si="3297"/>
        <v>-3.1</v>
      </c>
      <c r="R774" s="42">
        <f t="shared" ref="R774" si="3382">Q774+R773</f>
        <v>142.50000000000023</v>
      </c>
      <c r="S774" s="10">
        <f t="shared" ref="S774" si="3383">M774</f>
        <v>6.17</v>
      </c>
      <c r="T774" s="27">
        <f t="shared" ref="T774" si="3384">IF(S774&gt;0,T$4,0)</f>
        <v>1</v>
      </c>
      <c r="U774" s="28">
        <f t="shared" ref="U774" si="3385">O774</f>
        <v>2.6</v>
      </c>
      <c r="V774" s="27">
        <f t="shared" ref="V774" si="3386">IF(U774&gt;0,V$4,0)</f>
        <v>1</v>
      </c>
      <c r="W774" s="40">
        <f t="shared" si="2450"/>
        <v>-2</v>
      </c>
      <c r="X774" s="42">
        <f t="shared" ref="X774" si="3387">W774+X773</f>
        <v>271.19999999999993</v>
      </c>
      <c r="Y774" s="117"/>
      <c r="Z774" s="27"/>
      <c r="AA774" s="33"/>
      <c r="AB774" s="27"/>
      <c r="AC774" s="27"/>
      <c r="AD774" s="27"/>
      <c r="AE774" s="118"/>
      <c r="AF774" s="117"/>
      <c r="AG774" s="27"/>
      <c r="AH774" s="33"/>
      <c r="AI774" s="27"/>
      <c r="AJ774" s="27"/>
      <c r="AK774" s="118"/>
      <c r="AL774" s="70"/>
    </row>
    <row r="775" spans="1:38" x14ac:dyDescent="0.2">
      <c r="A775" s="72"/>
      <c r="B775" s="34">
        <f t="shared" si="2424"/>
        <v>770</v>
      </c>
      <c r="C775" s="2" t="s">
        <v>1357</v>
      </c>
      <c r="D775" s="55">
        <v>44695</v>
      </c>
      <c r="E775" s="2" t="s">
        <v>31</v>
      </c>
      <c r="F775" s="47" t="s">
        <v>29</v>
      </c>
      <c r="G775" s="47" t="s">
        <v>189</v>
      </c>
      <c r="H775" s="47">
        <v>1000</v>
      </c>
      <c r="I775" s="47" t="s">
        <v>132</v>
      </c>
      <c r="J775" s="47" t="s">
        <v>120</v>
      </c>
      <c r="K775" s="121" t="s">
        <v>772</v>
      </c>
      <c r="L775" s="33" t="s">
        <v>9</v>
      </c>
      <c r="M775" s="10">
        <v>7.24</v>
      </c>
      <c r="N775" s="27">
        <v>1.6060000000000003</v>
      </c>
      <c r="O775" s="28">
        <v>2.73</v>
      </c>
      <c r="P775" s="27">
        <v>0.92979591836734699</v>
      </c>
      <c r="Q775" s="40">
        <f t="shared" si="3297"/>
        <v>11.6</v>
      </c>
      <c r="R775" s="42">
        <f t="shared" ref="R775:R777" si="3388">Q775+R774</f>
        <v>154.10000000000022</v>
      </c>
      <c r="S775" s="10">
        <f t="shared" ref="S775:S777" si="3389">M775</f>
        <v>7.24</v>
      </c>
      <c r="T775" s="27">
        <f t="shared" ref="T775:T777" si="3390">IF(S775&gt;0,T$4,0)</f>
        <v>1</v>
      </c>
      <c r="U775" s="28">
        <f t="shared" ref="U775:U777" si="3391">O775</f>
        <v>2.73</v>
      </c>
      <c r="V775" s="27">
        <f t="shared" ref="V775:V777" si="3392">IF(U775&gt;0,V$4,0)</f>
        <v>1</v>
      </c>
      <c r="W775" s="40">
        <f t="shared" si="2450"/>
        <v>7.97</v>
      </c>
      <c r="X775" s="42">
        <f t="shared" ref="X775:X777" si="3393">W775+X774</f>
        <v>279.16999999999996</v>
      </c>
      <c r="Y775" s="117"/>
      <c r="Z775" s="27"/>
      <c r="AA775" s="33"/>
      <c r="AB775" s="27"/>
      <c r="AC775" s="27"/>
      <c r="AD775" s="27"/>
      <c r="AE775" s="118"/>
      <c r="AF775" s="117"/>
      <c r="AG775" s="27"/>
      <c r="AH775" s="33"/>
      <c r="AI775" s="27"/>
      <c r="AJ775" s="27"/>
      <c r="AK775" s="118"/>
      <c r="AL775" s="70"/>
    </row>
    <row r="776" spans="1:38" x14ac:dyDescent="0.2">
      <c r="A776" s="72"/>
      <c r="B776" s="34">
        <f t="shared" si="2424"/>
        <v>771</v>
      </c>
      <c r="C776" s="2" t="s">
        <v>1356</v>
      </c>
      <c r="D776" s="55">
        <v>44695</v>
      </c>
      <c r="E776" s="2" t="s">
        <v>509</v>
      </c>
      <c r="F776" s="47" t="s">
        <v>645</v>
      </c>
      <c r="G776" s="47" t="s">
        <v>72</v>
      </c>
      <c r="H776" s="47">
        <v>1100</v>
      </c>
      <c r="I776" s="47" t="s">
        <v>133</v>
      </c>
      <c r="J776" s="47" t="s">
        <v>178</v>
      </c>
      <c r="K776" s="121" t="s">
        <v>772</v>
      </c>
      <c r="L776" s="33" t="s">
        <v>86</v>
      </c>
      <c r="M776" s="10">
        <v>30.76</v>
      </c>
      <c r="N776" s="27">
        <v>0.33711864406779668</v>
      </c>
      <c r="O776" s="28">
        <v>6.18</v>
      </c>
      <c r="P776" s="27">
        <v>6.0000000000000012E-2</v>
      </c>
      <c r="Q776" s="40">
        <f t="shared" si="3297"/>
        <v>-0.4</v>
      </c>
      <c r="R776" s="42">
        <f t="shared" si="3388"/>
        <v>153.70000000000022</v>
      </c>
      <c r="S776" s="10">
        <f t="shared" si="3389"/>
        <v>30.76</v>
      </c>
      <c r="T776" s="27">
        <f t="shared" si="3390"/>
        <v>1</v>
      </c>
      <c r="U776" s="28">
        <f t="shared" si="3391"/>
        <v>6.18</v>
      </c>
      <c r="V776" s="27">
        <f t="shared" si="3392"/>
        <v>1</v>
      </c>
      <c r="W776" s="40">
        <f t="shared" si="2450"/>
        <v>-2</v>
      </c>
      <c r="X776" s="42">
        <f t="shared" si="3393"/>
        <v>277.16999999999996</v>
      </c>
      <c r="Y776" s="117"/>
      <c r="Z776" s="27"/>
      <c r="AA776" s="33"/>
      <c r="AB776" s="27"/>
      <c r="AC776" s="27"/>
      <c r="AD776" s="27"/>
      <c r="AE776" s="118"/>
      <c r="AF776" s="117"/>
      <c r="AG776" s="27"/>
      <c r="AH776" s="33"/>
      <c r="AI776" s="27"/>
      <c r="AJ776" s="27"/>
      <c r="AK776" s="118"/>
      <c r="AL776" s="70"/>
    </row>
    <row r="777" spans="1:38" x14ac:dyDescent="0.2">
      <c r="A777" s="72"/>
      <c r="B777" s="34">
        <f t="shared" si="2424"/>
        <v>772</v>
      </c>
      <c r="C777" s="2" t="s">
        <v>1358</v>
      </c>
      <c r="D777" s="55">
        <v>44696</v>
      </c>
      <c r="E777" s="2" t="s">
        <v>40</v>
      </c>
      <c r="F777" s="47" t="s">
        <v>36</v>
      </c>
      <c r="G777" s="47" t="s">
        <v>67</v>
      </c>
      <c r="H777" s="47">
        <v>1100</v>
      </c>
      <c r="I777" s="47" t="s">
        <v>133</v>
      </c>
      <c r="J777" s="47" t="s">
        <v>120</v>
      </c>
      <c r="K777" s="121" t="s">
        <v>772</v>
      </c>
      <c r="L777" s="33" t="s">
        <v>12</v>
      </c>
      <c r="M777" s="10">
        <v>5.3</v>
      </c>
      <c r="N777" s="27">
        <v>2.3147058823529414</v>
      </c>
      <c r="O777" s="28">
        <v>1.73</v>
      </c>
      <c r="P777" s="27">
        <v>0</v>
      </c>
      <c r="Q777" s="40">
        <f t="shared" si="3297"/>
        <v>-2.2999999999999998</v>
      </c>
      <c r="R777" s="42">
        <f t="shared" si="3388"/>
        <v>151.4000000000002</v>
      </c>
      <c r="S777" s="10">
        <f t="shared" si="3389"/>
        <v>5.3</v>
      </c>
      <c r="T777" s="27">
        <f t="shared" si="3390"/>
        <v>1</v>
      </c>
      <c r="U777" s="28">
        <f t="shared" si="3391"/>
        <v>1.73</v>
      </c>
      <c r="V777" s="27">
        <f t="shared" si="3392"/>
        <v>1</v>
      </c>
      <c r="W777" s="40">
        <f t="shared" si="2450"/>
        <v>-0.27</v>
      </c>
      <c r="X777" s="42">
        <f t="shared" si="3393"/>
        <v>276.89999999999998</v>
      </c>
      <c r="Y777" s="117"/>
      <c r="Z777" s="27"/>
      <c r="AA777" s="33"/>
      <c r="AB777" s="27"/>
      <c r="AC777" s="27"/>
      <c r="AD777" s="27"/>
      <c r="AE777" s="118"/>
      <c r="AF777" s="117"/>
      <c r="AG777" s="27"/>
      <c r="AH777" s="33"/>
      <c r="AI777" s="27"/>
      <c r="AJ777" s="27"/>
      <c r="AK777" s="118"/>
      <c r="AL777" s="70"/>
    </row>
    <row r="778" spans="1:38" x14ac:dyDescent="0.2">
      <c r="A778" s="72"/>
      <c r="B778" s="34">
        <f t="shared" si="2424"/>
        <v>773</v>
      </c>
      <c r="C778" s="2" t="s">
        <v>1359</v>
      </c>
      <c r="D778" s="55">
        <v>44696</v>
      </c>
      <c r="E778" s="2" t="s">
        <v>40</v>
      </c>
      <c r="F778" s="47" t="s">
        <v>41</v>
      </c>
      <c r="G778" s="47" t="s">
        <v>69</v>
      </c>
      <c r="H778" s="47">
        <v>1100</v>
      </c>
      <c r="I778" s="47" t="s">
        <v>133</v>
      </c>
      <c r="J778" s="47" t="s">
        <v>120</v>
      </c>
      <c r="K778" s="121" t="s">
        <v>772</v>
      </c>
      <c r="L778" s="33" t="s">
        <v>56</v>
      </c>
      <c r="M778" s="10">
        <v>8.4</v>
      </c>
      <c r="N778" s="27">
        <v>1.3502898550724636</v>
      </c>
      <c r="O778" s="28">
        <v>2.92</v>
      </c>
      <c r="P778" s="27">
        <v>0.71</v>
      </c>
      <c r="Q778" s="40">
        <f t="shared" si="3297"/>
        <v>-2.1</v>
      </c>
      <c r="R778" s="42">
        <f t="shared" ref="R778" si="3394">Q778+R777</f>
        <v>149.30000000000021</v>
      </c>
      <c r="S778" s="10">
        <f t="shared" ref="S778" si="3395">M778</f>
        <v>8.4</v>
      </c>
      <c r="T778" s="27">
        <f t="shared" ref="T778" si="3396">IF(S778&gt;0,T$4,0)</f>
        <v>1</v>
      </c>
      <c r="U778" s="28">
        <f t="shared" ref="U778" si="3397">O778</f>
        <v>2.92</v>
      </c>
      <c r="V778" s="27">
        <f t="shared" ref="V778" si="3398">IF(U778&gt;0,V$4,0)</f>
        <v>1</v>
      </c>
      <c r="W778" s="40">
        <f t="shared" si="2450"/>
        <v>-2</v>
      </c>
      <c r="X778" s="42">
        <f t="shared" ref="X778" si="3399">W778+X777</f>
        <v>274.89999999999998</v>
      </c>
      <c r="Y778" s="117"/>
      <c r="Z778" s="27"/>
      <c r="AA778" s="33"/>
      <c r="AB778" s="27"/>
      <c r="AC778" s="27"/>
      <c r="AD778" s="27"/>
      <c r="AE778" s="118"/>
      <c r="AF778" s="117"/>
      <c r="AG778" s="27"/>
      <c r="AH778" s="33"/>
      <c r="AI778" s="27"/>
      <c r="AJ778" s="27"/>
      <c r="AK778" s="118"/>
      <c r="AL778" s="70"/>
    </row>
    <row r="779" spans="1:38" x14ac:dyDescent="0.2">
      <c r="A779" s="72"/>
      <c r="B779" s="34">
        <f t="shared" si="2424"/>
        <v>774</v>
      </c>
      <c r="C779" s="2" t="s">
        <v>1360</v>
      </c>
      <c r="D779" s="55">
        <v>44697</v>
      </c>
      <c r="E779" s="2" t="s">
        <v>32</v>
      </c>
      <c r="F779" s="47" t="s">
        <v>25</v>
      </c>
      <c r="G779" s="47" t="s">
        <v>67</v>
      </c>
      <c r="H779" s="47">
        <v>1000</v>
      </c>
      <c r="I779" s="47" t="s">
        <v>128</v>
      </c>
      <c r="J779" s="47" t="s">
        <v>120</v>
      </c>
      <c r="K779" s="121" t="s">
        <v>772</v>
      </c>
      <c r="L779" s="33" t="s">
        <v>204</v>
      </c>
      <c r="M779" s="10">
        <v>12.77</v>
      </c>
      <c r="N779" s="27">
        <v>0.8522222222222221</v>
      </c>
      <c r="O779" s="28">
        <v>2.84</v>
      </c>
      <c r="P779" s="27">
        <v>0.46333333333333349</v>
      </c>
      <c r="Q779" s="40">
        <f t="shared" si="3297"/>
        <v>-1.3</v>
      </c>
      <c r="R779" s="42">
        <f t="shared" ref="R779" si="3400">Q779+R778</f>
        <v>148.0000000000002</v>
      </c>
      <c r="S779" s="10">
        <f t="shared" ref="S779" si="3401">M779</f>
        <v>12.77</v>
      </c>
      <c r="T779" s="27">
        <f t="shared" ref="T779" si="3402">IF(S779&gt;0,T$4,0)</f>
        <v>1</v>
      </c>
      <c r="U779" s="28">
        <f t="shared" ref="U779" si="3403">O779</f>
        <v>2.84</v>
      </c>
      <c r="V779" s="27">
        <f t="shared" ref="V779" si="3404">IF(U779&gt;0,V$4,0)</f>
        <v>1</v>
      </c>
      <c r="W779" s="40">
        <f t="shared" si="2450"/>
        <v>-2</v>
      </c>
      <c r="X779" s="42">
        <f t="shared" ref="X779" si="3405">W779+X778</f>
        <v>272.89999999999998</v>
      </c>
      <c r="Y779" s="117"/>
      <c r="Z779" s="27"/>
      <c r="AA779" s="33"/>
      <c r="AB779" s="27"/>
      <c r="AC779" s="27"/>
      <c r="AD779" s="27"/>
      <c r="AE779" s="118"/>
      <c r="AF779" s="117"/>
      <c r="AG779" s="27"/>
      <c r="AH779" s="33"/>
      <c r="AI779" s="27"/>
      <c r="AJ779" s="27"/>
      <c r="AK779" s="118"/>
      <c r="AL779" s="70"/>
    </row>
    <row r="780" spans="1:38" x14ac:dyDescent="0.2">
      <c r="A780" s="72"/>
      <c r="B780" s="34">
        <f t="shared" si="2424"/>
        <v>775</v>
      </c>
      <c r="C780" s="2" t="s">
        <v>1251</v>
      </c>
      <c r="D780" s="55">
        <v>44697</v>
      </c>
      <c r="E780" s="2" t="s">
        <v>32</v>
      </c>
      <c r="F780" s="47" t="s">
        <v>25</v>
      </c>
      <c r="G780" s="47" t="s">
        <v>67</v>
      </c>
      <c r="H780" s="47">
        <v>1000</v>
      </c>
      <c r="I780" s="47" t="s">
        <v>128</v>
      </c>
      <c r="J780" s="47" t="s">
        <v>120</v>
      </c>
      <c r="K780" s="121" t="s">
        <v>772</v>
      </c>
      <c r="L780" s="33" t="s">
        <v>9</v>
      </c>
      <c r="M780" s="10">
        <v>4.04</v>
      </c>
      <c r="N780" s="27">
        <v>3.2812244897959184</v>
      </c>
      <c r="O780" s="28">
        <v>1.46</v>
      </c>
      <c r="P780" s="27">
        <v>0</v>
      </c>
      <c r="Q780" s="40">
        <f t="shared" si="3297"/>
        <v>10</v>
      </c>
      <c r="R780" s="42">
        <f t="shared" ref="R780" si="3406">Q780+R779</f>
        <v>158.0000000000002</v>
      </c>
      <c r="S780" s="10">
        <f t="shared" ref="S780" si="3407">M780</f>
        <v>4.04</v>
      </c>
      <c r="T780" s="27">
        <f t="shared" ref="T780" si="3408">IF(S780&gt;0,T$4,0)</f>
        <v>1</v>
      </c>
      <c r="U780" s="28">
        <f t="shared" ref="U780" si="3409">O780</f>
        <v>1.46</v>
      </c>
      <c r="V780" s="27">
        <f t="shared" ref="V780" si="3410">IF(U780&gt;0,V$4,0)</f>
        <v>1</v>
      </c>
      <c r="W780" s="40">
        <f t="shared" si="2450"/>
        <v>3.5</v>
      </c>
      <c r="X780" s="42">
        <f t="shared" ref="X780" si="3411">W780+X779</f>
        <v>276.39999999999998</v>
      </c>
      <c r="Y780" s="117"/>
      <c r="Z780" s="27"/>
      <c r="AA780" s="33"/>
      <c r="AB780" s="27"/>
      <c r="AC780" s="27"/>
      <c r="AD780" s="27"/>
      <c r="AE780" s="118"/>
      <c r="AF780" s="117"/>
      <c r="AG780" s="27"/>
      <c r="AH780" s="33"/>
      <c r="AI780" s="27"/>
      <c r="AJ780" s="27"/>
      <c r="AK780" s="118"/>
      <c r="AL780" s="70"/>
    </row>
    <row r="781" spans="1:38" x14ac:dyDescent="0.2">
      <c r="A781" s="72"/>
      <c r="B781" s="34">
        <f t="shared" si="2424"/>
        <v>776</v>
      </c>
      <c r="C781" s="2" t="s">
        <v>1361</v>
      </c>
      <c r="D781" s="55">
        <v>44697</v>
      </c>
      <c r="E781" s="2" t="s">
        <v>32</v>
      </c>
      <c r="F781" s="47" t="s">
        <v>25</v>
      </c>
      <c r="G781" s="47" t="s">
        <v>67</v>
      </c>
      <c r="H781" s="47">
        <v>1000</v>
      </c>
      <c r="I781" s="47" t="s">
        <v>128</v>
      </c>
      <c r="J781" s="47" t="s">
        <v>120</v>
      </c>
      <c r="K781" s="121" t="s">
        <v>772</v>
      </c>
      <c r="L781" s="33" t="s">
        <v>12</v>
      </c>
      <c r="M781" s="10">
        <v>130</v>
      </c>
      <c r="N781" s="27">
        <v>7.7701252236135943E-2</v>
      </c>
      <c r="O781" s="28">
        <v>15.07</v>
      </c>
      <c r="P781" s="27">
        <v>5.0000000000000001E-3</v>
      </c>
      <c r="Q781" s="40">
        <f t="shared" si="3297"/>
        <v>0</v>
      </c>
      <c r="R781" s="42">
        <f t="shared" ref="R781" si="3412">Q781+R780</f>
        <v>158.0000000000002</v>
      </c>
      <c r="S781" s="10">
        <f t="shared" ref="S781" si="3413">M781</f>
        <v>130</v>
      </c>
      <c r="T781" s="27">
        <f t="shared" ref="T781" si="3414">IF(S781&gt;0,T$4,0)</f>
        <v>1</v>
      </c>
      <c r="U781" s="28">
        <f t="shared" ref="U781" si="3415">O781</f>
        <v>15.07</v>
      </c>
      <c r="V781" s="27">
        <f t="shared" ref="V781" si="3416">IF(U781&gt;0,V$4,0)</f>
        <v>1</v>
      </c>
      <c r="W781" s="40">
        <f t="shared" si="2450"/>
        <v>13.07</v>
      </c>
      <c r="X781" s="42">
        <f t="shared" ref="X781" si="3417">W781+X780</f>
        <v>289.46999999999997</v>
      </c>
      <c r="Y781" s="117"/>
      <c r="Z781" s="27"/>
      <c r="AA781" s="33"/>
      <c r="AB781" s="27"/>
      <c r="AC781" s="27"/>
      <c r="AD781" s="27"/>
      <c r="AE781" s="118"/>
      <c r="AF781" s="117"/>
      <c r="AG781" s="27"/>
      <c r="AH781" s="33"/>
      <c r="AI781" s="27"/>
      <c r="AJ781" s="27"/>
      <c r="AK781" s="118"/>
      <c r="AL781" s="70"/>
    </row>
    <row r="782" spans="1:38" x14ac:dyDescent="0.2">
      <c r="A782" s="72"/>
      <c r="B782" s="34">
        <f t="shared" si="2424"/>
        <v>777</v>
      </c>
      <c r="C782" s="2" t="s">
        <v>1362</v>
      </c>
      <c r="D782" s="55">
        <v>44697</v>
      </c>
      <c r="E782" s="2" t="s">
        <v>32</v>
      </c>
      <c r="F782" s="47" t="s">
        <v>36</v>
      </c>
      <c r="G782" s="47" t="s">
        <v>67</v>
      </c>
      <c r="H782" s="47">
        <v>1200</v>
      </c>
      <c r="I782" s="47" t="s">
        <v>128</v>
      </c>
      <c r="J782" s="47" t="s">
        <v>120</v>
      </c>
      <c r="K782" s="121" t="s">
        <v>772</v>
      </c>
      <c r="L782" s="33" t="s">
        <v>8</v>
      </c>
      <c r="M782" s="10">
        <v>6.06</v>
      </c>
      <c r="N782" s="27">
        <v>1.9708000000000003</v>
      </c>
      <c r="O782" s="28">
        <v>2.44</v>
      </c>
      <c r="P782" s="27">
        <v>1.3533333333333335</v>
      </c>
      <c r="Q782" s="40">
        <f t="shared" si="3297"/>
        <v>0</v>
      </c>
      <c r="R782" s="42">
        <f t="shared" ref="R782" si="3418">Q782+R781</f>
        <v>158.0000000000002</v>
      </c>
      <c r="S782" s="10">
        <f t="shared" ref="S782" si="3419">M782</f>
        <v>6.06</v>
      </c>
      <c r="T782" s="27">
        <f t="shared" ref="T782" si="3420">IF(S782&gt;0,T$4,0)</f>
        <v>1</v>
      </c>
      <c r="U782" s="28">
        <f t="shared" ref="U782" si="3421">O782</f>
        <v>2.44</v>
      </c>
      <c r="V782" s="27">
        <f t="shared" ref="V782" si="3422">IF(U782&gt;0,V$4,0)</f>
        <v>1</v>
      </c>
      <c r="W782" s="40">
        <f t="shared" si="2450"/>
        <v>0.44</v>
      </c>
      <c r="X782" s="42">
        <f t="shared" ref="X782" si="3423">W782+X781</f>
        <v>289.90999999999997</v>
      </c>
      <c r="Y782" s="117"/>
      <c r="Z782" s="27"/>
      <c r="AA782" s="33"/>
      <c r="AB782" s="27"/>
      <c r="AC782" s="27"/>
      <c r="AD782" s="27"/>
      <c r="AE782" s="118"/>
      <c r="AF782" s="117"/>
      <c r="AG782" s="27"/>
      <c r="AH782" s="33"/>
      <c r="AI782" s="27"/>
      <c r="AJ782" s="27"/>
      <c r="AK782" s="118"/>
      <c r="AL782" s="70"/>
    </row>
    <row r="783" spans="1:38" x14ac:dyDescent="0.2">
      <c r="A783" s="72"/>
      <c r="B783" s="34">
        <f t="shared" si="2424"/>
        <v>778</v>
      </c>
      <c r="C783" s="2" t="s">
        <v>1363</v>
      </c>
      <c r="D783" s="55">
        <v>44697</v>
      </c>
      <c r="E783" s="2" t="s">
        <v>32</v>
      </c>
      <c r="F783" s="47" t="s">
        <v>36</v>
      </c>
      <c r="G783" s="47" t="s">
        <v>67</v>
      </c>
      <c r="H783" s="47">
        <v>1200</v>
      </c>
      <c r="I783" s="47" t="s">
        <v>128</v>
      </c>
      <c r="J783" s="47" t="s">
        <v>120</v>
      </c>
      <c r="K783" s="121" t="s">
        <v>772</v>
      </c>
      <c r="L783" s="33" t="s">
        <v>86</v>
      </c>
      <c r="M783" s="10">
        <v>85</v>
      </c>
      <c r="N783" s="27">
        <v>0.11952380952380953</v>
      </c>
      <c r="O783" s="28">
        <v>17.11</v>
      </c>
      <c r="P783" s="27">
        <v>0.01</v>
      </c>
      <c r="Q783" s="40">
        <f t="shared" si="3297"/>
        <v>-0.1</v>
      </c>
      <c r="R783" s="42">
        <f t="shared" ref="R783" si="3424">Q783+R782</f>
        <v>157.9000000000002</v>
      </c>
      <c r="S783" s="10">
        <f t="shared" ref="S783" si="3425">M783</f>
        <v>85</v>
      </c>
      <c r="T783" s="27">
        <f t="shared" ref="T783" si="3426">IF(S783&gt;0,T$4,0)</f>
        <v>1</v>
      </c>
      <c r="U783" s="28">
        <f t="shared" ref="U783" si="3427">O783</f>
        <v>17.11</v>
      </c>
      <c r="V783" s="27">
        <f t="shared" ref="V783" si="3428">IF(U783&gt;0,V$4,0)</f>
        <v>1</v>
      </c>
      <c r="W783" s="40">
        <f t="shared" si="2450"/>
        <v>-2</v>
      </c>
      <c r="X783" s="42">
        <f t="shared" ref="X783" si="3429">W783+X782</f>
        <v>287.90999999999997</v>
      </c>
      <c r="Y783" s="117"/>
      <c r="Z783" s="27"/>
      <c r="AA783" s="33"/>
      <c r="AB783" s="27"/>
      <c r="AC783" s="27"/>
      <c r="AD783" s="27"/>
      <c r="AE783" s="118"/>
      <c r="AF783" s="117"/>
      <c r="AG783" s="27"/>
      <c r="AH783" s="33"/>
      <c r="AI783" s="27"/>
      <c r="AJ783" s="27"/>
      <c r="AK783" s="118"/>
      <c r="AL783" s="70"/>
    </row>
    <row r="784" spans="1:38" x14ac:dyDescent="0.2">
      <c r="A784" s="72"/>
      <c r="B784" s="34">
        <f t="shared" si="2424"/>
        <v>779</v>
      </c>
      <c r="C784" s="2" t="s">
        <v>1365</v>
      </c>
      <c r="D784" s="55">
        <v>44699</v>
      </c>
      <c r="E784" s="2" t="s">
        <v>615</v>
      </c>
      <c r="F784" s="47" t="s">
        <v>25</v>
      </c>
      <c r="G784" s="47" t="s">
        <v>245</v>
      </c>
      <c r="H784" s="47">
        <v>1100</v>
      </c>
      <c r="I784" s="47" t="s">
        <v>131</v>
      </c>
      <c r="J784" s="47" t="s">
        <v>178</v>
      </c>
      <c r="K784" s="121" t="s">
        <v>772</v>
      </c>
      <c r="L784" s="33" t="s">
        <v>92</v>
      </c>
      <c r="M784" s="10">
        <v>20.94</v>
      </c>
      <c r="N784" s="27">
        <v>0.5</v>
      </c>
      <c r="O784" s="28">
        <v>5.9</v>
      </c>
      <c r="P784" s="27">
        <v>0.10000000000000002</v>
      </c>
      <c r="Q784" s="40">
        <f t="shared" si="3297"/>
        <v>-0.6</v>
      </c>
      <c r="R784" s="42">
        <f t="shared" ref="R784" si="3430">Q784+R783</f>
        <v>157.30000000000021</v>
      </c>
      <c r="S784" s="10">
        <f t="shared" ref="S784" si="3431">M784</f>
        <v>20.94</v>
      </c>
      <c r="T784" s="27">
        <f t="shared" ref="T784" si="3432">IF(S784&gt;0,T$4,0)</f>
        <v>1</v>
      </c>
      <c r="U784" s="28">
        <f t="shared" ref="U784" si="3433">O784</f>
        <v>5.9</v>
      </c>
      <c r="V784" s="27">
        <f t="shared" ref="V784" si="3434">IF(U784&gt;0,V$4,0)</f>
        <v>1</v>
      </c>
      <c r="W784" s="40">
        <f t="shared" si="2450"/>
        <v>-2</v>
      </c>
      <c r="X784" s="42">
        <f t="shared" ref="X784" si="3435">W784+X783</f>
        <v>285.90999999999997</v>
      </c>
      <c r="Y784" s="117"/>
      <c r="Z784" s="27"/>
      <c r="AA784" s="33"/>
      <c r="AB784" s="27"/>
      <c r="AC784" s="27"/>
      <c r="AD784" s="27"/>
      <c r="AE784" s="118"/>
      <c r="AF784" s="117"/>
      <c r="AG784" s="27"/>
      <c r="AH784" s="33"/>
      <c r="AI784" s="27"/>
      <c r="AJ784" s="27"/>
      <c r="AK784" s="118"/>
      <c r="AL784" s="70"/>
    </row>
    <row r="785" spans="1:38" x14ac:dyDescent="0.2">
      <c r="A785" s="72"/>
      <c r="B785" s="34">
        <f t="shared" si="2424"/>
        <v>780</v>
      </c>
      <c r="C785" s="2" t="s">
        <v>1366</v>
      </c>
      <c r="D785" s="55">
        <v>44699</v>
      </c>
      <c r="E785" s="2" t="s">
        <v>615</v>
      </c>
      <c r="F785" s="47" t="s">
        <v>36</v>
      </c>
      <c r="G785" s="47" t="s">
        <v>245</v>
      </c>
      <c r="H785" s="47">
        <v>1100</v>
      </c>
      <c r="I785" s="47" t="s">
        <v>131</v>
      </c>
      <c r="J785" s="47" t="s">
        <v>178</v>
      </c>
      <c r="K785" s="121" t="s">
        <v>772</v>
      </c>
      <c r="L785" s="33" t="s">
        <v>9</v>
      </c>
      <c r="M785" s="10">
        <v>2.4700000000000002</v>
      </c>
      <c r="N785" s="27">
        <v>6.7889361702127662</v>
      </c>
      <c r="O785" s="28">
        <v>1.46</v>
      </c>
      <c r="P785" s="27">
        <v>0</v>
      </c>
      <c r="Q785" s="40">
        <f t="shared" si="3297"/>
        <v>10</v>
      </c>
      <c r="R785" s="42">
        <f t="shared" ref="R785:R789" si="3436">Q785+R784</f>
        <v>167.30000000000021</v>
      </c>
      <c r="S785" s="10">
        <f t="shared" ref="S785:S789" si="3437">M785</f>
        <v>2.4700000000000002</v>
      </c>
      <c r="T785" s="27">
        <f t="shared" ref="T785:T789" si="3438">IF(S785&gt;0,T$4,0)</f>
        <v>1</v>
      </c>
      <c r="U785" s="28">
        <f t="shared" ref="U785:U789" si="3439">O785</f>
        <v>1.46</v>
      </c>
      <c r="V785" s="27">
        <f t="shared" ref="V785:V789" si="3440">IF(U785&gt;0,V$4,0)</f>
        <v>1</v>
      </c>
      <c r="W785" s="40">
        <f t="shared" si="2450"/>
        <v>1.93</v>
      </c>
      <c r="X785" s="42">
        <f t="shared" ref="X785:X789" si="3441">W785+X784</f>
        <v>287.83999999999997</v>
      </c>
      <c r="Y785" s="117"/>
      <c r="Z785" s="27"/>
      <c r="AA785" s="33"/>
      <c r="AB785" s="27"/>
      <c r="AC785" s="27"/>
      <c r="AD785" s="27"/>
      <c r="AE785" s="118"/>
      <c r="AF785" s="117"/>
      <c r="AG785" s="27"/>
      <c r="AH785" s="33"/>
      <c r="AI785" s="27"/>
      <c r="AJ785" s="27"/>
      <c r="AK785" s="118"/>
      <c r="AL785" s="70"/>
    </row>
    <row r="786" spans="1:38" x14ac:dyDescent="0.2">
      <c r="A786" s="72"/>
      <c r="B786" s="34">
        <f t="shared" si="2424"/>
        <v>781</v>
      </c>
      <c r="C786" s="2" t="s">
        <v>1368</v>
      </c>
      <c r="D786" s="55">
        <v>44700</v>
      </c>
      <c r="E786" s="2" t="s">
        <v>602</v>
      </c>
      <c r="F786" s="47" t="s">
        <v>34</v>
      </c>
      <c r="G786" s="47" t="s">
        <v>67</v>
      </c>
      <c r="H786" s="47">
        <v>1100</v>
      </c>
      <c r="I786" s="47" t="s">
        <v>131</v>
      </c>
      <c r="J786" s="47" t="s">
        <v>178</v>
      </c>
      <c r="K786" s="121" t="s">
        <v>772</v>
      </c>
      <c r="L786" s="33" t="s">
        <v>9</v>
      </c>
      <c r="M786" s="10">
        <v>3.89</v>
      </c>
      <c r="N786" s="27">
        <v>3.4721739130434792</v>
      </c>
      <c r="O786" s="28">
        <v>1.9</v>
      </c>
      <c r="P786" s="27">
        <v>3.859999999999999</v>
      </c>
      <c r="Q786" s="40">
        <f t="shared" si="3297"/>
        <v>13.5</v>
      </c>
      <c r="R786" s="42">
        <f t="shared" si="3436"/>
        <v>180.80000000000021</v>
      </c>
      <c r="S786" s="10">
        <f t="shared" si="3437"/>
        <v>3.89</v>
      </c>
      <c r="T786" s="27">
        <f t="shared" si="3438"/>
        <v>1</v>
      </c>
      <c r="U786" s="28">
        <f t="shared" si="3439"/>
        <v>1.9</v>
      </c>
      <c r="V786" s="27">
        <f t="shared" si="3440"/>
        <v>1</v>
      </c>
      <c r="W786" s="40">
        <f t="shared" si="2450"/>
        <v>3.79</v>
      </c>
      <c r="X786" s="42">
        <f t="shared" si="3441"/>
        <v>291.63</v>
      </c>
      <c r="Y786" s="117"/>
      <c r="Z786" s="27"/>
      <c r="AA786" s="33"/>
      <c r="AB786" s="27"/>
      <c r="AC786" s="27"/>
      <c r="AD786" s="27"/>
      <c r="AE786" s="118"/>
      <c r="AF786" s="117"/>
      <c r="AG786" s="27"/>
      <c r="AH786" s="33"/>
      <c r="AI786" s="27"/>
      <c r="AJ786" s="27"/>
      <c r="AK786" s="118"/>
      <c r="AL786" s="70"/>
    </row>
    <row r="787" spans="1:38" x14ac:dyDescent="0.2">
      <c r="A787" s="72"/>
      <c r="B787" s="34">
        <f t="shared" si="2424"/>
        <v>782</v>
      </c>
      <c r="C787" s="2" t="s">
        <v>1367</v>
      </c>
      <c r="D787" s="55">
        <v>44700</v>
      </c>
      <c r="E787" s="2" t="s">
        <v>409</v>
      </c>
      <c r="F787" s="47" t="s">
        <v>25</v>
      </c>
      <c r="G787" s="47" t="s">
        <v>67</v>
      </c>
      <c r="H787" s="47">
        <v>1100</v>
      </c>
      <c r="I787" s="47" t="s">
        <v>132</v>
      </c>
      <c r="J787" s="47" t="s">
        <v>120</v>
      </c>
      <c r="K787" s="121" t="s">
        <v>772</v>
      </c>
      <c r="L787" s="33" t="s">
        <v>74</v>
      </c>
      <c r="M787" s="10">
        <v>8</v>
      </c>
      <c r="N787" s="27">
        <v>1.4242857142857144</v>
      </c>
      <c r="O787" s="28">
        <v>1.77</v>
      </c>
      <c r="P787" s="27">
        <v>0</v>
      </c>
      <c r="Q787" s="40">
        <f t="shared" si="3297"/>
        <v>-1.4</v>
      </c>
      <c r="R787" s="42">
        <f t="shared" si="3436"/>
        <v>179.4000000000002</v>
      </c>
      <c r="S787" s="10">
        <f t="shared" si="3437"/>
        <v>8</v>
      </c>
      <c r="T787" s="27">
        <f t="shared" si="3438"/>
        <v>1</v>
      </c>
      <c r="U787" s="28">
        <f t="shared" si="3439"/>
        <v>1.77</v>
      </c>
      <c r="V787" s="27">
        <f t="shared" si="3440"/>
        <v>1</v>
      </c>
      <c r="W787" s="40">
        <f t="shared" si="2450"/>
        <v>-2</v>
      </c>
      <c r="X787" s="42">
        <f t="shared" si="3441"/>
        <v>289.63</v>
      </c>
      <c r="Y787" s="117"/>
      <c r="Z787" s="27"/>
      <c r="AA787" s="33"/>
      <c r="AB787" s="27"/>
      <c r="AC787" s="27"/>
      <c r="AD787" s="27"/>
      <c r="AE787" s="118"/>
      <c r="AF787" s="117"/>
      <c r="AG787" s="27"/>
      <c r="AH787" s="33"/>
      <c r="AI787" s="27"/>
      <c r="AJ787" s="27"/>
      <c r="AK787" s="118"/>
      <c r="AL787" s="70"/>
    </row>
    <row r="788" spans="1:38" x14ac:dyDescent="0.2">
      <c r="A788" s="72"/>
      <c r="B788" s="34">
        <f t="shared" si="2424"/>
        <v>783</v>
      </c>
      <c r="C788" s="2" t="s">
        <v>1369</v>
      </c>
      <c r="D788" s="55">
        <v>44700</v>
      </c>
      <c r="E788" s="2" t="s">
        <v>409</v>
      </c>
      <c r="F788" s="47" t="s">
        <v>36</v>
      </c>
      <c r="G788" s="47" t="s">
        <v>67</v>
      </c>
      <c r="H788" s="47">
        <v>1300</v>
      </c>
      <c r="I788" s="47" t="s">
        <v>132</v>
      </c>
      <c r="J788" s="47" t="s">
        <v>120</v>
      </c>
      <c r="K788" s="121" t="s">
        <v>772</v>
      </c>
      <c r="L788" s="33" t="s">
        <v>65</v>
      </c>
      <c r="M788" s="10">
        <v>15.5</v>
      </c>
      <c r="N788" s="27">
        <v>0.68931034482758624</v>
      </c>
      <c r="O788" s="28">
        <v>3.09</v>
      </c>
      <c r="P788" s="27">
        <v>5.1059259259259271</v>
      </c>
      <c r="Q788" s="40">
        <f t="shared" si="3297"/>
        <v>-5.8</v>
      </c>
      <c r="R788" s="42">
        <f t="shared" si="3436"/>
        <v>173.60000000000019</v>
      </c>
      <c r="S788" s="10">
        <f t="shared" si="3437"/>
        <v>15.5</v>
      </c>
      <c r="T788" s="27">
        <f t="shared" si="3438"/>
        <v>1</v>
      </c>
      <c r="U788" s="28">
        <f t="shared" si="3439"/>
        <v>3.09</v>
      </c>
      <c r="V788" s="27">
        <f t="shared" si="3440"/>
        <v>1</v>
      </c>
      <c r="W788" s="40">
        <f t="shared" si="2450"/>
        <v>-2</v>
      </c>
      <c r="X788" s="42">
        <f t="shared" si="3441"/>
        <v>287.63</v>
      </c>
      <c r="Y788" s="117"/>
      <c r="Z788" s="27"/>
      <c r="AA788" s="33"/>
      <c r="AB788" s="27"/>
      <c r="AC788" s="27"/>
      <c r="AD788" s="27"/>
      <c r="AE788" s="118"/>
      <c r="AF788" s="117"/>
      <c r="AG788" s="27"/>
      <c r="AH788" s="33"/>
      <c r="AI788" s="27"/>
      <c r="AJ788" s="27"/>
      <c r="AK788" s="118"/>
      <c r="AL788" s="70"/>
    </row>
    <row r="789" spans="1:38" x14ac:dyDescent="0.2">
      <c r="A789" s="72"/>
      <c r="B789" s="34">
        <f t="shared" si="2424"/>
        <v>784</v>
      </c>
      <c r="C789" s="2" t="s">
        <v>1370</v>
      </c>
      <c r="D789" s="55">
        <v>44700</v>
      </c>
      <c r="E789" s="2" t="s">
        <v>44</v>
      </c>
      <c r="F789" s="47" t="s">
        <v>25</v>
      </c>
      <c r="G789" s="47" t="s">
        <v>245</v>
      </c>
      <c r="H789" s="47">
        <v>1200</v>
      </c>
      <c r="I789" s="47" t="s">
        <v>131</v>
      </c>
      <c r="J789" s="47" t="s">
        <v>120</v>
      </c>
      <c r="K789" s="121" t="s">
        <v>772</v>
      </c>
      <c r="L789" s="33" t="s">
        <v>66</v>
      </c>
      <c r="M789" s="10">
        <v>5.4</v>
      </c>
      <c r="N789" s="27">
        <v>2.2663003663003662</v>
      </c>
      <c r="O789" s="28">
        <v>2.2400000000000002</v>
      </c>
      <c r="P789" s="27">
        <v>1.8199999999999998</v>
      </c>
      <c r="Q789" s="40">
        <f t="shared" si="3297"/>
        <v>-4.0999999999999996</v>
      </c>
      <c r="R789" s="42">
        <f t="shared" si="3436"/>
        <v>169.5000000000002</v>
      </c>
      <c r="S789" s="10">
        <f t="shared" si="3437"/>
        <v>5.4</v>
      </c>
      <c r="T789" s="27">
        <f t="shared" si="3438"/>
        <v>1</v>
      </c>
      <c r="U789" s="28">
        <f t="shared" si="3439"/>
        <v>2.2400000000000002</v>
      </c>
      <c r="V789" s="27">
        <f t="shared" si="3440"/>
        <v>1</v>
      </c>
      <c r="W789" s="40">
        <f t="shared" si="2450"/>
        <v>-2</v>
      </c>
      <c r="X789" s="42">
        <f t="shared" si="3441"/>
        <v>285.63</v>
      </c>
      <c r="Y789" s="117"/>
      <c r="Z789" s="27"/>
      <c r="AA789" s="33"/>
      <c r="AB789" s="27"/>
      <c r="AC789" s="27"/>
      <c r="AD789" s="27"/>
      <c r="AE789" s="118"/>
      <c r="AF789" s="117"/>
      <c r="AG789" s="27"/>
      <c r="AH789" s="33"/>
      <c r="AI789" s="27"/>
      <c r="AJ789" s="27"/>
      <c r="AK789" s="118"/>
      <c r="AL789" s="70"/>
    </row>
    <row r="790" spans="1:38" x14ac:dyDescent="0.2">
      <c r="A790" s="72"/>
      <c r="B790" s="34">
        <f t="shared" si="2424"/>
        <v>785</v>
      </c>
      <c r="C790" s="2" t="s">
        <v>1331</v>
      </c>
      <c r="D790" s="55">
        <v>44700</v>
      </c>
      <c r="E790" s="2" t="s">
        <v>44</v>
      </c>
      <c r="F790" s="47" t="s">
        <v>46</v>
      </c>
      <c r="G790" s="47" t="s">
        <v>147</v>
      </c>
      <c r="H790" s="47">
        <v>1200</v>
      </c>
      <c r="I790" s="47" t="s">
        <v>131</v>
      </c>
      <c r="J790" s="47" t="s">
        <v>120</v>
      </c>
      <c r="K790" s="121" t="s">
        <v>772</v>
      </c>
      <c r="L790" s="33" t="s">
        <v>9</v>
      </c>
      <c r="M790" s="10">
        <v>1.79</v>
      </c>
      <c r="N790" s="27">
        <v>12.72</v>
      </c>
      <c r="O790" s="28">
        <v>1.17</v>
      </c>
      <c r="P790" s="27">
        <v>0</v>
      </c>
      <c r="Q790" s="40">
        <f t="shared" si="3297"/>
        <v>10</v>
      </c>
      <c r="R790" s="42">
        <f t="shared" ref="R790" si="3442">Q790+R789</f>
        <v>179.5000000000002</v>
      </c>
      <c r="S790" s="10">
        <f t="shared" ref="S790" si="3443">M790</f>
        <v>1.79</v>
      </c>
      <c r="T790" s="27">
        <f t="shared" ref="T790" si="3444">IF(S790&gt;0,T$4,0)</f>
        <v>1</v>
      </c>
      <c r="U790" s="28">
        <f t="shared" ref="U790" si="3445">O790</f>
        <v>1.17</v>
      </c>
      <c r="V790" s="27">
        <f t="shared" ref="V790" si="3446">IF(U790&gt;0,V$4,0)</f>
        <v>1</v>
      </c>
      <c r="W790" s="40">
        <f t="shared" si="2450"/>
        <v>0.96</v>
      </c>
      <c r="X790" s="42">
        <f t="shared" ref="X790" si="3447">W790+X789</f>
        <v>286.58999999999997</v>
      </c>
      <c r="Y790" s="117"/>
      <c r="Z790" s="27"/>
      <c r="AA790" s="33"/>
      <c r="AB790" s="27"/>
      <c r="AC790" s="27"/>
      <c r="AD790" s="27"/>
      <c r="AE790" s="118"/>
      <c r="AF790" s="117"/>
      <c r="AG790" s="27"/>
      <c r="AH790" s="33"/>
      <c r="AI790" s="27"/>
      <c r="AJ790" s="27"/>
      <c r="AK790" s="118"/>
      <c r="AL790" s="70"/>
    </row>
    <row r="791" spans="1:38" x14ac:dyDescent="0.2">
      <c r="A791" s="72"/>
      <c r="B791" s="34">
        <f t="shared" si="2424"/>
        <v>786</v>
      </c>
      <c r="C791" s="2" t="s">
        <v>1371</v>
      </c>
      <c r="D791" s="55">
        <v>44701</v>
      </c>
      <c r="E791" s="2" t="s">
        <v>51</v>
      </c>
      <c r="F791" s="47" t="s">
        <v>13</v>
      </c>
      <c r="G791" s="47" t="s">
        <v>69</v>
      </c>
      <c r="H791" s="47">
        <v>1400</v>
      </c>
      <c r="I791" s="47" t="s">
        <v>131</v>
      </c>
      <c r="J791" s="47" t="s">
        <v>120</v>
      </c>
      <c r="K791" s="121" t="s">
        <v>772</v>
      </c>
      <c r="L791" s="33" t="s">
        <v>12</v>
      </c>
      <c r="M791" s="10">
        <v>36</v>
      </c>
      <c r="N791" s="27">
        <v>0.28428571428571425</v>
      </c>
      <c r="O791" s="28">
        <v>7</v>
      </c>
      <c r="P791" s="27">
        <v>5.000000000000001E-2</v>
      </c>
      <c r="Q791" s="40">
        <f t="shared" si="3297"/>
        <v>0</v>
      </c>
      <c r="R791" s="42">
        <f t="shared" ref="R791" si="3448">Q791+R790</f>
        <v>179.5000000000002</v>
      </c>
      <c r="S791" s="10">
        <f t="shared" ref="S791" si="3449">M791</f>
        <v>36</v>
      </c>
      <c r="T791" s="27">
        <f t="shared" ref="T791" si="3450">IF(S791&gt;0,T$4,0)</f>
        <v>1</v>
      </c>
      <c r="U791" s="28">
        <f t="shared" ref="U791" si="3451">O791</f>
        <v>7</v>
      </c>
      <c r="V791" s="27">
        <f t="shared" ref="V791" si="3452">IF(U791&gt;0,V$4,0)</f>
        <v>1</v>
      </c>
      <c r="W791" s="40">
        <f t="shared" si="2450"/>
        <v>5</v>
      </c>
      <c r="X791" s="42">
        <f t="shared" ref="X791" si="3453">W791+X790</f>
        <v>291.58999999999997</v>
      </c>
      <c r="Y791" s="117"/>
      <c r="Z791" s="27"/>
      <c r="AA791" s="33"/>
      <c r="AB791" s="27"/>
      <c r="AC791" s="27"/>
      <c r="AD791" s="27"/>
      <c r="AE791" s="118"/>
      <c r="AF791" s="117"/>
      <c r="AG791" s="27"/>
      <c r="AH791" s="33"/>
      <c r="AI791" s="27"/>
      <c r="AJ791" s="27"/>
      <c r="AK791" s="118"/>
      <c r="AL791" s="70"/>
    </row>
    <row r="792" spans="1:38" x14ac:dyDescent="0.2">
      <c r="A792" s="72"/>
      <c r="B792" s="34">
        <f t="shared" si="2424"/>
        <v>787</v>
      </c>
      <c r="C792" s="2" t="s">
        <v>994</v>
      </c>
      <c r="D792" s="55">
        <v>44701</v>
      </c>
      <c r="E792" s="2" t="s">
        <v>15</v>
      </c>
      <c r="F792" s="47" t="s">
        <v>25</v>
      </c>
      <c r="G792" s="47" t="s">
        <v>67</v>
      </c>
      <c r="H792" s="47">
        <v>1000</v>
      </c>
      <c r="I792" s="47" t="s">
        <v>131</v>
      </c>
      <c r="J792" s="47" t="s">
        <v>120</v>
      </c>
      <c r="K792" s="121" t="s">
        <v>772</v>
      </c>
      <c r="L792" s="33" t="s">
        <v>9</v>
      </c>
      <c r="M792" s="10">
        <v>4.95</v>
      </c>
      <c r="N792" s="27">
        <v>2.52</v>
      </c>
      <c r="O792" s="28">
        <v>1.65</v>
      </c>
      <c r="P792" s="27">
        <v>0</v>
      </c>
      <c r="Q792" s="40">
        <f t="shared" si="3297"/>
        <v>10</v>
      </c>
      <c r="R792" s="42">
        <f t="shared" ref="R792" si="3454">Q792+R791</f>
        <v>189.5000000000002</v>
      </c>
      <c r="S792" s="10">
        <f t="shared" ref="S792" si="3455">M792</f>
        <v>4.95</v>
      </c>
      <c r="T792" s="27">
        <f t="shared" ref="T792" si="3456">IF(S792&gt;0,T$4,0)</f>
        <v>1</v>
      </c>
      <c r="U792" s="28">
        <f t="shared" ref="U792" si="3457">O792</f>
        <v>1.65</v>
      </c>
      <c r="V792" s="27">
        <f t="shared" ref="V792" si="3458">IF(U792&gt;0,V$4,0)</f>
        <v>1</v>
      </c>
      <c r="W792" s="40">
        <f t="shared" si="2450"/>
        <v>4.5999999999999996</v>
      </c>
      <c r="X792" s="42">
        <f t="shared" ref="X792" si="3459">W792+X791</f>
        <v>296.19</v>
      </c>
      <c r="Y792" s="117"/>
      <c r="Z792" s="27"/>
      <c r="AA792" s="33"/>
      <c r="AB792" s="27"/>
      <c r="AC792" s="27"/>
      <c r="AD792" s="27"/>
      <c r="AE792" s="118"/>
      <c r="AF792" s="117"/>
      <c r="AG792" s="27"/>
      <c r="AH792" s="33"/>
      <c r="AI792" s="27"/>
      <c r="AJ792" s="27"/>
      <c r="AK792" s="118"/>
      <c r="AL792" s="70"/>
    </row>
    <row r="793" spans="1:38" x14ac:dyDescent="0.2">
      <c r="A793" s="72"/>
      <c r="B793" s="34">
        <f t="shared" si="2424"/>
        <v>788</v>
      </c>
      <c r="C793" s="2" t="s">
        <v>1372</v>
      </c>
      <c r="D793" s="55">
        <v>44701</v>
      </c>
      <c r="E793" s="2" t="s">
        <v>15</v>
      </c>
      <c r="F793" s="47" t="s">
        <v>25</v>
      </c>
      <c r="G793" s="47" t="s">
        <v>67</v>
      </c>
      <c r="H793" s="47">
        <v>1000</v>
      </c>
      <c r="I793" s="47" t="s">
        <v>131</v>
      </c>
      <c r="J793" s="47" t="s">
        <v>120</v>
      </c>
      <c r="K793" s="121" t="s">
        <v>772</v>
      </c>
      <c r="L793" s="33" t="s">
        <v>12</v>
      </c>
      <c r="M793" s="10">
        <v>4.5</v>
      </c>
      <c r="N793" s="27">
        <v>2.8485714285714288</v>
      </c>
      <c r="O793" s="28">
        <v>1.85</v>
      </c>
      <c r="P793" s="27">
        <v>3.368205128205128</v>
      </c>
      <c r="Q793" s="40">
        <f t="shared" si="3297"/>
        <v>0</v>
      </c>
      <c r="R793" s="42">
        <f t="shared" ref="R793" si="3460">Q793+R792</f>
        <v>189.5000000000002</v>
      </c>
      <c r="S793" s="10">
        <f t="shared" ref="S793" si="3461">M793</f>
        <v>4.5</v>
      </c>
      <c r="T793" s="27">
        <f t="shared" ref="T793" si="3462">IF(S793&gt;0,T$4,0)</f>
        <v>1</v>
      </c>
      <c r="U793" s="28">
        <f t="shared" ref="U793" si="3463">O793</f>
        <v>1.85</v>
      </c>
      <c r="V793" s="27">
        <f t="shared" ref="V793" si="3464">IF(U793&gt;0,V$4,0)</f>
        <v>1</v>
      </c>
      <c r="W793" s="40">
        <f t="shared" si="2450"/>
        <v>-0.15</v>
      </c>
      <c r="X793" s="42">
        <f t="shared" ref="X793" si="3465">W793+X792</f>
        <v>296.04000000000002</v>
      </c>
      <c r="Y793" s="117"/>
      <c r="Z793" s="27"/>
      <c r="AA793" s="33"/>
      <c r="AB793" s="27"/>
      <c r="AC793" s="27"/>
      <c r="AD793" s="27"/>
      <c r="AE793" s="118"/>
      <c r="AF793" s="117"/>
      <c r="AG793" s="27"/>
      <c r="AH793" s="33"/>
      <c r="AI793" s="27"/>
      <c r="AJ793" s="27"/>
      <c r="AK793" s="118"/>
      <c r="AL793" s="70"/>
    </row>
    <row r="794" spans="1:38" x14ac:dyDescent="0.2">
      <c r="A794" s="72"/>
      <c r="B794" s="34">
        <f t="shared" si="2424"/>
        <v>789</v>
      </c>
      <c r="C794" s="2" t="s">
        <v>1373</v>
      </c>
      <c r="D794" s="55">
        <v>44701</v>
      </c>
      <c r="E794" s="2" t="s">
        <v>15</v>
      </c>
      <c r="F794" s="47" t="s">
        <v>34</v>
      </c>
      <c r="G794" s="47" t="s">
        <v>67</v>
      </c>
      <c r="H794" s="47">
        <v>1300</v>
      </c>
      <c r="I794" s="47" t="s">
        <v>132</v>
      </c>
      <c r="J794" s="47" t="s">
        <v>120</v>
      </c>
      <c r="K794" s="121" t="s">
        <v>772</v>
      </c>
      <c r="L794" s="33" t="s">
        <v>56</v>
      </c>
      <c r="M794" s="10">
        <v>20.63</v>
      </c>
      <c r="N794" s="27">
        <v>0.51</v>
      </c>
      <c r="O794" s="28">
        <v>4.4400000000000004</v>
      </c>
      <c r="P794" s="27">
        <v>0.15333333333333338</v>
      </c>
      <c r="Q794" s="40">
        <f t="shared" si="3297"/>
        <v>-0.7</v>
      </c>
      <c r="R794" s="42">
        <f t="shared" ref="R794" si="3466">Q794+R793</f>
        <v>188.80000000000021</v>
      </c>
      <c r="S794" s="10">
        <f t="shared" ref="S794" si="3467">M794</f>
        <v>20.63</v>
      </c>
      <c r="T794" s="27">
        <f t="shared" ref="T794" si="3468">IF(S794&gt;0,T$4,0)</f>
        <v>1</v>
      </c>
      <c r="U794" s="28">
        <f t="shared" ref="U794" si="3469">O794</f>
        <v>4.4400000000000004</v>
      </c>
      <c r="V794" s="27">
        <f t="shared" ref="V794" si="3470">IF(U794&gt;0,V$4,0)</f>
        <v>1</v>
      </c>
      <c r="W794" s="40">
        <f t="shared" si="2450"/>
        <v>-2</v>
      </c>
      <c r="X794" s="42">
        <f t="shared" ref="X794" si="3471">W794+X793</f>
        <v>294.04000000000002</v>
      </c>
      <c r="Y794" s="117"/>
      <c r="Z794" s="27"/>
      <c r="AA794" s="33"/>
      <c r="AB794" s="27"/>
      <c r="AC794" s="27"/>
      <c r="AD794" s="27"/>
      <c r="AE794" s="118"/>
      <c r="AF794" s="117"/>
      <c r="AG794" s="27"/>
      <c r="AH794" s="33"/>
      <c r="AI794" s="27"/>
      <c r="AJ794" s="27"/>
      <c r="AK794" s="118"/>
      <c r="AL794" s="70"/>
    </row>
    <row r="795" spans="1:38" x14ac:dyDescent="0.2">
      <c r="A795" s="72"/>
      <c r="B795" s="34">
        <f t="shared" si="2424"/>
        <v>790</v>
      </c>
      <c r="C795" s="2" t="s">
        <v>1374</v>
      </c>
      <c r="D795" s="55">
        <v>44702</v>
      </c>
      <c r="E795" s="2" t="s">
        <v>94</v>
      </c>
      <c r="F795" s="47" t="s">
        <v>25</v>
      </c>
      <c r="G795" s="47" t="s">
        <v>245</v>
      </c>
      <c r="H795" s="47">
        <v>1200</v>
      </c>
      <c r="I795" s="47" t="s">
        <v>133</v>
      </c>
      <c r="J795" s="47" t="s">
        <v>178</v>
      </c>
      <c r="K795" s="121" t="s">
        <v>772</v>
      </c>
      <c r="L795" s="33" t="s">
        <v>74</v>
      </c>
      <c r="M795" s="10">
        <v>5.2</v>
      </c>
      <c r="N795" s="27">
        <v>2.3853092006033183</v>
      </c>
      <c r="O795" s="28">
        <v>2.04</v>
      </c>
      <c r="P795" s="27">
        <v>2.3400000000000003</v>
      </c>
      <c r="Q795" s="40">
        <f t="shared" si="3297"/>
        <v>-4.7</v>
      </c>
      <c r="R795" s="42">
        <f t="shared" ref="R795" si="3472">Q795+R794</f>
        <v>184.10000000000022</v>
      </c>
      <c r="S795" s="10">
        <f t="shared" ref="S795" si="3473">M795</f>
        <v>5.2</v>
      </c>
      <c r="T795" s="27">
        <f t="shared" ref="T795" si="3474">IF(S795&gt;0,T$4,0)</f>
        <v>1</v>
      </c>
      <c r="U795" s="28">
        <f t="shared" ref="U795" si="3475">O795</f>
        <v>2.04</v>
      </c>
      <c r="V795" s="27">
        <f t="shared" ref="V795" si="3476">IF(U795&gt;0,V$4,0)</f>
        <v>1</v>
      </c>
      <c r="W795" s="40">
        <f t="shared" si="2450"/>
        <v>-2</v>
      </c>
      <c r="X795" s="42">
        <f t="shared" ref="X795" si="3477">W795+X794</f>
        <v>292.04000000000002</v>
      </c>
      <c r="Y795" s="117"/>
      <c r="Z795" s="27"/>
      <c r="AA795" s="33"/>
      <c r="AB795" s="27"/>
      <c r="AC795" s="27"/>
      <c r="AD795" s="27"/>
      <c r="AE795" s="118"/>
      <c r="AF795" s="117"/>
      <c r="AG795" s="27"/>
      <c r="AH795" s="33"/>
      <c r="AI795" s="27"/>
      <c r="AJ795" s="27"/>
      <c r="AK795" s="118"/>
      <c r="AL795" s="70"/>
    </row>
    <row r="796" spans="1:38" x14ac:dyDescent="0.2">
      <c r="A796" s="72"/>
      <c r="B796" s="34">
        <f t="shared" si="2424"/>
        <v>791</v>
      </c>
      <c r="C796" s="2" t="s">
        <v>1375</v>
      </c>
      <c r="D796" s="55">
        <v>44702</v>
      </c>
      <c r="E796" s="2" t="s">
        <v>31</v>
      </c>
      <c r="F796" s="47" t="s">
        <v>13</v>
      </c>
      <c r="G796" s="47" t="s">
        <v>177</v>
      </c>
      <c r="H796" s="47">
        <v>1200</v>
      </c>
      <c r="I796" s="47" t="s">
        <v>132</v>
      </c>
      <c r="J796" s="47" t="s">
        <v>120</v>
      </c>
      <c r="K796" s="121" t="s">
        <v>772</v>
      </c>
      <c r="L796" s="33" t="s">
        <v>1219</v>
      </c>
      <c r="M796" s="10">
        <v>20.12</v>
      </c>
      <c r="N796" s="27">
        <v>0.52065162907268203</v>
      </c>
      <c r="O796" s="28">
        <v>4.87</v>
      </c>
      <c r="P796" s="27">
        <v>0.12666666666666668</v>
      </c>
      <c r="Q796" s="40">
        <f t="shared" si="3297"/>
        <v>-0.6</v>
      </c>
      <c r="R796" s="42">
        <f t="shared" ref="R796" si="3478">Q796+R795</f>
        <v>183.50000000000023</v>
      </c>
      <c r="S796" s="10">
        <f t="shared" ref="S796" si="3479">M796</f>
        <v>20.12</v>
      </c>
      <c r="T796" s="27">
        <f t="shared" ref="T796" si="3480">IF(S796&gt;0,T$4,0)</f>
        <v>1</v>
      </c>
      <c r="U796" s="28">
        <f t="shared" ref="U796" si="3481">O796</f>
        <v>4.87</v>
      </c>
      <c r="V796" s="27">
        <f t="shared" ref="V796" si="3482">IF(U796&gt;0,V$4,0)</f>
        <v>1</v>
      </c>
      <c r="W796" s="40">
        <f t="shared" si="2450"/>
        <v>-2</v>
      </c>
      <c r="X796" s="42">
        <f t="shared" ref="X796" si="3483">W796+X795</f>
        <v>290.04000000000002</v>
      </c>
      <c r="Y796" s="117"/>
      <c r="Z796" s="27"/>
      <c r="AA796" s="33"/>
      <c r="AB796" s="27"/>
      <c r="AC796" s="27"/>
      <c r="AD796" s="27"/>
      <c r="AE796" s="118"/>
      <c r="AF796" s="117"/>
      <c r="AG796" s="27"/>
      <c r="AH796" s="33"/>
      <c r="AI796" s="27"/>
      <c r="AJ796" s="27"/>
      <c r="AK796" s="118"/>
      <c r="AL796" s="70"/>
    </row>
    <row r="797" spans="1:38" x14ac:dyDescent="0.2">
      <c r="A797" s="72"/>
      <c r="B797" s="34">
        <f t="shared" si="2424"/>
        <v>792</v>
      </c>
      <c r="C797" s="2" t="s">
        <v>1377</v>
      </c>
      <c r="D797" s="55">
        <v>44704</v>
      </c>
      <c r="E797" s="2" t="s">
        <v>32</v>
      </c>
      <c r="F797" s="47" t="s">
        <v>36</v>
      </c>
      <c r="G797" s="47" t="s">
        <v>67</v>
      </c>
      <c r="H797" s="47">
        <v>1100</v>
      </c>
      <c r="I797" s="47" t="s">
        <v>128</v>
      </c>
      <c r="J797" s="47" t="s">
        <v>120</v>
      </c>
      <c r="K797" s="121" t="s">
        <v>772</v>
      </c>
      <c r="L797" s="33" t="s">
        <v>8</v>
      </c>
      <c r="M797" s="10">
        <v>13.28</v>
      </c>
      <c r="N797" s="27">
        <v>0.81612244897959185</v>
      </c>
      <c r="O797" s="28">
        <v>4.0999999999999996</v>
      </c>
      <c r="P797" s="27">
        <v>0</v>
      </c>
      <c r="Q797" s="40">
        <f t="shared" si="3297"/>
        <v>-0.8</v>
      </c>
      <c r="R797" s="42">
        <f t="shared" ref="R797" si="3484">Q797+R796</f>
        <v>182.70000000000022</v>
      </c>
      <c r="S797" s="10">
        <f t="shared" ref="S797" si="3485">M797</f>
        <v>13.28</v>
      </c>
      <c r="T797" s="27">
        <f t="shared" ref="T797" si="3486">IF(S797&gt;0,T$4,0)</f>
        <v>1</v>
      </c>
      <c r="U797" s="28">
        <f t="shared" ref="U797" si="3487">O797</f>
        <v>4.0999999999999996</v>
      </c>
      <c r="V797" s="27">
        <f t="shared" ref="V797" si="3488">IF(U797&gt;0,V$4,0)</f>
        <v>1</v>
      </c>
      <c r="W797" s="40">
        <f t="shared" si="2450"/>
        <v>2.1</v>
      </c>
      <c r="X797" s="42">
        <f t="shared" ref="X797" si="3489">W797+X796</f>
        <v>292.14000000000004</v>
      </c>
      <c r="Y797" s="117"/>
      <c r="Z797" s="27"/>
      <c r="AA797" s="33"/>
      <c r="AB797" s="27"/>
      <c r="AC797" s="27"/>
      <c r="AD797" s="27"/>
      <c r="AE797" s="118"/>
      <c r="AF797" s="117"/>
      <c r="AG797" s="27"/>
      <c r="AH797" s="33"/>
      <c r="AI797" s="27"/>
      <c r="AJ797" s="27"/>
      <c r="AK797" s="118"/>
      <c r="AL797" s="70"/>
    </row>
    <row r="798" spans="1:38" x14ac:dyDescent="0.2">
      <c r="A798" s="72"/>
      <c r="B798" s="34">
        <f t="shared" si="2424"/>
        <v>793</v>
      </c>
      <c r="C798" s="2" t="s">
        <v>1378</v>
      </c>
      <c r="D798" s="55">
        <v>44704</v>
      </c>
      <c r="E798" s="2" t="s">
        <v>32</v>
      </c>
      <c r="F798" s="47" t="s">
        <v>36</v>
      </c>
      <c r="G798" s="47" t="s">
        <v>67</v>
      </c>
      <c r="H798" s="47">
        <v>1100</v>
      </c>
      <c r="I798" s="47" t="s">
        <v>128</v>
      </c>
      <c r="J798" s="47" t="s">
        <v>120</v>
      </c>
      <c r="K798" s="121" t="s">
        <v>772</v>
      </c>
      <c r="L798" s="33" t="s">
        <v>9</v>
      </c>
      <c r="M798" s="10">
        <v>1.41</v>
      </c>
      <c r="N798" s="27">
        <v>24.415628177196801</v>
      </c>
      <c r="O798" s="28">
        <v>1.1200000000000001</v>
      </c>
      <c r="P798" s="27">
        <v>0</v>
      </c>
      <c r="Q798" s="40">
        <f t="shared" si="3297"/>
        <v>10</v>
      </c>
      <c r="R798" s="42">
        <f t="shared" ref="R798" si="3490">Q798+R797</f>
        <v>192.70000000000022</v>
      </c>
      <c r="S798" s="10">
        <f t="shared" ref="S798" si="3491">M798</f>
        <v>1.41</v>
      </c>
      <c r="T798" s="27">
        <f t="shared" ref="T798" si="3492">IF(S798&gt;0,T$4,0)</f>
        <v>1</v>
      </c>
      <c r="U798" s="28">
        <f t="shared" ref="U798" si="3493">O798</f>
        <v>1.1200000000000001</v>
      </c>
      <c r="V798" s="27">
        <f t="shared" ref="V798" si="3494">IF(U798&gt;0,V$4,0)</f>
        <v>1</v>
      </c>
      <c r="W798" s="40">
        <f t="shared" si="2450"/>
        <v>0.53</v>
      </c>
      <c r="X798" s="42">
        <f t="shared" ref="X798" si="3495">W798+X797</f>
        <v>292.67</v>
      </c>
      <c r="Y798" s="117"/>
      <c r="Z798" s="27"/>
      <c r="AA798" s="33"/>
      <c r="AB798" s="27"/>
      <c r="AC798" s="27"/>
      <c r="AD798" s="27"/>
      <c r="AE798" s="118"/>
      <c r="AF798" s="117"/>
      <c r="AG798" s="27"/>
      <c r="AH798" s="33"/>
      <c r="AI798" s="27"/>
      <c r="AJ798" s="27"/>
      <c r="AK798" s="118"/>
      <c r="AL798" s="70"/>
    </row>
    <row r="799" spans="1:38" x14ac:dyDescent="0.2">
      <c r="A799" s="72"/>
      <c r="B799" s="34">
        <f t="shared" si="2424"/>
        <v>794</v>
      </c>
      <c r="C799" s="2" t="s">
        <v>1379</v>
      </c>
      <c r="D799" s="55">
        <v>44706</v>
      </c>
      <c r="E799" s="2" t="s">
        <v>26</v>
      </c>
      <c r="F799" s="47" t="s">
        <v>36</v>
      </c>
      <c r="G799" s="47" t="s">
        <v>67</v>
      </c>
      <c r="H799" s="47">
        <v>1200</v>
      </c>
      <c r="I799" s="47" t="s">
        <v>132</v>
      </c>
      <c r="J799" s="47" t="s">
        <v>120</v>
      </c>
      <c r="K799" s="121" t="s">
        <v>772</v>
      </c>
      <c r="L799" s="33" t="s">
        <v>9</v>
      </c>
      <c r="M799" s="10">
        <v>4.33</v>
      </c>
      <c r="N799" s="27">
        <v>2.9903703703703708</v>
      </c>
      <c r="O799" s="28">
        <v>1.91</v>
      </c>
      <c r="P799" s="27">
        <v>3.2888888888888888</v>
      </c>
      <c r="Q799" s="40">
        <f t="shared" si="3297"/>
        <v>13</v>
      </c>
      <c r="R799" s="42">
        <f t="shared" ref="R799" si="3496">Q799+R798</f>
        <v>205.70000000000022</v>
      </c>
      <c r="S799" s="10">
        <f t="shared" ref="S799" si="3497">M799</f>
        <v>4.33</v>
      </c>
      <c r="T799" s="27">
        <f t="shared" ref="T799" si="3498">IF(S799&gt;0,T$4,0)</f>
        <v>1</v>
      </c>
      <c r="U799" s="28">
        <f t="shared" ref="U799" si="3499">O799</f>
        <v>1.91</v>
      </c>
      <c r="V799" s="27">
        <f t="shared" ref="V799" si="3500">IF(U799&gt;0,V$4,0)</f>
        <v>1</v>
      </c>
      <c r="W799" s="40">
        <f t="shared" si="2450"/>
        <v>4.24</v>
      </c>
      <c r="X799" s="42">
        <f t="shared" ref="X799" si="3501">W799+X798</f>
        <v>296.91000000000003</v>
      </c>
      <c r="Y799" s="117"/>
      <c r="Z799" s="27"/>
      <c r="AA799" s="33"/>
      <c r="AB799" s="27"/>
      <c r="AC799" s="27"/>
      <c r="AD799" s="27"/>
      <c r="AE799" s="118"/>
      <c r="AF799" s="117"/>
      <c r="AG799" s="27"/>
      <c r="AH799" s="33"/>
      <c r="AI799" s="27"/>
      <c r="AJ799" s="27"/>
      <c r="AK799" s="118"/>
      <c r="AL799" s="70"/>
    </row>
    <row r="800" spans="1:38" x14ac:dyDescent="0.2">
      <c r="A800" s="72"/>
      <c r="B800" s="34">
        <f t="shared" si="2424"/>
        <v>795</v>
      </c>
      <c r="C800" s="2" t="s">
        <v>1380</v>
      </c>
      <c r="D800" s="55">
        <v>44706</v>
      </c>
      <c r="E800" s="2" t="s">
        <v>26</v>
      </c>
      <c r="F800" s="47" t="s">
        <v>36</v>
      </c>
      <c r="G800" s="47" t="s">
        <v>67</v>
      </c>
      <c r="H800" s="47">
        <v>1200</v>
      </c>
      <c r="I800" s="47" t="s">
        <v>132</v>
      </c>
      <c r="J800" s="47" t="s">
        <v>120</v>
      </c>
      <c r="K800" s="121" t="s">
        <v>772</v>
      </c>
      <c r="L800" s="33" t="s">
        <v>65</v>
      </c>
      <c r="M800" s="10">
        <v>13.01</v>
      </c>
      <c r="N800" s="27">
        <v>0.83499999999999996</v>
      </c>
      <c r="O800" s="28">
        <v>3.8</v>
      </c>
      <c r="P800" s="27">
        <v>0.28499999999999975</v>
      </c>
      <c r="Q800" s="40">
        <f t="shared" si="3297"/>
        <v>-1.1000000000000001</v>
      </c>
      <c r="R800" s="42">
        <f t="shared" ref="R800" si="3502">Q800+R799</f>
        <v>204.60000000000022</v>
      </c>
      <c r="S800" s="10">
        <f t="shared" ref="S800" si="3503">M800</f>
        <v>13.01</v>
      </c>
      <c r="T800" s="27">
        <f t="shared" ref="T800" si="3504">IF(S800&gt;0,T$4,0)</f>
        <v>1</v>
      </c>
      <c r="U800" s="28">
        <f t="shared" ref="U800" si="3505">O800</f>
        <v>3.8</v>
      </c>
      <c r="V800" s="27">
        <f t="shared" ref="V800" si="3506">IF(U800&gt;0,V$4,0)</f>
        <v>1</v>
      </c>
      <c r="W800" s="40">
        <f t="shared" si="2450"/>
        <v>-2</v>
      </c>
      <c r="X800" s="42">
        <f t="shared" ref="X800" si="3507">W800+X799</f>
        <v>294.91000000000003</v>
      </c>
      <c r="Y800" s="117"/>
      <c r="Z800" s="27"/>
      <c r="AA800" s="33"/>
      <c r="AB800" s="27"/>
      <c r="AC800" s="27"/>
      <c r="AD800" s="27"/>
      <c r="AE800" s="118"/>
      <c r="AF800" s="117"/>
      <c r="AG800" s="27"/>
      <c r="AH800" s="33"/>
      <c r="AI800" s="27"/>
      <c r="AJ800" s="27"/>
      <c r="AK800" s="118"/>
      <c r="AL800" s="70"/>
    </row>
    <row r="801" spans="1:38" x14ac:dyDescent="0.2">
      <c r="A801" s="72"/>
      <c r="B801" s="34">
        <f t="shared" si="2424"/>
        <v>796</v>
      </c>
      <c r="C801" s="2" t="s">
        <v>1381</v>
      </c>
      <c r="D801" s="55">
        <v>44706</v>
      </c>
      <c r="E801" s="2" t="s">
        <v>26</v>
      </c>
      <c r="F801" s="47" t="s">
        <v>10</v>
      </c>
      <c r="G801" s="47" t="s">
        <v>67</v>
      </c>
      <c r="H801" s="47">
        <v>1400</v>
      </c>
      <c r="I801" s="47" t="s">
        <v>132</v>
      </c>
      <c r="J801" s="47" t="s">
        <v>120</v>
      </c>
      <c r="K801" s="121" t="s">
        <v>772</v>
      </c>
      <c r="L801" s="33" t="s">
        <v>86</v>
      </c>
      <c r="M801" s="10">
        <v>11.05</v>
      </c>
      <c r="N801" s="27">
        <v>0.9903333333333334</v>
      </c>
      <c r="O801" s="28">
        <v>2.82</v>
      </c>
      <c r="P801" s="27">
        <v>0.53500000000000003</v>
      </c>
      <c r="Q801" s="40">
        <f t="shared" si="3297"/>
        <v>-1.5</v>
      </c>
      <c r="R801" s="42">
        <f t="shared" ref="R801" si="3508">Q801+R800</f>
        <v>203.10000000000022</v>
      </c>
      <c r="S801" s="10">
        <f t="shared" ref="S801" si="3509">M801</f>
        <v>11.05</v>
      </c>
      <c r="T801" s="27">
        <f t="shared" ref="T801" si="3510">IF(S801&gt;0,T$4,0)</f>
        <v>1</v>
      </c>
      <c r="U801" s="28">
        <f t="shared" ref="U801" si="3511">O801</f>
        <v>2.82</v>
      </c>
      <c r="V801" s="27">
        <f t="shared" ref="V801" si="3512">IF(U801&gt;0,V$4,0)</f>
        <v>1</v>
      </c>
      <c r="W801" s="40">
        <f t="shared" si="2450"/>
        <v>-2</v>
      </c>
      <c r="X801" s="42">
        <f t="shared" ref="X801" si="3513">W801+X800</f>
        <v>292.91000000000003</v>
      </c>
      <c r="Y801" s="117"/>
      <c r="Z801" s="27"/>
      <c r="AA801" s="33"/>
      <c r="AB801" s="27"/>
      <c r="AC801" s="27"/>
      <c r="AD801" s="27"/>
      <c r="AE801" s="118"/>
      <c r="AF801" s="117"/>
      <c r="AG801" s="27"/>
      <c r="AH801" s="33"/>
      <c r="AI801" s="27"/>
      <c r="AJ801" s="27"/>
      <c r="AK801" s="118"/>
      <c r="AL801" s="70"/>
    </row>
    <row r="802" spans="1:38" x14ac:dyDescent="0.2">
      <c r="A802" s="72"/>
      <c r="B802" s="34">
        <f t="shared" si="2424"/>
        <v>797</v>
      </c>
      <c r="C802" s="2" t="s">
        <v>1382</v>
      </c>
      <c r="D802" s="55">
        <v>44706</v>
      </c>
      <c r="E802" s="2" t="s">
        <v>26</v>
      </c>
      <c r="F802" s="47" t="s">
        <v>10</v>
      </c>
      <c r="G802" s="47" t="s">
        <v>67</v>
      </c>
      <c r="H802" s="47">
        <v>1400</v>
      </c>
      <c r="I802" s="47" t="s">
        <v>132</v>
      </c>
      <c r="J802" s="47" t="s">
        <v>120</v>
      </c>
      <c r="K802" s="121" t="s">
        <v>772</v>
      </c>
      <c r="L802" s="33" t="s">
        <v>12</v>
      </c>
      <c r="M802" s="10">
        <v>2.2999999999999998</v>
      </c>
      <c r="N802" s="27">
        <v>7.72</v>
      </c>
      <c r="O802" s="28">
        <v>1.34</v>
      </c>
      <c r="P802" s="27">
        <v>0</v>
      </c>
      <c r="Q802" s="40">
        <f t="shared" si="3297"/>
        <v>-7.7</v>
      </c>
      <c r="R802" s="42">
        <f t="shared" ref="R802" si="3514">Q802+R801</f>
        <v>195.40000000000023</v>
      </c>
      <c r="S802" s="10">
        <f t="shared" ref="S802" si="3515">M802</f>
        <v>2.2999999999999998</v>
      </c>
      <c r="T802" s="27">
        <f t="shared" ref="T802" si="3516">IF(S802&gt;0,T$4,0)</f>
        <v>1</v>
      </c>
      <c r="U802" s="28">
        <f t="shared" ref="U802" si="3517">O802</f>
        <v>1.34</v>
      </c>
      <c r="V802" s="27">
        <f t="shared" ref="V802" si="3518">IF(U802&gt;0,V$4,0)</f>
        <v>1</v>
      </c>
      <c r="W802" s="40">
        <f t="shared" si="2450"/>
        <v>-0.66</v>
      </c>
      <c r="X802" s="42">
        <f t="shared" ref="X802" si="3519">W802+X801</f>
        <v>292.25</v>
      </c>
      <c r="Y802" s="117"/>
      <c r="Z802" s="27"/>
      <c r="AA802" s="33"/>
      <c r="AB802" s="27"/>
      <c r="AC802" s="27"/>
      <c r="AD802" s="27"/>
      <c r="AE802" s="118"/>
      <c r="AF802" s="117"/>
      <c r="AG802" s="27"/>
      <c r="AH802" s="33"/>
      <c r="AI802" s="27"/>
      <c r="AJ802" s="27"/>
      <c r="AK802" s="118"/>
      <c r="AL802" s="70"/>
    </row>
    <row r="803" spans="1:38" x14ac:dyDescent="0.2">
      <c r="A803" s="72"/>
      <c r="B803" s="34">
        <f t="shared" si="2424"/>
        <v>798</v>
      </c>
      <c r="C803" s="2" t="s">
        <v>1383</v>
      </c>
      <c r="D803" s="55">
        <v>44708</v>
      </c>
      <c r="E803" s="2" t="s">
        <v>32</v>
      </c>
      <c r="F803" s="47" t="s">
        <v>10</v>
      </c>
      <c r="G803" s="47" t="s">
        <v>67</v>
      </c>
      <c r="H803" s="47">
        <v>1000</v>
      </c>
      <c r="I803" s="47" t="s">
        <v>128</v>
      </c>
      <c r="J803" s="47" t="s">
        <v>120</v>
      </c>
      <c r="K803" s="121" t="s">
        <v>772</v>
      </c>
      <c r="L803" s="33" t="s">
        <v>12</v>
      </c>
      <c r="M803" s="10">
        <v>3.94</v>
      </c>
      <c r="N803" s="27">
        <v>3.3944680851063831</v>
      </c>
      <c r="O803" s="28">
        <v>2.33</v>
      </c>
      <c r="P803" s="27">
        <v>2.5536363636363641</v>
      </c>
      <c r="Q803" s="40">
        <f t="shared" si="3297"/>
        <v>0</v>
      </c>
      <c r="R803" s="42">
        <f t="shared" ref="R803" si="3520">Q803+R802</f>
        <v>195.40000000000023</v>
      </c>
      <c r="S803" s="10">
        <f t="shared" ref="S803" si="3521">M803</f>
        <v>3.94</v>
      </c>
      <c r="T803" s="27">
        <f t="shared" ref="T803" si="3522">IF(S803&gt;0,T$4,0)</f>
        <v>1</v>
      </c>
      <c r="U803" s="28">
        <f t="shared" ref="U803" si="3523">O803</f>
        <v>2.33</v>
      </c>
      <c r="V803" s="27">
        <f t="shared" ref="V803" si="3524">IF(U803&gt;0,V$4,0)</f>
        <v>1</v>
      </c>
      <c r="W803" s="40">
        <f t="shared" si="2450"/>
        <v>0.33</v>
      </c>
      <c r="X803" s="42">
        <f t="shared" ref="X803" si="3525">W803+X802</f>
        <v>292.58</v>
      </c>
      <c r="Y803" s="117"/>
      <c r="Z803" s="27"/>
      <c r="AA803" s="33"/>
      <c r="AB803" s="27"/>
      <c r="AC803" s="27"/>
      <c r="AD803" s="27"/>
      <c r="AE803" s="118"/>
      <c r="AF803" s="117"/>
      <c r="AG803" s="27"/>
      <c r="AH803" s="33"/>
      <c r="AI803" s="27"/>
      <c r="AJ803" s="27"/>
      <c r="AK803" s="118"/>
      <c r="AL803" s="70"/>
    </row>
    <row r="804" spans="1:38" x14ac:dyDescent="0.2">
      <c r="A804" s="72"/>
      <c r="B804" s="34">
        <f t="shared" si="2424"/>
        <v>799</v>
      </c>
      <c r="C804" s="2" t="s">
        <v>1384</v>
      </c>
      <c r="D804" s="55">
        <v>44708</v>
      </c>
      <c r="E804" s="2" t="s">
        <v>15</v>
      </c>
      <c r="F804" s="47" t="s">
        <v>34</v>
      </c>
      <c r="G804" s="47" t="s">
        <v>67</v>
      </c>
      <c r="H804" s="47">
        <v>1200</v>
      </c>
      <c r="I804" s="47" t="s">
        <v>131</v>
      </c>
      <c r="J804" s="47" t="s">
        <v>120</v>
      </c>
      <c r="K804" s="121" t="s">
        <v>772</v>
      </c>
      <c r="L804" s="33" t="s">
        <v>66</v>
      </c>
      <c r="M804" s="10">
        <v>2.64</v>
      </c>
      <c r="N804" s="27">
        <v>6.1039070442992003</v>
      </c>
      <c r="O804" s="28">
        <v>1.31</v>
      </c>
      <c r="P804" s="27">
        <v>0</v>
      </c>
      <c r="Q804" s="40">
        <f t="shared" si="3297"/>
        <v>-6.1</v>
      </c>
      <c r="R804" s="42">
        <f t="shared" ref="R804" si="3526">Q804+R803</f>
        <v>189.30000000000024</v>
      </c>
      <c r="S804" s="10">
        <f t="shared" ref="S804" si="3527">M804</f>
        <v>2.64</v>
      </c>
      <c r="T804" s="27">
        <f t="shared" ref="T804" si="3528">IF(S804&gt;0,T$4,0)</f>
        <v>1</v>
      </c>
      <c r="U804" s="28">
        <f t="shared" ref="U804" si="3529">O804</f>
        <v>1.31</v>
      </c>
      <c r="V804" s="27">
        <f t="shared" ref="V804" si="3530">IF(U804&gt;0,V$4,0)</f>
        <v>1</v>
      </c>
      <c r="W804" s="40">
        <f t="shared" si="2450"/>
        <v>-2</v>
      </c>
      <c r="X804" s="42">
        <f t="shared" ref="X804" si="3531">W804+X803</f>
        <v>290.58</v>
      </c>
      <c r="Y804" s="117"/>
      <c r="Z804" s="27"/>
      <c r="AA804" s="33"/>
      <c r="AB804" s="27"/>
      <c r="AC804" s="27"/>
      <c r="AD804" s="27"/>
      <c r="AE804" s="118"/>
      <c r="AF804" s="117"/>
      <c r="AG804" s="27"/>
      <c r="AH804" s="33"/>
      <c r="AI804" s="27"/>
      <c r="AJ804" s="27"/>
      <c r="AK804" s="118"/>
      <c r="AL804" s="70"/>
    </row>
    <row r="805" spans="1:38" x14ac:dyDescent="0.2">
      <c r="A805" s="72"/>
      <c r="B805" s="34">
        <f t="shared" si="2424"/>
        <v>800</v>
      </c>
      <c r="C805" s="2" t="s">
        <v>637</v>
      </c>
      <c r="D805" s="55">
        <v>44708</v>
      </c>
      <c r="E805" s="2" t="s">
        <v>15</v>
      </c>
      <c r="F805" s="47" t="s">
        <v>41</v>
      </c>
      <c r="G805" s="47" t="s">
        <v>69</v>
      </c>
      <c r="H805" s="47">
        <v>1200</v>
      </c>
      <c r="I805" s="47" t="s">
        <v>131</v>
      </c>
      <c r="J805" s="47" t="s">
        <v>120</v>
      </c>
      <c r="K805" s="121" t="s">
        <v>772</v>
      </c>
      <c r="L805" s="33" t="s">
        <v>8</v>
      </c>
      <c r="M805" s="10">
        <v>14.32</v>
      </c>
      <c r="N805" s="27">
        <v>0.74703703703703694</v>
      </c>
      <c r="O805" s="28">
        <v>4.46</v>
      </c>
      <c r="P805" s="27">
        <v>0.22000000000000003</v>
      </c>
      <c r="Q805" s="40">
        <f t="shared" si="3297"/>
        <v>0</v>
      </c>
      <c r="R805" s="42">
        <f t="shared" ref="R805" si="3532">Q805+R804</f>
        <v>189.30000000000024</v>
      </c>
      <c r="S805" s="10">
        <f t="shared" ref="S805" si="3533">M805</f>
        <v>14.32</v>
      </c>
      <c r="T805" s="27">
        <f t="shared" ref="T805" si="3534">IF(S805&gt;0,T$4,0)</f>
        <v>1</v>
      </c>
      <c r="U805" s="28">
        <f t="shared" ref="U805" si="3535">O805</f>
        <v>4.46</v>
      </c>
      <c r="V805" s="27">
        <f t="shared" ref="V805" si="3536">IF(U805&gt;0,V$4,0)</f>
        <v>1</v>
      </c>
      <c r="W805" s="40">
        <f t="shared" si="2450"/>
        <v>2.46</v>
      </c>
      <c r="X805" s="42">
        <f t="shared" ref="X805" si="3537">W805+X804</f>
        <v>293.03999999999996</v>
      </c>
      <c r="Y805" s="117"/>
      <c r="Z805" s="27"/>
      <c r="AA805" s="33"/>
      <c r="AB805" s="27"/>
      <c r="AC805" s="27"/>
      <c r="AD805" s="27"/>
      <c r="AE805" s="118"/>
      <c r="AF805" s="117"/>
      <c r="AG805" s="27"/>
      <c r="AH805" s="33"/>
      <c r="AI805" s="27"/>
      <c r="AJ805" s="27"/>
      <c r="AK805" s="118"/>
      <c r="AL805" s="70"/>
    </row>
    <row r="806" spans="1:38" x14ac:dyDescent="0.2">
      <c r="A806" s="72"/>
      <c r="B806" s="34">
        <f t="shared" si="2424"/>
        <v>801</v>
      </c>
      <c r="C806" s="2" t="s">
        <v>502</v>
      </c>
      <c r="D806" s="55">
        <v>44708</v>
      </c>
      <c r="E806" s="2" t="s">
        <v>15</v>
      </c>
      <c r="F806" s="47" t="s">
        <v>48</v>
      </c>
      <c r="G806" s="47" t="s">
        <v>69</v>
      </c>
      <c r="H806" s="47">
        <v>1000</v>
      </c>
      <c r="I806" s="47" t="s">
        <v>131</v>
      </c>
      <c r="J806" s="47" t="s">
        <v>120</v>
      </c>
      <c r="K806" s="121" t="s">
        <v>772</v>
      </c>
      <c r="L806" s="33" t="s">
        <v>8</v>
      </c>
      <c r="M806" s="10">
        <v>10.5</v>
      </c>
      <c r="N806" s="27">
        <v>1.0573684210526315</v>
      </c>
      <c r="O806" s="28">
        <v>3.6</v>
      </c>
      <c r="P806" s="27">
        <v>0.39999999999999963</v>
      </c>
      <c r="Q806" s="40">
        <f t="shared" si="3297"/>
        <v>0</v>
      </c>
      <c r="R806" s="42">
        <f t="shared" ref="R806" si="3538">Q806+R805</f>
        <v>189.30000000000024</v>
      </c>
      <c r="S806" s="10">
        <f t="shared" ref="S806" si="3539">M806</f>
        <v>10.5</v>
      </c>
      <c r="T806" s="27">
        <f t="shared" ref="T806" si="3540">IF(S806&gt;0,T$4,0)</f>
        <v>1</v>
      </c>
      <c r="U806" s="28">
        <f t="shared" ref="U806" si="3541">O806</f>
        <v>3.6</v>
      </c>
      <c r="V806" s="27">
        <f t="shared" ref="V806" si="3542">IF(U806&gt;0,V$4,0)</f>
        <v>1</v>
      </c>
      <c r="W806" s="40">
        <f t="shared" si="2450"/>
        <v>1.6</v>
      </c>
      <c r="X806" s="42">
        <f t="shared" ref="X806" si="3543">W806+X805</f>
        <v>294.64</v>
      </c>
      <c r="Y806" s="117"/>
      <c r="Z806" s="27"/>
      <c r="AA806" s="33"/>
      <c r="AB806" s="27"/>
      <c r="AC806" s="27"/>
      <c r="AD806" s="27"/>
      <c r="AE806" s="118"/>
      <c r="AF806" s="117"/>
      <c r="AG806" s="27"/>
      <c r="AH806" s="33"/>
      <c r="AI806" s="27"/>
      <c r="AJ806" s="27"/>
      <c r="AK806" s="118"/>
      <c r="AL806" s="70"/>
    </row>
    <row r="807" spans="1:38" x14ac:dyDescent="0.2">
      <c r="A807" s="72"/>
      <c r="B807" s="34">
        <f t="shared" si="2424"/>
        <v>802</v>
      </c>
      <c r="C807" s="2" t="s">
        <v>1385</v>
      </c>
      <c r="D807" s="55">
        <v>44709</v>
      </c>
      <c r="E807" s="2" t="s">
        <v>49</v>
      </c>
      <c r="F807" s="47" t="s">
        <v>36</v>
      </c>
      <c r="G807" s="47" t="s">
        <v>245</v>
      </c>
      <c r="H807" s="47">
        <v>1200</v>
      </c>
      <c r="I807" s="47" t="s">
        <v>131</v>
      </c>
      <c r="J807" s="47" t="s">
        <v>120</v>
      </c>
      <c r="K807" s="121" t="s">
        <v>772</v>
      </c>
      <c r="L807" s="33" t="s">
        <v>9</v>
      </c>
      <c r="M807" s="10">
        <v>35.700000000000003</v>
      </c>
      <c r="N807" s="27">
        <v>0.28714285714285714</v>
      </c>
      <c r="O807" s="28">
        <v>7</v>
      </c>
      <c r="P807" s="27">
        <v>5.000000000000001E-2</v>
      </c>
      <c r="Q807" s="40">
        <f t="shared" si="3297"/>
        <v>10.3</v>
      </c>
      <c r="R807" s="42">
        <f t="shared" ref="R807" si="3544">Q807+R806</f>
        <v>199.60000000000025</v>
      </c>
      <c r="S807" s="10">
        <f t="shared" ref="S807" si="3545">M807</f>
        <v>35.700000000000003</v>
      </c>
      <c r="T807" s="27">
        <f t="shared" ref="T807" si="3546">IF(S807&gt;0,T$4,0)</f>
        <v>1</v>
      </c>
      <c r="U807" s="28">
        <f t="shared" ref="U807" si="3547">O807</f>
        <v>7</v>
      </c>
      <c r="V807" s="27">
        <f t="shared" ref="V807" si="3548">IF(U807&gt;0,V$4,0)</f>
        <v>1</v>
      </c>
      <c r="W807" s="40">
        <f t="shared" si="2450"/>
        <v>40.700000000000003</v>
      </c>
      <c r="X807" s="42">
        <f t="shared" ref="X807" si="3549">W807+X806</f>
        <v>335.34</v>
      </c>
      <c r="Y807" s="117"/>
      <c r="Z807" s="27"/>
      <c r="AA807" s="33"/>
      <c r="AB807" s="27"/>
      <c r="AC807" s="27"/>
      <c r="AD807" s="27"/>
      <c r="AE807" s="118"/>
      <c r="AF807" s="117"/>
      <c r="AG807" s="27"/>
      <c r="AH807" s="33"/>
      <c r="AI807" s="27"/>
      <c r="AJ807" s="27"/>
      <c r="AK807" s="118"/>
      <c r="AL807" s="70"/>
    </row>
    <row r="808" spans="1:38" x14ac:dyDescent="0.2">
      <c r="A808" s="72"/>
      <c r="B808" s="34">
        <f t="shared" si="2424"/>
        <v>803</v>
      </c>
      <c r="C808" s="2" t="s">
        <v>1386</v>
      </c>
      <c r="D808" s="55">
        <v>44709</v>
      </c>
      <c r="E808" s="2" t="s">
        <v>49</v>
      </c>
      <c r="F808" s="47" t="s">
        <v>36</v>
      </c>
      <c r="G808" s="47" t="s">
        <v>245</v>
      </c>
      <c r="H808" s="47">
        <v>1200</v>
      </c>
      <c r="I808" s="47" t="s">
        <v>131</v>
      </c>
      <c r="J808" s="47" t="s">
        <v>120</v>
      </c>
      <c r="K808" s="121" t="s">
        <v>772</v>
      </c>
      <c r="L808" s="33" t="s">
        <v>65</v>
      </c>
      <c r="M808" s="10">
        <v>6.2</v>
      </c>
      <c r="N808" s="27">
        <v>1.93</v>
      </c>
      <c r="O808" s="28">
        <v>2.33</v>
      </c>
      <c r="P808" s="27">
        <v>1.4488888888888884</v>
      </c>
      <c r="Q808" s="40">
        <f t="shared" si="3297"/>
        <v>-3.4</v>
      </c>
      <c r="R808" s="42">
        <f t="shared" ref="R808" si="3550">Q808+R807</f>
        <v>196.20000000000024</v>
      </c>
      <c r="S808" s="10">
        <f t="shared" ref="S808" si="3551">M808</f>
        <v>6.2</v>
      </c>
      <c r="T808" s="27">
        <f t="shared" ref="T808" si="3552">IF(S808&gt;0,T$4,0)</f>
        <v>1</v>
      </c>
      <c r="U808" s="28">
        <f t="shared" ref="U808" si="3553">O808</f>
        <v>2.33</v>
      </c>
      <c r="V808" s="27">
        <f t="shared" ref="V808" si="3554">IF(U808&gt;0,V$4,0)</f>
        <v>1</v>
      </c>
      <c r="W808" s="40">
        <f t="shared" si="2450"/>
        <v>-2</v>
      </c>
      <c r="X808" s="42">
        <f t="shared" ref="X808" si="3555">W808+X807</f>
        <v>333.34</v>
      </c>
      <c r="Y808" s="117"/>
      <c r="Z808" s="27"/>
      <c r="AA808" s="33"/>
      <c r="AB808" s="27"/>
      <c r="AC808" s="27"/>
      <c r="AD808" s="27"/>
      <c r="AE808" s="118"/>
      <c r="AF808" s="117"/>
      <c r="AG808" s="27"/>
      <c r="AH808" s="33"/>
      <c r="AI808" s="27"/>
      <c r="AJ808" s="27"/>
      <c r="AK808" s="118"/>
      <c r="AL808" s="70"/>
    </row>
    <row r="809" spans="1:38" x14ac:dyDescent="0.2">
      <c r="A809" s="72"/>
      <c r="B809" s="34">
        <f t="shared" si="2424"/>
        <v>804</v>
      </c>
      <c r="C809" s="2" t="s">
        <v>942</v>
      </c>
      <c r="D809" s="55">
        <v>44709</v>
      </c>
      <c r="E809" s="2" t="s">
        <v>49</v>
      </c>
      <c r="F809" s="47" t="s">
        <v>34</v>
      </c>
      <c r="G809" s="47" t="s">
        <v>72</v>
      </c>
      <c r="H809" s="47">
        <v>1100</v>
      </c>
      <c r="I809" s="47" t="s">
        <v>131</v>
      </c>
      <c r="J809" s="47" t="s">
        <v>120</v>
      </c>
      <c r="K809" s="121" t="s">
        <v>772</v>
      </c>
      <c r="L809" s="33" t="s">
        <v>150</v>
      </c>
      <c r="M809" s="10">
        <v>21.04</v>
      </c>
      <c r="N809" s="27">
        <v>0.5</v>
      </c>
      <c r="O809" s="28">
        <v>6.2</v>
      </c>
      <c r="P809" s="27">
        <v>9.0000000000000024E-2</v>
      </c>
      <c r="Q809" s="40">
        <f t="shared" si="3297"/>
        <v>-0.6</v>
      </c>
      <c r="R809" s="42">
        <f t="shared" ref="R809" si="3556">Q809+R808</f>
        <v>195.60000000000025</v>
      </c>
      <c r="S809" s="10">
        <f t="shared" ref="S809" si="3557">M809</f>
        <v>21.04</v>
      </c>
      <c r="T809" s="27">
        <f t="shared" ref="T809" si="3558">IF(S809&gt;0,T$4,0)</f>
        <v>1</v>
      </c>
      <c r="U809" s="28">
        <f t="shared" ref="U809" si="3559">O809</f>
        <v>6.2</v>
      </c>
      <c r="V809" s="27">
        <f t="shared" ref="V809" si="3560">IF(U809&gt;0,V$4,0)</f>
        <v>1</v>
      </c>
      <c r="W809" s="40">
        <f t="shared" si="2450"/>
        <v>-2</v>
      </c>
      <c r="X809" s="42">
        <f t="shared" ref="X809" si="3561">W809+X808</f>
        <v>331.34</v>
      </c>
      <c r="Y809" s="117"/>
      <c r="Z809" s="27"/>
      <c r="AA809" s="33"/>
      <c r="AB809" s="27"/>
      <c r="AC809" s="27"/>
      <c r="AD809" s="27"/>
      <c r="AE809" s="118"/>
      <c r="AF809" s="117"/>
      <c r="AG809" s="27"/>
      <c r="AH809" s="33"/>
      <c r="AI809" s="27"/>
      <c r="AJ809" s="27"/>
      <c r="AK809" s="118"/>
      <c r="AL809" s="70"/>
    </row>
    <row r="810" spans="1:38" x14ac:dyDescent="0.2">
      <c r="A810" s="72"/>
      <c r="B810" s="34">
        <f t="shared" si="2424"/>
        <v>805</v>
      </c>
      <c r="C810" s="2" t="s">
        <v>1387</v>
      </c>
      <c r="D810" s="55">
        <v>44709</v>
      </c>
      <c r="E810" s="2" t="s">
        <v>55</v>
      </c>
      <c r="F810" s="47" t="s">
        <v>10</v>
      </c>
      <c r="G810" s="47" t="s">
        <v>245</v>
      </c>
      <c r="H810" s="47">
        <v>1200</v>
      </c>
      <c r="I810" s="47" t="s">
        <v>131</v>
      </c>
      <c r="J810" s="47" t="s">
        <v>120</v>
      </c>
      <c r="K810" s="121" t="s">
        <v>772</v>
      </c>
      <c r="L810" s="33" t="s">
        <v>12</v>
      </c>
      <c r="M810" s="10">
        <v>13.5</v>
      </c>
      <c r="N810" s="27">
        <v>0.79799999999999993</v>
      </c>
      <c r="O810" s="28">
        <v>4.9000000000000004</v>
      </c>
      <c r="P810" s="27">
        <v>0.21599999999999983</v>
      </c>
      <c r="Q810" s="40">
        <f t="shared" si="3297"/>
        <v>0</v>
      </c>
      <c r="R810" s="42">
        <f t="shared" ref="R810" si="3562">Q810+R809</f>
        <v>195.60000000000025</v>
      </c>
      <c r="S810" s="10">
        <f t="shared" ref="S810" si="3563">M810</f>
        <v>13.5</v>
      </c>
      <c r="T810" s="27">
        <f t="shared" ref="T810" si="3564">IF(S810&gt;0,T$4,0)</f>
        <v>1</v>
      </c>
      <c r="U810" s="28">
        <f t="shared" ref="U810" si="3565">O810</f>
        <v>4.9000000000000004</v>
      </c>
      <c r="V810" s="27">
        <f t="shared" ref="V810" si="3566">IF(U810&gt;0,V$4,0)</f>
        <v>1</v>
      </c>
      <c r="W810" s="40">
        <f t="shared" si="2450"/>
        <v>2.9</v>
      </c>
      <c r="X810" s="42">
        <f t="shared" ref="X810" si="3567">W810+X809</f>
        <v>334.23999999999995</v>
      </c>
      <c r="Y810" s="117"/>
      <c r="Z810" s="27"/>
      <c r="AA810" s="33"/>
      <c r="AB810" s="27"/>
      <c r="AC810" s="27"/>
      <c r="AD810" s="27"/>
      <c r="AE810" s="118"/>
      <c r="AF810" s="117"/>
      <c r="AG810" s="27"/>
      <c r="AH810" s="33"/>
      <c r="AI810" s="27"/>
      <c r="AJ810" s="27"/>
      <c r="AK810" s="118"/>
      <c r="AL810" s="70"/>
    </row>
    <row r="811" spans="1:38" x14ac:dyDescent="0.2">
      <c r="A811" s="72"/>
      <c r="B811" s="34">
        <f t="shared" si="2424"/>
        <v>806</v>
      </c>
      <c r="C811" s="2" t="s">
        <v>1388</v>
      </c>
      <c r="D811" s="55">
        <v>44709</v>
      </c>
      <c r="E811" s="2" t="s">
        <v>55</v>
      </c>
      <c r="F811" s="47" t="s">
        <v>46</v>
      </c>
      <c r="G811" s="47" t="s">
        <v>70</v>
      </c>
      <c r="H811" s="47">
        <v>1100</v>
      </c>
      <c r="I811" s="47" t="s">
        <v>131</v>
      </c>
      <c r="J811" s="47" t="s">
        <v>120</v>
      </c>
      <c r="K811" s="121" t="s">
        <v>772</v>
      </c>
      <c r="L811" s="33" t="s">
        <v>9</v>
      </c>
      <c r="M811" s="10">
        <v>14</v>
      </c>
      <c r="N811" s="27">
        <v>0.77153846153846173</v>
      </c>
      <c r="O811" s="28">
        <v>4.5</v>
      </c>
      <c r="P811" s="27">
        <v>0.21999999999999981</v>
      </c>
      <c r="Q811" s="40">
        <f t="shared" si="3297"/>
        <v>10.8</v>
      </c>
      <c r="R811" s="42">
        <f t="shared" ref="R811" si="3568">Q811+R810</f>
        <v>206.40000000000026</v>
      </c>
      <c r="S811" s="10">
        <f t="shared" ref="S811" si="3569">M811</f>
        <v>14</v>
      </c>
      <c r="T811" s="27">
        <f t="shared" ref="T811" si="3570">IF(S811&gt;0,T$4,0)</f>
        <v>1</v>
      </c>
      <c r="U811" s="28">
        <f t="shared" ref="U811" si="3571">O811</f>
        <v>4.5</v>
      </c>
      <c r="V811" s="27">
        <f t="shared" ref="V811" si="3572">IF(U811&gt;0,V$4,0)</f>
        <v>1</v>
      </c>
      <c r="W811" s="40">
        <f t="shared" si="2450"/>
        <v>16.5</v>
      </c>
      <c r="X811" s="42">
        <f t="shared" ref="X811" si="3573">W811+X810</f>
        <v>350.73999999999995</v>
      </c>
      <c r="Y811" s="117"/>
      <c r="Z811" s="27"/>
      <c r="AA811" s="33"/>
      <c r="AB811" s="27"/>
      <c r="AC811" s="27"/>
      <c r="AD811" s="27"/>
      <c r="AE811" s="118"/>
      <c r="AF811" s="117"/>
      <c r="AG811" s="27"/>
      <c r="AH811" s="33"/>
      <c r="AI811" s="27"/>
      <c r="AJ811" s="27"/>
      <c r="AK811" s="118"/>
      <c r="AL811" s="70"/>
    </row>
    <row r="812" spans="1:38" x14ac:dyDescent="0.2">
      <c r="A812" s="72"/>
      <c r="B812" s="34">
        <f t="shared" si="2424"/>
        <v>807</v>
      </c>
      <c r="C812" s="2" t="s">
        <v>1389</v>
      </c>
      <c r="D812" s="55">
        <v>44709</v>
      </c>
      <c r="E812" s="2" t="s">
        <v>375</v>
      </c>
      <c r="F812" s="47" t="s">
        <v>46</v>
      </c>
      <c r="G812" s="47" t="s">
        <v>147</v>
      </c>
      <c r="H812" s="47">
        <v>1200</v>
      </c>
      <c r="I812" s="47" t="s">
        <v>131</v>
      </c>
      <c r="J812" s="47" t="s">
        <v>120</v>
      </c>
      <c r="K812" s="121" t="s">
        <v>772</v>
      </c>
      <c r="L812" s="33" t="s">
        <v>12</v>
      </c>
      <c r="M812" s="10">
        <v>3.15</v>
      </c>
      <c r="N812" s="27">
        <v>4.6294117647058828</v>
      </c>
      <c r="O812" s="28">
        <v>1.56</v>
      </c>
      <c r="P812" s="27">
        <v>0</v>
      </c>
      <c r="Q812" s="40">
        <f t="shared" si="3297"/>
        <v>-4.5999999999999996</v>
      </c>
      <c r="R812" s="42">
        <f t="shared" ref="R812" si="3574">Q812+R811</f>
        <v>201.80000000000027</v>
      </c>
      <c r="S812" s="10">
        <f t="shared" ref="S812" si="3575">M812</f>
        <v>3.15</v>
      </c>
      <c r="T812" s="27">
        <f t="shared" ref="T812" si="3576">IF(S812&gt;0,T$4,0)</f>
        <v>1</v>
      </c>
      <c r="U812" s="28">
        <f t="shared" ref="U812" si="3577">O812</f>
        <v>1.56</v>
      </c>
      <c r="V812" s="27">
        <f t="shared" ref="V812" si="3578">IF(U812&gt;0,V$4,0)</f>
        <v>1</v>
      </c>
      <c r="W812" s="40">
        <f t="shared" si="2450"/>
        <v>-0.44</v>
      </c>
      <c r="X812" s="42">
        <f t="shared" ref="X812" si="3579">W812+X811</f>
        <v>350.29999999999995</v>
      </c>
      <c r="Y812" s="117"/>
      <c r="Z812" s="27"/>
      <c r="AA812" s="33"/>
      <c r="AB812" s="27"/>
      <c r="AC812" s="27"/>
      <c r="AD812" s="27"/>
      <c r="AE812" s="118"/>
      <c r="AF812" s="117"/>
      <c r="AG812" s="27"/>
      <c r="AH812" s="33"/>
      <c r="AI812" s="27"/>
      <c r="AJ812" s="27"/>
      <c r="AK812" s="118"/>
      <c r="AL812" s="70"/>
    </row>
    <row r="813" spans="1:38" x14ac:dyDescent="0.2">
      <c r="A813" s="72"/>
      <c r="B813" s="34">
        <f t="shared" si="2424"/>
        <v>808</v>
      </c>
      <c r="C813" s="2" t="s">
        <v>1390</v>
      </c>
      <c r="D813" s="55">
        <v>44709</v>
      </c>
      <c r="E813" s="2" t="s">
        <v>719</v>
      </c>
      <c r="F813" s="47" t="s">
        <v>46</v>
      </c>
      <c r="G813" s="47" t="s">
        <v>67</v>
      </c>
      <c r="H813" s="47">
        <v>900</v>
      </c>
      <c r="I813" s="47" t="s">
        <v>133</v>
      </c>
      <c r="J813" s="47" t="s">
        <v>178</v>
      </c>
      <c r="K813" s="121" t="s">
        <v>772</v>
      </c>
      <c r="L813" s="33" t="s">
        <v>9</v>
      </c>
      <c r="M813" s="10">
        <v>3.1</v>
      </c>
      <c r="N813" s="27">
        <v>4.7706184012066366</v>
      </c>
      <c r="O813" s="28">
        <v>1.69</v>
      </c>
      <c r="P813" s="27">
        <v>0</v>
      </c>
      <c r="Q813" s="40">
        <f t="shared" si="3297"/>
        <v>10</v>
      </c>
      <c r="R813" s="42">
        <f t="shared" ref="R813" si="3580">Q813+R812</f>
        <v>211.80000000000027</v>
      </c>
      <c r="S813" s="10">
        <f t="shared" ref="S813" si="3581">M813</f>
        <v>3.1</v>
      </c>
      <c r="T813" s="27">
        <f t="shared" ref="T813" si="3582">IF(S813&gt;0,T$4,0)</f>
        <v>1</v>
      </c>
      <c r="U813" s="28">
        <f t="shared" ref="U813" si="3583">O813</f>
        <v>1.69</v>
      </c>
      <c r="V813" s="27">
        <f t="shared" ref="V813" si="3584">IF(U813&gt;0,V$4,0)</f>
        <v>1</v>
      </c>
      <c r="W813" s="40">
        <f t="shared" si="2450"/>
        <v>2.79</v>
      </c>
      <c r="X813" s="42">
        <f t="shared" ref="X813" si="3585">W813+X812</f>
        <v>353.09</v>
      </c>
      <c r="Y813" s="117"/>
      <c r="Z813" s="27"/>
      <c r="AA813" s="33"/>
      <c r="AB813" s="27"/>
      <c r="AC813" s="27"/>
      <c r="AD813" s="27"/>
      <c r="AE813" s="118"/>
      <c r="AF813" s="117"/>
      <c r="AG813" s="27"/>
      <c r="AH813" s="33"/>
      <c r="AI813" s="27"/>
      <c r="AJ813" s="27"/>
      <c r="AK813" s="118"/>
      <c r="AL813" s="70"/>
    </row>
    <row r="814" spans="1:38" x14ac:dyDescent="0.2">
      <c r="A814" s="72"/>
      <c r="B814" s="34">
        <f t="shared" si="2424"/>
        <v>809</v>
      </c>
      <c r="C814" s="2" t="s">
        <v>1394</v>
      </c>
      <c r="D814" s="55">
        <v>44711</v>
      </c>
      <c r="E814" s="2" t="s">
        <v>44</v>
      </c>
      <c r="F814" s="47" t="s">
        <v>10</v>
      </c>
      <c r="G814" s="47" t="s">
        <v>67</v>
      </c>
      <c r="H814" s="47">
        <v>1000</v>
      </c>
      <c r="I814" s="47" t="s">
        <v>128</v>
      </c>
      <c r="J814" s="47" t="s">
        <v>120</v>
      </c>
      <c r="K814" s="121" t="s">
        <v>772</v>
      </c>
      <c r="L814" s="33" t="s">
        <v>86</v>
      </c>
      <c r="M814" s="10">
        <v>10</v>
      </c>
      <c r="N814" s="27">
        <v>1.1099999999999999</v>
      </c>
      <c r="O814" s="28">
        <v>2.2400000000000002</v>
      </c>
      <c r="P814" s="27">
        <v>0.87999999999999923</v>
      </c>
      <c r="Q814" s="40">
        <f t="shared" si="3297"/>
        <v>-2</v>
      </c>
      <c r="R814" s="42">
        <f t="shared" ref="R814" si="3586">Q814+R813</f>
        <v>209.80000000000027</v>
      </c>
      <c r="S814" s="10">
        <f t="shared" ref="S814" si="3587">M814</f>
        <v>10</v>
      </c>
      <c r="T814" s="27">
        <f t="shared" ref="T814" si="3588">IF(S814&gt;0,T$4,0)</f>
        <v>1</v>
      </c>
      <c r="U814" s="28">
        <f t="shared" ref="U814" si="3589">O814</f>
        <v>2.2400000000000002</v>
      </c>
      <c r="V814" s="27">
        <f t="shared" ref="V814" si="3590">IF(U814&gt;0,V$4,0)</f>
        <v>1</v>
      </c>
      <c r="W814" s="40">
        <f t="shared" si="2450"/>
        <v>-2</v>
      </c>
      <c r="X814" s="42">
        <f t="shared" ref="X814" si="3591">W814+X813</f>
        <v>351.09</v>
      </c>
      <c r="Y814" s="117"/>
      <c r="Z814" s="27"/>
      <c r="AA814" s="33"/>
      <c r="AB814" s="27"/>
      <c r="AC814" s="27"/>
      <c r="AD814" s="27"/>
      <c r="AE814" s="118"/>
      <c r="AF814" s="117"/>
      <c r="AG814" s="27"/>
      <c r="AH814" s="33"/>
      <c r="AI814" s="27"/>
      <c r="AJ814" s="27"/>
      <c r="AK814" s="118"/>
      <c r="AL814" s="70"/>
    </row>
    <row r="815" spans="1:38" x14ac:dyDescent="0.2">
      <c r="A815" s="72"/>
      <c r="B815" s="48">
        <f t="shared" si="2424"/>
        <v>810</v>
      </c>
      <c r="C815" s="9" t="s">
        <v>1016</v>
      </c>
      <c r="D815" s="39">
        <v>44711</v>
      </c>
      <c r="E815" s="9" t="s">
        <v>44</v>
      </c>
      <c r="F815" s="50" t="s">
        <v>10</v>
      </c>
      <c r="G815" s="50" t="s">
        <v>67</v>
      </c>
      <c r="H815" s="50">
        <v>1000</v>
      </c>
      <c r="I815" s="50" t="s">
        <v>128</v>
      </c>
      <c r="J815" s="50" t="s">
        <v>120</v>
      </c>
      <c r="K815" s="122" t="s">
        <v>772</v>
      </c>
      <c r="L815" s="35" t="s">
        <v>9</v>
      </c>
      <c r="M815" s="36">
        <v>1.71</v>
      </c>
      <c r="N815" s="37">
        <v>14.027826086956523</v>
      </c>
      <c r="O815" s="38">
        <v>1.1200000000000001</v>
      </c>
      <c r="P815" s="37">
        <v>0</v>
      </c>
      <c r="Q815" s="41">
        <f t="shared" si="3297"/>
        <v>10</v>
      </c>
      <c r="R815" s="45">
        <f t="shared" ref="R815" si="3592">Q815+R814</f>
        <v>219.80000000000027</v>
      </c>
      <c r="S815" s="36">
        <f t="shared" ref="S815" si="3593">M815</f>
        <v>1.71</v>
      </c>
      <c r="T815" s="37">
        <f t="shared" ref="T815" si="3594">IF(S815&gt;0,T$4,0)</f>
        <v>1</v>
      </c>
      <c r="U815" s="38">
        <f t="shared" ref="U815" si="3595">O815</f>
        <v>1.1200000000000001</v>
      </c>
      <c r="V815" s="37">
        <f t="shared" ref="V815" si="3596">IF(U815&gt;0,V$4,0)</f>
        <v>1</v>
      </c>
      <c r="W815" s="41">
        <f t="shared" si="2450"/>
        <v>0.83</v>
      </c>
      <c r="X815" s="45">
        <f t="shared" ref="X815" si="3597">W815+X814</f>
        <v>351.91999999999996</v>
      </c>
      <c r="Y815" s="119"/>
      <c r="Z815" s="37"/>
      <c r="AA815" s="35"/>
      <c r="AB815" s="37"/>
      <c r="AC815" s="37"/>
      <c r="AD815" s="37"/>
      <c r="AE815" s="120"/>
      <c r="AF815" s="119"/>
      <c r="AG815" s="37"/>
      <c r="AH815" s="35"/>
      <c r="AI815" s="37"/>
      <c r="AJ815" s="37"/>
      <c r="AK815" s="120"/>
      <c r="AL815" s="70"/>
    </row>
    <row r="816" spans="1:38" x14ac:dyDescent="0.2">
      <c r="A816" s="72"/>
      <c r="B816" s="34">
        <f t="shared" si="2424"/>
        <v>811</v>
      </c>
      <c r="C816" s="2" t="s">
        <v>1399</v>
      </c>
      <c r="D816" s="55">
        <v>44713</v>
      </c>
      <c r="E816" s="2" t="s">
        <v>886</v>
      </c>
      <c r="F816" s="47" t="s">
        <v>36</v>
      </c>
      <c r="G816" s="47" t="s">
        <v>245</v>
      </c>
      <c r="H816" s="47">
        <v>1100</v>
      </c>
      <c r="I816" s="47" t="s">
        <v>133</v>
      </c>
      <c r="J816" s="47" t="s">
        <v>178</v>
      </c>
      <c r="K816" s="121" t="s">
        <v>772</v>
      </c>
      <c r="L816" s="33" t="s">
        <v>110</v>
      </c>
      <c r="M816" s="10">
        <v>5.88</v>
      </c>
      <c r="N816" s="27">
        <v>2.0558974358974358</v>
      </c>
      <c r="O816" s="28">
        <v>2.38</v>
      </c>
      <c r="P816" s="27">
        <v>1.5100000000000002</v>
      </c>
      <c r="Q816" s="40">
        <f t="shared" si="3297"/>
        <v>-3.6</v>
      </c>
      <c r="R816" s="42">
        <f t="shared" ref="R816" si="3598">Q816+R815</f>
        <v>216.20000000000027</v>
      </c>
      <c r="S816" s="10">
        <f t="shared" ref="S816" si="3599">M816</f>
        <v>5.88</v>
      </c>
      <c r="T816" s="27">
        <f t="shared" ref="T816" si="3600">IF(S816&gt;0,T$4,0)</f>
        <v>1</v>
      </c>
      <c r="U816" s="28">
        <f t="shared" ref="U816" si="3601">O816</f>
        <v>2.38</v>
      </c>
      <c r="V816" s="27">
        <f t="shared" ref="V816" si="3602">IF(U816&gt;0,V$4,0)</f>
        <v>1</v>
      </c>
      <c r="W816" s="40">
        <f t="shared" si="2450"/>
        <v>-2</v>
      </c>
      <c r="X816" s="42">
        <f t="shared" ref="X816" si="3603">W816+X815</f>
        <v>349.91999999999996</v>
      </c>
      <c r="Y816" s="117"/>
      <c r="Z816" s="27"/>
      <c r="AA816" s="33"/>
      <c r="AB816" s="27"/>
      <c r="AC816" s="27"/>
      <c r="AD816" s="27"/>
      <c r="AE816" s="118"/>
      <c r="AF816" s="117"/>
      <c r="AG816" s="27"/>
      <c r="AH816" s="33"/>
      <c r="AI816" s="27"/>
      <c r="AJ816" s="27"/>
      <c r="AK816" s="118"/>
      <c r="AL816" s="70"/>
    </row>
    <row r="817" spans="1:38" x14ac:dyDescent="0.2">
      <c r="A817" s="72"/>
      <c r="B817" s="34">
        <f t="shared" si="2424"/>
        <v>812</v>
      </c>
      <c r="C817" s="2" t="s">
        <v>478</v>
      </c>
      <c r="D817" s="55">
        <v>44713</v>
      </c>
      <c r="E817" s="2" t="s">
        <v>43</v>
      </c>
      <c r="F817" s="47" t="s">
        <v>41</v>
      </c>
      <c r="G817" s="47" t="s">
        <v>71</v>
      </c>
      <c r="H817" s="47">
        <v>1200</v>
      </c>
      <c r="I817" s="47" t="s">
        <v>133</v>
      </c>
      <c r="J817" s="47" t="s">
        <v>120</v>
      </c>
      <c r="K817" s="121" t="s">
        <v>772</v>
      </c>
      <c r="L817" s="33" t="s">
        <v>56</v>
      </c>
      <c r="M817" s="10">
        <v>6.86</v>
      </c>
      <c r="N817" s="27">
        <v>1.7026421404682275</v>
      </c>
      <c r="O817" s="28">
        <v>3.6</v>
      </c>
      <c r="P817" s="27">
        <v>0.64571428571428569</v>
      </c>
      <c r="Q817" s="40">
        <f t="shared" si="3297"/>
        <v>-2.2999999999999998</v>
      </c>
      <c r="R817" s="42">
        <f t="shared" ref="R817" si="3604">Q817+R816</f>
        <v>213.90000000000026</v>
      </c>
      <c r="S817" s="10">
        <f t="shared" ref="S817" si="3605">M817</f>
        <v>6.86</v>
      </c>
      <c r="T817" s="27">
        <f t="shared" ref="T817" si="3606">IF(S817&gt;0,T$4,0)</f>
        <v>1</v>
      </c>
      <c r="U817" s="28">
        <f t="shared" ref="U817" si="3607">O817</f>
        <v>3.6</v>
      </c>
      <c r="V817" s="27">
        <f t="shared" ref="V817" si="3608">IF(U817&gt;0,V$4,0)</f>
        <v>1</v>
      </c>
      <c r="W817" s="40">
        <f t="shared" si="2450"/>
        <v>-2</v>
      </c>
      <c r="X817" s="42">
        <f t="shared" ref="X817" si="3609">W817+X816</f>
        <v>347.91999999999996</v>
      </c>
      <c r="Y817" s="117"/>
      <c r="Z817" s="27"/>
      <c r="AA817" s="33"/>
      <c r="AB817" s="27"/>
      <c r="AC817" s="27"/>
      <c r="AD817" s="27"/>
      <c r="AE817" s="118"/>
      <c r="AF817" s="117"/>
      <c r="AG817" s="27"/>
      <c r="AH817" s="33"/>
      <c r="AI817" s="27"/>
      <c r="AJ817" s="27"/>
      <c r="AK817" s="118"/>
      <c r="AL817" s="70"/>
    </row>
    <row r="818" spans="1:38" x14ac:dyDescent="0.2">
      <c r="A818" s="72"/>
      <c r="B818" s="34">
        <f t="shared" si="2424"/>
        <v>813</v>
      </c>
      <c r="C818" s="2" t="s">
        <v>1401</v>
      </c>
      <c r="D818" s="55">
        <v>44714</v>
      </c>
      <c r="E818" s="2" t="s">
        <v>28</v>
      </c>
      <c r="F818" s="47" t="s">
        <v>25</v>
      </c>
      <c r="G818" s="47" t="s">
        <v>67</v>
      </c>
      <c r="H818" s="47">
        <v>1000</v>
      </c>
      <c r="I818" s="47" t="s">
        <v>133</v>
      </c>
      <c r="J818" s="47" t="s">
        <v>120</v>
      </c>
      <c r="K818" s="121" t="s">
        <v>772</v>
      </c>
      <c r="L818" s="33" t="s">
        <v>110</v>
      </c>
      <c r="M818" s="10">
        <v>8.19</v>
      </c>
      <c r="N818" s="27">
        <v>1.3858620689655172</v>
      </c>
      <c r="O818" s="28">
        <v>2.82</v>
      </c>
      <c r="P818" s="27">
        <v>0.74857142857142855</v>
      </c>
      <c r="Q818" s="40">
        <f t="shared" si="3297"/>
        <v>-2.1</v>
      </c>
      <c r="R818" s="42">
        <f t="shared" ref="R818" si="3610">Q818+R817</f>
        <v>211.80000000000027</v>
      </c>
      <c r="S818" s="10">
        <f t="shared" ref="S818" si="3611">M818</f>
        <v>8.19</v>
      </c>
      <c r="T818" s="27">
        <f t="shared" ref="T818" si="3612">IF(S818&gt;0,T$4,0)</f>
        <v>1</v>
      </c>
      <c r="U818" s="28">
        <f t="shared" ref="U818" si="3613">O818</f>
        <v>2.82</v>
      </c>
      <c r="V818" s="27">
        <f t="shared" ref="V818" si="3614">IF(U818&gt;0,V$4,0)</f>
        <v>1</v>
      </c>
      <c r="W818" s="40">
        <f t="shared" si="2450"/>
        <v>-2</v>
      </c>
      <c r="X818" s="42">
        <f t="shared" ref="X818" si="3615">W818+X817</f>
        <v>345.91999999999996</v>
      </c>
      <c r="Y818" s="117"/>
      <c r="Z818" s="27"/>
      <c r="AA818" s="33"/>
      <c r="AB818" s="27"/>
      <c r="AC818" s="27"/>
      <c r="AD818" s="27"/>
      <c r="AE818" s="118"/>
      <c r="AF818" s="117"/>
      <c r="AG818" s="27"/>
      <c r="AH818" s="33"/>
      <c r="AI818" s="27"/>
      <c r="AJ818" s="27"/>
      <c r="AK818" s="118"/>
      <c r="AL818" s="70"/>
    </row>
    <row r="819" spans="1:38" x14ac:dyDescent="0.2">
      <c r="A819" s="72"/>
      <c r="B819" s="34">
        <f t="shared" si="2424"/>
        <v>814</v>
      </c>
      <c r="C819" s="2" t="s">
        <v>889</v>
      </c>
      <c r="D819" s="55">
        <v>44714</v>
      </c>
      <c r="E819" s="2" t="s">
        <v>28</v>
      </c>
      <c r="F819" s="47" t="s">
        <v>25</v>
      </c>
      <c r="G819" s="47" t="s">
        <v>67</v>
      </c>
      <c r="H819" s="47">
        <v>1000</v>
      </c>
      <c r="I819" s="47" t="s">
        <v>133</v>
      </c>
      <c r="J819" s="47" t="s">
        <v>120</v>
      </c>
      <c r="K819" s="121" t="s">
        <v>772</v>
      </c>
      <c r="L819" s="33" t="s">
        <v>86</v>
      </c>
      <c r="M819" s="10">
        <v>9.8000000000000007</v>
      </c>
      <c r="N819" s="27">
        <v>1.1331501831501831</v>
      </c>
      <c r="O819" s="28">
        <v>3.13</v>
      </c>
      <c r="P819" s="27">
        <v>0.53999999999999959</v>
      </c>
      <c r="Q819" s="40">
        <f t="shared" si="3297"/>
        <v>-1.7</v>
      </c>
      <c r="R819" s="42">
        <f t="shared" ref="R819" si="3616">Q819+R818</f>
        <v>210.10000000000028</v>
      </c>
      <c r="S819" s="10">
        <f t="shared" ref="S819" si="3617">M819</f>
        <v>9.8000000000000007</v>
      </c>
      <c r="T819" s="27">
        <f t="shared" ref="T819" si="3618">IF(S819&gt;0,T$4,0)</f>
        <v>1</v>
      </c>
      <c r="U819" s="28">
        <f t="shared" ref="U819" si="3619">O819</f>
        <v>3.13</v>
      </c>
      <c r="V819" s="27">
        <f t="shared" ref="V819" si="3620">IF(U819&gt;0,V$4,0)</f>
        <v>1</v>
      </c>
      <c r="W819" s="40">
        <f t="shared" si="2450"/>
        <v>-2</v>
      </c>
      <c r="X819" s="42">
        <f t="shared" ref="X819" si="3621">W819+X818</f>
        <v>343.91999999999996</v>
      </c>
      <c r="Y819" s="117"/>
      <c r="Z819" s="27"/>
      <c r="AA819" s="33"/>
      <c r="AB819" s="27"/>
      <c r="AC819" s="27"/>
      <c r="AD819" s="27"/>
      <c r="AE819" s="118"/>
      <c r="AF819" s="117"/>
      <c r="AG819" s="27"/>
      <c r="AH819" s="33"/>
      <c r="AI819" s="27"/>
      <c r="AJ819" s="27"/>
      <c r="AK819" s="118"/>
      <c r="AL819" s="70"/>
    </row>
    <row r="820" spans="1:38" x14ac:dyDescent="0.2">
      <c r="A820" s="72"/>
      <c r="B820" s="34">
        <f t="shared" si="2424"/>
        <v>815</v>
      </c>
      <c r="C820" s="2" t="s">
        <v>1400</v>
      </c>
      <c r="D820" s="55">
        <v>44714</v>
      </c>
      <c r="E820" s="2" t="s">
        <v>28</v>
      </c>
      <c r="F820" s="47" t="s">
        <v>46</v>
      </c>
      <c r="G820" s="47" t="s">
        <v>69</v>
      </c>
      <c r="H820" s="47">
        <v>1200</v>
      </c>
      <c r="I820" s="47" t="s">
        <v>133</v>
      </c>
      <c r="J820" s="47" t="s">
        <v>120</v>
      </c>
      <c r="K820" s="121" t="s">
        <v>772</v>
      </c>
      <c r="L820" s="33" t="s">
        <v>74</v>
      </c>
      <c r="M820" s="10">
        <v>11</v>
      </c>
      <c r="N820" s="27">
        <v>1</v>
      </c>
      <c r="O820" s="28">
        <v>3.35</v>
      </c>
      <c r="P820" s="27">
        <v>0.44500000000000006</v>
      </c>
      <c r="Q820" s="40">
        <f t="shared" si="3297"/>
        <v>-1.4</v>
      </c>
      <c r="R820" s="42">
        <f t="shared" ref="R820" si="3622">Q820+R819</f>
        <v>208.70000000000027</v>
      </c>
      <c r="S820" s="10">
        <f t="shared" ref="S820" si="3623">M820</f>
        <v>11</v>
      </c>
      <c r="T820" s="27">
        <f t="shared" ref="T820" si="3624">IF(S820&gt;0,T$4,0)</f>
        <v>1</v>
      </c>
      <c r="U820" s="28">
        <f t="shared" ref="U820" si="3625">O820</f>
        <v>3.35</v>
      </c>
      <c r="V820" s="27">
        <f t="shared" ref="V820" si="3626">IF(U820&gt;0,V$4,0)</f>
        <v>1</v>
      </c>
      <c r="W820" s="40">
        <f t="shared" si="2450"/>
        <v>-2</v>
      </c>
      <c r="X820" s="42">
        <f t="shared" ref="X820" si="3627">W820+X819</f>
        <v>341.91999999999996</v>
      </c>
      <c r="Y820" s="117"/>
      <c r="Z820" s="27"/>
      <c r="AA820" s="33"/>
      <c r="AB820" s="27"/>
      <c r="AC820" s="27"/>
      <c r="AD820" s="27"/>
      <c r="AE820" s="118"/>
      <c r="AF820" s="117"/>
      <c r="AG820" s="27"/>
      <c r="AH820" s="33"/>
      <c r="AI820" s="27"/>
      <c r="AJ820" s="27"/>
      <c r="AK820" s="118"/>
      <c r="AL820" s="70"/>
    </row>
    <row r="821" spans="1:38" x14ac:dyDescent="0.2">
      <c r="A821" s="72"/>
      <c r="B821" s="34">
        <f t="shared" si="2424"/>
        <v>816</v>
      </c>
      <c r="C821" s="2" t="s">
        <v>1000</v>
      </c>
      <c r="D821" s="55">
        <v>44714</v>
      </c>
      <c r="E821" s="2" t="s">
        <v>28</v>
      </c>
      <c r="F821" s="47" t="s">
        <v>48</v>
      </c>
      <c r="G821" s="47" t="s">
        <v>69</v>
      </c>
      <c r="H821" s="47">
        <v>1100</v>
      </c>
      <c r="I821" s="47" t="s">
        <v>133</v>
      </c>
      <c r="J821" s="47" t="s">
        <v>120</v>
      </c>
      <c r="K821" s="121" t="s">
        <v>772</v>
      </c>
      <c r="L821" s="33" t="s">
        <v>62</v>
      </c>
      <c r="M821" s="10">
        <v>4.3499999999999996</v>
      </c>
      <c r="N821" s="27">
        <v>2.9909513435003627</v>
      </c>
      <c r="O821" s="28">
        <v>1.88</v>
      </c>
      <c r="P821" s="27">
        <v>3.3942857142857141</v>
      </c>
      <c r="Q821" s="40">
        <f t="shared" si="3297"/>
        <v>-6.4</v>
      </c>
      <c r="R821" s="42">
        <f t="shared" ref="R821" si="3628">Q821+R820</f>
        <v>202.30000000000027</v>
      </c>
      <c r="S821" s="10">
        <f t="shared" ref="S821" si="3629">M821</f>
        <v>4.3499999999999996</v>
      </c>
      <c r="T821" s="27">
        <f t="shared" ref="T821" si="3630">IF(S821&gt;0,T$4,0)</f>
        <v>1</v>
      </c>
      <c r="U821" s="28">
        <f t="shared" ref="U821" si="3631">O821</f>
        <v>1.88</v>
      </c>
      <c r="V821" s="27">
        <f t="shared" ref="V821" si="3632">IF(U821&gt;0,V$4,0)</f>
        <v>1</v>
      </c>
      <c r="W821" s="40">
        <f t="shared" si="2450"/>
        <v>-2</v>
      </c>
      <c r="X821" s="42">
        <f t="shared" ref="X821" si="3633">W821+X820</f>
        <v>339.91999999999996</v>
      </c>
      <c r="Y821" s="117"/>
      <c r="Z821" s="27"/>
      <c r="AA821" s="33"/>
      <c r="AB821" s="27"/>
      <c r="AC821" s="27"/>
      <c r="AD821" s="27"/>
      <c r="AE821" s="118"/>
      <c r="AF821" s="117"/>
      <c r="AG821" s="27"/>
      <c r="AH821" s="33"/>
      <c r="AI821" s="27"/>
      <c r="AJ821" s="27"/>
      <c r="AK821" s="118"/>
      <c r="AL821" s="70"/>
    </row>
    <row r="822" spans="1:38" x14ac:dyDescent="0.2">
      <c r="A822" s="72"/>
      <c r="B822" s="34">
        <f t="shared" si="2424"/>
        <v>817</v>
      </c>
      <c r="C822" s="2" t="s">
        <v>1349</v>
      </c>
      <c r="D822" s="55">
        <v>44715</v>
      </c>
      <c r="E822" s="2" t="s">
        <v>44</v>
      </c>
      <c r="F822" s="47" t="s">
        <v>10</v>
      </c>
      <c r="G822" s="47" t="s">
        <v>67</v>
      </c>
      <c r="H822" s="47">
        <v>1200</v>
      </c>
      <c r="I822" s="47" t="s">
        <v>128</v>
      </c>
      <c r="J822" s="47" t="s">
        <v>120</v>
      </c>
      <c r="K822" s="121" t="s">
        <v>772</v>
      </c>
      <c r="L822" s="33" t="s">
        <v>12</v>
      </c>
      <c r="M822" s="10">
        <v>5.98</v>
      </c>
      <c r="N822" s="27">
        <v>2</v>
      </c>
      <c r="O822" s="28">
        <v>2.12</v>
      </c>
      <c r="P822" s="27">
        <v>1.7688888888888892</v>
      </c>
      <c r="Q822" s="40">
        <f t="shared" si="3297"/>
        <v>0</v>
      </c>
      <c r="R822" s="42">
        <f t="shared" ref="R822" si="3634">Q822+R821</f>
        <v>202.30000000000027</v>
      </c>
      <c r="S822" s="10">
        <f t="shared" ref="S822" si="3635">M822</f>
        <v>5.98</v>
      </c>
      <c r="T822" s="27">
        <f t="shared" ref="T822" si="3636">IF(S822&gt;0,T$4,0)</f>
        <v>1</v>
      </c>
      <c r="U822" s="28">
        <f t="shared" ref="U822" si="3637">O822</f>
        <v>2.12</v>
      </c>
      <c r="V822" s="27">
        <f t="shared" ref="V822" si="3638">IF(U822&gt;0,V$4,0)</f>
        <v>1</v>
      </c>
      <c r="W822" s="40">
        <f t="shared" si="2450"/>
        <v>0.12</v>
      </c>
      <c r="X822" s="42">
        <f t="shared" ref="X822" si="3639">W822+X821</f>
        <v>340.03999999999996</v>
      </c>
      <c r="Y822" s="117"/>
      <c r="Z822" s="27"/>
      <c r="AA822" s="33"/>
      <c r="AB822" s="27"/>
      <c r="AC822" s="27"/>
      <c r="AD822" s="27"/>
      <c r="AE822" s="118"/>
      <c r="AF822" s="117"/>
      <c r="AG822" s="27"/>
      <c r="AH822" s="33"/>
      <c r="AI822" s="27"/>
      <c r="AJ822" s="27"/>
      <c r="AK822" s="118"/>
      <c r="AL822" s="70"/>
    </row>
    <row r="823" spans="1:38" x14ac:dyDescent="0.2">
      <c r="A823" s="72"/>
      <c r="B823" s="34">
        <f t="shared" si="2424"/>
        <v>818</v>
      </c>
      <c r="C823" s="2" t="s">
        <v>1402</v>
      </c>
      <c r="D823" s="55">
        <v>44715</v>
      </c>
      <c r="E823" s="2" t="s">
        <v>44</v>
      </c>
      <c r="F823" s="47" t="s">
        <v>48</v>
      </c>
      <c r="G823" s="47" t="s">
        <v>69</v>
      </c>
      <c r="H823" s="47">
        <v>1400</v>
      </c>
      <c r="I823" s="47" t="s">
        <v>128</v>
      </c>
      <c r="J823" s="47" t="s">
        <v>120</v>
      </c>
      <c r="K823" s="121" t="s">
        <v>772</v>
      </c>
      <c r="L823" s="33" t="s">
        <v>9</v>
      </c>
      <c r="M823" s="10">
        <v>4.6900000000000004</v>
      </c>
      <c r="N823" s="27">
        <v>2.7171147079521458</v>
      </c>
      <c r="O823" s="28">
        <v>1.89</v>
      </c>
      <c r="P823" s="27">
        <v>3.0514285714285716</v>
      </c>
      <c r="Q823" s="40">
        <f t="shared" si="3297"/>
        <v>12.7</v>
      </c>
      <c r="R823" s="42">
        <f t="shared" ref="R823" si="3640">Q823+R822</f>
        <v>215.00000000000026</v>
      </c>
      <c r="S823" s="10">
        <f t="shared" ref="S823" si="3641">M823</f>
        <v>4.6900000000000004</v>
      </c>
      <c r="T823" s="27">
        <f t="shared" ref="T823" si="3642">IF(S823&gt;0,T$4,0)</f>
        <v>1</v>
      </c>
      <c r="U823" s="28">
        <f t="shared" ref="U823" si="3643">O823</f>
        <v>1.89</v>
      </c>
      <c r="V823" s="27">
        <f t="shared" ref="V823" si="3644">IF(U823&gt;0,V$4,0)</f>
        <v>1</v>
      </c>
      <c r="W823" s="40">
        <f t="shared" si="2450"/>
        <v>4.58</v>
      </c>
      <c r="X823" s="42">
        <f t="shared" ref="X823" si="3645">W823+X822</f>
        <v>344.61999999999995</v>
      </c>
      <c r="Y823" s="117"/>
      <c r="Z823" s="27"/>
      <c r="AA823" s="33"/>
      <c r="AB823" s="27"/>
      <c r="AC823" s="27"/>
      <c r="AD823" s="27"/>
      <c r="AE823" s="118"/>
      <c r="AF823" s="117"/>
      <c r="AG823" s="27"/>
      <c r="AH823" s="33"/>
      <c r="AI823" s="27"/>
      <c r="AJ823" s="27"/>
      <c r="AK823" s="118"/>
      <c r="AL823" s="70"/>
    </row>
    <row r="824" spans="1:38" x14ac:dyDescent="0.2">
      <c r="A824" s="72"/>
      <c r="B824" s="34">
        <f t="shared" si="2424"/>
        <v>819</v>
      </c>
      <c r="C824" s="2" t="s">
        <v>1403</v>
      </c>
      <c r="D824" s="55">
        <v>44716</v>
      </c>
      <c r="E824" s="2" t="s">
        <v>40</v>
      </c>
      <c r="F824" s="47" t="s">
        <v>25</v>
      </c>
      <c r="G824" s="47" t="s">
        <v>245</v>
      </c>
      <c r="H824" s="47">
        <v>1000</v>
      </c>
      <c r="I824" s="47" t="s">
        <v>133</v>
      </c>
      <c r="J824" s="47" t="s">
        <v>120</v>
      </c>
      <c r="K824" s="121" t="s">
        <v>772</v>
      </c>
      <c r="L824" s="33" t="s">
        <v>12</v>
      </c>
      <c r="M824" s="10">
        <v>5.32</v>
      </c>
      <c r="N824" s="27">
        <v>2.3147058823529414</v>
      </c>
      <c r="O824" s="28">
        <v>1.98</v>
      </c>
      <c r="P824" s="27">
        <v>2.3800000000000003</v>
      </c>
      <c r="Q824" s="40">
        <f t="shared" si="3297"/>
        <v>0</v>
      </c>
      <c r="R824" s="42">
        <f t="shared" ref="R824" si="3646">Q824+R823</f>
        <v>215.00000000000026</v>
      </c>
      <c r="S824" s="10">
        <f t="shared" ref="S824" si="3647">M824</f>
        <v>5.32</v>
      </c>
      <c r="T824" s="27">
        <f t="shared" ref="T824" si="3648">IF(S824&gt;0,T$4,0)</f>
        <v>1</v>
      </c>
      <c r="U824" s="28">
        <f t="shared" ref="U824" si="3649">O824</f>
        <v>1.98</v>
      </c>
      <c r="V824" s="27">
        <f t="shared" ref="V824" si="3650">IF(U824&gt;0,V$4,0)</f>
        <v>1</v>
      </c>
      <c r="W824" s="40">
        <f t="shared" si="2450"/>
        <v>-0.02</v>
      </c>
      <c r="X824" s="42">
        <f t="shared" ref="X824" si="3651">W824+X823</f>
        <v>344.59999999999997</v>
      </c>
      <c r="Y824" s="117"/>
      <c r="Z824" s="27"/>
      <c r="AA824" s="33"/>
      <c r="AB824" s="27"/>
      <c r="AC824" s="27"/>
      <c r="AD824" s="27"/>
      <c r="AE824" s="118"/>
      <c r="AF824" s="117"/>
      <c r="AG824" s="27"/>
      <c r="AH824" s="33"/>
      <c r="AI824" s="27"/>
      <c r="AJ824" s="27"/>
      <c r="AK824" s="118"/>
      <c r="AL824" s="70"/>
    </row>
    <row r="825" spans="1:38" x14ac:dyDescent="0.2">
      <c r="A825" s="72"/>
      <c r="B825" s="34">
        <f t="shared" si="2424"/>
        <v>820</v>
      </c>
      <c r="C825" s="2" t="s">
        <v>1404</v>
      </c>
      <c r="D825" s="55">
        <v>44716</v>
      </c>
      <c r="E825" s="2" t="s">
        <v>31</v>
      </c>
      <c r="F825" s="47" t="s">
        <v>36</v>
      </c>
      <c r="G825" s="47" t="s">
        <v>245</v>
      </c>
      <c r="H825" s="47">
        <v>1100</v>
      </c>
      <c r="I825" s="47" t="s">
        <v>131</v>
      </c>
      <c r="J825" s="47" t="s">
        <v>120</v>
      </c>
      <c r="K825" s="121" t="s">
        <v>772</v>
      </c>
      <c r="L825" s="33" t="s">
        <v>9</v>
      </c>
      <c r="M825" s="10">
        <v>4.91</v>
      </c>
      <c r="N825" s="27">
        <v>2.5455813953488371</v>
      </c>
      <c r="O825" s="28">
        <v>2.1</v>
      </c>
      <c r="P825" s="27">
        <v>2.2933333333333334</v>
      </c>
      <c r="Q825" s="40">
        <f t="shared" si="3297"/>
        <v>12.5</v>
      </c>
      <c r="R825" s="42">
        <f t="shared" ref="R825" si="3652">Q825+R824</f>
        <v>227.50000000000026</v>
      </c>
      <c r="S825" s="10">
        <f t="shared" ref="S825" si="3653">M825</f>
        <v>4.91</v>
      </c>
      <c r="T825" s="27">
        <f t="shared" ref="T825" si="3654">IF(S825&gt;0,T$4,0)</f>
        <v>1</v>
      </c>
      <c r="U825" s="28">
        <f t="shared" ref="U825" si="3655">O825</f>
        <v>2.1</v>
      </c>
      <c r="V825" s="27">
        <f t="shared" ref="V825" si="3656">IF(U825&gt;0,V$4,0)</f>
        <v>1</v>
      </c>
      <c r="W825" s="40">
        <f t="shared" si="2450"/>
        <v>5.01</v>
      </c>
      <c r="X825" s="42">
        <f t="shared" ref="X825" si="3657">W825+X824</f>
        <v>349.60999999999996</v>
      </c>
      <c r="Y825" s="117"/>
      <c r="Z825" s="27"/>
      <c r="AA825" s="33"/>
      <c r="AB825" s="27"/>
      <c r="AC825" s="27"/>
      <c r="AD825" s="27"/>
      <c r="AE825" s="118"/>
      <c r="AF825" s="117"/>
      <c r="AG825" s="27"/>
      <c r="AH825" s="33"/>
      <c r="AI825" s="27"/>
      <c r="AJ825" s="27"/>
      <c r="AK825" s="118"/>
      <c r="AL825" s="70"/>
    </row>
    <row r="826" spans="1:38" x14ac:dyDescent="0.2">
      <c r="A826" s="72"/>
      <c r="B826" s="34">
        <f t="shared" si="2424"/>
        <v>821</v>
      </c>
      <c r="C826" s="2" t="s">
        <v>1405</v>
      </c>
      <c r="D826" s="55">
        <v>44716</v>
      </c>
      <c r="E826" s="2" t="s">
        <v>31</v>
      </c>
      <c r="F826" s="47" t="s">
        <v>41</v>
      </c>
      <c r="G826" s="47" t="s">
        <v>71</v>
      </c>
      <c r="H826" s="47">
        <v>1100</v>
      </c>
      <c r="I826" s="47" t="s">
        <v>131</v>
      </c>
      <c r="J826" s="47" t="s">
        <v>120</v>
      </c>
      <c r="K826" s="121" t="s">
        <v>772</v>
      </c>
      <c r="L826" s="33" t="s">
        <v>8</v>
      </c>
      <c r="M826" s="10">
        <v>9.48</v>
      </c>
      <c r="N826" s="27">
        <v>1.1805882352941177</v>
      </c>
      <c r="O826" s="28">
        <v>3.8</v>
      </c>
      <c r="P826" s="27">
        <v>0.42571428571428566</v>
      </c>
      <c r="Q826" s="40">
        <f t="shared" si="3297"/>
        <v>0</v>
      </c>
      <c r="R826" s="42">
        <f t="shared" ref="R826" si="3658">Q826+R825</f>
        <v>227.50000000000026</v>
      </c>
      <c r="S826" s="10">
        <f t="shared" ref="S826" si="3659">M826</f>
        <v>9.48</v>
      </c>
      <c r="T826" s="27">
        <f t="shared" ref="T826" si="3660">IF(S826&gt;0,T$4,0)</f>
        <v>1</v>
      </c>
      <c r="U826" s="28">
        <f t="shared" ref="U826" si="3661">O826</f>
        <v>3.8</v>
      </c>
      <c r="V826" s="27">
        <f t="shared" ref="V826" si="3662">IF(U826&gt;0,V$4,0)</f>
        <v>1</v>
      </c>
      <c r="W826" s="40">
        <f t="shared" si="2450"/>
        <v>1.8</v>
      </c>
      <c r="X826" s="42">
        <f t="shared" ref="X826" si="3663">W826+X825</f>
        <v>351.40999999999997</v>
      </c>
      <c r="Y826" s="117"/>
      <c r="Z826" s="27"/>
      <c r="AA826" s="33"/>
      <c r="AB826" s="27"/>
      <c r="AC826" s="27"/>
      <c r="AD826" s="27"/>
      <c r="AE826" s="118"/>
      <c r="AF826" s="117"/>
      <c r="AG826" s="27"/>
      <c r="AH826" s="33"/>
      <c r="AI826" s="27"/>
      <c r="AJ826" s="27"/>
      <c r="AK826" s="118"/>
      <c r="AL826" s="70"/>
    </row>
    <row r="827" spans="1:38" x14ac:dyDescent="0.2">
      <c r="A827" s="72"/>
      <c r="B827" s="34">
        <f t="shared" si="2424"/>
        <v>822</v>
      </c>
      <c r="C827" s="2" t="s">
        <v>1406</v>
      </c>
      <c r="D827" s="55">
        <v>44716</v>
      </c>
      <c r="E827" s="2" t="s">
        <v>31</v>
      </c>
      <c r="F827" s="47" t="s">
        <v>41</v>
      </c>
      <c r="G827" s="47" t="s">
        <v>71</v>
      </c>
      <c r="H827" s="47">
        <v>1100</v>
      </c>
      <c r="I827" s="47" t="s">
        <v>131</v>
      </c>
      <c r="J827" s="47" t="s">
        <v>120</v>
      </c>
      <c r="K827" s="121" t="s">
        <v>772</v>
      </c>
      <c r="L827" s="33" t="s">
        <v>150</v>
      </c>
      <c r="M827" s="10">
        <v>42</v>
      </c>
      <c r="N827" s="27">
        <v>0.24414634146341468</v>
      </c>
      <c r="O827" s="28">
        <v>9.8000000000000007</v>
      </c>
      <c r="P827" s="27">
        <v>0.03</v>
      </c>
      <c r="Q827" s="40">
        <f t="shared" si="3297"/>
        <v>-0.3</v>
      </c>
      <c r="R827" s="42">
        <f t="shared" ref="R827" si="3664">Q827+R826</f>
        <v>227.20000000000024</v>
      </c>
      <c r="S827" s="10">
        <f t="shared" ref="S827" si="3665">M827</f>
        <v>42</v>
      </c>
      <c r="T827" s="27">
        <f t="shared" ref="T827" si="3666">IF(S827&gt;0,T$4,0)</f>
        <v>1</v>
      </c>
      <c r="U827" s="28">
        <f t="shared" ref="U827" si="3667">O827</f>
        <v>9.8000000000000007</v>
      </c>
      <c r="V827" s="27">
        <f t="shared" ref="V827" si="3668">IF(U827&gt;0,V$4,0)</f>
        <v>1</v>
      </c>
      <c r="W827" s="40">
        <f t="shared" si="2450"/>
        <v>-2</v>
      </c>
      <c r="X827" s="42">
        <f t="shared" ref="X827" si="3669">W827+X826</f>
        <v>349.40999999999997</v>
      </c>
      <c r="Y827" s="117"/>
      <c r="Z827" s="27"/>
      <c r="AA827" s="33"/>
      <c r="AB827" s="27"/>
      <c r="AC827" s="27"/>
      <c r="AD827" s="27"/>
      <c r="AE827" s="118"/>
      <c r="AF827" s="117"/>
      <c r="AG827" s="27"/>
      <c r="AH827" s="33"/>
      <c r="AI827" s="27"/>
      <c r="AJ827" s="27"/>
      <c r="AK827" s="118"/>
      <c r="AL827" s="70"/>
    </row>
    <row r="828" spans="1:38" x14ac:dyDescent="0.2">
      <c r="A828" s="72"/>
      <c r="B828" s="34">
        <f t="shared" si="2424"/>
        <v>823</v>
      </c>
      <c r="C828" s="2" t="s">
        <v>1407</v>
      </c>
      <c r="D828" s="55">
        <v>44717</v>
      </c>
      <c r="E828" s="2" t="s">
        <v>14</v>
      </c>
      <c r="F828" s="47" t="s">
        <v>41</v>
      </c>
      <c r="G828" s="47" t="s">
        <v>70</v>
      </c>
      <c r="H828" s="47">
        <v>1017</v>
      </c>
      <c r="I828" s="47" t="s">
        <v>131</v>
      </c>
      <c r="J828" s="47" t="s">
        <v>120</v>
      </c>
      <c r="K828" s="121" t="s">
        <v>772</v>
      </c>
      <c r="L828" s="33" t="s">
        <v>9</v>
      </c>
      <c r="M828" s="10">
        <v>2.65</v>
      </c>
      <c r="N828" s="27">
        <v>6.0411396011396006</v>
      </c>
      <c r="O828" s="28">
        <v>1.41</v>
      </c>
      <c r="P828" s="27">
        <v>0</v>
      </c>
      <c r="Q828" s="40">
        <f t="shared" si="3297"/>
        <v>10</v>
      </c>
      <c r="R828" s="42">
        <f t="shared" ref="R828" si="3670">Q828+R827</f>
        <v>237.20000000000024</v>
      </c>
      <c r="S828" s="10">
        <f t="shared" ref="S828" si="3671">M828</f>
        <v>2.65</v>
      </c>
      <c r="T828" s="27">
        <f t="shared" ref="T828" si="3672">IF(S828&gt;0,T$4,0)</f>
        <v>1</v>
      </c>
      <c r="U828" s="28">
        <f t="shared" ref="U828" si="3673">O828</f>
        <v>1.41</v>
      </c>
      <c r="V828" s="27">
        <f t="shared" ref="V828" si="3674">IF(U828&gt;0,V$4,0)</f>
        <v>1</v>
      </c>
      <c r="W828" s="40">
        <f t="shared" si="2450"/>
        <v>2.06</v>
      </c>
      <c r="X828" s="42">
        <f t="shared" ref="X828" si="3675">W828+X827</f>
        <v>351.46999999999997</v>
      </c>
      <c r="Y828" s="117"/>
      <c r="Z828" s="27"/>
      <c r="AA828" s="33"/>
      <c r="AB828" s="27"/>
      <c r="AC828" s="27"/>
      <c r="AD828" s="27"/>
      <c r="AE828" s="118"/>
      <c r="AF828" s="117"/>
      <c r="AG828" s="27"/>
      <c r="AH828" s="33"/>
      <c r="AI828" s="27"/>
      <c r="AJ828" s="27"/>
      <c r="AK828" s="118"/>
      <c r="AL828" s="70"/>
    </row>
    <row r="829" spans="1:38" x14ac:dyDescent="0.2">
      <c r="A829" s="72"/>
      <c r="B829" s="34">
        <f t="shared" si="2424"/>
        <v>824</v>
      </c>
      <c r="C829" s="2" t="s">
        <v>1411</v>
      </c>
      <c r="D829" s="55">
        <v>44718</v>
      </c>
      <c r="E829" s="2" t="s">
        <v>32</v>
      </c>
      <c r="F829" s="47" t="s">
        <v>25</v>
      </c>
      <c r="G829" s="47" t="s">
        <v>67</v>
      </c>
      <c r="H829" s="47">
        <v>1000</v>
      </c>
      <c r="I829" s="47" t="s">
        <v>128</v>
      </c>
      <c r="J829" s="47" t="s">
        <v>120</v>
      </c>
      <c r="K829" s="121" t="s">
        <v>772</v>
      </c>
      <c r="L829" s="33" t="s">
        <v>12</v>
      </c>
      <c r="M829" s="10">
        <v>5.28</v>
      </c>
      <c r="N829" s="27">
        <v>2.3376470588235296</v>
      </c>
      <c r="O829" s="28">
        <v>2.31</v>
      </c>
      <c r="P829" s="27">
        <v>1.766153846153846</v>
      </c>
      <c r="Q829" s="40">
        <f t="shared" si="3297"/>
        <v>0</v>
      </c>
      <c r="R829" s="42">
        <f t="shared" ref="R829" si="3676">Q829+R828</f>
        <v>237.20000000000024</v>
      </c>
      <c r="S829" s="10">
        <f t="shared" ref="S829" si="3677">M829</f>
        <v>5.28</v>
      </c>
      <c r="T829" s="27">
        <f t="shared" ref="T829" si="3678">IF(S829&gt;0,T$4,0)</f>
        <v>1</v>
      </c>
      <c r="U829" s="28">
        <f t="shared" ref="U829" si="3679">O829</f>
        <v>2.31</v>
      </c>
      <c r="V829" s="27">
        <f t="shared" ref="V829" si="3680">IF(U829&gt;0,V$4,0)</f>
        <v>1</v>
      </c>
      <c r="W829" s="40">
        <f t="shared" si="2450"/>
        <v>0.31</v>
      </c>
      <c r="X829" s="42">
        <f t="shared" ref="X829" si="3681">W829+X828</f>
        <v>351.78</v>
      </c>
      <c r="Y829" s="117"/>
      <c r="Z829" s="27"/>
      <c r="AA829" s="33"/>
      <c r="AB829" s="27"/>
      <c r="AC829" s="27"/>
      <c r="AD829" s="27"/>
      <c r="AE829" s="118"/>
      <c r="AF829" s="117"/>
      <c r="AG829" s="27"/>
      <c r="AH829" s="33"/>
      <c r="AI829" s="27"/>
      <c r="AJ829" s="27"/>
      <c r="AK829" s="118"/>
      <c r="AL829" s="70"/>
    </row>
    <row r="830" spans="1:38" x14ac:dyDescent="0.2">
      <c r="A830" s="72"/>
      <c r="B830" s="34">
        <f t="shared" si="2424"/>
        <v>825</v>
      </c>
      <c r="C830" s="2" t="s">
        <v>1410</v>
      </c>
      <c r="D830" s="55">
        <v>44718</v>
      </c>
      <c r="E830" s="2" t="s">
        <v>32</v>
      </c>
      <c r="F830" s="47" t="s">
        <v>36</v>
      </c>
      <c r="G830" s="47" t="s">
        <v>67</v>
      </c>
      <c r="H830" s="47">
        <v>1200</v>
      </c>
      <c r="I830" s="47" t="s">
        <v>128</v>
      </c>
      <c r="J830" s="47" t="s">
        <v>120</v>
      </c>
      <c r="K830" s="121" t="s">
        <v>772</v>
      </c>
      <c r="L830" s="33" t="s">
        <v>56</v>
      </c>
      <c r="M830" s="10">
        <v>3.45</v>
      </c>
      <c r="N830" s="27">
        <v>4.0813793103448273</v>
      </c>
      <c r="O830" s="28">
        <v>1.5</v>
      </c>
      <c r="P830" s="27">
        <v>0</v>
      </c>
      <c r="Q830" s="40">
        <f t="shared" si="3297"/>
        <v>-4.0999999999999996</v>
      </c>
      <c r="R830" s="42">
        <f t="shared" ref="R830" si="3682">Q830+R829</f>
        <v>233.10000000000025</v>
      </c>
      <c r="S830" s="10">
        <f t="shared" ref="S830" si="3683">M830</f>
        <v>3.45</v>
      </c>
      <c r="T830" s="27">
        <f t="shared" ref="T830" si="3684">IF(S830&gt;0,T$4,0)</f>
        <v>1</v>
      </c>
      <c r="U830" s="28">
        <f t="shared" ref="U830" si="3685">O830</f>
        <v>1.5</v>
      </c>
      <c r="V830" s="27">
        <f t="shared" ref="V830" si="3686">IF(U830&gt;0,V$4,0)</f>
        <v>1</v>
      </c>
      <c r="W830" s="40">
        <f t="shared" si="2450"/>
        <v>-2</v>
      </c>
      <c r="X830" s="42">
        <f t="shared" ref="X830" si="3687">W830+X829</f>
        <v>349.78</v>
      </c>
      <c r="Y830" s="117"/>
      <c r="Z830" s="27"/>
      <c r="AA830" s="33"/>
      <c r="AB830" s="27"/>
      <c r="AC830" s="27"/>
      <c r="AD830" s="27"/>
      <c r="AE830" s="118"/>
      <c r="AF830" s="117"/>
      <c r="AG830" s="27"/>
      <c r="AH830" s="33"/>
      <c r="AI830" s="27"/>
      <c r="AJ830" s="27"/>
      <c r="AK830" s="118"/>
      <c r="AL830" s="70"/>
    </row>
    <row r="831" spans="1:38" x14ac:dyDescent="0.2">
      <c r="A831" s="72"/>
      <c r="B831" s="34">
        <f t="shared" si="2424"/>
        <v>826</v>
      </c>
      <c r="C831" s="2" t="s">
        <v>1409</v>
      </c>
      <c r="D831" s="55">
        <v>44718</v>
      </c>
      <c r="E831" s="2" t="s">
        <v>32</v>
      </c>
      <c r="F831" s="47" t="s">
        <v>10</v>
      </c>
      <c r="G831" s="47" t="s">
        <v>67</v>
      </c>
      <c r="H831" s="47">
        <v>1200</v>
      </c>
      <c r="I831" s="47" t="s">
        <v>128</v>
      </c>
      <c r="J831" s="47" t="s">
        <v>120</v>
      </c>
      <c r="K831" s="121" t="s">
        <v>772</v>
      </c>
      <c r="L831" s="33" t="s">
        <v>74</v>
      </c>
      <c r="M831" s="10">
        <v>2.74</v>
      </c>
      <c r="N831" s="27">
        <v>5.7481761006289309</v>
      </c>
      <c r="O831" s="28">
        <v>1.31</v>
      </c>
      <c r="P831" s="27">
        <v>0</v>
      </c>
      <c r="Q831" s="40">
        <f t="shared" si="3297"/>
        <v>-5.7</v>
      </c>
      <c r="R831" s="42">
        <f t="shared" ref="R831" si="3688">Q831+R830</f>
        <v>227.40000000000026</v>
      </c>
      <c r="S831" s="10">
        <f t="shared" ref="S831" si="3689">M831</f>
        <v>2.74</v>
      </c>
      <c r="T831" s="27">
        <f t="shared" ref="T831" si="3690">IF(S831&gt;0,T$4,0)</f>
        <v>1</v>
      </c>
      <c r="U831" s="28">
        <f t="shared" ref="U831" si="3691">O831</f>
        <v>1.31</v>
      </c>
      <c r="V831" s="27">
        <f t="shared" ref="V831" si="3692">IF(U831&gt;0,V$4,0)</f>
        <v>1</v>
      </c>
      <c r="W831" s="40">
        <f t="shared" si="2450"/>
        <v>-2</v>
      </c>
      <c r="X831" s="42">
        <f t="shared" ref="X831" si="3693">W831+X830</f>
        <v>347.78</v>
      </c>
      <c r="Y831" s="117"/>
      <c r="Z831" s="27"/>
      <c r="AA831" s="33"/>
      <c r="AB831" s="27"/>
      <c r="AC831" s="27"/>
      <c r="AD831" s="27"/>
      <c r="AE831" s="118"/>
      <c r="AF831" s="117"/>
      <c r="AG831" s="27"/>
      <c r="AH831" s="33"/>
      <c r="AI831" s="27"/>
      <c r="AJ831" s="27"/>
      <c r="AK831" s="118"/>
      <c r="AL831" s="70"/>
    </row>
    <row r="832" spans="1:38" x14ac:dyDescent="0.2">
      <c r="A832" s="72"/>
      <c r="B832" s="34">
        <f t="shared" si="2424"/>
        <v>827</v>
      </c>
      <c r="C832" s="2" t="s">
        <v>1412</v>
      </c>
      <c r="D832" s="55">
        <v>44719</v>
      </c>
      <c r="E832" s="2" t="s">
        <v>44</v>
      </c>
      <c r="F832" s="47" t="s">
        <v>13</v>
      </c>
      <c r="G832" s="47" t="s">
        <v>69</v>
      </c>
      <c r="H832" s="47">
        <v>1100</v>
      </c>
      <c r="I832" s="47" t="s">
        <v>128</v>
      </c>
      <c r="J832" s="47" t="s">
        <v>120</v>
      </c>
      <c r="K832" s="121" t="s">
        <v>772</v>
      </c>
      <c r="L832" s="33" t="s">
        <v>9</v>
      </c>
      <c r="M832" s="10">
        <v>6.8</v>
      </c>
      <c r="N832" s="27">
        <v>1.7235396518375241</v>
      </c>
      <c r="O832" s="28">
        <v>2.63</v>
      </c>
      <c r="P832" s="27">
        <v>1.0646153846153845</v>
      </c>
      <c r="Q832" s="40">
        <f t="shared" si="3297"/>
        <v>11.7</v>
      </c>
      <c r="R832" s="42">
        <f t="shared" ref="R832" si="3694">Q832+R831</f>
        <v>239.10000000000025</v>
      </c>
      <c r="S832" s="10">
        <f t="shared" ref="S832" si="3695">M832</f>
        <v>6.8</v>
      </c>
      <c r="T832" s="27">
        <f t="shared" ref="T832" si="3696">IF(S832&gt;0,T$4,0)</f>
        <v>1</v>
      </c>
      <c r="U832" s="28">
        <f t="shared" ref="U832" si="3697">O832</f>
        <v>2.63</v>
      </c>
      <c r="V832" s="27">
        <f t="shared" ref="V832" si="3698">IF(U832&gt;0,V$4,0)</f>
        <v>1</v>
      </c>
      <c r="W832" s="40">
        <f t="shared" si="2450"/>
        <v>7.43</v>
      </c>
      <c r="X832" s="42">
        <f t="shared" ref="X832" si="3699">W832+X831</f>
        <v>355.21</v>
      </c>
      <c r="Y832" s="117"/>
      <c r="Z832" s="27"/>
      <c r="AA832" s="33"/>
      <c r="AB832" s="27"/>
      <c r="AC832" s="27"/>
      <c r="AD832" s="27"/>
      <c r="AE832" s="118"/>
      <c r="AF832" s="117"/>
      <c r="AG832" s="27"/>
      <c r="AH832" s="33"/>
      <c r="AI832" s="27"/>
      <c r="AJ832" s="27"/>
      <c r="AK832" s="118"/>
      <c r="AL832" s="70"/>
    </row>
    <row r="833" spans="1:38" x14ac:dyDescent="0.2">
      <c r="A833" s="72"/>
      <c r="B833" s="34">
        <f t="shared" si="2424"/>
        <v>828</v>
      </c>
      <c r="C833" s="2" t="s">
        <v>1413</v>
      </c>
      <c r="D833" s="55">
        <v>44721</v>
      </c>
      <c r="E833" s="2" t="s">
        <v>32</v>
      </c>
      <c r="F833" s="47" t="s">
        <v>36</v>
      </c>
      <c r="G833" s="47" t="s">
        <v>245</v>
      </c>
      <c r="H833" s="47">
        <v>1100</v>
      </c>
      <c r="I833" s="47" t="s">
        <v>128</v>
      </c>
      <c r="J833" s="47" t="s">
        <v>120</v>
      </c>
      <c r="K833" s="121" t="s">
        <v>772</v>
      </c>
      <c r="L833" s="33" t="s">
        <v>66</v>
      </c>
      <c r="M833" s="10">
        <v>7</v>
      </c>
      <c r="N833" s="27">
        <v>1.6600000000000001</v>
      </c>
      <c r="O833" s="28">
        <v>2.2599999999999998</v>
      </c>
      <c r="P833" s="27">
        <v>1.35</v>
      </c>
      <c r="Q833" s="40">
        <f t="shared" si="3297"/>
        <v>-3</v>
      </c>
      <c r="R833" s="42">
        <f t="shared" ref="R833" si="3700">Q833+R832</f>
        <v>236.10000000000025</v>
      </c>
      <c r="S833" s="10">
        <f t="shared" ref="S833" si="3701">M833</f>
        <v>7</v>
      </c>
      <c r="T833" s="27">
        <f t="shared" ref="T833" si="3702">IF(S833&gt;0,T$4,0)</f>
        <v>1</v>
      </c>
      <c r="U833" s="28">
        <f t="shared" ref="U833" si="3703">O833</f>
        <v>2.2599999999999998</v>
      </c>
      <c r="V833" s="27">
        <f t="shared" ref="V833" si="3704">IF(U833&gt;0,V$4,0)</f>
        <v>1</v>
      </c>
      <c r="W833" s="40">
        <f t="shared" si="2450"/>
        <v>-2</v>
      </c>
      <c r="X833" s="42">
        <f t="shared" ref="X833" si="3705">W833+X832</f>
        <v>353.21</v>
      </c>
      <c r="Y833" s="117"/>
      <c r="Z833" s="27"/>
      <c r="AA833" s="33"/>
      <c r="AB833" s="27"/>
      <c r="AC833" s="27"/>
      <c r="AD833" s="27"/>
      <c r="AE833" s="118"/>
      <c r="AF833" s="117"/>
      <c r="AG833" s="27"/>
      <c r="AH833" s="33"/>
      <c r="AI833" s="27"/>
      <c r="AJ833" s="27"/>
      <c r="AK833" s="118"/>
      <c r="AL833" s="70"/>
    </row>
    <row r="834" spans="1:38" x14ac:dyDescent="0.2">
      <c r="A834" s="72"/>
      <c r="B834" s="34">
        <f t="shared" si="2424"/>
        <v>829</v>
      </c>
      <c r="C834" s="2" t="s">
        <v>927</v>
      </c>
      <c r="D834" s="55">
        <v>44722</v>
      </c>
      <c r="E834" s="2" t="s">
        <v>33</v>
      </c>
      <c r="F834" s="47" t="s">
        <v>10</v>
      </c>
      <c r="G834" s="47" t="s">
        <v>67</v>
      </c>
      <c r="H834" s="47">
        <v>1200</v>
      </c>
      <c r="I834" s="47" t="s">
        <v>131</v>
      </c>
      <c r="J834" s="47" t="s">
        <v>120</v>
      </c>
      <c r="K834" s="121" t="s">
        <v>772</v>
      </c>
      <c r="L834" s="33" t="s">
        <v>12</v>
      </c>
      <c r="M834" s="10">
        <v>9.6300000000000008</v>
      </c>
      <c r="N834" s="27">
        <v>1.1573529411764707</v>
      </c>
      <c r="O834" s="28">
        <v>3</v>
      </c>
      <c r="P834" s="27">
        <v>0.56000000000000005</v>
      </c>
      <c r="Q834" s="40">
        <f t="shared" si="3297"/>
        <v>0</v>
      </c>
      <c r="R834" s="42">
        <f t="shared" ref="R834" si="3706">Q834+R833</f>
        <v>236.10000000000025</v>
      </c>
      <c r="S834" s="10">
        <f t="shared" ref="S834" si="3707">M834</f>
        <v>9.6300000000000008</v>
      </c>
      <c r="T834" s="27">
        <f t="shared" ref="T834" si="3708">IF(S834&gt;0,T$4,0)</f>
        <v>1</v>
      </c>
      <c r="U834" s="28">
        <f t="shared" ref="U834" si="3709">O834</f>
        <v>3</v>
      </c>
      <c r="V834" s="27">
        <f t="shared" ref="V834" si="3710">IF(U834&gt;0,V$4,0)</f>
        <v>1</v>
      </c>
      <c r="W834" s="40">
        <f t="shared" si="2450"/>
        <v>1</v>
      </c>
      <c r="X834" s="42">
        <f t="shared" ref="X834" si="3711">W834+X833</f>
        <v>354.21</v>
      </c>
      <c r="Y834" s="117"/>
      <c r="Z834" s="27"/>
      <c r="AA834" s="33"/>
      <c r="AB834" s="27"/>
      <c r="AC834" s="27"/>
      <c r="AD834" s="27"/>
      <c r="AE834" s="118"/>
      <c r="AF834" s="117"/>
      <c r="AG834" s="27"/>
      <c r="AH834" s="33"/>
      <c r="AI834" s="27"/>
      <c r="AJ834" s="27"/>
      <c r="AK834" s="118"/>
      <c r="AL834" s="70"/>
    </row>
    <row r="835" spans="1:38" x14ac:dyDescent="0.2">
      <c r="A835" s="72"/>
      <c r="B835" s="34">
        <f t="shared" si="2424"/>
        <v>830</v>
      </c>
      <c r="C835" s="2" t="s">
        <v>159</v>
      </c>
      <c r="D835" s="55">
        <v>44722</v>
      </c>
      <c r="E835" s="2" t="s">
        <v>33</v>
      </c>
      <c r="F835" s="47" t="s">
        <v>13</v>
      </c>
      <c r="G835" s="47" t="s">
        <v>1468</v>
      </c>
      <c r="H835" s="47">
        <v>1200</v>
      </c>
      <c r="I835" s="47" t="s">
        <v>131</v>
      </c>
      <c r="J835" s="47" t="s">
        <v>120</v>
      </c>
      <c r="K835" s="121" t="s">
        <v>772</v>
      </c>
      <c r="L835" s="33" t="s">
        <v>65</v>
      </c>
      <c r="M835" s="10">
        <v>9.77</v>
      </c>
      <c r="N835" s="27">
        <v>1.1442857142857141</v>
      </c>
      <c r="O835" s="28">
        <v>3.22</v>
      </c>
      <c r="P835" s="27">
        <v>0.52444444444444405</v>
      </c>
      <c r="Q835" s="40">
        <f t="shared" si="3297"/>
        <v>-1.7</v>
      </c>
      <c r="R835" s="42">
        <f t="shared" ref="R835" si="3712">Q835+R834</f>
        <v>234.40000000000026</v>
      </c>
      <c r="S835" s="10">
        <f t="shared" ref="S835" si="3713">M835</f>
        <v>9.77</v>
      </c>
      <c r="T835" s="27">
        <f t="shared" ref="T835" si="3714">IF(S835&gt;0,T$4,0)</f>
        <v>1</v>
      </c>
      <c r="U835" s="28">
        <f t="shared" ref="U835" si="3715">O835</f>
        <v>3.22</v>
      </c>
      <c r="V835" s="27">
        <f t="shared" ref="V835" si="3716">IF(U835&gt;0,V$4,0)</f>
        <v>1</v>
      </c>
      <c r="W835" s="40">
        <f t="shared" si="2450"/>
        <v>-2</v>
      </c>
      <c r="X835" s="42">
        <f t="shared" ref="X835" si="3717">W835+X834</f>
        <v>352.21</v>
      </c>
      <c r="Y835" s="117"/>
      <c r="Z835" s="27"/>
      <c r="AA835" s="33"/>
      <c r="AB835" s="27"/>
      <c r="AC835" s="27"/>
      <c r="AD835" s="27"/>
      <c r="AE835" s="118"/>
      <c r="AF835" s="117"/>
      <c r="AG835" s="27"/>
      <c r="AH835" s="33"/>
      <c r="AI835" s="27"/>
      <c r="AJ835" s="27"/>
      <c r="AK835" s="118"/>
      <c r="AL835" s="70"/>
    </row>
    <row r="836" spans="1:38" x14ac:dyDescent="0.2">
      <c r="A836" s="72"/>
      <c r="B836" s="34">
        <f t="shared" si="2424"/>
        <v>831</v>
      </c>
      <c r="C836" s="2" t="s">
        <v>1414</v>
      </c>
      <c r="D836" s="55">
        <v>44723</v>
      </c>
      <c r="E836" s="2" t="s">
        <v>43</v>
      </c>
      <c r="F836" s="47" t="s">
        <v>25</v>
      </c>
      <c r="G836" s="47" t="s">
        <v>245</v>
      </c>
      <c r="H836" s="47">
        <v>1000</v>
      </c>
      <c r="I836" s="47" t="s">
        <v>133</v>
      </c>
      <c r="J836" s="47" t="s">
        <v>120</v>
      </c>
      <c r="K836" s="121" t="s">
        <v>772</v>
      </c>
      <c r="L836" s="33" t="s">
        <v>8</v>
      </c>
      <c r="M836" s="10">
        <v>20.309999999999999</v>
      </c>
      <c r="N836" s="27">
        <v>0.52038790269559498</v>
      </c>
      <c r="O836" s="28">
        <v>4.5</v>
      </c>
      <c r="P836" s="27">
        <v>0.1466666666666667</v>
      </c>
      <c r="Q836" s="40">
        <f t="shared" si="3297"/>
        <v>0</v>
      </c>
      <c r="R836" s="42">
        <f t="shared" ref="R836" si="3718">Q836+R835</f>
        <v>234.40000000000026</v>
      </c>
      <c r="S836" s="10">
        <f t="shared" ref="S836" si="3719">M836</f>
        <v>20.309999999999999</v>
      </c>
      <c r="T836" s="27">
        <f t="shared" ref="T836" si="3720">IF(S836&gt;0,T$4,0)</f>
        <v>1</v>
      </c>
      <c r="U836" s="28">
        <f t="shared" ref="U836" si="3721">O836</f>
        <v>4.5</v>
      </c>
      <c r="V836" s="27">
        <f t="shared" ref="V836" si="3722">IF(U836&gt;0,V$4,0)</f>
        <v>1</v>
      </c>
      <c r="W836" s="40">
        <f t="shared" si="2450"/>
        <v>2.5</v>
      </c>
      <c r="X836" s="42">
        <f t="shared" ref="X836" si="3723">W836+X835</f>
        <v>354.71</v>
      </c>
      <c r="Y836" s="117"/>
      <c r="Z836" s="27"/>
      <c r="AA836" s="33"/>
      <c r="AB836" s="27"/>
      <c r="AC836" s="27"/>
      <c r="AD836" s="27"/>
      <c r="AE836" s="118"/>
      <c r="AF836" s="117"/>
      <c r="AG836" s="27"/>
      <c r="AH836" s="33"/>
      <c r="AI836" s="27"/>
      <c r="AJ836" s="27"/>
      <c r="AK836" s="118"/>
      <c r="AL836" s="70"/>
    </row>
    <row r="837" spans="1:38" x14ac:dyDescent="0.2">
      <c r="A837" s="72"/>
      <c r="B837" s="34">
        <f t="shared" si="2424"/>
        <v>832</v>
      </c>
      <c r="C837" s="2" t="s">
        <v>1415</v>
      </c>
      <c r="D837" s="55">
        <v>44723</v>
      </c>
      <c r="E837" s="2" t="s">
        <v>43</v>
      </c>
      <c r="F837" s="47" t="s">
        <v>25</v>
      </c>
      <c r="G837" s="47" t="s">
        <v>245</v>
      </c>
      <c r="H837" s="47">
        <v>1000</v>
      </c>
      <c r="I837" s="47" t="s">
        <v>133</v>
      </c>
      <c r="J837" s="47" t="s">
        <v>120</v>
      </c>
      <c r="K837" s="121" t="s">
        <v>772</v>
      </c>
      <c r="L837" s="33" t="s">
        <v>66</v>
      </c>
      <c r="M837" s="10">
        <v>8.1999999999999993</v>
      </c>
      <c r="N837" s="27">
        <v>1.3858620689655172</v>
      </c>
      <c r="O837" s="28">
        <v>2.56</v>
      </c>
      <c r="P837" s="27">
        <v>0.90666666666666651</v>
      </c>
      <c r="Q837" s="40">
        <f t="shared" si="3297"/>
        <v>-2.2999999999999998</v>
      </c>
      <c r="R837" s="42">
        <f t="shared" ref="R837" si="3724">Q837+R836</f>
        <v>232.10000000000025</v>
      </c>
      <c r="S837" s="10">
        <f t="shared" ref="S837" si="3725">M837</f>
        <v>8.1999999999999993</v>
      </c>
      <c r="T837" s="27">
        <f t="shared" ref="T837" si="3726">IF(S837&gt;0,T$4,0)</f>
        <v>1</v>
      </c>
      <c r="U837" s="28">
        <f t="shared" ref="U837" si="3727">O837</f>
        <v>2.56</v>
      </c>
      <c r="V837" s="27">
        <f t="shared" ref="V837" si="3728">IF(U837&gt;0,V$4,0)</f>
        <v>1</v>
      </c>
      <c r="W837" s="40">
        <f t="shared" si="2450"/>
        <v>-2</v>
      </c>
      <c r="X837" s="42">
        <f t="shared" ref="X837" si="3729">W837+X836</f>
        <v>352.71</v>
      </c>
      <c r="Y837" s="117"/>
      <c r="Z837" s="27"/>
      <c r="AA837" s="33"/>
      <c r="AB837" s="27"/>
      <c r="AC837" s="27"/>
      <c r="AD837" s="27"/>
      <c r="AE837" s="118"/>
      <c r="AF837" s="117"/>
      <c r="AG837" s="27"/>
      <c r="AH837" s="33"/>
      <c r="AI837" s="27"/>
      <c r="AJ837" s="27"/>
      <c r="AK837" s="118"/>
      <c r="AL837" s="70"/>
    </row>
    <row r="838" spans="1:38" x14ac:dyDescent="0.2">
      <c r="A838" s="72"/>
      <c r="B838" s="34">
        <f t="shared" si="2424"/>
        <v>833</v>
      </c>
      <c r="C838" s="2" t="s">
        <v>1416</v>
      </c>
      <c r="D838" s="55">
        <v>44723</v>
      </c>
      <c r="E838" s="2" t="s">
        <v>33</v>
      </c>
      <c r="F838" s="47" t="s">
        <v>25</v>
      </c>
      <c r="G838" s="47" t="s">
        <v>245</v>
      </c>
      <c r="H838" s="47">
        <v>975</v>
      </c>
      <c r="I838" s="47" t="s">
        <v>131</v>
      </c>
      <c r="J838" s="47" t="s">
        <v>120</v>
      </c>
      <c r="K838" s="121" t="s">
        <v>772</v>
      </c>
      <c r="L838" s="33" t="s">
        <v>74</v>
      </c>
      <c r="M838" s="10">
        <v>3.92</v>
      </c>
      <c r="N838" s="27">
        <v>3.4285106382978725</v>
      </c>
      <c r="O838" s="28">
        <v>1.86</v>
      </c>
      <c r="P838" s="27">
        <v>3.9314285714285719</v>
      </c>
      <c r="Q838" s="40">
        <f t="shared" si="3297"/>
        <v>-7.4</v>
      </c>
      <c r="R838" s="42">
        <f t="shared" ref="R838" si="3730">Q838+R837</f>
        <v>224.70000000000024</v>
      </c>
      <c r="S838" s="10">
        <f t="shared" ref="S838" si="3731">M838</f>
        <v>3.92</v>
      </c>
      <c r="T838" s="27">
        <f t="shared" ref="T838" si="3732">IF(S838&gt;0,T$4,0)</f>
        <v>1</v>
      </c>
      <c r="U838" s="28">
        <f t="shared" ref="U838" si="3733">O838</f>
        <v>1.86</v>
      </c>
      <c r="V838" s="27">
        <f t="shared" ref="V838" si="3734">IF(U838&gt;0,V$4,0)</f>
        <v>1</v>
      </c>
      <c r="W838" s="40">
        <f t="shared" si="2450"/>
        <v>-2</v>
      </c>
      <c r="X838" s="42">
        <f t="shared" ref="X838" si="3735">W838+X837</f>
        <v>350.71</v>
      </c>
      <c r="Y838" s="117"/>
      <c r="Z838" s="27"/>
      <c r="AA838" s="33"/>
      <c r="AB838" s="27"/>
      <c r="AC838" s="27"/>
      <c r="AD838" s="27"/>
      <c r="AE838" s="118"/>
      <c r="AF838" s="117"/>
      <c r="AG838" s="27"/>
      <c r="AH838" s="33"/>
      <c r="AI838" s="27"/>
      <c r="AJ838" s="27"/>
      <c r="AK838" s="118"/>
      <c r="AL838" s="70"/>
    </row>
    <row r="839" spans="1:38" x14ac:dyDescent="0.2">
      <c r="A839" s="72"/>
      <c r="B839" s="34">
        <f t="shared" si="2424"/>
        <v>834</v>
      </c>
      <c r="C839" s="2" t="s">
        <v>1417</v>
      </c>
      <c r="D839" s="55">
        <v>44723</v>
      </c>
      <c r="E839" s="2" t="s">
        <v>33</v>
      </c>
      <c r="F839" s="47" t="s">
        <v>25</v>
      </c>
      <c r="G839" s="47" t="s">
        <v>245</v>
      </c>
      <c r="H839" s="47">
        <v>975</v>
      </c>
      <c r="I839" s="47" t="s">
        <v>131</v>
      </c>
      <c r="J839" s="47" t="s">
        <v>120</v>
      </c>
      <c r="K839" s="121" t="s">
        <v>772</v>
      </c>
      <c r="L839" s="33" t="s">
        <v>9</v>
      </c>
      <c r="M839" s="10">
        <v>30.95</v>
      </c>
      <c r="N839" s="27">
        <v>0.33333333333333337</v>
      </c>
      <c r="O839" s="28">
        <v>6.95</v>
      </c>
      <c r="P839" s="27">
        <v>6.0000000000000012E-2</v>
      </c>
      <c r="Q839" s="40">
        <f t="shared" si="3297"/>
        <v>10.3</v>
      </c>
      <c r="R839" s="42">
        <f t="shared" ref="R839" si="3736">Q839+R838</f>
        <v>235.00000000000026</v>
      </c>
      <c r="S839" s="10">
        <f t="shared" ref="S839" si="3737">M839</f>
        <v>30.95</v>
      </c>
      <c r="T839" s="27">
        <f t="shared" ref="T839" si="3738">IF(S839&gt;0,T$4,0)</f>
        <v>1</v>
      </c>
      <c r="U839" s="28">
        <f t="shared" ref="U839" si="3739">O839</f>
        <v>6.95</v>
      </c>
      <c r="V839" s="27">
        <f t="shared" ref="V839" si="3740">IF(U839&gt;0,V$4,0)</f>
        <v>1</v>
      </c>
      <c r="W839" s="40">
        <f t="shared" si="2450"/>
        <v>35.9</v>
      </c>
      <c r="X839" s="42">
        <f t="shared" ref="X839" si="3741">W839+X838</f>
        <v>386.60999999999996</v>
      </c>
      <c r="Y839" s="117"/>
      <c r="Z839" s="27"/>
      <c r="AA839" s="33"/>
      <c r="AB839" s="27"/>
      <c r="AC839" s="27"/>
      <c r="AD839" s="27"/>
      <c r="AE839" s="118"/>
      <c r="AF839" s="117"/>
      <c r="AG839" s="27"/>
      <c r="AH839" s="33"/>
      <c r="AI839" s="27"/>
      <c r="AJ839" s="27"/>
      <c r="AK839" s="118"/>
      <c r="AL839" s="70"/>
    </row>
    <row r="840" spans="1:38" x14ac:dyDescent="0.2">
      <c r="A840" s="72"/>
      <c r="B840" s="34">
        <f t="shared" si="2424"/>
        <v>835</v>
      </c>
      <c r="C840" s="2" t="s">
        <v>1418</v>
      </c>
      <c r="D840" s="55">
        <v>44724</v>
      </c>
      <c r="E840" s="2" t="s">
        <v>649</v>
      </c>
      <c r="F840" s="47" t="s">
        <v>34</v>
      </c>
      <c r="G840" s="47" t="s">
        <v>67</v>
      </c>
      <c r="H840" s="47">
        <v>1000</v>
      </c>
      <c r="I840" s="47" t="s">
        <v>131</v>
      </c>
      <c r="J840" s="47" t="s">
        <v>120</v>
      </c>
      <c r="K840" s="121" t="s">
        <v>772</v>
      </c>
      <c r="L840" s="33" t="s">
        <v>8</v>
      </c>
      <c r="M840" s="10">
        <v>4</v>
      </c>
      <c r="N840" s="27">
        <v>3.3200000000000003</v>
      </c>
      <c r="O840" s="28">
        <v>1.71</v>
      </c>
      <c r="P840" s="27">
        <v>0</v>
      </c>
      <c r="Q840" s="40">
        <f t="shared" si="3297"/>
        <v>-3.3</v>
      </c>
      <c r="R840" s="42">
        <f t="shared" ref="R840" si="3742">Q840+R839</f>
        <v>231.70000000000024</v>
      </c>
      <c r="S840" s="10">
        <f t="shared" ref="S840" si="3743">M840</f>
        <v>4</v>
      </c>
      <c r="T840" s="27">
        <f t="shared" ref="T840" si="3744">IF(S840&gt;0,T$4,0)</f>
        <v>1</v>
      </c>
      <c r="U840" s="28">
        <f t="shared" ref="U840" si="3745">O840</f>
        <v>1.71</v>
      </c>
      <c r="V840" s="27">
        <f t="shared" ref="V840" si="3746">IF(U840&gt;0,V$4,0)</f>
        <v>1</v>
      </c>
      <c r="W840" s="40">
        <f t="shared" si="2450"/>
        <v>-0.28999999999999998</v>
      </c>
      <c r="X840" s="42">
        <f t="shared" ref="X840" si="3747">W840+X839</f>
        <v>386.31999999999994</v>
      </c>
      <c r="Y840" s="117"/>
      <c r="Z840" s="27"/>
      <c r="AA840" s="33"/>
      <c r="AB840" s="27"/>
      <c r="AC840" s="27"/>
      <c r="AD840" s="27"/>
      <c r="AE840" s="118"/>
      <c r="AF840" s="117"/>
      <c r="AG840" s="27"/>
      <c r="AH840" s="33"/>
      <c r="AI840" s="27"/>
      <c r="AJ840" s="27"/>
      <c r="AK840" s="118"/>
      <c r="AL840" s="70"/>
    </row>
    <row r="841" spans="1:38" x14ac:dyDescent="0.2">
      <c r="A841" s="72"/>
      <c r="B841" s="34">
        <f t="shared" si="2424"/>
        <v>836</v>
      </c>
      <c r="C841" s="2" t="s">
        <v>1419</v>
      </c>
      <c r="D841" s="55">
        <v>44724</v>
      </c>
      <c r="E841" s="2" t="s">
        <v>33</v>
      </c>
      <c r="F841" s="47" t="s">
        <v>29</v>
      </c>
      <c r="G841" s="47" t="s">
        <v>69</v>
      </c>
      <c r="H841" s="47">
        <v>1300</v>
      </c>
      <c r="I841" s="47" t="s">
        <v>131</v>
      </c>
      <c r="J841" s="47" t="s">
        <v>120</v>
      </c>
      <c r="K841" s="121" t="s">
        <v>772</v>
      </c>
      <c r="L841" s="33" t="s">
        <v>150</v>
      </c>
      <c r="M841" s="10">
        <v>9.36</v>
      </c>
      <c r="N841" s="27">
        <v>1.1951370851370851</v>
      </c>
      <c r="O841" s="28">
        <v>3.2</v>
      </c>
      <c r="P841" s="27">
        <v>0.52888888888888885</v>
      </c>
      <c r="Q841" s="40">
        <f t="shared" si="3297"/>
        <v>-1.7</v>
      </c>
      <c r="R841" s="42">
        <f t="shared" ref="R841" si="3748">Q841+R840</f>
        <v>230.00000000000026</v>
      </c>
      <c r="S841" s="10">
        <f t="shared" ref="S841" si="3749">M841</f>
        <v>9.36</v>
      </c>
      <c r="T841" s="27">
        <f t="shared" ref="T841" si="3750">IF(S841&gt;0,T$4,0)</f>
        <v>1</v>
      </c>
      <c r="U841" s="28">
        <f t="shared" ref="U841" si="3751">O841</f>
        <v>3.2</v>
      </c>
      <c r="V841" s="27">
        <f t="shared" ref="V841" si="3752">IF(U841&gt;0,V$4,0)</f>
        <v>1</v>
      </c>
      <c r="W841" s="40">
        <f t="shared" si="2450"/>
        <v>-2</v>
      </c>
      <c r="X841" s="42">
        <f t="shared" ref="X841" si="3753">W841+X840</f>
        <v>384.31999999999994</v>
      </c>
      <c r="Y841" s="117"/>
      <c r="Z841" s="27"/>
      <c r="AA841" s="33"/>
      <c r="AB841" s="27"/>
      <c r="AC841" s="27"/>
      <c r="AD841" s="27"/>
      <c r="AE841" s="118"/>
      <c r="AF841" s="117"/>
      <c r="AG841" s="27"/>
      <c r="AH841" s="33"/>
      <c r="AI841" s="27"/>
      <c r="AJ841" s="27"/>
      <c r="AK841" s="118"/>
      <c r="AL841" s="70"/>
    </row>
    <row r="842" spans="1:38" x14ac:dyDescent="0.2">
      <c r="A842" s="72"/>
      <c r="B842" s="34">
        <f t="shared" si="2424"/>
        <v>837</v>
      </c>
      <c r="C842" s="2" t="s">
        <v>943</v>
      </c>
      <c r="D842" s="55">
        <v>44725</v>
      </c>
      <c r="E842" s="2" t="s">
        <v>39</v>
      </c>
      <c r="F842" s="47" t="s">
        <v>25</v>
      </c>
      <c r="G842" s="47" t="s">
        <v>67</v>
      </c>
      <c r="H842" s="47">
        <v>1200</v>
      </c>
      <c r="I842" s="47" t="s">
        <v>133</v>
      </c>
      <c r="J842" s="47" t="s">
        <v>120</v>
      </c>
      <c r="K842" s="121" t="s">
        <v>772</v>
      </c>
      <c r="L842" s="33" t="s">
        <v>9</v>
      </c>
      <c r="M842" s="10">
        <v>4.3099999999999996</v>
      </c>
      <c r="N842" s="27">
        <v>3.0200000000000005</v>
      </c>
      <c r="O842" s="28">
        <v>1.55</v>
      </c>
      <c r="P842" s="27">
        <v>0</v>
      </c>
      <c r="Q842" s="40">
        <f t="shared" si="3297"/>
        <v>10</v>
      </c>
      <c r="R842" s="42">
        <f t="shared" ref="R842" si="3754">Q842+R841</f>
        <v>240.00000000000026</v>
      </c>
      <c r="S842" s="10">
        <f t="shared" ref="S842" si="3755">M842</f>
        <v>4.3099999999999996</v>
      </c>
      <c r="T842" s="27">
        <f t="shared" ref="T842" si="3756">IF(S842&gt;0,T$4,0)</f>
        <v>1</v>
      </c>
      <c r="U842" s="28">
        <f t="shared" ref="U842" si="3757">O842</f>
        <v>1.55</v>
      </c>
      <c r="V842" s="27">
        <f t="shared" ref="V842" si="3758">IF(U842&gt;0,V$4,0)</f>
        <v>1</v>
      </c>
      <c r="W842" s="40">
        <f t="shared" si="2450"/>
        <v>3.86</v>
      </c>
      <c r="X842" s="42">
        <f t="shared" ref="X842" si="3759">W842+X841</f>
        <v>388.17999999999995</v>
      </c>
      <c r="Y842" s="117"/>
      <c r="Z842" s="27"/>
      <c r="AA842" s="33"/>
      <c r="AB842" s="27"/>
      <c r="AC842" s="27"/>
      <c r="AD842" s="27"/>
      <c r="AE842" s="118"/>
      <c r="AF842" s="117"/>
      <c r="AG842" s="27"/>
      <c r="AH842" s="33"/>
      <c r="AI842" s="27"/>
      <c r="AJ842" s="27"/>
      <c r="AK842" s="118"/>
      <c r="AL842" s="70"/>
    </row>
    <row r="843" spans="1:38" x14ac:dyDescent="0.2">
      <c r="A843" s="72"/>
      <c r="B843" s="34">
        <f t="shared" si="2424"/>
        <v>838</v>
      </c>
      <c r="C843" s="2" t="s">
        <v>1062</v>
      </c>
      <c r="D843" s="55">
        <v>44725</v>
      </c>
      <c r="E843" s="2" t="s">
        <v>39</v>
      </c>
      <c r="F843" s="47" t="s">
        <v>10</v>
      </c>
      <c r="G843" s="47" t="s">
        <v>69</v>
      </c>
      <c r="H843" s="47">
        <v>1200</v>
      </c>
      <c r="I843" s="47" t="s">
        <v>133</v>
      </c>
      <c r="J843" s="47" t="s">
        <v>120</v>
      </c>
      <c r="K843" s="121" t="s">
        <v>772</v>
      </c>
      <c r="L843" s="33" t="s">
        <v>66</v>
      </c>
      <c r="M843" s="10">
        <v>4</v>
      </c>
      <c r="N843" s="27">
        <v>3.3200000000000003</v>
      </c>
      <c r="O843" s="28">
        <v>1.69</v>
      </c>
      <c r="P843" s="27">
        <v>0</v>
      </c>
      <c r="Q843" s="40">
        <f t="shared" si="3297"/>
        <v>-3.3</v>
      </c>
      <c r="R843" s="42">
        <f t="shared" ref="R843" si="3760">Q843+R842</f>
        <v>236.70000000000024</v>
      </c>
      <c r="S843" s="10">
        <f t="shared" ref="S843" si="3761">M843</f>
        <v>4</v>
      </c>
      <c r="T843" s="27">
        <f t="shared" ref="T843" si="3762">IF(S843&gt;0,T$4,0)</f>
        <v>1</v>
      </c>
      <c r="U843" s="28">
        <f t="shared" ref="U843" si="3763">O843</f>
        <v>1.69</v>
      </c>
      <c r="V843" s="27">
        <f t="shared" ref="V843" si="3764">IF(U843&gt;0,V$4,0)</f>
        <v>1</v>
      </c>
      <c r="W843" s="40">
        <f t="shared" si="2450"/>
        <v>-2</v>
      </c>
      <c r="X843" s="42">
        <f t="shared" ref="X843" si="3765">W843+X842</f>
        <v>386.17999999999995</v>
      </c>
      <c r="Y843" s="117"/>
      <c r="Z843" s="27"/>
      <c r="AA843" s="33"/>
      <c r="AB843" s="27"/>
      <c r="AC843" s="27"/>
      <c r="AD843" s="27"/>
      <c r="AE843" s="118"/>
      <c r="AF843" s="117"/>
      <c r="AG843" s="27"/>
      <c r="AH843" s="33"/>
      <c r="AI843" s="27"/>
      <c r="AJ843" s="27"/>
      <c r="AK843" s="118"/>
      <c r="AL843" s="70"/>
    </row>
    <row r="844" spans="1:38" x14ac:dyDescent="0.2">
      <c r="A844" s="72"/>
      <c r="B844" s="34">
        <f t="shared" si="2424"/>
        <v>839</v>
      </c>
      <c r="C844" s="2" t="s">
        <v>386</v>
      </c>
      <c r="D844" s="55">
        <v>44725</v>
      </c>
      <c r="E844" s="2" t="s">
        <v>39</v>
      </c>
      <c r="F844" s="47" t="s">
        <v>48</v>
      </c>
      <c r="G844" s="47" t="s">
        <v>71</v>
      </c>
      <c r="H844" s="47">
        <v>1000</v>
      </c>
      <c r="I844" s="47" t="s">
        <v>133</v>
      </c>
      <c r="J844" s="47" t="s">
        <v>120</v>
      </c>
      <c r="K844" s="121" t="s">
        <v>772</v>
      </c>
      <c r="L844" s="33" t="s">
        <v>86</v>
      </c>
      <c r="M844" s="10">
        <v>80</v>
      </c>
      <c r="N844" s="27">
        <v>0.12645569620253166</v>
      </c>
      <c r="O844" s="28">
        <v>17.5</v>
      </c>
      <c r="P844" s="27">
        <v>0.01</v>
      </c>
      <c r="Q844" s="40">
        <f t="shared" si="3297"/>
        <v>-0.1</v>
      </c>
      <c r="R844" s="42">
        <f t="shared" ref="R844:R845" si="3766">Q844+R843</f>
        <v>236.60000000000025</v>
      </c>
      <c r="S844" s="10">
        <f t="shared" ref="S844:S845" si="3767">M844</f>
        <v>80</v>
      </c>
      <c r="T844" s="27">
        <f t="shared" ref="T844:T845" si="3768">IF(S844&gt;0,T$4,0)</f>
        <v>1</v>
      </c>
      <c r="U844" s="28">
        <f t="shared" ref="U844:U845" si="3769">O844</f>
        <v>17.5</v>
      </c>
      <c r="V844" s="27">
        <f t="shared" ref="V844:V845" si="3770">IF(U844&gt;0,V$4,0)</f>
        <v>1</v>
      </c>
      <c r="W844" s="40">
        <f t="shared" si="2450"/>
        <v>-2</v>
      </c>
      <c r="X844" s="42">
        <f t="shared" ref="X844:X845" si="3771">W844+X843</f>
        <v>384.17999999999995</v>
      </c>
      <c r="Y844" s="117"/>
      <c r="Z844" s="27"/>
      <c r="AA844" s="33"/>
      <c r="AB844" s="27"/>
      <c r="AC844" s="27"/>
      <c r="AD844" s="27"/>
      <c r="AE844" s="118"/>
      <c r="AF844" s="117"/>
      <c r="AG844" s="27"/>
      <c r="AH844" s="33"/>
      <c r="AI844" s="27"/>
      <c r="AJ844" s="27"/>
      <c r="AK844" s="118"/>
      <c r="AL844" s="70"/>
    </row>
    <row r="845" spans="1:38" x14ac:dyDescent="0.2">
      <c r="A845" s="72"/>
      <c r="B845" s="34">
        <f t="shared" ref="B845:B1079" si="3772">B844+1</f>
        <v>840</v>
      </c>
      <c r="C845" s="2" t="s">
        <v>1406</v>
      </c>
      <c r="D845" s="55">
        <v>44725</v>
      </c>
      <c r="E845" s="2" t="s">
        <v>39</v>
      </c>
      <c r="F845" s="47" t="s">
        <v>48</v>
      </c>
      <c r="G845" s="47" t="s">
        <v>71</v>
      </c>
      <c r="H845" s="47">
        <v>1000</v>
      </c>
      <c r="I845" s="47" t="s">
        <v>133</v>
      </c>
      <c r="J845" s="47" t="s">
        <v>120</v>
      </c>
      <c r="K845" s="121" t="s">
        <v>772</v>
      </c>
      <c r="L845" s="33" t="s">
        <v>9</v>
      </c>
      <c r="M845" s="10">
        <v>7.8</v>
      </c>
      <c r="N845" s="27">
        <v>1.4658350803633822</v>
      </c>
      <c r="O845" s="28">
        <v>2.7</v>
      </c>
      <c r="P845" s="27">
        <v>0.85999999999999988</v>
      </c>
      <c r="Q845" s="40">
        <f t="shared" si="3297"/>
        <v>11.4</v>
      </c>
      <c r="R845" s="42">
        <f t="shared" si="3766"/>
        <v>248.00000000000026</v>
      </c>
      <c r="S845" s="10">
        <f t="shared" si="3767"/>
        <v>7.8</v>
      </c>
      <c r="T845" s="27">
        <f t="shared" si="3768"/>
        <v>1</v>
      </c>
      <c r="U845" s="28">
        <f t="shared" si="3769"/>
        <v>2.7</v>
      </c>
      <c r="V845" s="27">
        <f t="shared" si="3770"/>
        <v>1</v>
      </c>
      <c r="W845" s="40">
        <f t="shared" si="2450"/>
        <v>8.5</v>
      </c>
      <c r="X845" s="42">
        <f t="shared" si="3771"/>
        <v>392.67999999999995</v>
      </c>
      <c r="Y845" s="117"/>
      <c r="Z845" s="27"/>
      <c r="AA845" s="33"/>
      <c r="AB845" s="27"/>
      <c r="AC845" s="27"/>
      <c r="AD845" s="27"/>
      <c r="AE845" s="118"/>
      <c r="AF845" s="117"/>
      <c r="AG845" s="27"/>
      <c r="AH845" s="33"/>
      <c r="AI845" s="27"/>
      <c r="AJ845" s="27"/>
      <c r="AK845" s="118"/>
      <c r="AL845" s="70"/>
    </row>
    <row r="846" spans="1:38" x14ac:dyDescent="0.2">
      <c r="A846" s="72"/>
      <c r="B846" s="34">
        <f t="shared" si="3772"/>
        <v>841</v>
      </c>
      <c r="C846" s="2" t="s">
        <v>800</v>
      </c>
      <c r="D846" s="55">
        <v>44726</v>
      </c>
      <c r="E846" s="2" t="s">
        <v>32</v>
      </c>
      <c r="F846" s="47" t="s">
        <v>48</v>
      </c>
      <c r="G846" s="47" t="s">
        <v>70</v>
      </c>
      <c r="H846" s="47">
        <v>1000</v>
      </c>
      <c r="I846" s="47" t="s">
        <v>128</v>
      </c>
      <c r="J846" s="47" t="s">
        <v>120</v>
      </c>
      <c r="K846" s="121" t="s">
        <v>772</v>
      </c>
      <c r="L846" s="33" t="s">
        <v>62</v>
      </c>
      <c r="M846" s="10">
        <v>5.0199999999999996</v>
      </c>
      <c r="N846" s="27">
        <v>2.4949999999999997</v>
      </c>
      <c r="O846" s="28">
        <v>2.16</v>
      </c>
      <c r="P846" s="27">
        <v>2.1362962962962966</v>
      </c>
      <c r="Q846" s="40">
        <f t="shared" si="3297"/>
        <v>-4.5999999999999996</v>
      </c>
      <c r="R846" s="42">
        <f t="shared" ref="R846" si="3773">Q846+R845</f>
        <v>243.40000000000026</v>
      </c>
      <c r="S846" s="10">
        <f t="shared" ref="S846" si="3774">M846</f>
        <v>5.0199999999999996</v>
      </c>
      <c r="T846" s="27">
        <f t="shared" ref="T846" si="3775">IF(S846&gt;0,T$4,0)</f>
        <v>1</v>
      </c>
      <c r="U846" s="28">
        <f t="shared" ref="U846" si="3776">O846</f>
        <v>2.16</v>
      </c>
      <c r="V846" s="27">
        <f t="shared" ref="V846" si="3777">IF(U846&gt;0,V$4,0)</f>
        <v>1</v>
      </c>
      <c r="W846" s="40">
        <f t="shared" si="2450"/>
        <v>-2</v>
      </c>
      <c r="X846" s="42">
        <f t="shared" ref="X846" si="3778">W846+X845</f>
        <v>390.67999999999995</v>
      </c>
      <c r="Y846" s="117"/>
      <c r="Z846" s="27"/>
      <c r="AA846" s="33"/>
      <c r="AB846" s="27"/>
      <c r="AC846" s="27"/>
      <c r="AD846" s="27"/>
      <c r="AE846" s="118"/>
      <c r="AF846" s="117"/>
      <c r="AG846" s="27"/>
      <c r="AH846" s="33"/>
      <c r="AI846" s="27"/>
      <c r="AJ846" s="27"/>
      <c r="AK846" s="118"/>
      <c r="AL846" s="70"/>
    </row>
    <row r="847" spans="1:38" x14ac:dyDescent="0.2">
      <c r="A847" s="72"/>
      <c r="B847" s="34">
        <f t="shared" si="3772"/>
        <v>842</v>
      </c>
      <c r="C847" s="2" t="s">
        <v>1421</v>
      </c>
      <c r="D847" s="55">
        <v>44727</v>
      </c>
      <c r="E847" s="2" t="s">
        <v>43</v>
      </c>
      <c r="F847" s="47" t="s">
        <v>25</v>
      </c>
      <c r="G847" s="47" t="s">
        <v>245</v>
      </c>
      <c r="H847" s="47">
        <v>1300</v>
      </c>
      <c r="I847" s="47" t="s">
        <v>133</v>
      </c>
      <c r="J847" s="47" t="s">
        <v>120</v>
      </c>
      <c r="K847" s="121" t="s">
        <v>772</v>
      </c>
      <c r="L847" s="33" t="s">
        <v>12</v>
      </c>
      <c r="M847" s="10">
        <v>2.37</v>
      </c>
      <c r="N847" s="27">
        <v>7.2763636363636355</v>
      </c>
      <c r="O847" s="28">
        <v>1.28</v>
      </c>
      <c r="P847" s="27">
        <v>0</v>
      </c>
      <c r="Q847" s="40">
        <f t="shared" si="3297"/>
        <v>-7.3</v>
      </c>
      <c r="R847" s="42">
        <f t="shared" ref="R847" si="3779">Q847+R846</f>
        <v>236.10000000000025</v>
      </c>
      <c r="S847" s="10">
        <f t="shared" ref="S847" si="3780">M847</f>
        <v>2.37</v>
      </c>
      <c r="T847" s="27">
        <f t="shared" ref="T847" si="3781">IF(S847&gt;0,T$4,0)</f>
        <v>1</v>
      </c>
      <c r="U847" s="28">
        <f t="shared" ref="U847" si="3782">O847</f>
        <v>1.28</v>
      </c>
      <c r="V847" s="27">
        <f t="shared" ref="V847" si="3783">IF(U847&gt;0,V$4,0)</f>
        <v>1</v>
      </c>
      <c r="W847" s="40">
        <f t="shared" si="2450"/>
        <v>-0.72</v>
      </c>
      <c r="X847" s="42">
        <f t="shared" ref="X847" si="3784">W847+X846</f>
        <v>389.95999999999992</v>
      </c>
      <c r="Y847" s="117"/>
      <c r="Z847" s="27"/>
      <c r="AA847" s="33"/>
      <c r="AB847" s="27"/>
      <c r="AC847" s="27"/>
      <c r="AD847" s="27"/>
      <c r="AE847" s="118"/>
      <c r="AF847" s="117"/>
      <c r="AG847" s="27"/>
      <c r="AH847" s="33"/>
      <c r="AI847" s="27"/>
      <c r="AJ847" s="27"/>
      <c r="AK847" s="118"/>
      <c r="AL847" s="70"/>
    </row>
    <row r="848" spans="1:38" x14ac:dyDescent="0.2">
      <c r="A848" s="72"/>
      <c r="B848" s="34">
        <f t="shared" si="3772"/>
        <v>843</v>
      </c>
      <c r="C848" s="2" t="s">
        <v>232</v>
      </c>
      <c r="D848" s="55">
        <v>44727</v>
      </c>
      <c r="E848" s="2" t="s">
        <v>43</v>
      </c>
      <c r="F848" s="47" t="s">
        <v>48</v>
      </c>
      <c r="G848" s="47" t="s">
        <v>71</v>
      </c>
      <c r="H848" s="47">
        <v>1300</v>
      </c>
      <c r="I848" s="47" t="s">
        <v>133</v>
      </c>
      <c r="J848" s="47" t="s">
        <v>120</v>
      </c>
      <c r="K848" s="121" t="s">
        <v>772</v>
      </c>
      <c r="L848" s="33" t="s">
        <v>56</v>
      </c>
      <c r="M848" s="10">
        <v>6</v>
      </c>
      <c r="N848" s="27">
        <v>1.9900000000000002</v>
      </c>
      <c r="O848" s="28">
        <v>2.44</v>
      </c>
      <c r="P848" s="27">
        <v>1.3733333333333333</v>
      </c>
      <c r="Q848" s="40">
        <f t="shared" si="3297"/>
        <v>-3.4</v>
      </c>
      <c r="R848" s="42">
        <f t="shared" ref="R848" si="3785">Q848+R847</f>
        <v>232.70000000000024</v>
      </c>
      <c r="S848" s="10">
        <f t="shared" ref="S848" si="3786">M848</f>
        <v>6</v>
      </c>
      <c r="T848" s="27">
        <f t="shared" ref="T848" si="3787">IF(S848&gt;0,T$4,0)</f>
        <v>1</v>
      </c>
      <c r="U848" s="28">
        <f t="shared" ref="U848" si="3788">O848</f>
        <v>2.44</v>
      </c>
      <c r="V848" s="27">
        <f t="shared" ref="V848" si="3789">IF(U848&gt;0,V$4,0)</f>
        <v>1</v>
      </c>
      <c r="W848" s="40">
        <f t="shared" si="2450"/>
        <v>-2</v>
      </c>
      <c r="X848" s="42">
        <f t="shared" ref="X848" si="3790">W848+X847</f>
        <v>387.95999999999992</v>
      </c>
      <c r="Y848" s="117"/>
      <c r="Z848" s="27"/>
      <c r="AA848" s="33"/>
      <c r="AB848" s="27"/>
      <c r="AC848" s="27"/>
      <c r="AD848" s="27"/>
      <c r="AE848" s="118"/>
      <c r="AF848" s="117"/>
      <c r="AG848" s="27"/>
      <c r="AH848" s="33"/>
      <c r="AI848" s="27"/>
      <c r="AJ848" s="27"/>
      <c r="AK848" s="118"/>
      <c r="AL848" s="70"/>
    </row>
    <row r="849" spans="1:38" x14ac:dyDescent="0.2">
      <c r="A849" s="72"/>
      <c r="B849" s="34">
        <f t="shared" si="3772"/>
        <v>844</v>
      </c>
      <c r="C849" s="2" t="s">
        <v>1422</v>
      </c>
      <c r="D849" s="55">
        <v>44728</v>
      </c>
      <c r="E849" s="2" t="s">
        <v>947</v>
      </c>
      <c r="F849" s="47" t="s">
        <v>34</v>
      </c>
      <c r="G849" s="47" t="s">
        <v>67</v>
      </c>
      <c r="H849" s="47">
        <v>1100</v>
      </c>
      <c r="I849" s="47" t="s">
        <v>131</v>
      </c>
      <c r="J849" s="47" t="s">
        <v>178</v>
      </c>
      <c r="K849" s="121" t="s">
        <v>772</v>
      </c>
      <c r="L849" s="33" t="s">
        <v>74</v>
      </c>
      <c r="M849" s="10">
        <v>7.8</v>
      </c>
      <c r="N849" s="27">
        <v>1.4658350803633822</v>
      </c>
      <c r="O849" s="28">
        <v>2.3199999999999998</v>
      </c>
      <c r="P849" s="27">
        <v>1.1000000000000001</v>
      </c>
      <c r="Q849" s="40">
        <f t="shared" si="3297"/>
        <v>-2.6</v>
      </c>
      <c r="R849" s="42">
        <f t="shared" ref="R849" si="3791">Q849+R848</f>
        <v>230.10000000000025</v>
      </c>
      <c r="S849" s="10">
        <f t="shared" ref="S849" si="3792">M849</f>
        <v>7.8</v>
      </c>
      <c r="T849" s="27">
        <f t="shared" ref="T849" si="3793">IF(S849&gt;0,T$4,0)</f>
        <v>1</v>
      </c>
      <c r="U849" s="28">
        <f t="shared" ref="U849" si="3794">O849</f>
        <v>2.3199999999999998</v>
      </c>
      <c r="V849" s="27">
        <f t="shared" ref="V849" si="3795">IF(U849&gt;0,V$4,0)</f>
        <v>1</v>
      </c>
      <c r="W849" s="40">
        <f t="shared" si="2450"/>
        <v>-2</v>
      </c>
      <c r="X849" s="42">
        <f t="shared" ref="X849" si="3796">W849+X848</f>
        <v>385.95999999999992</v>
      </c>
      <c r="Y849" s="117"/>
      <c r="Z849" s="27"/>
      <c r="AA849" s="33"/>
      <c r="AB849" s="27"/>
      <c r="AC849" s="27"/>
      <c r="AD849" s="27"/>
      <c r="AE849" s="118"/>
      <c r="AF849" s="117"/>
      <c r="AG849" s="27"/>
      <c r="AH849" s="33"/>
      <c r="AI849" s="27"/>
      <c r="AJ849" s="27"/>
      <c r="AK849" s="118"/>
      <c r="AL849" s="70"/>
    </row>
    <row r="850" spans="1:38" x14ac:dyDescent="0.2">
      <c r="A850" s="72"/>
      <c r="B850" s="34">
        <f t="shared" si="3772"/>
        <v>845</v>
      </c>
      <c r="C850" s="2" t="s">
        <v>1092</v>
      </c>
      <c r="D850" s="55">
        <v>44728</v>
      </c>
      <c r="E850" s="2" t="s">
        <v>37</v>
      </c>
      <c r="F850" s="47" t="s">
        <v>36</v>
      </c>
      <c r="G850" s="47" t="s">
        <v>67</v>
      </c>
      <c r="H850" s="47">
        <v>1170</v>
      </c>
      <c r="I850" s="47" t="s">
        <v>133</v>
      </c>
      <c r="J850" s="47" t="s">
        <v>120</v>
      </c>
      <c r="K850" s="121" t="s">
        <v>772</v>
      </c>
      <c r="L850" s="33" t="s">
        <v>12</v>
      </c>
      <c r="M850" s="10">
        <v>4.42</v>
      </c>
      <c r="N850" s="27">
        <v>2.9366180758017486</v>
      </c>
      <c r="O850" s="28">
        <v>1.73</v>
      </c>
      <c r="P850" s="27">
        <v>0</v>
      </c>
      <c r="Q850" s="40">
        <f t="shared" si="3297"/>
        <v>-2.9</v>
      </c>
      <c r="R850" s="42">
        <f t="shared" ref="R850" si="3797">Q850+R849</f>
        <v>227.20000000000024</v>
      </c>
      <c r="S850" s="10">
        <f t="shared" ref="S850" si="3798">M850</f>
        <v>4.42</v>
      </c>
      <c r="T850" s="27">
        <f t="shared" ref="T850" si="3799">IF(S850&gt;0,T$4,0)</f>
        <v>1</v>
      </c>
      <c r="U850" s="28">
        <f t="shared" ref="U850" si="3800">O850</f>
        <v>1.73</v>
      </c>
      <c r="V850" s="27">
        <f t="shared" ref="V850" si="3801">IF(U850&gt;0,V$4,0)</f>
        <v>1</v>
      </c>
      <c r="W850" s="40">
        <f t="shared" si="2450"/>
        <v>-0.27</v>
      </c>
      <c r="X850" s="42">
        <f t="shared" ref="X850" si="3802">W850+X849</f>
        <v>385.68999999999994</v>
      </c>
      <c r="Y850" s="117"/>
      <c r="Z850" s="27"/>
      <c r="AA850" s="33"/>
      <c r="AB850" s="27"/>
      <c r="AC850" s="27"/>
      <c r="AD850" s="27"/>
      <c r="AE850" s="118"/>
      <c r="AF850" s="117"/>
      <c r="AG850" s="27"/>
      <c r="AH850" s="33"/>
      <c r="AI850" s="27"/>
      <c r="AJ850" s="27"/>
      <c r="AK850" s="118"/>
      <c r="AL850" s="70"/>
    </row>
    <row r="851" spans="1:38" x14ac:dyDescent="0.2">
      <c r="A851" s="72"/>
      <c r="B851" s="34">
        <f t="shared" si="3772"/>
        <v>846</v>
      </c>
      <c r="C851" s="2" t="s">
        <v>1423</v>
      </c>
      <c r="D851" s="55">
        <v>44728</v>
      </c>
      <c r="E851" s="2" t="s">
        <v>37</v>
      </c>
      <c r="F851" s="47" t="s">
        <v>48</v>
      </c>
      <c r="G851" s="47" t="s">
        <v>70</v>
      </c>
      <c r="H851" s="47">
        <v>1170</v>
      </c>
      <c r="I851" s="47" t="s">
        <v>133</v>
      </c>
      <c r="J851" s="47" t="s">
        <v>120</v>
      </c>
      <c r="K851" s="121" t="s">
        <v>772</v>
      </c>
      <c r="L851" s="33" t="s">
        <v>66</v>
      </c>
      <c r="M851" s="10">
        <v>26.47</v>
      </c>
      <c r="N851" s="27">
        <v>0.39235294117647057</v>
      </c>
      <c r="O851" s="28">
        <v>6.63</v>
      </c>
      <c r="P851" s="27">
        <v>6.9999999999999965E-2</v>
      </c>
      <c r="Q851" s="40">
        <f t="shared" si="3297"/>
        <v>-0.5</v>
      </c>
      <c r="R851" s="42">
        <f t="shared" ref="R851" si="3803">Q851+R850</f>
        <v>226.70000000000024</v>
      </c>
      <c r="S851" s="10">
        <f t="shared" ref="S851" si="3804">M851</f>
        <v>26.47</v>
      </c>
      <c r="T851" s="27">
        <f t="shared" ref="T851" si="3805">IF(S851&gt;0,T$4,0)</f>
        <v>1</v>
      </c>
      <c r="U851" s="28">
        <f t="shared" ref="U851" si="3806">O851</f>
        <v>6.63</v>
      </c>
      <c r="V851" s="27">
        <f t="shared" ref="V851" si="3807">IF(U851&gt;0,V$4,0)</f>
        <v>1</v>
      </c>
      <c r="W851" s="40">
        <f t="shared" si="2450"/>
        <v>-2</v>
      </c>
      <c r="X851" s="42">
        <f t="shared" ref="X851" si="3808">W851+X850</f>
        <v>383.68999999999994</v>
      </c>
      <c r="Y851" s="117"/>
      <c r="Z851" s="27"/>
      <c r="AA851" s="33"/>
      <c r="AB851" s="27"/>
      <c r="AC851" s="27"/>
      <c r="AD851" s="27"/>
      <c r="AE851" s="118"/>
      <c r="AF851" s="117"/>
      <c r="AG851" s="27"/>
      <c r="AH851" s="33"/>
      <c r="AI851" s="27"/>
      <c r="AJ851" s="27"/>
      <c r="AK851" s="118"/>
      <c r="AL851" s="70"/>
    </row>
    <row r="852" spans="1:38" x14ac:dyDescent="0.2">
      <c r="A852" s="72"/>
      <c r="B852" s="34">
        <f t="shared" si="3772"/>
        <v>847</v>
      </c>
      <c r="C852" s="2" t="s">
        <v>1424</v>
      </c>
      <c r="D852" s="55">
        <v>44729</v>
      </c>
      <c r="E852" s="2" t="s">
        <v>51</v>
      </c>
      <c r="F852" s="47" t="s">
        <v>34</v>
      </c>
      <c r="G852" s="47" t="s">
        <v>67</v>
      </c>
      <c r="H852" s="47">
        <v>1125</v>
      </c>
      <c r="I852" s="47" t="s">
        <v>133</v>
      </c>
      <c r="J852" s="47" t="s">
        <v>120</v>
      </c>
      <c r="K852" s="121" t="s">
        <v>772</v>
      </c>
      <c r="L852" s="33" t="s">
        <v>9</v>
      </c>
      <c r="M852" s="10">
        <v>6.07</v>
      </c>
      <c r="N852" s="27">
        <v>1.979179600886918</v>
      </c>
      <c r="O852" s="28">
        <v>1.78</v>
      </c>
      <c r="P852" s="27">
        <v>0</v>
      </c>
      <c r="Q852" s="40">
        <f t="shared" si="3297"/>
        <v>10</v>
      </c>
      <c r="R852" s="42">
        <f t="shared" ref="R852" si="3809">Q852+R851</f>
        <v>236.70000000000024</v>
      </c>
      <c r="S852" s="10">
        <f t="shared" ref="S852" si="3810">M852</f>
        <v>6.07</v>
      </c>
      <c r="T852" s="27">
        <f t="shared" ref="T852" si="3811">IF(S852&gt;0,T$4,0)</f>
        <v>1</v>
      </c>
      <c r="U852" s="28">
        <f t="shared" ref="U852" si="3812">O852</f>
        <v>1.78</v>
      </c>
      <c r="V852" s="27">
        <f t="shared" ref="V852" si="3813">IF(U852&gt;0,V$4,0)</f>
        <v>1</v>
      </c>
      <c r="W852" s="40">
        <f t="shared" si="2450"/>
        <v>5.85</v>
      </c>
      <c r="X852" s="42">
        <f t="shared" ref="X852" si="3814">W852+X851</f>
        <v>389.53999999999996</v>
      </c>
      <c r="Y852" s="117"/>
      <c r="Z852" s="27"/>
      <c r="AA852" s="33"/>
      <c r="AB852" s="27"/>
      <c r="AC852" s="27"/>
      <c r="AD852" s="27"/>
      <c r="AE852" s="118"/>
      <c r="AF852" s="117"/>
      <c r="AG852" s="27"/>
      <c r="AH852" s="33"/>
      <c r="AI852" s="27"/>
      <c r="AJ852" s="27"/>
      <c r="AK852" s="118"/>
      <c r="AL852" s="70"/>
    </row>
    <row r="853" spans="1:38" x14ac:dyDescent="0.2">
      <c r="A853" s="72"/>
      <c r="B853" s="34">
        <f t="shared" si="3772"/>
        <v>848</v>
      </c>
      <c r="C853" s="2" t="s">
        <v>1425</v>
      </c>
      <c r="D853" s="55">
        <v>44730</v>
      </c>
      <c r="E853" s="2" t="s">
        <v>31</v>
      </c>
      <c r="F853" s="47" t="s">
        <v>10</v>
      </c>
      <c r="G853" s="47" t="s">
        <v>245</v>
      </c>
      <c r="H853" s="47">
        <v>1420</v>
      </c>
      <c r="I853" s="47" t="s">
        <v>131</v>
      </c>
      <c r="J853" s="47" t="s">
        <v>120</v>
      </c>
      <c r="K853" s="121" t="s">
        <v>772</v>
      </c>
      <c r="L853" s="33" t="s">
        <v>65</v>
      </c>
      <c r="M853" s="10">
        <v>11.27</v>
      </c>
      <c r="N853" s="27">
        <v>0.97341463414634144</v>
      </c>
      <c r="O853" s="28">
        <v>4.0999999999999996</v>
      </c>
      <c r="P853" s="27">
        <v>0.31000000000000011</v>
      </c>
      <c r="Q853" s="40">
        <f t="shared" si="3297"/>
        <v>-1.3</v>
      </c>
      <c r="R853" s="42">
        <f t="shared" ref="R853" si="3815">Q853+R852</f>
        <v>235.40000000000023</v>
      </c>
      <c r="S853" s="10">
        <f t="shared" ref="S853" si="3816">M853</f>
        <v>11.27</v>
      </c>
      <c r="T853" s="27">
        <f t="shared" ref="T853" si="3817">IF(S853&gt;0,T$4,0)</f>
        <v>1</v>
      </c>
      <c r="U853" s="28">
        <f t="shared" ref="U853" si="3818">O853</f>
        <v>4.0999999999999996</v>
      </c>
      <c r="V853" s="27">
        <f t="shared" ref="V853" si="3819">IF(U853&gt;0,V$4,0)</f>
        <v>1</v>
      </c>
      <c r="W853" s="40">
        <f t="shared" si="2450"/>
        <v>-2</v>
      </c>
      <c r="X853" s="42">
        <f t="shared" ref="X853" si="3820">W853+X852</f>
        <v>387.53999999999996</v>
      </c>
      <c r="Y853" s="117"/>
      <c r="Z853" s="27"/>
      <c r="AA853" s="33"/>
      <c r="AB853" s="27"/>
      <c r="AC853" s="27"/>
      <c r="AD853" s="27"/>
      <c r="AE853" s="118"/>
      <c r="AF853" s="117"/>
      <c r="AG853" s="27"/>
      <c r="AH853" s="33"/>
      <c r="AI853" s="27"/>
      <c r="AJ853" s="27"/>
      <c r="AK853" s="118"/>
      <c r="AL853" s="70"/>
    </row>
    <row r="854" spans="1:38" x14ac:dyDescent="0.2">
      <c r="A854" s="72"/>
      <c r="B854" s="34">
        <f t="shared" si="3772"/>
        <v>849</v>
      </c>
      <c r="C854" s="2" t="s">
        <v>1426</v>
      </c>
      <c r="D854" s="55">
        <v>44730</v>
      </c>
      <c r="E854" s="2" t="s">
        <v>53</v>
      </c>
      <c r="F854" s="47" t="s">
        <v>36</v>
      </c>
      <c r="G854" s="47" t="s">
        <v>245</v>
      </c>
      <c r="H854" s="47">
        <v>1350</v>
      </c>
      <c r="I854" s="47" t="s">
        <v>131</v>
      </c>
      <c r="J854" s="47" t="s">
        <v>120</v>
      </c>
      <c r="K854" s="121" t="s">
        <v>772</v>
      </c>
      <c r="L854" s="33" t="s">
        <v>65</v>
      </c>
      <c r="M854" s="10">
        <v>22.62</v>
      </c>
      <c r="N854" s="27">
        <v>0.46348837209302318</v>
      </c>
      <c r="O854" s="28">
        <v>7.71</v>
      </c>
      <c r="P854" s="27">
        <v>6.3333333333333339E-2</v>
      </c>
      <c r="Q854" s="40">
        <f t="shared" si="3297"/>
        <v>-0.5</v>
      </c>
      <c r="R854" s="42">
        <f t="shared" ref="R854" si="3821">Q854+R853</f>
        <v>234.90000000000023</v>
      </c>
      <c r="S854" s="10">
        <f t="shared" ref="S854" si="3822">M854</f>
        <v>22.62</v>
      </c>
      <c r="T854" s="27">
        <f t="shared" ref="T854" si="3823">IF(S854&gt;0,T$4,0)</f>
        <v>1</v>
      </c>
      <c r="U854" s="28">
        <f t="shared" ref="U854" si="3824">O854</f>
        <v>7.71</v>
      </c>
      <c r="V854" s="27">
        <f t="shared" ref="V854" si="3825">IF(U854&gt;0,V$4,0)</f>
        <v>1</v>
      </c>
      <c r="W854" s="40">
        <f t="shared" ref="W854:W1079" si="3826">ROUND(IF(OR($L854="1st",$L854="WON"),($S854*$T854)+($U854*$V854),IF(OR($L854="2nd",$L854="3rd"),IF($U854="NTD",0,($U854*$V854))))-($T854+$V854),2)</f>
        <v>-2</v>
      </c>
      <c r="X854" s="42">
        <f t="shared" ref="X854" si="3827">W854+X853</f>
        <v>385.53999999999996</v>
      </c>
      <c r="Y854" s="117"/>
      <c r="Z854" s="27"/>
      <c r="AA854" s="33"/>
      <c r="AB854" s="27"/>
      <c r="AC854" s="27"/>
      <c r="AD854" s="27"/>
      <c r="AE854" s="118"/>
      <c r="AF854" s="117"/>
      <c r="AG854" s="27"/>
      <c r="AH854" s="33"/>
      <c r="AI854" s="27"/>
      <c r="AJ854" s="27"/>
      <c r="AK854" s="118"/>
      <c r="AL854" s="70"/>
    </row>
    <row r="855" spans="1:38" x14ac:dyDescent="0.2">
      <c r="A855" s="72"/>
      <c r="B855" s="34">
        <f t="shared" si="3772"/>
        <v>850</v>
      </c>
      <c r="C855" s="2" t="s">
        <v>1427</v>
      </c>
      <c r="D855" s="55">
        <v>44730</v>
      </c>
      <c r="E855" s="2" t="s">
        <v>53</v>
      </c>
      <c r="F855" s="47" t="s">
        <v>46</v>
      </c>
      <c r="G855" s="47" t="s">
        <v>70</v>
      </c>
      <c r="H855" s="47">
        <v>1000</v>
      </c>
      <c r="I855" s="47" t="s">
        <v>131</v>
      </c>
      <c r="J855" s="47" t="s">
        <v>120</v>
      </c>
      <c r="K855" s="121" t="s">
        <v>772</v>
      </c>
      <c r="L855" s="33" t="s">
        <v>9</v>
      </c>
      <c r="M855" s="10">
        <v>4</v>
      </c>
      <c r="N855" s="27">
        <v>3.3200000000000003</v>
      </c>
      <c r="O855" s="28">
        <v>1.82</v>
      </c>
      <c r="P855" s="27">
        <v>4.0984615384615388</v>
      </c>
      <c r="Q855" s="40">
        <f t="shared" si="3297"/>
        <v>13.3</v>
      </c>
      <c r="R855" s="42">
        <f t="shared" ref="R855" si="3828">Q855+R854</f>
        <v>248.20000000000024</v>
      </c>
      <c r="S855" s="10">
        <f t="shared" ref="S855" si="3829">M855</f>
        <v>4</v>
      </c>
      <c r="T855" s="27">
        <f t="shared" ref="T855" si="3830">IF(S855&gt;0,T$4,0)</f>
        <v>1</v>
      </c>
      <c r="U855" s="28">
        <f t="shared" ref="U855" si="3831">O855</f>
        <v>1.82</v>
      </c>
      <c r="V855" s="27">
        <f t="shared" ref="V855" si="3832">IF(U855&gt;0,V$4,0)</f>
        <v>1</v>
      </c>
      <c r="W855" s="40">
        <f t="shared" si="3826"/>
        <v>3.82</v>
      </c>
      <c r="X855" s="42">
        <f t="shared" ref="X855" si="3833">W855+X854</f>
        <v>389.35999999999996</v>
      </c>
      <c r="Y855" s="117"/>
      <c r="Z855" s="27"/>
      <c r="AA855" s="33"/>
      <c r="AB855" s="27"/>
      <c r="AC855" s="27"/>
      <c r="AD855" s="27"/>
      <c r="AE855" s="118"/>
      <c r="AF855" s="117"/>
      <c r="AG855" s="27"/>
      <c r="AH855" s="33"/>
      <c r="AI855" s="27"/>
      <c r="AJ855" s="27"/>
      <c r="AK855" s="118"/>
      <c r="AL855" s="70"/>
    </row>
    <row r="856" spans="1:38" x14ac:dyDescent="0.2">
      <c r="A856" s="72"/>
      <c r="B856" s="34">
        <f t="shared" si="3772"/>
        <v>851</v>
      </c>
      <c r="C856" s="2" t="s">
        <v>1428</v>
      </c>
      <c r="D856" s="55">
        <v>44730</v>
      </c>
      <c r="E856" s="2" t="s">
        <v>53</v>
      </c>
      <c r="F856" s="47" t="s">
        <v>13</v>
      </c>
      <c r="G856" s="47" t="s">
        <v>70</v>
      </c>
      <c r="H856" s="47">
        <v>1200</v>
      </c>
      <c r="I856" s="47" t="s">
        <v>131</v>
      </c>
      <c r="J856" s="47" t="s">
        <v>120</v>
      </c>
      <c r="K856" s="121" t="s">
        <v>772</v>
      </c>
      <c r="L856" s="33" t="s">
        <v>65</v>
      </c>
      <c r="M856" s="10">
        <v>9.8000000000000007</v>
      </c>
      <c r="N856" s="27">
        <v>1.1331501831501831</v>
      </c>
      <c r="O856" s="28">
        <v>3.25</v>
      </c>
      <c r="P856" s="27">
        <v>0.48444444444444401</v>
      </c>
      <c r="Q856" s="40">
        <f t="shared" si="3297"/>
        <v>-1.6</v>
      </c>
      <c r="R856" s="42">
        <f t="shared" ref="R856" si="3834">Q856+R855</f>
        <v>246.60000000000025</v>
      </c>
      <c r="S856" s="10">
        <f t="shared" ref="S856" si="3835">M856</f>
        <v>9.8000000000000007</v>
      </c>
      <c r="T856" s="27">
        <f t="shared" ref="T856" si="3836">IF(S856&gt;0,T$4,0)</f>
        <v>1</v>
      </c>
      <c r="U856" s="28">
        <f t="shared" ref="U856" si="3837">O856</f>
        <v>3.25</v>
      </c>
      <c r="V856" s="27">
        <f t="shared" ref="V856" si="3838">IF(U856&gt;0,V$4,0)</f>
        <v>1</v>
      </c>
      <c r="W856" s="40">
        <f t="shared" si="3826"/>
        <v>-2</v>
      </c>
      <c r="X856" s="42">
        <f t="shared" ref="X856" si="3839">W856+X855</f>
        <v>387.35999999999996</v>
      </c>
      <c r="Y856" s="117"/>
      <c r="Z856" s="27"/>
      <c r="AA856" s="33"/>
      <c r="AB856" s="27"/>
      <c r="AC856" s="27"/>
      <c r="AD856" s="27"/>
      <c r="AE856" s="118"/>
      <c r="AF856" s="117"/>
      <c r="AG856" s="27"/>
      <c r="AH856" s="33"/>
      <c r="AI856" s="27"/>
      <c r="AJ856" s="27"/>
      <c r="AK856" s="118"/>
      <c r="AL856" s="70"/>
    </row>
    <row r="857" spans="1:38" x14ac:dyDescent="0.2">
      <c r="A857" s="72"/>
      <c r="B857" s="34">
        <f t="shared" si="3772"/>
        <v>852</v>
      </c>
      <c r="C857" s="2" t="s">
        <v>1429</v>
      </c>
      <c r="D857" s="55">
        <v>44731</v>
      </c>
      <c r="E857" s="2" t="s">
        <v>40</v>
      </c>
      <c r="F857" s="47" t="s">
        <v>46</v>
      </c>
      <c r="G857" s="47" t="s">
        <v>69</v>
      </c>
      <c r="H857" s="47">
        <v>1100</v>
      </c>
      <c r="I857" s="47" t="s">
        <v>133</v>
      </c>
      <c r="J857" s="47" t="s">
        <v>120</v>
      </c>
      <c r="K857" s="121" t="s">
        <v>772</v>
      </c>
      <c r="L857" s="33" t="s">
        <v>12</v>
      </c>
      <c r="M857" s="10">
        <v>12.7</v>
      </c>
      <c r="N857" s="27">
        <v>0.85468085106382963</v>
      </c>
      <c r="O857" s="28">
        <v>3.22</v>
      </c>
      <c r="P857" s="27">
        <v>0.37000000000000011</v>
      </c>
      <c r="Q857" s="40">
        <f t="shared" si="3297"/>
        <v>0</v>
      </c>
      <c r="R857" s="42">
        <f t="shared" ref="R857" si="3840">Q857+R856</f>
        <v>246.60000000000025</v>
      </c>
      <c r="S857" s="10">
        <f t="shared" ref="S857" si="3841">M857</f>
        <v>12.7</v>
      </c>
      <c r="T857" s="27">
        <f t="shared" ref="T857" si="3842">IF(S857&gt;0,T$4,0)</f>
        <v>1</v>
      </c>
      <c r="U857" s="28">
        <f t="shared" ref="U857" si="3843">O857</f>
        <v>3.22</v>
      </c>
      <c r="V857" s="27">
        <f t="shared" ref="V857" si="3844">IF(U857&gt;0,V$4,0)</f>
        <v>1</v>
      </c>
      <c r="W857" s="40">
        <f t="shared" si="3826"/>
        <v>1.22</v>
      </c>
      <c r="X857" s="42">
        <f t="shared" ref="X857" si="3845">W857+X856</f>
        <v>388.58</v>
      </c>
      <c r="Y857" s="117"/>
      <c r="Z857" s="27"/>
      <c r="AA857" s="33"/>
      <c r="AB857" s="27"/>
      <c r="AC857" s="27"/>
      <c r="AD857" s="27"/>
      <c r="AE857" s="118"/>
      <c r="AF857" s="117"/>
      <c r="AG857" s="27"/>
      <c r="AH857" s="33"/>
      <c r="AI857" s="27"/>
      <c r="AJ857" s="27"/>
      <c r="AK857" s="118"/>
      <c r="AL857" s="70"/>
    </row>
    <row r="858" spans="1:38" x14ac:dyDescent="0.2">
      <c r="A858" s="72"/>
      <c r="B858" s="34">
        <f t="shared" si="3772"/>
        <v>853</v>
      </c>
      <c r="C858" s="2" t="s">
        <v>1432</v>
      </c>
      <c r="D858" s="55">
        <v>44732</v>
      </c>
      <c r="E858" s="2" t="s">
        <v>32</v>
      </c>
      <c r="F858" s="47" t="s">
        <v>25</v>
      </c>
      <c r="G858" s="47" t="s">
        <v>67</v>
      </c>
      <c r="H858" s="47">
        <v>1200</v>
      </c>
      <c r="I858" s="47" t="s">
        <v>128</v>
      </c>
      <c r="J858" s="47" t="s">
        <v>120</v>
      </c>
      <c r="K858" s="121" t="s">
        <v>772</v>
      </c>
      <c r="L858" s="33" t="s">
        <v>9</v>
      </c>
      <c r="M858" s="10">
        <v>11.06</v>
      </c>
      <c r="N858" s="27">
        <v>0.9903333333333334</v>
      </c>
      <c r="O858" s="28">
        <v>2.77</v>
      </c>
      <c r="P858" s="27">
        <v>0.58000000000000007</v>
      </c>
      <c r="Q858" s="40">
        <f t="shared" si="3297"/>
        <v>11</v>
      </c>
      <c r="R858" s="42">
        <f t="shared" ref="R858" si="3846">Q858+R857</f>
        <v>257.60000000000025</v>
      </c>
      <c r="S858" s="10">
        <f t="shared" ref="S858" si="3847">M858</f>
        <v>11.06</v>
      </c>
      <c r="T858" s="27">
        <f t="shared" ref="T858" si="3848">IF(S858&gt;0,T$4,0)</f>
        <v>1</v>
      </c>
      <c r="U858" s="28">
        <f t="shared" ref="U858" si="3849">O858</f>
        <v>2.77</v>
      </c>
      <c r="V858" s="27">
        <f t="shared" ref="V858" si="3850">IF(U858&gt;0,V$4,0)</f>
        <v>1</v>
      </c>
      <c r="W858" s="40">
        <f t="shared" si="3826"/>
        <v>11.83</v>
      </c>
      <c r="X858" s="42">
        <f t="shared" ref="X858" si="3851">W858+X857</f>
        <v>400.40999999999997</v>
      </c>
      <c r="Y858" s="117"/>
      <c r="Z858" s="27"/>
      <c r="AA858" s="33"/>
      <c r="AB858" s="27"/>
      <c r="AC858" s="27"/>
      <c r="AD858" s="27"/>
      <c r="AE858" s="118"/>
      <c r="AF858" s="117"/>
      <c r="AG858" s="27"/>
      <c r="AH858" s="33"/>
      <c r="AI858" s="27"/>
      <c r="AJ858" s="27"/>
      <c r="AK858" s="118"/>
      <c r="AL858" s="70"/>
    </row>
    <row r="859" spans="1:38" x14ac:dyDescent="0.2">
      <c r="A859" s="72"/>
      <c r="B859" s="34">
        <f t="shared" si="3772"/>
        <v>854</v>
      </c>
      <c r="C859" s="2" t="s">
        <v>1409</v>
      </c>
      <c r="D859" s="55">
        <v>44732</v>
      </c>
      <c r="E859" s="2" t="s">
        <v>32</v>
      </c>
      <c r="F859" s="47" t="s">
        <v>10</v>
      </c>
      <c r="G859" s="47" t="s">
        <v>67</v>
      </c>
      <c r="H859" s="47">
        <v>1100</v>
      </c>
      <c r="I859" s="47" t="s">
        <v>128</v>
      </c>
      <c r="J859" s="47" t="s">
        <v>120</v>
      </c>
      <c r="K859" s="121" t="s">
        <v>772</v>
      </c>
      <c r="L859" s="33" t="s">
        <v>74</v>
      </c>
      <c r="M859" s="10">
        <v>6.92</v>
      </c>
      <c r="N859" s="27">
        <v>1.6972340425531915</v>
      </c>
      <c r="O859" s="28">
        <v>2.36</v>
      </c>
      <c r="P859" s="27">
        <v>1.24</v>
      </c>
      <c r="Q859" s="40">
        <f t="shared" si="3297"/>
        <v>-2.9</v>
      </c>
      <c r="R859" s="42">
        <f t="shared" ref="R859" si="3852">Q859+R858</f>
        <v>254.70000000000024</v>
      </c>
      <c r="S859" s="10">
        <f t="shared" ref="S859" si="3853">M859</f>
        <v>6.92</v>
      </c>
      <c r="T859" s="27">
        <f t="shared" ref="T859" si="3854">IF(S859&gt;0,T$4,0)</f>
        <v>1</v>
      </c>
      <c r="U859" s="28">
        <f t="shared" ref="U859" si="3855">O859</f>
        <v>2.36</v>
      </c>
      <c r="V859" s="27">
        <f t="shared" ref="V859" si="3856">IF(U859&gt;0,V$4,0)</f>
        <v>1</v>
      </c>
      <c r="W859" s="40">
        <f t="shared" si="3826"/>
        <v>-2</v>
      </c>
      <c r="X859" s="42">
        <f t="shared" ref="X859" si="3857">W859+X858</f>
        <v>398.40999999999997</v>
      </c>
      <c r="Y859" s="117"/>
      <c r="Z859" s="27"/>
      <c r="AA859" s="33"/>
      <c r="AB859" s="27"/>
      <c r="AC859" s="27"/>
      <c r="AD859" s="27"/>
      <c r="AE859" s="118"/>
      <c r="AF859" s="117"/>
      <c r="AG859" s="27"/>
      <c r="AH859" s="33"/>
      <c r="AI859" s="27"/>
      <c r="AJ859" s="27"/>
      <c r="AK859" s="118"/>
      <c r="AL859" s="70"/>
    </row>
    <row r="860" spans="1:38" x14ac:dyDescent="0.2">
      <c r="A860" s="72"/>
      <c r="B860" s="34">
        <f t="shared" si="3772"/>
        <v>855</v>
      </c>
      <c r="C860" s="2" t="s">
        <v>1433</v>
      </c>
      <c r="D860" s="55">
        <v>44734</v>
      </c>
      <c r="E860" s="2" t="s">
        <v>15</v>
      </c>
      <c r="F860" s="47" t="s">
        <v>25</v>
      </c>
      <c r="G860" s="47" t="s">
        <v>245</v>
      </c>
      <c r="H860" s="47">
        <v>1200</v>
      </c>
      <c r="I860" s="47" t="s">
        <v>133</v>
      </c>
      <c r="J860" s="47" t="s">
        <v>120</v>
      </c>
      <c r="K860" s="121" t="s">
        <v>772</v>
      </c>
      <c r="L860" s="33" t="s">
        <v>8</v>
      </c>
      <c r="M860" s="10">
        <v>4.5</v>
      </c>
      <c r="N860" s="27">
        <v>2.8485714285714288</v>
      </c>
      <c r="O860" s="28">
        <v>1.8</v>
      </c>
      <c r="P860" s="27">
        <v>3.615621301775148</v>
      </c>
      <c r="Q860" s="40">
        <f t="shared" si="3297"/>
        <v>0</v>
      </c>
      <c r="R860" s="42">
        <f t="shared" ref="R860" si="3858">Q860+R859</f>
        <v>254.70000000000024</v>
      </c>
      <c r="S860" s="10">
        <f t="shared" ref="S860" si="3859">M860</f>
        <v>4.5</v>
      </c>
      <c r="T860" s="27">
        <f t="shared" ref="T860" si="3860">IF(S860&gt;0,T$4,0)</f>
        <v>1</v>
      </c>
      <c r="U860" s="28">
        <f t="shared" ref="U860" si="3861">O860</f>
        <v>1.8</v>
      </c>
      <c r="V860" s="27">
        <f t="shared" ref="V860" si="3862">IF(U860&gt;0,V$4,0)</f>
        <v>1</v>
      </c>
      <c r="W860" s="40">
        <f t="shared" si="3826"/>
        <v>-0.2</v>
      </c>
      <c r="X860" s="42">
        <f t="shared" ref="X860" si="3863">W860+X859</f>
        <v>398.21</v>
      </c>
      <c r="Y860" s="117"/>
      <c r="Z860" s="27"/>
      <c r="AA860" s="33"/>
      <c r="AB860" s="27"/>
      <c r="AC860" s="27"/>
      <c r="AD860" s="27"/>
      <c r="AE860" s="118"/>
      <c r="AF860" s="117"/>
      <c r="AG860" s="27"/>
      <c r="AH860" s="33"/>
      <c r="AI860" s="27"/>
      <c r="AJ860" s="27"/>
      <c r="AK860" s="118"/>
      <c r="AL860" s="70"/>
    </row>
    <row r="861" spans="1:38" x14ac:dyDescent="0.2">
      <c r="A861" s="72"/>
      <c r="B861" s="34">
        <f t="shared" si="3772"/>
        <v>856</v>
      </c>
      <c r="C861" s="2" t="s">
        <v>1434</v>
      </c>
      <c r="D861" s="55">
        <v>44735</v>
      </c>
      <c r="E861" s="2" t="s">
        <v>14</v>
      </c>
      <c r="F861" s="47" t="s">
        <v>36</v>
      </c>
      <c r="G861" s="47" t="s">
        <v>67</v>
      </c>
      <c r="H861" s="47">
        <v>1200</v>
      </c>
      <c r="I861" s="47" t="s">
        <v>133</v>
      </c>
      <c r="J861" s="47" t="s">
        <v>120</v>
      </c>
      <c r="K861" s="121" t="s">
        <v>772</v>
      </c>
      <c r="L861" s="33" t="s">
        <v>86</v>
      </c>
      <c r="M861" s="10">
        <v>28.8</v>
      </c>
      <c r="N861" s="27">
        <v>0.3609090909090909</v>
      </c>
      <c r="O861" s="28">
        <v>4.9000000000000004</v>
      </c>
      <c r="P861" s="27">
        <v>9.999999999999995E-2</v>
      </c>
      <c r="Q861" s="40">
        <f t="shared" si="3297"/>
        <v>-0.5</v>
      </c>
      <c r="R861" s="42">
        <f t="shared" ref="R861" si="3864">Q861+R860</f>
        <v>254.20000000000024</v>
      </c>
      <c r="S861" s="10">
        <f t="shared" ref="S861" si="3865">M861</f>
        <v>28.8</v>
      </c>
      <c r="T861" s="27">
        <f t="shared" ref="T861" si="3866">IF(S861&gt;0,T$4,0)</f>
        <v>1</v>
      </c>
      <c r="U861" s="28">
        <f t="shared" ref="U861" si="3867">O861</f>
        <v>4.9000000000000004</v>
      </c>
      <c r="V861" s="27">
        <f t="shared" ref="V861" si="3868">IF(U861&gt;0,V$4,0)</f>
        <v>1</v>
      </c>
      <c r="W861" s="40">
        <f t="shared" si="3826"/>
        <v>-2</v>
      </c>
      <c r="X861" s="42">
        <f t="shared" ref="X861" si="3869">W861+X860</f>
        <v>396.21</v>
      </c>
      <c r="Y861" s="117"/>
      <c r="Z861" s="27"/>
      <c r="AA861" s="33"/>
      <c r="AB861" s="27"/>
      <c r="AC861" s="27"/>
      <c r="AD861" s="27"/>
      <c r="AE861" s="118"/>
      <c r="AF861" s="117"/>
      <c r="AG861" s="27"/>
      <c r="AH861" s="33"/>
      <c r="AI861" s="27"/>
      <c r="AJ861" s="27"/>
      <c r="AK861" s="118"/>
      <c r="AL861" s="70"/>
    </row>
    <row r="862" spans="1:38" x14ac:dyDescent="0.2">
      <c r="A862" s="72"/>
      <c r="B862" s="34">
        <f t="shared" si="3772"/>
        <v>857</v>
      </c>
      <c r="C862" s="2" t="s">
        <v>1317</v>
      </c>
      <c r="D862" s="55">
        <v>44735</v>
      </c>
      <c r="E862" s="2" t="s">
        <v>14</v>
      </c>
      <c r="F862" s="47" t="s">
        <v>34</v>
      </c>
      <c r="G862" s="47" t="s">
        <v>67</v>
      </c>
      <c r="H862" s="47">
        <v>1100</v>
      </c>
      <c r="I862" s="47" t="s">
        <v>133</v>
      </c>
      <c r="J862" s="47" t="s">
        <v>120</v>
      </c>
      <c r="K862" s="121" t="s">
        <v>772</v>
      </c>
      <c r="L862" s="33" t="s">
        <v>92</v>
      </c>
      <c r="M862" s="10">
        <v>25</v>
      </c>
      <c r="N862" s="27">
        <v>0.41833333333333333</v>
      </c>
      <c r="O862" s="28">
        <v>5.99</v>
      </c>
      <c r="P862" s="27">
        <v>7.9999999999999974E-2</v>
      </c>
      <c r="Q862" s="40">
        <f t="shared" si="3297"/>
        <v>-0.5</v>
      </c>
      <c r="R862" s="42">
        <f t="shared" ref="R862" si="3870">Q862+R861</f>
        <v>253.70000000000024</v>
      </c>
      <c r="S862" s="10">
        <f t="shared" ref="S862" si="3871">M862</f>
        <v>25</v>
      </c>
      <c r="T862" s="27">
        <f t="shared" ref="T862" si="3872">IF(S862&gt;0,T$4,0)</f>
        <v>1</v>
      </c>
      <c r="U862" s="28">
        <f t="shared" ref="U862" si="3873">O862</f>
        <v>5.99</v>
      </c>
      <c r="V862" s="27">
        <f t="shared" ref="V862" si="3874">IF(U862&gt;0,V$4,0)</f>
        <v>1</v>
      </c>
      <c r="W862" s="40">
        <f t="shared" si="3826"/>
        <v>-2</v>
      </c>
      <c r="X862" s="42">
        <f t="shared" ref="X862" si="3875">W862+X861</f>
        <v>394.21</v>
      </c>
      <c r="Y862" s="117"/>
      <c r="Z862" s="27"/>
      <c r="AA862" s="33"/>
      <c r="AB862" s="27"/>
      <c r="AC862" s="27"/>
      <c r="AD862" s="27"/>
      <c r="AE862" s="118"/>
      <c r="AF862" s="117"/>
      <c r="AG862" s="27"/>
      <c r="AH862" s="33"/>
      <c r="AI862" s="27"/>
      <c r="AJ862" s="27"/>
      <c r="AK862" s="118"/>
      <c r="AL862" s="70"/>
    </row>
    <row r="863" spans="1:38" x14ac:dyDescent="0.2">
      <c r="A863" s="72"/>
      <c r="B863" s="34">
        <f t="shared" si="3772"/>
        <v>858</v>
      </c>
      <c r="C863" s="2" t="s">
        <v>980</v>
      </c>
      <c r="D863" s="55">
        <v>44735</v>
      </c>
      <c r="E863" s="2" t="s">
        <v>14</v>
      </c>
      <c r="F863" s="47" t="s">
        <v>34</v>
      </c>
      <c r="G863" s="47" t="s">
        <v>67</v>
      </c>
      <c r="H863" s="47">
        <v>1100</v>
      </c>
      <c r="I863" s="47" t="s">
        <v>133</v>
      </c>
      <c r="J863" s="47" t="s">
        <v>120</v>
      </c>
      <c r="K863" s="121" t="s">
        <v>772</v>
      </c>
      <c r="L863" s="33" t="s">
        <v>66</v>
      </c>
      <c r="M863" s="10">
        <v>18.3</v>
      </c>
      <c r="N863" s="27">
        <v>0.57869841269841282</v>
      </c>
      <c r="O863" s="28">
        <v>5.07</v>
      </c>
      <c r="P863" s="27">
        <v>0.13500000000000001</v>
      </c>
      <c r="Q863" s="40">
        <f t="shared" si="3297"/>
        <v>-0.7</v>
      </c>
      <c r="R863" s="42">
        <f t="shared" ref="R863" si="3876">Q863+R862</f>
        <v>253.00000000000026</v>
      </c>
      <c r="S863" s="10">
        <f t="shared" ref="S863" si="3877">M863</f>
        <v>18.3</v>
      </c>
      <c r="T863" s="27">
        <f t="shared" ref="T863" si="3878">IF(S863&gt;0,T$4,0)</f>
        <v>1</v>
      </c>
      <c r="U863" s="28">
        <f t="shared" ref="U863" si="3879">O863</f>
        <v>5.07</v>
      </c>
      <c r="V863" s="27">
        <f t="shared" ref="V863" si="3880">IF(U863&gt;0,V$4,0)</f>
        <v>1</v>
      </c>
      <c r="W863" s="40">
        <f t="shared" si="3826"/>
        <v>-2</v>
      </c>
      <c r="X863" s="42">
        <f t="shared" ref="X863" si="3881">W863+X862</f>
        <v>392.21</v>
      </c>
      <c r="Y863" s="117"/>
      <c r="Z863" s="27"/>
      <c r="AA863" s="33"/>
      <c r="AB863" s="27"/>
      <c r="AC863" s="27"/>
      <c r="AD863" s="27"/>
      <c r="AE863" s="118"/>
      <c r="AF863" s="117"/>
      <c r="AG863" s="27"/>
      <c r="AH863" s="33"/>
      <c r="AI863" s="27"/>
      <c r="AJ863" s="27"/>
      <c r="AK863" s="118"/>
      <c r="AL863" s="70"/>
    </row>
    <row r="864" spans="1:38" x14ac:dyDescent="0.2">
      <c r="A864" s="72"/>
      <c r="B864" s="34">
        <f t="shared" si="3772"/>
        <v>859</v>
      </c>
      <c r="C864" s="2" t="s">
        <v>1435</v>
      </c>
      <c r="D864" s="55">
        <v>44736</v>
      </c>
      <c r="E864" s="2" t="s">
        <v>32</v>
      </c>
      <c r="F864" s="47" t="s">
        <v>25</v>
      </c>
      <c r="G864" s="47" t="s">
        <v>67</v>
      </c>
      <c r="H864" s="47">
        <v>1200</v>
      </c>
      <c r="I864" s="47" t="s">
        <v>128</v>
      </c>
      <c r="J864" s="47" t="s">
        <v>120</v>
      </c>
      <c r="K864" s="121" t="s">
        <v>772</v>
      </c>
      <c r="L864" s="33" t="s">
        <v>12</v>
      </c>
      <c r="M864" s="10">
        <v>2.82</v>
      </c>
      <c r="N864" s="27">
        <v>5.4882758620689645</v>
      </c>
      <c r="O864" s="28">
        <v>1.2</v>
      </c>
      <c r="P864" s="27">
        <v>0</v>
      </c>
      <c r="Q864" s="40">
        <f t="shared" si="3297"/>
        <v>-5.5</v>
      </c>
      <c r="R864" s="42">
        <f t="shared" ref="R864" si="3882">Q864+R863</f>
        <v>247.50000000000026</v>
      </c>
      <c r="S864" s="10">
        <f t="shared" ref="S864" si="3883">M864</f>
        <v>2.82</v>
      </c>
      <c r="T864" s="27">
        <f t="shared" ref="T864" si="3884">IF(S864&gt;0,T$4,0)</f>
        <v>1</v>
      </c>
      <c r="U864" s="28">
        <f t="shared" ref="U864" si="3885">O864</f>
        <v>1.2</v>
      </c>
      <c r="V864" s="27">
        <f t="shared" ref="V864" si="3886">IF(U864&gt;0,V$4,0)</f>
        <v>1</v>
      </c>
      <c r="W864" s="40">
        <f t="shared" si="3826"/>
        <v>-0.8</v>
      </c>
      <c r="X864" s="42">
        <f t="shared" ref="X864" si="3887">W864+X863</f>
        <v>391.40999999999997</v>
      </c>
      <c r="Y864" s="117"/>
      <c r="Z864" s="27"/>
      <c r="AA864" s="33"/>
      <c r="AB864" s="27"/>
      <c r="AC864" s="27"/>
      <c r="AD864" s="27"/>
      <c r="AE864" s="118"/>
      <c r="AF864" s="117"/>
      <c r="AG864" s="27"/>
      <c r="AH864" s="33"/>
      <c r="AI864" s="27"/>
      <c r="AJ864" s="27"/>
      <c r="AK864" s="118"/>
      <c r="AL864" s="70"/>
    </row>
    <row r="865" spans="1:38" x14ac:dyDescent="0.2">
      <c r="A865" s="72"/>
      <c r="B865" s="34">
        <f t="shared" si="3772"/>
        <v>860</v>
      </c>
      <c r="C865" s="2" t="s">
        <v>1436</v>
      </c>
      <c r="D865" s="55">
        <v>44736</v>
      </c>
      <c r="E865" s="2" t="s">
        <v>32</v>
      </c>
      <c r="F865" s="47" t="s">
        <v>25</v>
      </c>
      <c r="G865" s="47" t="s">
        <v>67</v>
      </c>
      <c r="H865" s="47">
        <v>1200</v>
      </c>
      <c r="I865" s="47" t="s">
        <v>128</v>
      </c>
      <c r="J865" s="47" t="s">
        <v>120</v>
      </c>
      <c r="K865" s="121" t="s">
        <v>772</v>
      </c>
      <c r="L865" s="33" t="s">
        <v>9</v>
      </c>
      <c r="M865" s="10">
        <v>2.1</v>
      </c>
      <c r="N865" s="27">
        <v>9.065201465201465</v>
      </c>
      <c r="O865" s="28">
        <v>1.1399999999999999</v>
      </c>
      <c r="P865" s="27">
        <v>0</v>
      </c>
      <c r="Q865" s="40">
        <f t="shared" si="3297"/>
        <v>10</v>
      </c>
      <c r="R865" s="42">
        <f t="shared" ref="R865:R867" si="3888">Q865+R864</f>
        <v>257.50000000000023</v>
      </c>
      <c r="S865" s="10">
        <f t="shared" ref="S865:S867" si="3889">M865</f>
        <v>2.1</v>
      </c>
      <c r="T865" s="27">
        <f t="shared" ref="T865:T867" si="3890">IF(S865&gt;0,T$4,0)</f>
        <v>1</v>
      </c>
      <c r="U865" s="28">
        <f t="shared" ref="U865:U867" si="3891">O865</f>
        <v>1.1399999999999999</v>
      </c>
      <c r="V865" s="27">
        <f t="shared" ref="V865:V867" si="3892">IF(U865&gt;0,V$4,0)</f>
        <v>1</v>
      </c>
      <c r="W865" s="40">
        <f t="shared" si="3826"/>
        <v>1.24</v>
      </c>
      <c r="X865" s="42">
        <f t="shared" ref="X865:X867" si="3893">W865+X864</f>
        <v>392.65</v>
      </c>
      <c r="Y865" s="117"/>
      <c r="Z865" s="27"/>
      <c r="AA865" s="33"/>
      <c r="AB865" s="27"/>
      <c r="AC865" s="27"/>
      <c r="AD865" s="27"/>
      <c r="AE865" s="118"/>
      <c r="AF865" s="117"/>
      <c r="AG865" s="27"/>
      <c r="AH865" s="33"/>
      <c r="AI865" s="27"/>
      <c r="AJ865" s="27"/>
      <c r="AK865" s="118"/>
      <c r="AL865" s="70"/>
    </row>
    <row r="866" spans="1:38" x14ac:dyDescent="0.2">
      <c r="A866" s="72"/>
      <c r="B866" s="34">
        <f t="shared" si="3772"/>
        <v>861</v>
      </c>
      <c r="C866" s="2" t="s">
        <v>734</v>
      </c>
      <c r="D866" s="55">
        <v>44736</v>
      </c>
      <c r="E866" s="2" t="s">
        <v>32</v>
      </c>
      <c r="F866" s="47" t="s">
        <v>48</v>
      </c>
      <c r="G866" s="47" t="s">
        <v>69</v>
      </c>
      <c r="H866" s="47">
        <v>1000</v>
      </c>
      <c r="I866" s="47" t="s">
        <v>128</v>
      </c>
      <c r="J866" s="47" t="s">
        <v>120</v>
      </c>
      <c r="K866" s="121" t="s">
        <v>772</v>
      </c>
      <c r="L866" s="33" t="s">
        <v>66</v>
      </c>
      <c r="M866" s="10">
        <v>2.36</v>
      </c>
      <c r="N866" s="27">
        <v>7.3795348837209307</v>
      </c>
      <c r="O866" s="28">
        <v>1.52</v>
      </c>
      <c r="P866" s="27">
        <v>0</v>
      </c>
      <c r="Q866" s="40">
        <f t="shared" si="3297"/>
        <v>-7.4</v>
      </c>
      <c r="R866" s="42">
        <f t="shared" si="3888"/>
        <v>250.10000000000022</v>
      </c>
      <c r="S866" s="10">
        <f t="shared" si="3889"/>
        <v>2.36</v>
      </c>
      <c r="T866" s="27">
        <f t="shared" si="3890"/>
        <v>1</v>
      </c>
      <c r="U866" s="28">
        <f t="shared" si="3891"/>
        <v>1.52</v>
      </c>
      <c r="V866" s="27">
        <f t="shared" si="3892"/>
        <v>1</v>
      </c>
      <c r="W866" s="40">
        <f t="shared" si="3826"/>
        <v>-2</v>
      </c>
      <c r="X866" s="42">
        <f t="shared" si="3893"/>
        <v>390.65</v>
      </c>
      <c r="Y866" s="117"/>
      <c r="Z866" s="27"/>
      <c r="AA866" s="33"/>
      <c r="AB866" s="27"/>
      <c r="AC866" s="27"/>
      <c r="AD866" s="27"/>
      <c r="AE866" s="118"/>
      <c r="AF866" s="117"/>
      <c r="AG866" s="27"/>
      <c r="AH866" s="33"/>
      <c r="AI866" s="27"/>
      <c r="AJ866" s="27"/>
      <c r="AK866" s="118"/>
      <c r="AL866" s="70"/>
    </row>
    <row r="867" spans="1:38" x14ac:dyDescent="0.2">
      <c r="A867" s="72"/>
      <c r="B867" s="34">
        <f t="shared" si="3772"/>
        <v>862</v>
      </c>
      <c r="C867" s="2" t="s">
        <v>1437</v>
      </c>
      <c r="D867" s="55">
        <v>44737</v>
      </c>
      <c r="E867" s="2" t="s">
        <v>47</v>
      </c>
      <c r="F867" s="47" t="s">
        <v>25</v>
      </c>
      <c r="G867" s="47" t="s">
        <v>245</v>
      </c>
      <c r="H867" s="47">
        <v>1100</v>
      </c>
      <c r="I867" s="47" t="s">
        <v>131</v>
      </c>
      <c r="J867" s="47" t="s">
        <v>438</v>
      </c>
      <c r="K867" s="121" t="s">
        <v>772</v>
      </c>
      <c r="L867" s="33" t="s">
        <v>12</v>
      </c>
      <c r="M867" s="10">
        <v>1.99</v>
      </c>
      <c r="N867" s="27">
        <v>10.121003584229392</v>
      </c>
      <c r="O867" s="28">
        <v>1.34</v>
      </c>
      <c r="P867" s="27">
        <v>0</v>
      </c>
      <c r="Q867" s="40">
        <f t="shared" si="3297"/>
        <v>-10.1</v>
      </c>
      <c r="R867" s="42">
        <f t="shared" si="3888"/>
        <v>240.00000000000023</v>
      </c>
      <c r="S867" s="10">
        <f t="shared" si="3889"/>
        <v>1.99</v>
      </c>
      <c r="T867" s="27">
        <f t="shared" si="3890"/>
        <v>1</v>
      </c>
      <c r="U867" s="28">
        <f t="shared" si="3891"/>
        <v>1.34</v>
      </c>
      <c r="V867" s="27">
        <f t="shared" si="3892"/>
        <v>1</v>
      </c>
      <c r="W867" s="40">
        <f t="shared" si="3826"/>
        <v>-0.66</v>
      </c>
      <c r="X867" s="42">
        <f t="shared" si="3893"/>
        <v>389.98999999999995</v>
      </c>
      <c r="Y867" s="117"/>
      <c r="Z867" s="27"/>
      <c r="AA867" s="33"/>
      <c r="AB867" s="27"/>
      <c r="AC867" s="27"/>
      <c r="AD867" s="27"/>
      <c r="AE867" s="118"/>
      <c r="AF867" s="117"/>
      <c r="AG867" s="27"/>
      <c r="AH867" s="33"/>
      <c r="AI867" s="27"/>
      <c r="AJ867" s="27"/>
      <c r="AK867" s="118"/>
      <c r="AL867" s="70"/>
    </row>
    <row r="868" spans="1:38" x14ac:dyDescent="0.2">
      <c r="A868" s="72"/>
      <c r="B868" s="34">
        <f t="shared" si="3772"/>
        <v>863</v>
      </c>
      <c r="C868" s="2" t="s">
        <v>1439</v>
      </c>
      <c r="D868" s="55">
        <v>44738</v>
      </c>
      <c r="E868" s="2" t="s">
        <v>53</v>
      </c>
      <c r="F868" s="47" t="s">
        <v>25</v>
      </c>
      <c r="G868" s="47" t="s">
        <v>67</v>
      </c>
      <c r="H868" s="47">
        <v>1204</v>
      </c>
      <c r="I868" s="47" t="s">
        <v>131</v>
      </c>
      <c r="J868" s="47" t="s">
        <v>120</v>
      </c>
      <c r="K868" s="121" t="s">
        <v>772</v>
      </c>
      <c r="L868" s="33" t="s">
        <v>12</v>
      </c>
      <c r="M868" s="10">
        <v>2.92</v>
      </c>
      <c r="N868" s="27">
        <v>5.2153665689149555</v>
      </c>
      <c r="O868" s="28">
        <v>1.36</v>
      </c>
      <c r="P868" s="27">
        <v>0</v>
      </c>
      <c r="Q868" s="40">
        <f t="shared" si="3297"/>
        <v>-5.2</v>
      </c>
      <c r="R868" s="42">
        <f t="shared" ref="R868" si="3894">Q868+R867</f>
        <v>234.80000000000024</v>
      </c>
      <c r="S868" s="10">
        <f t="shared" ref="S868" si="3895">M868</f>
        <v>2.92</v>
      </c>
      <c r="T868" s="27">
        <f t="shared" ref="T868" si="3896">IF(S868&gt;0,T$4,0)</f>
        <v>1</v>
      </c>
      <c r="U868" s="28">
        <f t="shared" ref="U868" si="3897">O868</f>
        <v>1.36</v>
      </c>
      <c r="V868" s="27">
        <f t="shared" ref="V868" si="3898">IF(U868&gt;0,V$4,0)</f>
        <v>1</v>
      </c>
      <c r="W868" s="40">
        <f t="shared" si="3826"/>
        <v>-0.64</v>
      </c>
      <c r="X868" s="42">
        <f t="shared" ref="X868" si="3899">W868+X867</f>
        <v>389.34999999999997</v>
      </c>
      <c r="Y868" s="117"/>
      <c r="Z868" s="27"/>
      <c r="AA868" s="33"/>
      <c r="AB868" s="27"/>
      <c r="AC868" s="27"/>
      <c r="AD868" s="27"/>
      <c r="AE868" s="118"/>
      <c r="AF868" s="117"/>
      <c r="AG868" s="27"/>
      <c r="AH868" s="33"/>
      <c r="AI868" s="27"/>
      <c r="AJ868" s="27"/>
      <c r="AK868" s="118"/>
      <c r="AL868" s="70"/>
    </row>
    <row r="869" spans="1:38" x14ac:dyDescent="0.2">
      <c r="A869" s="72"/>
      <c r="B869" s="34">
        <f t="shared" si="3772"/>
        <v>864</v>
      </c>
      <c r="C869" s="2" t="s">
        <v>1440</v>
      </c>
      <c r="D869" s="55">
        <v>44738</v>
      </c>
      <c r="E869" s="2" t="s">
        <v>53</v>
      </c>
      <c r="F869" s="47" t="s">
        <v>36</v>
      </c>
      <c r="G869" s="47" t="s">
        <v>67</v>
      </c>
      <c r="H869" s="47">
        <v>1204</v>
      </c>
      <c r="I869" s="47" t="s">
        <v>131</v>
      </c>
      <c r="J869" s="47" t="s">
        <v>120</v>
      </c>
      <c r="K869" s="121" t="s">
        <v>772</v>
      </c>
      <c r="L869" s="33" t="s">
        <v>65</v>
      </c>
      <c r="M869" s="10">
        <v>25.23</v>
      </c>
      <c r="N869" s="27">
        <v>0.41416666666666668</v>
      </c>
      <c r="O869" s="28">
        <v>6</v>
      </c>
      <c r="P869" s="27">
        <v>7.9999999999999974E-2</v>
      </c>
      <c r="Q869" s="40">
        <f t="shared" si="3297"/>
        <v>-0.5</v>
      </c>
      <c r="R869" s="42">
        <f t="shared" ref="R869" si="3900">Q869+R868</f>
        <v>234.30000000000024</v>
      </c>
      <c r="S869" s="10">
        <f t="shared" ref="S869" si="3901">M869</f>
        <v>25.23</v>
      </c>
      <c r="T869" s="27">
        <f t="shared" ref="T869" si="3902">IF(S869&gt;0,T$4,0)</f>
        <v>1</v>
      </c>
      <c r="U869" s="28">
        <f t="shared" ref="U869" si="3903">O869</f>
        <v>6</v>
      </c>
      <c r="V869" s="27">
        <f t="shared" ref="V869" si="3904">IF(U869&gt;0,V$4,0)</f>
        <v>1</v>
      </c>
      <c r="W869" s="40">
        <f t="shared" si="3826"/>
        <v>-2</v>
      </c>
      <c r="X869" s="42">
        <f t="shared" ref="X869" si="3905">W869+X868</f>
        <v>387.34999999999997</v>
      </c>
      <c r="Y869" s="117"/>
      <c r="Z869" s="27"/>
      <c r="AA869" s="33"/>
      <c r="AB869" s="27"/>
      <c r="AC869" s="27"/>
      <c r="AD869" s="27"/>
      <c r="AE869" s="118"/>
      <c r="AF869" s="117"/>
      <c r="AG869" s="27"/>
      <c r="AH869" s="33"/>
      <c r="AI869" s="27"/>
      <c r="AJ869" s="27"/>
      <c r="AK869" s="118"/>
      <c r="AL869" s="70"/>
    </row>
    <row r="870" spans="1:38" x14ac:dyDescent="0.2">
      <c r="A870" s="72"/>
      <c r="B870" s="34">
        <f t="shared" si="3772"/>
        <v>865</v>
      </c>
      <c r="C870" s="2" t="s">
        <v>1443</v>
      </c>
      <c r="D870" s="55">
        <v>44739</v>
      </c>
      <c r="E870" s="2" t="s">
        <v>44</v>
      </c>
      <c r="F870" s="47" t="s">
        <v>25</v>
      </c>
      <c r="G870" s="47" t="s">
        <v>67</v>
      </c>
      <c r="H870" s="47">
        <v>1200</v>
      </c>
      <c r="I870" s="47" t="s">
        <v>128</v>
      </c>
      <c r="J870" s="47" t="s">
        <v>120</v>
      </c>
      <c r="K870" s="121" t="s">
        <v>772</v>
      </c>
      <c r="L870" s="33" t="s">
        <v>62</v>
      </c>
      <c r="M870" s="10">
        <v>27</v>
      </c>
      <c r="N870" s="27">
        <v>0.38307692307692309</v>
      </c>
      <c r="O870" s="28">
        <v>3.7</v>
      </c>
      <c r="P870" s="27">
        <v>0.13999999999999993</v>
      </c>
      <c r="Q870" s="40">
        <f t="shared" si="3297"/>
        <v>-0.5</v>
      </c>
      <c r="R870" s="42">
        <f t="shared" ref="R870" si="3906">Q870+R869</f>
        <v>233.80000000000024</v>
      </c>
      <c r="S870" s="10">
        <f t="shared" ref="S870" si="3907">M870</f>
        <v>27</v>
      </c>
      <c r="T870" s="27">
        <f t="shared" ref="T870" si="3908">IF(S870&gt;0,T$4,0)</f>
        <v>1</v>
      </c>
      <c r="U870" s="28">
        <f t="shared" ref="U870" si="3909">O870</f>
        <v>3.7</v>
      </c>
      <c r="V870" s="27">
        <f t="shared" ref="V870" si="3910">IF(U870&gt;0,V$4,0)</f>
        <v>1</v>
      </c>
      <c r="W870" s="40">
        <f t="shared" si="3826"/>
        <v>-2</v>
      </c>
      <c r="X870" s="42">
        <f t="shared" ref="X870" si="3911">W870+X869</f>
        <v>385.34999999999997</v>
      </c>
      <c r="Y870" s="117"/>
      <c r="Z870" s="27"/>
      <c r="AA870" s="33"/>
      <c r="AB870" s="27"/>
      <c r="AC870" s="27"/>
      <c r="AD870" s="27"/>
      <c r="AE870" s="118"/>
      <c r="AF870" s="117"/>
      <c r="AG870" s="27"/>
      <c r="AH870" s="33"/>
      <c r="AI870" s="27"/>
      <c r="AJ870" s="27"/>
      <c r="AK870" s="118"/>
      <c r="AL870" s="70"/>
    </row>
    <row r="871" spans="1:38" x14ac:dyDescent="0.2">
      <c r="A871" s="72"/>
      <c r="B871" s="34">
        <f t="shared" si="3772"/>
        <v>866</v>
      </c>
      <c r="C871" s="2" t="s">
        <v>386</v>
      </c>
      <c r="D871" s="55">
        <v>44739</v>
      </c>
      <c r="E871" s="2" t="s">
        <v>44</v>
      </c>
      <c r="F871" s="47" t="s">
        <v>48</v>
      </c>
      <c r="G871" s="47" t="s">
        <v>70</v>
      </c>
      <c r="H871" s="47">
        <v>1000</v>
      </c>
      <c r="I871" s="47" t="s">
        <v>128</v>
      </c>
      <c r="J871" s="47" t="s">
        <v>120</v>
      </c>
      <c r="K871" s="121" t="s">
        <v>772</v>
      </c>
      <c r="L871" s="33" t="s">
        <v>92</v>
      </c>
      <c r="M871" s="10">
        <v>24</v>
      </c>
      <c r="N871" s="27">
        <v>0.43608695652173912</v>
      </c>
      <c r="O871" s="28">
        <v>6.2</v>
      </c>
      <c r="P871" s="27">
        <v>7.9999999999999974E-2</v>
      </c>
      <c r="Q871" s="40">
        <f t="shared" si="3297"/>
        <v>-0.5</v>
      </c>
      <c r="R871" s="42">
        <f t="shared" ref="R871" si="3912">Q871+R870</f>
        <v>233.30000000000024</v>
      </c>
      <c r="S871" s="10">
        <f t="shared" ref="S871" si="3913">M871</f>
        <v>24</v>
      </c>
      <c r="T871" s="27">
        <f t="shared" ref="T871" si="3914">IF(S871&gt;0,T$4,0)</f>
        <v>1</v>
      </c>
      <c r="U871" s="28">
        <f t="shared" ref="U871" si="3915">O871</f>
        <v>6.2</v>
      </c>
      <c r="V871" s="27">
        <f t="shared" ref="V871" si="3916">IF(U871&gt;0,V$4,0)</f>
        <v>1</v>
      </c>
      <c r="W871" s="40">
        <f t="shared" si="3826"/>
        <v>-2</v>
      </c>
      <c r="X871" s="42">
        <f t="shared" ref="X871" si="3917">W871+X870</f>
        <v>383.34999999999997</v>
      </c>
      <c r="Y871" s="117"/>
      <c r="Z871" s="27"/>
      <c r="AA871" s="33"/>
      <c r="AB871" s="27"/>
      <c r="AC871" s="27"/>
      <c r="AD871" s="27"/>
      <c r="AE871" s="118"/>
      <c r="AF871" s="117"/>
      <c r="AG871" s="27"/>
      <c r="AH871" s="33"/>
      <c r="AI871" s="27"/>
      <c r="AJ871" s="27"/>
      <c r="AK871" s="118"/>
      <c r="AL871" s="70"/>
    </row>
    <row r="872" spans="1:38" x14ac:dyDescent="0.2">
      <c r="A872" s="72"/>
      <c r="B872" s="34">
        <f t="shared" si="3772"/>
        <v>867</v>
      </c>
      <c r="C872" s="2" t="s">
        <v>1444</v>
      </c>
      <c r="D872" s="55">
        <v>44740</v>
      </c>
      <c r="E872" s="2" t="s">
        <v>32</v>
      </c>
      <c r="F872" s="47" t="s">
        <v>36</v>
      </c>
      <c r="G872" s="47" t="s">
        <v>245</v>
      </c>
      <c r="H872" s="47">
        <v>1100</v>
      </c>
      <c r="I872" s="47" t="s">
        <v>128</v>
      </c>
      <c r="J872" s="47" t="s">
        <v>120</v>
      </c>
      <c r="K872" s="121" t="s">
        <v>772</v>
      </c>
      <c r="L872" s="33" t="s">
        <v>12</v>
      </c>
      <c r="M872" s="10">
        <v>1.68</v>
      </c>
      <c r="N872" s="27">
        <v>14.759069767441861</v>
      </c>
      <c r="O872" s="28">
        <v>1.28</v>
      </c>
      <c r="P872" s="27">
        <v>0</v>
      </c>
      <c r="Q872" s="40">
        <f t="shared" si="3297"/>
        <v>-14.8</v>
      </c>
      <c r="R872" s="42">
        <f t="shared" ref="R872" si="3918">Q872+R871</f>
        <v>218.50000000000023</v>
      </c>
      <c r="S872" s="10">
        <f t="shared" ref="S872" si="3919">M872</f>
        <v>1.68</v>
      </c>
      <c r="T872" s="27">
        <f t="shared" ref="T872" si="3920">IF(S872&gt;0,T$4,0)</f>
        <v>1</v>
      </c>
      <c r="U872" s="28">
        <f t="shared" ref="U872" si="3921">O872</f>
        <v>1.28</v>
      </c>
      <c r="V872" s="27">
        <f t="shared" ref="V872" si="3922">IF(U872&gt;0,V$4,0)</f>
        <v>1</v>
      </c>
      <c r="W872" s="40">
        <f t="shared" si="3826"/>
        <v>-0.72</v>
      </c>
      <c r="X872" s="42">
        <f t="shared" ref="X872" si="3923">W872+X871</f>
        <v>382.62999999999994</v>
      </c>
      <c r="Y872" s="117"/>
      <c r="Z872" s="27"/>
      <c r="AA872" s="33"/>
      <c r="AB872" s="27"/>
      <c r="AC872" s="27"/>
      <c r="AD872" s="27"/>
      <c r="AE872" s="118"/>
      <c r="AF872" s="117"/>
      <c r="AG872" s="27"/>
      <c r="AH872" s="33"/>
      <c r="AI872" s="27"/>
      <c r="AJ872" s="27"/>
      <c r="AK872" s="118"/>
      <c r="AL872" s="70"/>
    </row>
    <row r="873" spans="1:38" x14ac:dyDescent="0.2">
      <c r="A873" s="72"/>
      <c r="B873" s="34">
        <f t="shared" si="3772"/>
        <v>868</v>
      </c>
      <c r="C873" s="2" t="s">
        <v>1445</v>
      </c>
      <c r="D873" s="55">
        <v>44742</v>
      </c>
      <c r="E873" s="2" t="s">
        <v>40</v>
      </c>
      <c r="F873" s="47" t="s">
        <v>25</v>
      </c>
      <c r="G873" s="47" t="s">
        <v>245</v>
      </c>
      <c r="H873" s="47">
        <v>1000</v>
      </c>
      <c r="I873" s="47" t="s">
        <v>133</v>
      </c>
      <c r="J873" s="47" t="s">
        <v>120</v>
      </c>
      <c r="K873" s="121" t="s">
        <v>772</v>
      </c>
      <c r="L873" s="33" t="s">
        <v>9</v>
      </c>
      <c r="M873" s="10">
        <v>3.03</v>
      </c>
      <c r="N873" s="27">
        <v>4.9260310421286038</v>
      </c>
      <c r="O873" s="28">
        <v>1.68</v>
      </c>
      <c r="P873" s="27">
        <v>0</v>
      </c>
      <c r="Q873" s="40">
        <f t="shared" si="3297"/>
        <v>10</v>
      </c>
      <c r="R873" s="42">
        <f t="shared" ref="R873" si="3924">Q873+R872</f>
        <v>228.50000000000023</v>
      </c>
      <c r="S873" s="10">
        <f t="shared" ref="S873" si="3925">M873</f>
        <v>3.03</v>
      </c>
      <c r="T873" s="27">
        <f t="shared" ref="T873" si="3926">IF(S873&gt;0,T$4,0)</f>
        <v>1</v>
      </c>
      <c r="U873" s="28">
        <f t="shared" ref="U873" si="3927">O873</f>
        <v>1.68</v>
      </c>
      <c r="V873" s="27">
        <f t="shared" ref="V873" si="3928">IF(U873&gt;0,V$4,0)</f>
        <v>1</v>
      </c>
      <c r="W873" s="40">
        <f t="shared" si="3826"/>
        <v>2.71</v>
      </c>
      <c r="X873" s="42">
        <f t="shared" ref="X873" si="3929">W873+X872</f>
        <v>385.33999999999992</v>
      </c>
      <c r="Y873" s="117"/>
      <c r="Z873" s="27"/>
      <c r="AA873" s="33"/>
      <c r="AB873" s="27"/>
      <c r="AC873" s="27"/>
      <c r="AD873" s="27"/>
      <c r="AE873" s="118"/>
      <c r="AF873" s="117"/>
      <c r="AG873" s="27"/>
      <c r="AH873" s="33"/>
      <c r="AI873" s="27"/>
      <c r="AJ873" s="27"/>
      <c r="AK873" s="118"/>
      <c r="AL873" s="70"/>
    </row>
    <row r="874" spans="1:38" x14ac:dyDescent="0.2">
      <c r="A874" s="72"/>
      <c r="B874" s="34">
        <f t="shared" si="3772"/>
        <v>869</v>
      </c>
      <c r="C874" s="2" t="s">
        <v>1446</v>
      </c>
      <c r="D874" s="55">
        <v>44742</v>
      </c>
      <c r="E874" s="2" t="s">
        <v>40</v>
      </c>
      <c r="F874" s="47" t="s">
        <v>25</v>
      </c>
      <c r="G874" s="47" t="s">
        <v>245</v>
      </c>
      <c r="H874" s="47">
        <v>1000</v>
      </c>
      <c r="I874" s="47" t="s">
        <v>133</v>
      </c>
      <c r="J874" s="47" t="s">
        <v>120</v>
      </c>
      <c r="K874" s="121" t="s">
        <v>772</v>
      </c>
      <c r="L874" s="33" t="s">
        <v>56</v>
      </c>
      <c r="M874" s="10">
        <v>16.11</v>
      </c>
      <c r="N874" s="27">
        <v>0.66333333333333333</v>
      </c>
      <c r="O874" s="28">
        <v>4.3</v>
      </c>
      <c r="P874" s="27">
        <v>0.19000000000000003</v>
      </c>
      <c r="Q874" s="40">
        <f t="shared" si="3297"/>
        <v>-0.9</v>
      </c>
      <c r="R874" s="42">
        <f t="shared" ref="R874" si="3930">Q874+R873</f>
        <v>227.60000000000022</v>
      </c>
      <c r="S874" s="10">
        <f t="shared" ref="S874" si="3931">M874</f>
        <v>16.11</v>
      </c>
      <c r="T874" s="27">
        <f t="shared" ref="T874" si="3932">IF(S874&gt;0,T$4,0)</f>
        <v>1</v>
      </c>
      <c r="U874" s="28">
        <f t="shared" ref="U874" si="3933">O874</f>
        <v>4.3</v>
      </c>
      <c r="V874" s="27">
        <f t="shared" ref="V874" si="3934">IF(U874&gt;0,V$4,0)</f>
        <v>1</v>
      </c>
      <c r="W874" s="40">
        <f t="shared" si="3826"/>
        <v>-2</v>
      </c>
      <c r="X874" s="42">
        <f t="shared" ref="X874" si="3935">W874+X873</f>
        <v>383.33999999999992</v>
      </c>
      <c r="Y874" s="117"/>
      <c r="Z874" s="27"/>
      <c r="AA874" s="33"/>
      <c r="AB874" s="27"/>
      <c r="AC874" s="27"/>
      <c r="AD874" s="27"/>
      <c r="AE874" s="118"/>
      <c r="AF874" s="117"/>
      <c r="AG874" s="27"/>
      <c r="AH874" s="33"/>
      <c r="AI874" s="27"/>
      <c r="AJ874" s="27"/>
      <c r="AK874" s="118"/>
      <c r="AL874" s="70"/>
    </row>
    <row r="875" spans="1:38" x14ac:dyDescent="0.2">
      <c r="A875" s="72"/>
      <c r="B875" s="48">
        <f t="shared" si="3772"/>
        <v>870</v>
      </c>
      <c r="C875" s="9" t="s">
        <v>1447</v>
      </c>
      <c r="D875" s="39">
        <v>44742</v>
      </c>
      <c r="E875" s="9" t="s">
        <v>40</v>
      </c>
      <c r="F875" s="50" t="s">
        <v>48</v>
      </c>
      <c r="G875" s="50" t="s">
        <v>69</v>
      </c>
      <c r="H875" s="50">
        <v>1100</v>
      </c>
      <c r="I875" s="50" t="s">
        <v>133</v>
      </c>
      <c r="J875" s="50" t="s">
        <v>120</v>
      </c>
      <c r="K875" s="122" t="s">
        <v>772</v>
      </c>
      <c r="L875" s="35" t="s">
        <v>86</v>
      </c>
      <c r="M875" s="36">
        <v>34</v>
      </c>
      <c r="N875" s="37">
        <v>0.30393939393939395</v>
      </c>
      <c r="O875" s="38">
        <v>8</v>
      </c>
      <c r="P875" s="37">
        <v>5.000000000000001E-2</v>
      </c>
      <c r="Q875" s="41">
        <f t="shared" si="3297"/>
        <v>-0.4</v>
      </c>
      <c r="R875" s="45">
        <f t="shared" ref="R875" si="3936">Q875+R874</f>
        <v>227.20000000000022</v>
      </c>
      <c r="S875" s="36">
        <f t="shared" ref="S875" si="3937">M875</f>
        <v>34</v>
      </c>
      <c r="T875" s="37">
        <f t="shared" ref="T875" si="3938">IF(S875&gt;0,T$4,0)</f>
        <v>1</v>
      </c>
      <c r="U875" s="38">
        <f t="shared" ref="U875" si="3939">O875</f>
        <v>8</v>
      </c>
      <c r="V875" s="37">
        <f t="shared" ref="V875" si="3940">IF(U875&gt;0,V$4,0)</f>
        <v>1</v>
      </c>
      <c r="W875" s="41">
        <f t="shared" si="3826"/>
        <v>-2</v>
      </c>
      <c r="X875" s="45">
        <f t="shared" ref="X875" si="3941">W875+X874</f>
        <v>381.33999999999992</v>
      </c>
      <c r="Y875" s="119"/>
      <c r="Z875" s="37"/>
      <c r="AA875" s="35"/>
      <c r="AB875" s="37"/>
      <c r="AC875" s="37"/>
      <c r="AD875" s="37"/>
      <c r="AE875" s="120"/>
      <c r="AF875" s="119"/>
      <c r="AG875" s="37"/>
      <c r="AH875" s="35"/>
      <c r="AI875" s="37"/>
      <c r="AJ875" s="37"/>
      <c r="AK875" s="120"/>
      <c r="AL875" s="70"/>
    </row>
    <row r="876" spans="1:38" x14ac:dyDescent="0.2">
      <c r="A876" s="72"/>
      <c r="B876" s="34">
        <f t="shared" si="3772"/>
        <v>871</v>
      </c>
      <c r="C876" s="2" t="s">
        <v>1451</v>
      </c>
      <c r="D876" s="55">
        <v>44743</v>
      </c>
      <c r="E876" s="2" t="s">
        <v>1450</v>
      </c>
      <c r="F876" s="47" t="s">
        <v>25</v>
      </c>
      <c r="G876" s="47" t="s">
        <v>245</v>
      </c>
      <c r="H876" s="47">
        <v>1000</v>
      </c>
      <c r="I876" s="47" t="s">
        <v>131</v>
      </c>
      <c r="J876" s="47" t="s">
        <v>178</v>
      </c>
      <c r="K876" s="121" t="s">
        <v>772</v>
      </c>
      <c r="L876" s="33" t="s">
        <v>12</v>
      </c>
      <c r="M876" s="10">
        <v>2.5499999999999998</v>
      </c>
      <c r="N876" s="27">
        <v>6.4240000000000004</v>
      </c>
      <c r="O876" s="28">
        <v>1.46</v>
      </c>
      <c r="P876" s="27">
        <v>0</v>
      </c>
      <c r="Q876" s="40">
        <f t="shared" si="3297"/>
        <v>-6.4</v>
      </c>
      <c r="R876" s="42">
        <f t="shared" ref="R876:R879" si="3942">Q876+R875</f>
        <v>220.80000000000021</v>
      </c>
      <c r="S876" s="10">
        <f t="shared" ref="S876:S879" si="3943">M876</f>
        <v>2.5499999999999998</v>
      </c>
      <c r="T876" s="27">
        <f t="shared" ref="T876:T879" si="3944">IF(S876&gt;0,T$4,0)</f>
        <v>1</v>
      </c>
      <c r="U876" s="28">
        <f t="shared" ref="U876:U879" si="3945">O876</f>
        <v>1.46</v>
      </c>
      <c r="V876" s="27">
        <f t="shared" ref="V876:V879" si="3946">IF(U876&gt;0,V$4,0)</f>
        <v>1</v>
      </c>
      <c r="W876" s="40">
        <f t="shared" si="3826"/>
        <v>-0.54</v>
      </c>
      <c r="X876" s="42">
        <f t="shared" ref="X876:X879" si="3947">W876+X875</f>
        <v>380.7999999999999</v>
      </c>
      <c r="Y876" s="117"/>
      <c r="Z876" s="27"/>
      <c r="AA876" s="33"/>
      <c r="AB876" s="27"/>
      <c r="AC876" s="27"/>
      <c r="AD876" s="27"/>
      <c r="AE876" s="118"/>
      <c r="AF876" s="117"/>
      <c r="AG876" s="27"/>
      <c r="AH876" s="33"/>
      <c r="AI876" s="27"/>
      <c r="AJ876" s="27"/>
      <c r="AK876" s="118"/>
      <c r="AL876" s="70"/>
    </row>
    <row r="877" spans="1:38" x14ac:dyDescent="0.2">
      <c r="A877" s="72"/>
      <c r="B877" s="34">
        <f t="shared" si="3772"/>
        <v>872</v>
      </c>
      <c r="C877" s="2" t="s">
        <v>913</v>
      </c>
      <c r="D877" s="55">
        <v>44748</v>
      </c>
      <c r="E877" s="2" t="s">
        <v>43</v>
      </c>
      <c r="F877" s="47" t="s">
        <v>25</v>
      </c>
      <c r="G877" s="47" t="s">
        <v>67</v>
      </c>
      <c r="H877" s="47">
        <v>1200</v>
      </c>
      <c r="I877" s="47" t="s">
        <v>131</v>
      </c>
      <c r="J877" s="47" t="s">
        <v>120</v>
      </c>
      <c r="K877" s="121" t="s">
        <v>772</v>
      </c>
      <c r="L877" s="33" t="s">
        <v>110</v>
      </c>
      <c r="M877" s="10">
        <v>9.07</v>
      </c>
      <c r="N877" s="27">
        <v>1.2352840909090907</v>
      </c>
      <c r="O877" s="28">
        <v>2.86</v>
      </c>
      <c r="P877" s="27">
        <v>0.66666666666666663</v>
      </c>
      <c r="Q877" s="40">
        <f t="shared" si="3297"/>
        <v>-1.9</v>
      </c>
      <c r="R877" s="42">
        <f t="shared" si="3942"/>
        <v>218.9000000000002</v>
      </c>
      <c r="S877" s="10">
        <f t="shared" si="3943"/>
        <v>9.07</v>
      </c>
      <c r="T877" s="27">
        <f t="shared" si="3944"/>
        <v>1</v>
      </c>
      <c r="U877" s="28">
        <f t="shared" si="3945"/>
        <v>2.86</v>
      </c>
      <c r="V877" s="27">
        <f t="shared" si="3946"/>
        <v>1</v>
      </c>
      <c r="W877" s="40">
        <f t="shared" si="3826"/>
        <v>-2</v>
      </c>
      <c r="X877" s="42">
        <f t="shared" si="3947"/>
        <v>378.7999999999999</v>
      </c>
      <c r="Y877" s="117"/>
      <c r="Z877" s="27"/>
      <c r="AA877" s="33"/>
      <c r="AB877" s="27"/>
      <c r="AC877" s="27"/>
      <c r="AD877" s="27"/>
      <c r="AE877" s="118"/>
      <c r="AF877" s="117"/>
      <c r="AG877" s="27"/>
      <c r="AH877" s="33"/>
      <c r="AI877" s="27"/>
      <c r="AJ877" s="27"/>
      <c r="AK877" s="118"/>
      <c r="AL877" s="70"/>
    </row>
    <row r="878" spans="1:38" x14ac:dyDescent="0.2">
      <c r="A878" s="72"/>
      <c r="B878" s="34">
        <f t="shared" si="3772"/>
        <v>873</v>
      </c>
      <c r="C878" s="2" t="s">
        <v>1470</v>
      </c>
      <c r="D878" s="55">
        <v>44748</v>
      </c>
      <c r="E878" s="2" t="s">
        <v>43</v>
      </c>
      <c r="F878" s="47" t="s">
        <v>25</v>
      </c>
      <c r="G878" s="47" t="s">
        <v>67</v>
      </c>
      <c r="H878" s="47">
        <v>1200</v>
      </c>
      <c r="I878" s="47" t="s">
        <v>131</v>
      </c>
      <c r="J878" s="47" t="s">
        <v>120</v>
      </c>
      <c r="K878" s="121" t="s">
        <v>772</v>
      </c>
      <c r="L878" s="33" t="s">
        <v>56</v>
      </c>
      <c r="M878" s="10">
        <v>7.2</v>
      </c>
      <c r="N878" s="27">
        <v>1.6060000000000003</v>
      </c>
      <c r="O878" s="28">
        <v>2.0699999999999998</v>
      </c>
      <c r="P878" s="27">
        <v>1.4925000000000002</v>
      </c>
      <c r="Q878" s="40">
        <f t="shared" si="3297"/>
        <v>-3.1</v>
      </c>
      <c r="R878" s="42">
        <f t="shared" si="3942"/>
        <v>215.80000000000021</v>
      </c>
      <c r="S878" s="10">
        <f t="shared" si="3943"/>
        <v>7.2</v>
      </c>
      <c r="T878" s="27">
        <f t="shared" si="3944"/>
        <v>1</v>
      </c>
      <c r="U878" s="28">
        <f t="shared" si="3945"/>
        <v>2.0699999999999998</v>
      </c>
      <c r="V878" s="27">
        <f t="shared" si="3946"/>
        <v>1</v>
      </c>
      <c r="W878" s="40">
        <f t="shared" si="3826"/>
        <v>-2</v>
      </c>
      <c r="X878" s="42">
        <f t="shared" si="3947"/>
        <v>376.7999999999999</v>
      </c>
      <c r="Y878" s="117"/>
      <c r="Z878" s="27"/>
      <c r="AA878" s="33"/>
      <c r="AB878" s="27"/>
      <c r="AC878" s="27"/>
      <c r="AD878" s="27"/>
      <c r="AE878" s="118"/>
      <c r="AF878" s="117"/>
      <c r="AG878" s="27"/>
      <c r="AH878" s="33"/>
      <c r="AI878" s="27"/>
      <c r="AJ878" s="27"/>
      <c r="AK878" s="118"/>
      <c r="AL878" s="70"/>
    </row>
    <row r="879" spans="1:38" x14ac:dyDescent="0.2">
      <c r="A879" s="72"/>
      <c r="B879" s="34">
        <f t="shared" si="3772"/>
        <v>874</v>
      </c>
      <c r="C879" s="2" t="s">
        <v>1498</v>
      </c>
      <c r="D879" s="55">
        <v>44749</v>
      </c>
      <c r="E879" s="2" t="s">
        <v>15</v>
      </c>
      <c r="F879" s="47" t="s">
        <v>25</v>
      </c>
      <c r="G879" s="47" t="s">
        <v>245</v>
      </c>
      <c r="H879" s="47">
        <v>1200</v>
      </c>
      <c r="I879" s="47" t="s">
        <v>131</v>
      </c>
      <c r="J879" s="47" t="s">
        <v>120</v>
      </c>
      <c r="K879" s="121" t="s">
        <v>772</v>
      </c>
      <c r="L879" s="33" t="s">
        <v>9</v>
      </c>
      <c r="M879" s="10">
        <v>2.0099999999999998</v>
      </c>
      <c r="N879" s="27">
        <v>9.882272727272726</v>
      </c>
      <c r="O879" s="28">
        <v>1.17</v>
      </c>
      <c r="P879" s="27">
        <v>0</v>
      </c>
      <c r="Q879" s="40">
        <f t="shared" si="3297"/>
        <v>10</v>
      </c>
      <c r="R879" s="42">
        <f t="shared" si="3942"/>
        <v>225.80000000000021</v>
      </c>
      <c r="S879" s="10">
        <f t="shared" si="3943"/>
        <v>2.0099999999999998</v>
      </c>
      <c r="T879" s="27">
        <f t="shared" si="3944"/>
        <v>1</v>
      </c>
      <c r="U879" s="28">
        <f t="shared" si="3945"/>
        <v>1.17</v>
      </c>
      <c r="V879" s="27">
        <f t="shared" si="3946"/>
        <v>1</v>
      </c>
      <c r="W879" s="40">
        <f t="shared" si="3826"/>
        <v>1.18</v>
      </c>
      <c r="X879" s="42">
        <f t="shared" si="3947"/>
        <v>377.9799999999999</v>
      </c>
      <c r="Y879" s="117"/>
      <c r="Z879" s="27"/>
      <c r="AA879" s="33"/>
      <c r="AB879" s="27"/>
      <c r="AC879" s="27"/>
      <c r="AD879" s="27"/>
      <c r="AE879" s="118"/>
      <c r="AF879" s="117"/>
      <c r="AG879" s="27"/>
      <c r="AH879" s="33"/>
      <c r="AI879" s="27"/>
      <c r="AJ879" s="27"/>
      <c r="AK879" s="118"/>
      <c r="AL879" s="70"/>
    </row>
    <row r="880" spans="1:38" x14ac:dyDescent="0.2">
      <c r="A880" s="72"/>
      <c r="B880" s="34">
        <f t="shared" si="3772"/>
        <v>875</v>
      </c>
      <c r="C880" s="2" t="s">
        <v>1217</v>
      </c>
      <c r="D880" s="55">
        <v>44749</v>
      </c>
      <c r="E880" s="2" t="s">
        <v>15</v>
      </c>
      <c r="F880" s="47" t="s">
        <v>13</v>
      </c>
      <c r="G880" s="47" t="s">
        <v>69</v>
      </c>
      <c r="H880" s="47">
        <v>1000</v>
      </c>
      <c r="I880" s="47" t="s">
        <v>131</v>
      </c>
      <c r="J880" s="47" t="s">
        <v>120</v>
      </c>
      <c r="K880" s="121" t="s">
        <v>772</v>
      </c>
      <c r="L880" s="33" t="s">
        <v>56</v>
      </c>
      <c r="M880" s="10">
        <v>5.0199999999999996</v>
      </c>
      <c r="N880" s="27">
        <v>2.4949999999999997</v>
      </c>
      <c r="O880" s="28">
        <v>2.2799999999999998</v>
      </c>
      <c r="P880" s="27">
        <v>1.9600000000000002</v>
      </c>
      <c r="Q880" s="40">
        <f t="shared" si="3297"/>
        <v>-4.5</v>
      </c>
      <c r="R880" s="42">
        <f t="shared" ref="R880" si="3948">Q880+R879</f>
        <v>221.30000000000021</v>
      </c>
      <c r="S880" s="10">
        <f t="shared" ref="S880" si="3949">M880</f>
        <v>5.0199999999999996</v>
      </c>
      <c r="T880" s="27">
        <f t="shared" ref="T880" si="3950">IF(S880&gt;0,T$4,0)</f>
        <v>1</v>
      </c>
      <c r="U880" s="28">
        <f t="shared" ref="U880" si="3951">O880</f>
        <v>2.2799999999999998</v>
      </c>
      <c r="V880" s="27">
        <f t="shared" ref="V880" si="3952">IF(U880&gt;0,V$4,0)</f>
        <v>1</v>
      </c>
      <c r="W880" s="40">
        <f t="shared" si="3826"/>
        <v>-2</v>
      </c>
      <c r="X880" s="42">
        <f t="shared" ref="X880" si="3953">W880+X879</f>
        <v>375.9799999999999</v>
      </c>
      <c r="Y880" s="117"/>
      <c r="Z880" s="27"/>
      <c r="AA880" s="33"/>
      <c r="AB880" s="27"/>
      <c r="AC880" s="27"/>
      <c r="AD880" s="27"/>
      <c r="AE880" s="118"/>
      <c r="AF880" s="117"/>
      <c r="AG880" s="27"/>
      <c r="AH880" s="33"/>
      <c r="AI880" s="27"/>
      <c r="AJ880" s="27"/>
      <c r="AK880" s="118"/>
      <c r="AL880" s="70"/>
    </row>
    <row r="881" spans="1:38" x14ac:dyDescent="0.2">
      <c r="A881" s="72"/>
      <c r="B881" s="34">
        <f t="shared" si="3772"/>
        <v>876</v>
      </c>
      <c r="C881" s="2" t="s">
        <v>1499</v>
      </c>
      <c r="D881" s="55">
        <v>44749</v>
      </c>
      <c r="E881" s="2" t="s">
        <v>634</v>
      </c>
      <c r="F881" s="47" t="s">
        <v>25</v>
      </c>
      <c r="G881" s="47" t="s">
        <v>245</v>
      </c>
      <c r="H881" s="47">
        <v>1100</v>
      </c>
      <c r="I881" s="47" t="s">
        <v>133</v>
      </c>
      <c r="J881" s="47" t="s">
        <v>178</v>
      </c>
      <c r="K881" s="121" t="s">
        <v>772</v>
      </c>
      <c r="L881" s="33" t="s">
        <v>9</v>
      </c>
      <c r="M881" s="10">
        <v>2.39</v>
      </c>
      <c r="N881" s="27">
        <v>7.1777777777777771</v>
      </c>
      <c r="O881" s="28">
        <v>1.1499999999999999</v>
      </c>
      <c r="P881" s="27">
        <v>0</v>
      </c>
      <c r="Q881" s="40">
        <f>ROUND(IF(OR($L881="1st",$L881="WON"),($M881*$N881)+($O881*$P881),IF(OR($L881="2nd",$L881="3rd"),IF($O881="NTD",0,($O881*$P881))))-($N881+$P881),1)</f>
        <v>10</v>
      </c>
      <c r="R881" s="42">
        <f t="shared" ref="R881" si="3954">Q881+R880</f>
        <v>231.30000000000021</v>
      </c>
      <c r="S881" s="10">
        <f t="shared" ref="S881" si="3955">M881</f>
        <v>2.39</v>
      </c>
      <c r="T881" s="27">
        <f t="shared" ref="T881" si="3956">IF(S881&gt;0,T$4,0)</f>
        <v>1</v>
      </c>
      <c r="U881" s="28">
        <f t="shared" ref="U881" si="3957">O881</f>
        <v>1.1499999999999999</v>
      </c>
      <c r="V881" s="27">
        <f t="shared" ref="V881" si="3958">IF(U881&gt;0,V$4,0)</f>
        <v>1</v>
      </c>
      <c r="W881" s="40">
        <f t="shared" si="3826"/>
        <v>1.54</v>
      </c>
      <c r="X881" s="42">
        <f t="shared" ref="X881" si="3959">W881+X880</f>
        <v>377.51999999999992</v>
      </c>
      <c r="Y881" s="117"/>
      <c r="Z881" s="27"/>
      <c r="AA881" s="33"/>
      <c r="AB881" s="27"/>
      <c r="AC881" s="27"/>
      <c r="AD881" s="27"/>
      <c r="AE881" s="118"/>
      <c r="AF881" s="117"/>
      <c r="AG881" s="27"/>
      <c r="AH881" s="33"/>
      <c r="AI881" s="27"/>
      <c r="AJ881" s="27"/>
      <c r="AK881" s="118"/>
      <c r="AL881" s="70"/>
    </row>
    <row r="882" spans="1:38" x14ac:dyDescent="0.2">
      <c r="A882" s="72"/>
      <c r="B882" s="34">
        <f t="shared" si="3772"/>
        <v>877</v>
      </c>
      <c r="C882" s="2" t="s">
        <v>1500</v>
      </c>
      <c r="D882" s="55">
        <v>44750</v>
      </c>
      <c r="E882" s="2" t="s">
        <v>26</v>
      </c>
      <c r="F882" s="47" t="s">
        <v>36</v>
      </c>
      <c r="G882" s="47" t="s">
        <v>245</v>
      </c>
      <c r="H882" s="47">
        <v>1113</v>
      </c>
      <c r="I882" s="47" t="s">
        <v>132</v>
      </c>
      <c r="J882" s="47" t="s">
        <v>120</v>
      </c>
      <c r="K882" s="121" t="s">
        <v>772</v>
      </c>
      <c r="L882" s="33" t="s">
        <v>65</v>
      </c>
      <c r="M882" s="10">
        <v>49.4</v>
      </c>
      <c r="N882" s="27">
        <v>0.20587673611111115</v>
      </c>
      <c r="O882" s="28">
        <v>8</v>
      </c>
      <c r="P882" s="27">
        <v>0.03</v>
      </c>
      <c r="Q882" s="40">
        <f t="shared" si="3297"/>
        <v>-0.2</v>
      </c>
      <c r="R882" s="42">
        <f t="shared" ref="R882" si="3960">Q882+R881</f>
        <v>231.10000000000022</v>
      </c>
      <c r="S882" s="10">
        <f t="shared" ref="S882" si="3961">M882</f>
        <v>49.4</v>
      </c>
      <c r="T882" s="27">
        <f t="shared" ref="T882" si="3962">IF(S882&gt;0,T$4,0)</f>
        <v>1</v>
      </c>
      <c r="U882" s="28">
        <f t="shared" ref="U882" si="3963">O882</f>
        <v>8</v>
      </c>
      <c r="V882" s="27">
        <f t="shared" ref="V882" si="3964">IF(U882&gt;0,V$4,0)</f>
        <v>1</v>
      </c>
      <c r="W882" s="40">
        <f t="shared" si="3826"/>
        <v>-2</v>
      </c>
      <c r="X882" s="42">
        <f t="shared" ref="X882" si="3965">W882+X881</f>
        <v>375.51999999999992</v>
      </c>
      <c r="Y882" s="117"/>
      <c r="Z882" s="27"/>
      <c r="AA882" s="33"/>
      <c r="AB882" s="27"/>
      <c r="AC882" s="27"/>
      <c r="AD882" s="27"/>
      <c r="AE882" s="118"/>
      <c r="AF882" s="117"/>
      <c r="AG882" s="27"/>
      <c r="AH882" s="33"/>
      <c r="AI882" s="27"/>
      <c r="AJ882" s="27"/>
      <c r="AK882" s="118"/>
      <c r="AL882" s="70"/>
    </row>
    <row r="883" spans="1:38" x14ac:dyDescent="0.2">
      <c r="A883" s="72"/>
      <c r="B883" s="34">
        <f t="shared" si="3772"/>
        <v>878</v>
      </c>
      <c r="C883" s="2" t="s">
        <v>910</v>
      </c>
      <c r="D883" s="55">
        <v>44750</v>
      </c>
      <c r="E883" s="2" t="s">
        <v>26</v>
      </c>
      <c r="F883" s="47" t="s">
        <v>10</v>
      </c>
      <c r="G883" s="47" t="s">
        <v>67</v>
      </c>
      <c r="H883" s="47">
        <v>1113</v>
      </c>
      <c r="I883" s="47" t="s">
        <v>132</v>
      </c>
      <c r="J883" s="47" t="s">
        <v>120</v>
      </c>
      <c r="K883" s="121" t="s">
        <v>772</v>
      </c>
      <c r="L883" s="33" t="s">
        <v>62</v>
      </c>
      <c r="M883" s="10">
        <v>8.8000000000000007</v>
      </c>
      <c r="N883" s="27">
        <v>1.2780224403927067</v>
      </c>
      <c r="O883" s="28">
        <v>2.4</v>
      </c>
      <c r="P883" s="27">
        <v>0.92999999999999994</v>
      </c>
      <c r="Q883" s="40">
        <f t="shared" si="3297"/>
        <v>-2.2000000000000002</v>
      </c>
      <c r="R883" s="42">
        <f t="shared" ref="R883" si="3966">Q883+R882</f>
        <v>228.90000000000023</v>
      </c>
      <c r="S883" s="10">
        <f t="shared" ref="S883" si="3967">M883</f>
        <v>8.8000000000000007</v>
      </c>
      <c r="T883" s="27">
        <f t="shared" ref="T883" si="3968">IF(S883&gt;0,T$4,0)</f>
        <v>1</v>
      </c>
      <c r="U883" s="28">
        <f t="shared" ref="U883" si="3969">O883</f>
        <v>2.4</v>
      </c>
      <c r="V883" s="27">
        <f t="shared" ref="V883" si="3970">IF(U883&gt;0,V$4,0)</f>
        <v>1</v>
      </c>
      <c r="W883" s="40">
        <f t="shared" si="3826"/>
        <v>-2</v>
      </c>
      <c r="X883" s="42">
        <f t="shared" ref="X883" si="3971">W883+X882</f>
        <v>373.51999999999992</v>
      </c>
      <c r="Y883" s="117"/>
      <c r="Z883" s="27"/>
      <c r="AA883" s="33"/>
      <c r="AB883" s="27"/>
      <c r="AC883" s="27"/>
      <c r="AD883" s="27"/>
      <c r="AE883" s="118"/>
      <c r="AF883" s="117"/>
      <c r="AG883" s="27"/>
      <c r="AH883" s="33"/>
      <c r="AI883" s="27"/>
      <c r="AJ883" s="27"/>
      <c r="AK883" s="118"/>
      <c r="AL883" s="70"/>
    </row>
    <row r="884" spans="1:38" x14ac:dyDescent="0.2">
      <c r="A884" s="72"/>
      <c r="B884" s="34">
        <f t="shared" si="3772"/>
        <v>879</v>
      </c>
      <c r="C884" s="2" t="s">
        <v>1424</v>
      </c>
      <c r="D884" s="55">
        <v>44750</v>
      </c>
      <c r="E884" s="2" t="s">
        <v>26</v>
      </c>
      <c r="F884" s="47" t="s">
        <v>46</v>
      </c>
      <c r="G884" s="47" t="s">
        <v>147</v>
      </c>
      <c r="H884" s="47">
        <v>1213</v>
      </c>
      <c r="I884" s="47" t="s">
        <v>132</v>
      </c>
      <c r="J884" s="47" t="s">
        <v>120</v>
      </c>
      <c r="K884" s="121" t="s">
        <v>772</v>
      </c>
      <c r="L884" s="33" t="s">
        <v>12</v>
      </c>
      <c r="M884" s="10">
        <v>4.4000000000000004</v>
      </c>
      <c r="N884" s="27">
        <v>2.9316701607267643</v>
      </c>
      <c r="O884" s="28">
        <v>1.87</v>
      </c>
      <c r="P884" s="27">
        <v>3.3600000000000003</v>
      </c>
      <c r="Q884" s="40">
        <f t="shared" si="3297"/>
        <v>0</v>
      </c>
      <c r="R884" s="42">
        <f t="shared" ref="R884" si="3972">Q884+R883</f>
        <v>228.90000000000023</v>
      </c>
      <c r="S884" s="10">
        <f t="shared" ref="S884" si="3973">M884</f>
        <v>4.4000000000000004</v>
      </c>
      <c r="T884" s="27">
        <f t="shared" ref="T884" si="3974">IF(S884&gt;0,T$4,0)</f>
        <v>1</v>
      </c>
      <c r="U884" s="28">
        <f t="shared" ref="U884" si="3975">O884</f>
        <v>1.87</v>
      </c>
      <c r="V884" s="27">
        <f t="shared" ref="V884" si="3976">IF(U884&gt;0,V$4,0)</f>
        <v>1</v>
      </c>
      <c r="W884" s="40">
        <f t="shared" si="3826"/>
        <v>-0.13</v>
      </c>
      <c r="X884" s="42">
        <f t="shared" ref="X884" si="3977">W884+X883</f>
        <v>373.38999999999993</v>
      </c>
      <c r="Y884" s="117"/>
      <c r="Z884" s="27"/>
      <c r="AA884" s="33"/>
      <c r="AB884" s="27"/>
      <c r="AC884" s="27"/>
      <c r="AD884" s="27"/>
      <c r="AE884" s="118"/>
      <c r="AF884" s="117"/>
      <c r="AG884" s="27"/>
      <c r="AH884" s="33"/>
      <c r="AI884" s="27"/>
      <c r="AJ884" s="27"/>
      <c r="AK884" s="118"/>
      <c r="AL884" s="70"/>
    </row>
    <row r="885" spans="1:38" x14ac:dyDescent="0.2">
      <c r="A885" s="72"/>
      <c r="B885" s="34">
        <f t="shared" si="3772"/>
        <v>880</v>
      </c>
      <c r="C885" s="2" t="s">
        <v>1501</v>
      </c>
      <c r="D885" s="55">
        <v>44750</v>
      </c>
      <c r="E885" s="2" t="s">
        <v>26</v>
      </c>
      <c r="F885" s="47" t="s">
        <v>46</v>
      </c>
      <c r="G885" s="47" t="s">
        <v>147</v>
      </c>
      <c r="H885" s="47">
        <v>1213</v>
      </c>
      <c r="I885" s="47" t="s">
        <v>132</v>
      </c>
      <c r="J885" s="47" t="s">
        <v>120</v>
      </c>
      <c r="K885" s="121" t="s">
        <v>772</v>
      </c>
      <c r="L885" s="33" t="s">
        <v>74</v>
      </c>
      <c r="M885" s="10">
        <v>6.7</v>
      </c>
      <c r="N885" s="27">
        <v>1.7534782608695654</v>
      </c>
      <c r="O885" s="28">
        <v>2.5299999999999998</v>
      </c>
      <c r="P885" s="27">
        <v>1.1766666666666663</v>
      </c>
      <c r="Q885" s="40">
        <f t="shared" si="3297"/>
        <v>-2.9</v>
      </c>
      <c r="R885" s="42">
        <f t="shared" ref="R885" si="3978">Q885+R884</f>
        <v>226.00000000000023</v>
      </c>
      <c r="S885" s="10">
        <f t="shared" ref="S885" si="3979">M885</f>
        <v>6.7</v>
      </c>
      <c r="T885" s="27">
        <f t="shared" ref="T885" si="3980">IF(S885&gt;0,T$4,0)</f>
        <v>1</v>
      </c>
      <c r="U885" s="28">
        <f t="shared" ref="U885" si="3981">O885</f>
        <v>2.5299999999999998</v>
      </c>
      <c r="V885" s="27">
        <f t="shared" ref="V885" si="3982">IF(U885&gt;0,V$4,0)</f>
        <v>1</v>
      </c>
      <c r="W885" s="40">
        <f t="shared" si="3826"/>
        <v>-2</v>
      </c>
      <c r="X885" s="42">
        <f t="shared" ref="X885" si="3983">W885+X884</f>
        <v>371.38999999999993</v>
      </c>
      <c r="Y885" s="117"/>
      <c r="Z885" s="27"/>
      <c r="AA885" s="33"/>
      <c r="AB885" s="27"/>
      <c r="AC885" s="27"/>
      <c r="AD885" s="27"/>
      <c r="AE885" s="118"/>
      <c r="AF885" s="117"/>
      <c r="AG885" s="27"/>
      <c r="AH885" s="33"/>
      <c r="AI885" s="27"/>
      <c r="AJ885" s="27"/>
      <c r="AK885" s="118"/>
      <c r="AL885" s="70"/>
    </row>
    <row r="886" spans="1:38" x14ac:dyDescent="0.2">
      <c r="A886" s="72"/>
      <c r="B886" s="34">
        <f t="shared" si="3772"/>
        <v>881</v>
      </c>
      <c r="C886" s="2" t="s">
        <v>1502</v>
      </c>
      <c r="D886" s="55">
        <v>44751</v>
      </c>
      <c r="E886" s="2" t="s">
        <v>615</v>
      </c>
      <c r="F886" s="47" t="s">
        <v>25</v>
      </c>
      <c r="G886" s="47" t="s">
        <v>245</v>
      </c>
      <c r="H886" s="47">
        <v>1100</v>
      </c>
      <c r="I886" s="47" t="s">
        <v>133</v>
      </c>
      <c r="J886" s="47" t="s">
        <v>178</v>
      </c>
      <c r="K886" s="121" t="s">
        <v>772</v>
      </c>
      <c r="L886" s="33" t="s">
        <v>110</v>
      </c>
      <c r="M886" s="10">
        <v>56.55</v>
      </c>
      <c r="N886" s="27">
        <v>0.18090909090909091</v>
      </c>
      <c r="O886" s="28">
        <v>12.25</v>
      </c>
      <c r="P886" s="27">
        <v>0.02</v>
      </c>
      <c r="Q886" s="40">
        <f t="shared" si="3297"/>
        <v>-0.2</v>
      </c>
      <c r="R886" s="42">
        <f t="shared" ref="R886" si="3984">Q886+R885</f>
        <v>225.80000000000024</v>
      </c>
      <c r="S886" s="10">
        <f t="shared" ref="S886" si="3985">M886</f>
        <v>56.55</v>
      </c>
      <c r="T886" s="27">
        <f t="shared" ref="T886" si="3986">IF(S886&gt;0,T$4,0)</f>
        <v>1</v>
      </c>
      <c r="U886" s="28">
        <f t="shared" ref="U886" si="3987">O886</f>
        <v>12.25</v>
      </c>
      <c r="V886" s="27">
        <f t="shared" ref="V886" si="3988">IF(U886&gt;0,V$4,0)</f>
        <v>1</v>
      </c>
      <c r="W886" s="40">
        <f t="shared" si="3826"/>
        <v>-2</v>
      </c>
      <c r="X886" s="42">
        <f t="shared" ref="X886" si="3989">W886+X885</f>
        <v>369.38999999999993</v>
      </c>
      <c r="Y886" s="117"/>
      <c r="Z886" s="27"/>
      <c r="AA886" s="33"/>
      <c r="AB886" s="27"/>
      <c r="AC886" s="27"/>
      <c r="AD886" s="27"/>
      <c r="AE886" s="118"/>
      <c r="AF886" s="117"/>
      <c r="AG886" s="27"/>
      <c r="AH886" s="33"/>
      <c r="AI886" s="27"/>
      <c r="AJ886" s="27"/>
      <c r="AK886" s="118"/>
      <c r="AL886" s="70"/>
    </row>
    <row r="887" spans="1:38" x14ac:dyDescent="0.2">
      <c r="A887" s="72"/>
      <c r="B887" s="34">
        <f t="shared" si="3772"/>
        <v>882</v>
      </c>
      <c r="C887" s="2" t="s">
        <v>1503</v>
      </c>
      <c r="D887" s="55">
        <v>44751</v>
      </c>
      <c r="E887" s="2" t="s">
        <v>615</v>
      </c>
      <c r="F887" s="47" t="s">
        <v>13</v>
      </c>
      <c r="G887" s="47" t="s">
        <v>744</v>
      </c>
      <c r="H887" s="47">
        <v>1200</v>
      </c>
      <c r="I887" s="47" t="s">
        <v>133</v>
      </c>
      <c r="J887" s="47" t="s">
        <v>178</v>
      </c>
      <c r="K887" s="121" t="s">
        <v>772</v>
      </c>
      <c r="L887" s="33" t="s">
        <v>66</v>
      </c>
      <c r="M887" s="10">
        <v>14.75</v>
      </c>
      <c r="N887" s="27">
        <v>0.72454545454545449</v>
      </c>
      <c r="O887" s="28">
        <v>3.75</v>
      </c>
      <c r="P887" s="27">
        <v>0.28000000000000003</v>
      </c>
      <c r="Q887" s="40">
        <f t="shared" si="3297"/>
        <v>-1</v>
      </c>
      <c r="R887" s="42">
        <f t="shared" ref="R887" si="3990">Q887+R886</f>
        <v>224.80000000000024</v>
      </c>
      <c r="S887" s="10">
        <f t="shared" ref="S887" si="3991">M887</f>
        <v>14.75</v>
      </c>
      <c r="T887" s="27">
        <f t="shared" ref="T887" si="3992">IF(S887&gt;0,T$4,0)</f>
        <v>1</v>
      </c>
      <c r="U887" s="28">
        <f t="shared" ref="U887" si="3993">O887</f>
        <v>3.75</v>
      </c>
      <c r="V887" s="27">
        <f t="shared" ref="V887" si="3994">IF(U887&gt;0,V$4,0)</f>
        <v>1</v>
      </c>
      <c r="W887" s="40">
        <f t="shared" si="3826"/>
        <v>-2</v>
      </c>
      <c r="X887" s="42">
        <f t="shared" ref="X887" si="3995">W887+X886</f>
        <v>367.38999999999993</v>
      </c>
      <c r="Y887" s="117"/>
      <c r="Z887" s="27"/>
      <c r="AA887" s="33"/>
      <c r="AB887" s="27"/>
      <c r="AC887" s="27"/>
      <c r="AD887" s="27"/>
      <c r="AE887" s="118"/>
      <c r="AF887" s="117"/>
      <c r="AG887" s="27"/>
      <c r="AH887" s="33"/>
      <c r="AI887" s="27"/>
      <c r="AJ887" s="27"/>
      <c r="AK887" s="118"/>
      <c r="AL887" s="70"/>
    </row>
    <row r="888" spans="1:38" x14ac:dyDescent="0.2">
      <c r="A888" s="72"/>
      <c r="B888" s="34">
        <f t="shared" si="3772"/>
        <v>883</v>
      </c>
      <c r="C888" s="2" t="s">
        <v>1504</v>
      </c>
      <c r="D888" s="55">
        <v>44751</v>
      </c>
      <c r="E888" s="2" t="s">
        <v>49</v>
      </c>
      <c r="F888" s="47" t="s">
        <v>36</v>
      </c>
      <c r="G888" s="47" t="s">
        <v>72</v>
      </c>
      <c r="H888" s="47">
        <v>1100</v>
      </c>
      <c r="I888" s="47" t="s">
        <v>131</v>
      </c>
      <c r="J888" s="47" t="s">
        <v>120</v>
      </c>
      <c r="K888" s="121" t="s">
        <v>772</v>
      </c>
      <c r="L888" s="33" t="s">
        <v>12</v>
      </c>
      <c r="M888" s="10">
        <v>14.96</v>
      </c>
      <c r="N888" s="27">
        <v>0.71714285714285708</v>
      </c>
      <c r="O888" s="28">
        <v>4</v>
      </c>
      <c r="P888" s="27">
        <v>0.24571428571428572</v>
      </c>
      <c r="Q888" s="40">
        <f t="shared" si="3297"/>
        <v>0</v>
      </c>
      <c r="R888" s="42">
        <f t="shared" ref="R888" si="3996">Q888+R887</f>
        <v>224.80000000000024</v>
      </c>
      <c r="S888" s="10">
        <f t="shared" ref="S888" si="3997">M888</f>
        <v>14.96</v>
      </c>
      <c r="T888" s="27">
        <f t="shared" ref="T888" si="3998">IF(S888&gt;0,T$4,0)</f>
        <v>1</v>
      </c>
      <c r="U888" s="28">
        <f t="shared" ref="U888" si="3999">O888</f>
        <v>4</v>
      </c>
      <c r="V888" s="27">
        <f t="shared" ref="V888" si="4000">IF(U888&gt;0,V$4,0)</f>
        <v>1</v>
      </c>
      <c r="W888" s="40">
        <f t="shared" si="3826"/>
        <v>2</v>
      </c>
      <c r="X888" s="42">
        <f t="shared" ref="X888" si="4001">W888+X887</f>
        <v>369.38999999999993</v>
      </c>
      <c r="Y888" s="117"/>
      <c r="Z888" s="27"/>
      <c r="AA888" s="33"/>
      <c r="AB888" s="27"/>
      <c r="AC888" s="27"/>
      <c r="AD888" s="27"/>
      <c r="AE888" s="118"/>
      <c r="AF888" s="117"/>
      <c r="AG888" s="27"/>
      <c r="AH888" s="33"/>
      <c r="AI888" s="27"/>
      <c r="AJ888" s="27"/>
      <c r="AK888" s="118"/>
      <c r="AL888" s="70"/>
    </row>
    <row r="889" spans="1:38" x14ac:dyDescent="0.2">
      <c r="A889" s="72"/>
      <c r="B889" s="34">
        <f t="shared" si="3772"/>
        <v>884</v>
      </c>
      <c r="C889" s="2" t="s">
        <v>1200</v>
      </c>
      <c r="D889" s="55">
        <v>44751</v>
      </c>
      <c r="E889" s="2" t="s">
        <v>49</v>
      </c>
      <c r="F889" s="47" t="s">
        <v>46</v>
      </c>
      <c r="G889" s="47" t="s">
        <v>1273</v>
      </c>
      <c r="H889" s="47">
        <v>1100</v>
      </c>
      <c r="I889" s="47" t="s">
        <v>131</v>
      </c>
      <c r="J889" s="47" t="s">
        <v>120</v>
      </c>
      <c r="K889" s="121" t="s">
        <v>772</v>
      </c>
      <c r="L889" s="33" t="s">
        <v>56</v>
      </c>
      <c r="M889" s="10">
        <v>6.44</v>
      </c>
      <c r="N889" s="27">
        <v>1.8448837209302327</v>
      </c>
      <c r="O889" s="28">
        <v>2.67</v>
      </c>
      <c r="P889" s="27">
        <v>1.1261538461538458</v>
      </c>
      <c r="Q889" s="40">
        <f t="shared" si="3297"/>
        <v>-3</v>
      </c>
      <c r="R889" s="42">
        <f t="shared" ref="R889:R890" si="4002">Q889+R888</f>
        <v>221.80000000000024</v>
      </c>
      <c r="S889" s="10">
        <f t="shared" ref="S889:S890" si="4003">M889</f>
        <v>6.44</v>
      </c>
      <c r="T889" s="27">
        <f t="shared" ref="T889:T890" si="4004">IF(S889&gt;0,T$4,0)</f>
        <v>1</v>
      </c>
      <c r="U889" s="28">
        <f t="shared" ref="U889:U890" si="4005">O889</f>
        <v>2.67</v>
      </c>
      <c r="V889" s="27">
        <f t="shared" ref="V889:V890" si="4006">IF(U889&gt;0,V$4,0)</f>
        <v>1</v>
      </c>
      <c r="W889" s="40">
        <f t="shared" si="3826"/>
        <v>-2</v>
      </c>
      <c r="X889" s="42">
        <f t="shared" ref="X889:X890" si="4007">W889+X888</f>
        <v>367.38999999999993</v>
      </c>
      <c r="Y889" s="117"/>
      <c r="Z889" s="27"/>
      <c r="AA889" s="33"/>
      <c r="AB889" s="27"/>
      <c r="AC889" s="27"/>
      <c r="AD889" s="27"/>
      <c r="AE889" s="118"/>
      <c r="AF889" s="117"/>
      <c r="AG889" s="27"/>
      <c r="AH889" s="33"/>
      <c r="AI889" s="27"/>
      <c r="AJ889" s="27"/>
      <c r="AK889" s="118"/>
      <c r="AL889" s="70"/>
    </row>
    <row r="890" spans="1:38" x14ac:dyDescent="0.2">
      <c r="A890" s="72"/>
      <c r="B890" s="34">
        <f t="shared" si="3772"/>
        <v>885</v>
      </c>
      <c r="C890" s="2" t="s">
        <v>1505</v>
      </c>
      <c r="D890" s="55">
        <v>44752</v>
      </c>
      <c r="E890" s="2" t="s">
        <v>32</v>
      </c>
      <c r="F890" s="47" t="s">
        <v>25</v>
      </c>
      <c r="G890" s="47" t="s">
        <v>67</v>
      </c>
      <c r="H890" s="47">
        <v>1200</v>
      </c>
      <c r="I890" s="47" t="s">
        <v>133</v>
      </c>
      <c r="J890" s="47" t="s">
        <v>120</v>
      </c>
      <c r="K890" s="121" t="s">
        <v>772</v>
      </c>
      <c r="L890" s="33" t="s">
        <v>1509</v>
      </c>
      <c r="M890" s="10">
        <v>4</v>
      </c>
      <c r="N890" s="27">
        <v>3.3200000000000003</v>
      </c>
      <c r="O890" s="28">
        <v>1.84</v>
      </c>
      <c r="P890" s="27">
        <v>3.9381512605042022</v>
      </c>
      <c r="Q890" s="40">
        <f t="shared" si="3297"/>
        <v>-7.3</v>
      </c>
      <c r="R890" s="42">
        <f t="shared" si="4002"/>
        <v>214.50000000000023</v>
      </c>
      <c r="S890" s="10">
        <f t="shared" si="4003"/>
        <v>4</v>
      </c>
      <c r="T890" s="27">
        <f t="shared" si="4004"/>
        <v>1</v>
      </c>
      <c r="U890" s="28">
        <f t="shared" si="4005"/>
        <v>1.84</v>
      </c>
      <c r="V890" s="27">
        <f t="shared" si="4006"/>
        <v>1</v>
      </c>
      <c r="W890" s="40">
        <f t="shared" si="3826"/>
        <v>-2</v>
      </c>
      <c r="X890" s="42">
        <f t="shared" si="4007"/>
        <v>365.38999999999993</v>
      </c>
      <c r="Y890" s="117"/>
      <c r="Z890" s="27"/>
      <c r="AA890" s="33"/>
      <c r="AB890" s="27"/>
      <c r="AC890" s="27"/>
      <c r="AD890" s="27"/>
      <c r="AE890" s="118"/>
      <c r="AF890" s="117"/>
      <c r="AG890" s="27"/>
      <c r="AH890" s="33"/>
      <c r="AI890" s="27"/>
      <c r="AJ890" s="27"/>
      <c r="AK890" s="118"/>
      <c r="AL890" s="70"/>
    </row>
    <row r="891" spans="1:38" x14ac:dyDescent="0.2">
      <c r="A891" s="72"/>
      <c r="B891" s="34">
        <f t="shared" si="3772"/>
        <v>886</v>
      </c>
      <c r="C891" s="2" t="s">
        <v>1506</v>
      </c>
      <c r="D891" s="55">
        <v>44752</v>
      </c>
      <c r="E891" s="2" t="s">
        <v>55</v>
      </c>
      <c r="F891" s="47" t="s">
        <v>36</v>
      </c>
      <c r="G891" s="47" t="s">
        <v>67</v>
      </c>
      <c r="H891" s="47">
        <v>1100</v>
      </c>
      <c r="I891" s="47" t="s">
        <v>131</v>
      </c>
      <c r="J891" s="47" t="s">
        <v>120</v>
      </c>
      <c r="K891" s="121" t="s">
        <v>772</v>
      </c>
      <c r="L891" s="33" t="s">
        <v>9</v>
      </c>
      <c r="M891" s="10">
        <v>4.3499999999999996</v>
      </c>
      <c r="N891" s="27">
        <v>2.9909513435003627</v>
      </c>
      <c r="O891" s="28">
        <v>2.6</v>
      </c>
      <c r="P891" s="27">
        <v>1.8553846153846154</v>
      </c>
      <c r="Q891" s="40">
        <f t="shared" si="3297"/>
        <v>13</v>
      </c>
      <c r="R891" s="42">
        <f t="shared" ref="R891" si="4008">Q891+R890</f>
        <v>227.50000000000023</v>
      </c>
      <c r="S891" s="10">
        <f t="shared" ref="S891" si="4009">M891</f>
        <v>4.3499999999999996</v>
      </c>
      <c r="T891" s="27">
        <f t="shared" ref="T891" si="4010">IF(S891&gt;0,T$4,0)</f>
        <v>1</v>
      </c>
      <c r="U891" s="28">
        <f t="shared" ref="U891" si="4011">O891</f>
        <v>2.6</v>
      </c>
      <c r="V891" s="27">
        <f t="shared" ref="V891" si="4012">IF(U891&gt;0,V$4,0)</f>
        <v>1</v>
      </c>
      <c r="W891" s="40">
        <f t="shared" si="3826"/>
        <v>4.95</v>
      </c>
      <c r="X891" s="42">
        <f t="shared" ref="X891" si="4013">W891+X890</f>
        <v>370.33999999999992</v>
      </c>
      <c r="Y891" s="117"/>
      <c r="Z891" s="27"/>
      <c r="AA891" s="33"/>
      <c r="AB891" s="27"/>
      <c r="AC891" s="27"/>
      <c r="AD891" s="27"/>
      <c r="AE891" s="118"/>
      <c r="AF891" s="117"/>
      <c r="AG891" s="27"/>
      <c r="AH891" s="33"/>
      <c r="AI891" s="27"/>
      <c r="AJ891" s="27"/>
      <c r="AK891" s="118"/>
      <c r="AL891" s="70"/>
    </row>
    <row r="892" spans="1:38" x14ac:dyDescent="0.2">
      <c r="A892" s="72"/>
      <c r="B892" s="34">
        <f t="shared" si="3772"/>
        <v>887</v>
      </c>
      <c r="C892" s="2" t="s">
        <v>941</v>
      </c>
      <c r="D892" s="55">
        <v>44755</v>
      </c>
      <c r="E892" s="2" t="s">
        <v>43</v>
      </c>
      <c r="F892" s="47" t="s">
        <v>25</v>
      </c>
      <c r="G892" s="47" t="s">
        <v>67</v>
      </c>
      <c r="H892" s="47">
        <v>1300</v>
      </c>
      <c r="I892" s="47" t="s">
        <v>133</v>
      </c>
      <c r="J892" s="47" t="s">
        <v>120</v>
      </c>
      <c r="K892" s="121" t="s">
        <v>772</v>
      </c>
      <c r="L892" s="33" t="s">
        <v>86</v>
      </c>
      <c r="M892" s="10">
        <v>11</v>
      </c>
      <c r="N892" s="27">
        <v>1</v>
      </c>
      <c r="O892" s="28">
        <v>2.94</v>
      </c>
      <c r="P892" s="27">
        <v>0.502857142857143</v>
      </c>
      <c r="Q892" s="40">
        <f t="shared" si="3297"/>
        <v>-1.5</v>
      </c>
      <c r="R892" s="42">
        <f t="shared" ref="R892" si="4014">Q892+R891</f>
        <v>226.00000000000023</v>
      </c>
      <c r="S892" s="10">
        <f t="shared" ref="S892" si="4015">M892</f>
        <v>11</v>
      </c>
      <c r="T892" s="27">
        <f t="shared" ref="T892" si="4016">IF(S892&gt;0,T$4,0)</f>
        <v>1</v>
      </c>
      <c r="U892" s="28">
        <f t="shared" ref="U892" si="4017">O892</f>
        <v>2.94</v>
      </c>
      <c r="V892" s="27">
        <f t="shared" ref="V892" si="4018">IF(U892&gt;0,V$4,0)</f>
        <v>1</v>
      </c>
      <c r="W892" s="40">
        <f t="shared" si="3826"/>
        <v>-2</v>
      </c>
      <c r="X892" s="42">
        <f t="shared" ref="X892" si="4019">W892+X891</f>
        <v>368.33999999999992</v>
      </c>
      <c r="Y892" s="117"/>
      <c r="Z892" s="27"/>
      <c r="AA892" s="33"/>
      <c r="AB892" s="27"/>
      <c r="AC892" s="27"/>
      <c r="AD892" s="27"/>
      <c r="AE892" s="118"/>
      <c r="AF892" s="117"/>
      <c r="AG892" s="27"/>
      <c r="AH892" s="33"/>
      <c r="AI892" s="27"/>
      <c r="AJ892" s="27"/>
      <c r="AK892" s="118"/>
      <c r="AL892" s="70"/>
    </row>
    <row r="893" spans="1:38" x14ac:dyDescent="0.2">
      <c r="A893" s="72"/>
      <c r="B893" s="34">
        <f t="shared" si="3772"/>
        <v>888</v>
      </c>
      <c r="C893" s="2" t="s">
        <v>1510</v>
      </c>
      <c r="D893" s="55">
        <v>44757</v>
      </c>
      <c r="E893" s="2" t="s">
        <v>51</v>
      </c>
      <c r="F893" s="47" t="s">
        <v>36</v>
      </c>
      <c r="G893" s="47" t="s">
        <v>245</v>
      </c>
      <c r="H893" s="47">
        <v>1100</v>
      </c>
      <c r="I893" s="47" t="s">
        <v>133</v>
      </c>
      <c r="J893" s="47" t="s">
        <v>120</v>
      </c>
      <c r="K893" s="121" t="s">
        <v>772</v>
      </c>
      <c r="L893" s="33" t="s">
        <v>12</v>
      </c>
      <c r="M893" s="10">
        <v>4.95</v>
      </c>
      <c r="N893" s="27">
        <v>2.52</v>
      </c>
      <c r="O893" s="28">
        <v>1.83</v>
      </c>
      <c r="P893" s="27">
        <v>3.0010256410256413</v>
      </c>
      <c r="Q893" s="40">
        <f t="shared" si="3297"/>
        <v>0</v>
      </c>
      <c r="R893" s="42">
        <f t="shared" ref="R893" si="4020">Q893+R892</f>
        <v>226.00000000000023</v>
      </c>
      <c r="S893" s="10">
        <f t="shared" ref="S893" si="4021">M893</f>
        <v>4.95</v>
      </c>
      <c r="T893" s="27">
        <f t="shared" ref="T893" si="4022">IF(S893&gt;0,T$4,0)</f>
        <v>1</v>
      </c>
      <c r="U893" s="28">
        <f t="shared" ref="U893" si="4023">O893</f>
        <v>1.83</v>
      </c>
      <c r="V893" s="27">
        <f t="shared" ref="V893" si="4024">IF(U893&gt;0,V$4,0)</f>
        <v>1</v>
      </c>
      <c r="W893" s="40">
        <f t="shared" si="3826"/>
        <v>-0.17</v>
      </c>
      <c r="X893" s="42">
        <f t="shared" ref="X893" si="4025">W893+X892</f>
        <v>368.1699999999999</v>
      </c>
      <c r="Y893" s="117"/>
      <c r="Z893" s="27"/>
      <c r="AA893" s="33"/>
      <c r="AB893" s="27"/>
      <c r="AC893" s="27"/>
      <c r="AD893" s="27"/>
      <c r="AE893" s="118"/>
      <c r="AF893" s="117"/>
      <c r="AG893" s="27"/>
      <c r="AH893" s="33"/>
      <c r="AI893" s="27"/>
      <c r="AJ893" s="27"/>
      <c r="AK893" s="118"/>
      <c r="AL893" s="70"/>
    </row>
    <row r="894" spans="1:38" x14ac:dyDescent="0.2">
      <c r="A894" s="72"/>
      <c r="B894" s="34">
        <f t="shared" si="3772"/>
        <v>889</v>
      </c>
      <c r="C894" s="2" t="s">
        <v>1511</v>
      </c>
      <c r="D894" s="55">
        <v>44757</v>
      </c>
      <c r="E894" s="2" t="s">
        <v>51</v>
      </c>
      <c r="F894" s="47" t="s">
        <v>36</v>
      </c>
      <c r="G894" s="47" t="s">
        <v>245</v>
      </c>
      <c r="H894" s="47">
        <v>1100</v>
      </c>
      <c r="I894" s="47" t="s">
        <v>133</v>
      </c>
      <c r="J894" s="47" t="s">
        <v>120</v>
      </c>
      <c r="K894" s="121" t="s">
        <v>772</v>
      </c>
      <c r="L894" s="33" t="s">
        <v>8</v>
      </c>
      <c r="M894" s="10">
        <v>2.65</v>
      </c>
      <c r="N894" s="27">
        <v>6.0411396011396006</v>
      </c>
      <c r="O894" s="28">
        <v>1.5</v>
      </c>
      <c r="P894" s="27">
        <v>0</v>
      </c>
      <c r="Q894" s="40">
        <f t="shared" si="3297"/>
        <v>-6</v>
      </c>
      <c r="R894" s="42">
        <f t="shared" ref="R894" si="4026">Q894+R893</f>
        <v>220.00000000000023</v>
      </c>
      <c r="S894" s="10">
        <f t="shared" ref="S894" si="4027">M894</f>
        <v>2.65</v>
      </c>
      <c r="T894" s="27">
        <f t="shared" ref="T894" si="4028">IF(S894&gt;0,T$4,0)</f>
        <v>1</v>
      </c>
      <c r="U894" s="28">
        <f t="shared" ref="U894" si="4029">O894</f>
        <v>1.5</v>
      </c>
      <c r="V894" s="27">
        <f t="shared" ref="V894" si="4030">IF(U894&gt;0,V$4,0)</f>
        <v>1</v>
      </c>
      <c r="W894" s="40">
        <f t="shared" si="3826"/>
        <v>-0.5</v>
      </c>
      <c r="X894" s="42">
        <f t="shared" ref="X894" si="4031">W894+X893</f>
        <v>367.6699999999999</v>
      </c>
      <c r="Y894" s="117"/>
      <c r="Z894" s="27"/>
      <c r="AA894" s="33"/>
      <c r="AB894" s="27"/>
      <c r="AC894" s="27"/>
      <c r="AD894" s="27"/>
      <c r="AE894" s="118"/>
      <c r="AF894" s="117"/>
      <c r="AG894" s="27"/>
      <c r="AH894" s="33"/>
      <c r="AI894" s="27"/>
      <c r="AJ894" s="27"/>
      <c r="AK894" s="118"/>
      <c r="AL894" s="70"/>
    </row>
    <row r="895" spans="1:38" x14ac:dyDescent="0.2">
      <c r="A895" s="72"/>
      <c r="B895" s="34">
        <f t="shared" si="3772"/>
        <v>890</v>
      </c>
      <c r="C895" s="2" t="s">
        <v>1514</v>
      </c>
      <c r="D895" s="55">
        <v>44757</v>
      </c>
      <c r="E895" s="2" t="s">
        <v>51</v>
      </c>
      <c r="F895" s="47" t="s">
        <v>36</v>
      </c>
      <c r="G895" s="47" t="s">
        <v>245</v>
      </c>
      <c r="H895" s="47">
        <v>1100</v>
      </c>
      <c r="I895" s="47" t="s">
        <v>133</v>
      </c>
      <c r="J895" s="47" t="s">
        <v>120</v>
      </c>
      <c r="K895" s="121" t="s">
        <v>772</v>
      </c>
      <c r="L895" s="33" t="s">
        <v>9</v>
      </c>
      <c r="M895" s="10">
        <v>4.3499999999999996</v>
      </c>
      <c r="N895" s="27">
        <v>2.9909513435003627</v>
      </c>
      <c r="O895" s="28">
        <v>1.41</v>
      </c>
      <c r="P895" s="27">
        <v>0</v>
      </c>
      <c r="Q895" s="40">
        <f t="shared" si="3297"/>
        <v>10</v>
      </c>
      <c r="R895" s="42">
        <f t="shared" ref="R895:R898" si="4032">Q895+R894</f>
        <v>230.00000000000023</v>
      </c>
      <c r="S895" s="10">
        <f t="shared" ref="S895:S898" si="4033">M895</f>
        <v>4.3499999999999996</v>
      </c>
      <c r="T895" s="27">
        <f t="shared" ref="T895:T898" si="4034">IF(S895&gt;0,T$4,0)</f>
        <v>1</v>
      </c>
      <c r="U895" s="28">
        <f t="shared" ref="U895:U898" si="4035">O895</f>
        <v>1.41</v>
      </c>
      <c r="V895" s="27">
        <f t="shared" ref="V895:V898" si="4036">IF(U895&gt;0,V$4,0)</f>
        <v>1</v>
      </c>
      <c r="W895" s="40">
        <f t="shared" si="3826"/>
        <v>3.76</v>
      </c>
      <c r="X895" s="42">
        <f t="shared" ref="X895:X898" si="4037">W895+X894</f>
        <v>371.42999999999989</v>
      </c>
      <c r="Y895" s="117"/>
      <c r="Z895" s="27"/>
      <c r="AA895" s="33"/>
      <c r="AB895" s="27"/>
      <c r="AC895" s="27"/>
      <c r="AD895" s="27"/>
      <c r="AE895" s="118"/>
      <c r="AF895" s="117"/>
      <c r="AG895" s="27"/>
      <c r="AH895" s="33"/>
      <c r="AI895" s="27"/>
      <c r="AJ895" s="27"/>
      <c r="AK895" s="118"/>
      <c r="AL895" s="70"/>
    </row>
    <row r="896" spans="1:38" x14ac:dyDescent="0.2">
      <c r="A896" s="72"/>
      <c r="B896" s="34">
        <f t="shared" si="3772"/>
        <v>891</v>
      </c>
      <c r="C896" s="2" t="s">
        <v>1513</v>
      </c>
      <c r="D896" s="55">
        <v>44757</v>
      </c>
      <c r="E896" s="2" t="s">
        <v>509</v>
      </c>
      <c r="F896" s="47" t="s">
        <v>36</v>
      </c>
      <c r="G896" s="47" t="s">
        <v>67</v>
      </c>
      <c r="H896" s="47">
        <v>900</v>
      </c>
      <c r="I896" s="47" t="s">
        <v>131</v>
      </c>
      <c r="J896" s="47" t="s">
        <v>178</v>
      </c>
      <c r="K896" s="121" t="s">
        <v>772</v>
      </c>
      <c r="L896" s="33" t="s">
        <v>8</v>
      </c>
      <c r="M896" s="10">
        <v>4.2</v>
      </c>
      <c r="N896" s="27">
        <v>3.1123076923076924</v>
      </c>
      <c r="O896" s="28">
        <v>1.98</v>
      </c>
      <c r="P896" s="27">
        <v>3.2266666666666666</v>
      </c>
      <c r="Q896" s="40">
        <f t="shared" si="3297"/>
        <v>0</v>
      </c>
      <c r="R896" s="42">
        <f t="shared" si="4032"/>
        <v>230.00000000000023</v>
      </c>
      <c r="S896" s="10">
        <f t="shared" si="4033"/>
        <v>4.2</v>
      </c>
      <c r="T896" s="27">
        <f t="shared" si="4034"/>
        <v>1</v>
      </c>
      <c r="U896" s="28">
        <f t="shared" si="4035"/>
        <v>1.98</v>
      </c>
      <c r="V896" s="27">
        <f t="shared" si="4036"/>
        <v>1</v>
      </c>
      <c r="W896" s="40">
        <f t="shared" si="3826"/>
        <v>-0.02</v>
      </c>
      <c r="X896" s="42">
        <f t="shared" si="4037"/>
        <v>371.40999999999991</v>
      </c>
      <c r="Y896" s="117"/>
      <c r="Z896" s="27"/>
      <c r="AA896" s="33"/>
      <c r="AB896" s="27"/>
      <c r="AC896" s="27"/>
      <c r="AD896" s="27"/>
      <c r="AE896" s="118"/>
      <c r="AF896" s="117"/>
      <c r="AG896" s="27"/>
      <c r="AH896" s="33"/>
      <c r="AI896" s="27"/>
      <c r="AJ896" s="27"/>
      <c r="AK896" s="118"/>
      <c r="AL896" s="70"/>
    </row>
    <row r="897" spans="1:38" x14ac:dyDescent="0.2">
      <c r="A897" s="72"/>
      <c r="B897" s="34">
        <f t="shared" si="3772"/>
        <v>892</v>
      </c>
      <c r="C897" s="2" t="s">
        <v>1512</v>
      </c>
      <c r="D897" s="55">
        <v>44757</v>
      </c>
      <c r="E897" s="2" t="s">
        <v>509</v>
      </c>
      <c r="F897" s="47" t="s">
        <v>34</v>
      </c>
      <c r="G897" s="47" t="s">
        <v>67</v>
      </c>
      <c r="H897" s="47">
        <v>1100</v>
      </c>
      <c r="I897" s="47" t="s">
        <v>131</v>
      </c>
      <c r="J897" s="47" t="s">
        <v>178</v>
      </c>
      <c r="K897" s="121" t="s">
        <v>772</v>
      </c>
      <c r="L897" s="33" t="s">
        <v>9</v>
      </c>
      <c r="M897" s="10">
        <v>1.86</v>
      </c>
      <c r="N897" s="27">
        <v>11.625142857142855</v>
      </c>
      <c r="O897" s="28">
        <v>1.46</v>
      </c>
      <c r="P897" s="27">
        <v>0</v>
      </c>
      <c r="Q897" s="40">
        <f t="shared" si="3297"/>
        <v>10</v>
      </c>
      <c r="R897" s="42">
        <f t="shared" si="4032"/>
        <v>240.00000000000023</v>
      </c>
      <c r="S897" s="10">
        <f t="shared" si="4033"/>
        <v>1.86</v>
      </c>
      <c r="T897" s="27">
        <f t="shared" si="4034"/>
        <v>1</v>
      </c>
      <c r="U897" s="28">
        <f t="shared" si="4035"/>
        <v>1.46</v>
      </c>
      <c r="V897" s="27">
        <f t="shared" si="4036"/>
        <v>1</v>
      </c>
      <c r="W897" s="40">
        <f t="shared" si="3826"/>
        <v>1.32</v>
      </c>
      <c r="X897" s="42">
        <f t="shared" si="4037"/>
        <v>372.7299999999999</v>
      </c>
      <c r="Y897" s="117"/>
      <c r="Z897" s="27"/>
      <c r="AA897" s="33"/>
      <c r="AB897" s="27"/>
      <c r="AC897" s="27"/>
      <c r="AD897" s="27"/>
      <c r="AE897" s="118"/>
      <c r="AF897" s="117"/>
      <c r="AG897" s="27"/>
      <c r="AH897" s="33"/>
      <c r="AI897" s="27"/>
      <c r="AJ897" s="27"/>
      <c r="AK897" s="118"/>
      <c r="AL897" s="70"/>
    </row>
    <row r="898" spans="1:38" x14ac:dyDescent="0.2">
      <c r="A898" s="72"/>
      <c r="B898" s="34">
        <f t="shared" si="3772"/>
        <v>893</v>
      </c>
      <c r="C898" s="2" t="s">
        <v>1517</v>
      </c>
      <c r="D898" s="55">
        <v>44758</v>
      </c>
      <c r="E898" s="2" t="s">
        <v>14</v>
      </c>
      <c r="F898" s="47" t="s">
        <v>25</v>
      </c>
      <c r="G898" s="47" t="s">
        <v>67</v>
      </c>
      <c r="H898" s="47">
        <v>1114</v>
      </c>
      <c r="I898" s="47" t="s">
        <v>133</v>
      </c>
      <c r="J898" s="47" t="s">
        <v>120</v>
      </c>
      <c r="K898" s="121" t="s">
        <v>772</v>
      </c>
      <c r="L898" s="33" t="s">
        <v>8</v>
      </c>
      <c r="M898" s="10">
        <v>6.6</v>
      </c>
      <c r="N898" s="27">
        <v>1.7861904761904766</v>
      </c>
      <c r="O898" s="28">
        <v>2.02</v>
      </c>
      <c r="P898" s="27">
        <v>1.7399999999999998</v>
      </c>
      <c r="Q898" s="40">
        <f t="shared" si="3297"/>
        <v>0</v>
      </c>
      <c r="R898" s="42">
        <f t="shared" si="4032"/>
        <v>240.00000000000023</v>
      </c>
      <c r="S898" s="10">
        <f t="shared" si="4033"/>
        <v>6.6</v>
      </c>
      <c r="T898" s="27">
        <f t="shared" si="4034"/>
        <v>1</v>
      </c>
      <c r="U898" s="28">
        <f t="shared" si="4035"/>
        <v>2.02</v>
      </c>
      <c r="V898" s="27">
        <f t="shared" si="4036"/>
        <v>1</v>
      </c>
      <c r="W898" s="40">
        <f t="shared" si="3826"/>
        <v>0.02</v>
      </c>
      <c r="X898" s="42">
        <f t="shared" si="4037"/>
        <v>372.74999999999989</v>
      </c>
      <c r="Y898" s="117"/>
      <c r="Z898" s="27"/>
      <c r="AA898" s="33"/>
      <c r="AB898" s="27"/>
      <c r="AC898" s="27"/>
      <c r="AD898" s="27"/>
      <c r="AE898" s="118"/>
      <c r="AF898" s="117"/>
      <c r="AG898" s="27"/>
      <c r="AH898" s="33"/>
      <c r="AI898" s="27"/>
      <c r="AJ898" s="27"/>
      <c r="AK898" s="118"/>
      <c r="AL898" s="70"/>
    </row>
    <row r="899" spans="1:38" x14ac:dyDescent="0.2">
      <c r="A899" s="72"/>
      <c r="B899" s="34">
        <f t="shared" si="3772"/>
        <v>894</v>
      </c>
      <c r="C899" s="2" t="s">
        <v>1515</v>
      </c>
      <c r="D899" s="55">
        <v>44758</v>
      </c>
      <c r="E899" s="2" t="s">
        <v>31</v>
      </c>
      <c r="F899" s="47" t="s">
        <v>29</v>
      </c>
      <c r="G899" s="47" t="s">
        <v>189</v>
      </c>
      <c r="H899" s="47">
        <v>1200</v>
      </c>
      <c r="I899" s="47" t="s">
        <v>131</v>
      </c>
      <c r="J899" s="47" t="s">
        <v>120</v>
      </c>
      <c r="K899" s="121" t="s">
        <v>772</v>
      </c>
      <c r="L899" s="33" t="s">
        <v>9</v>
      </c>
      <c r="M899" s="10">
        <v>12.5</v>
      </c>
      <c r="N899" s="27">
        <v>0.86652173913043484</v>
      </c>
      <c r="O899" s="28">
        <v>3.04</v>
      </c>
      <c r="P899" s="27">
        <v>0.4206666666666668</v>
      </c>
      <c r="Q899" s="40">
        <f t="shared" si="3297"/>
        <v>10.8</v>
      </c>
      <c r="R899" s="42">
        <f t="shared" ref="R899:R901" si="4038">Q899+R898</f>
        <v>250.80000000000024</v>
      </c>
      <c r="S899" s="10">
        <f t="shared" ref="S899:S901" si="4039">M899</f>
        <v>12.5</v>
      </c>
      <c r="T899" s="27">
        <f t="shared" ref="T899:T901" si="4040">IF(S899&gt;0,T$4,0)</f>
        <v>1</v>
      </c>
      <c r="U899" s="28">
        <f t="shared" ref="U899:U901" si="4041">O899</f>
        <v>3.04</v>
      </c>
      <c r="V899" s="27">
        <f t="shared" ref="V899:V901" si="4042">IF(U899&gt;0,V$4,0)</f>
        <v>1</v>
      </c>
      <c r="W899" s="40">
        <f t="shared" si="3826"/>
        <v>13.54</v>
      </c>
      <c r="X899" s="42">
        <f t="shared" ref="X899:X901" si="4043">W899+X898</f>
        <v>386.28999999999991</v>
      </c>
      <c r="Y899" s="117"/>
      <c r="Z899" s="27"/>
      <c r="AA899" s="33"/>
      <c r="AB899" s="27"/>
      <c r="AC899" s="27"/>
      <c r="AD899" s="27"/>
      <c r="AE899" s="118"/>
      <c r="AF899" s="117"/>
      <c r="AG899" s="27"/>
      <c r="AH899" s="33"/>
      <c r="AI899" s="27"/>
      <c r="AJ899" s="27"/>
      <c r="AK899" s="118"/>
      <c r="AL899" s="70"/>
    </row>
    <row r="900" spans="1:38" x14ac:dyDescent="0.2">
      <c r="A900" s="72"/>
      <c r="B900" s="34">
        <f t="shared" si="3772"/>
        <v>895</v>
      </c>
      <c r="C900" s="2" t="s">
        <v>1516</v>
      </c>
      <c r="D900" s="55">
        <v>44758</v>
      </c>
      <c r="E900" s="2" t="s">
        <v>94</v>
      </c>
      <c r="F900" s="47" t="s">
        <v>645</v>
      </c>
      <c r="G900" s="47" t="s">
        <v>72</v>
      </c>
      <c r="H900" s="47">
        <v>1100</v>
      </c>
      <c r="I900" s="47" t="s">
        <v>133</v>
      </c>
      <c r="J900" s="47" t="s">
        <v>178</v>
      </c>
      <c r="K900" s="121" t="s">
        <v>772</v>
      </c>
      <c r="L900" s="33" t="s">
        <v>12</v>
      </c>
      <c r="M900" s="10">
        <v>2.12</v>
      </c>
      <c r="N900" s="27">
        <v>8.9714285714285698</v>
      </c>
      <c r="O900" s="28">
        <v>1.44</v>
      </c>
      <c r="P900" s="27">
        <v>0</v>
      </c>
      <c r="Q900" s="40">
        <f t="shared" si="3297"/>
        <v>-9</v>
      </c>
      <c r="R900" s="42">
        <f t="shared" si="4038"/>
        <v>241.80000000000024</v>
      </c>
      <c r="S900" s="10">
        <f t="shared" si="4039"/>
        <v>2.12</v>
      </c>
      <c r="T900" s="27">
        <f t="shared" si="4040"/>
        <v>1</v>
      </c>
      <c r="U900" s="28">
        <f t="shared" si="4041"/>
        <v>1.44</v>
      </c>
      <c r="V900" s="27">
        <f t="shared" si="4042"/>
        <v>1</v>
      </c>
      <c r="W900" s="40">
        <f t="shared" si="3826"/>
        <v>-0.56000000000000005</v>
      </c>
      <c r="X900" s="42">
        <f t="shared" si="4043"/>
        <v>385.7299999999999</v>
      </c>
      <c r="Y900" s="117"/>
      <c r="Z900" s="27"/>
      <c r="AA900" s="33"/>
      <c r="AB900" s="27"/>
      <c r="AC900" s="27"/>
      <c r="AD900" s="27"/>
      <c r="AE900" s="118"/>
      <c r="AF900" s="117"/>
      <c r="AG900" s="27"/>
      <c r="AH900" s="33"/>
      <c r="AI900" s="27"/>
      <c r="AJ900" s="27"/>
      <c r="AK900" s="118"/>
      <c r="AL900" s="70"/>
    </row>
    <row r="901" spans="1:38" x14ac:dyDescent="0.2">
      <c r="A901" s="72"/>
      <c r="B901" s="34">
        <f t="shared" si="3772"/>
        <v>896</v>
      </c>
      <c r="C901" s="2" t="s">
        <v>844</v>
      </c>
      <c r="D901" s="55">
        <v>44759</v>
      </c>
      <c r="E901" s="2" t="s">
        <v>865</v>
      </c>
      <c r="F901" s="47" t="s">
        <v>36</v>
      </c>
      <c r="G901" s="47" t="s">
        <v>67</v>
      </c>
      <c r="H901" s="47">
        <v>1200</v>
      </c>
      <c r="I901" s="47" t="s">
        <v>131</v>
      </c>
      <c r="J901" s="47" t="s">
        <v>120</v>
      </c>
      <c r="K901" s="121" t="s">
        <v>772</v>
      </c>
      <c r="L901" s="33" t="s">
        <v>9</v>
      </c>
      <c r="M901" s="10">
        <v>1.32</v>
      </c>
      <c r="N901" s="27">
        <v>31.340487804878052</v>
      </c>
      <c r="O901" s="28">
        <v>1.0900000000000001</v>
      </c>
      <c r="P901" s="27">
        <v>0</v>
      </c>
      <c r="Q901" s="40">
        <f t="shared" si="3297"/>
        <v>10</v>
      </c>
      <c r="R901" s="42">
        <f t="shared" si="4038"/>
        <v>251.80000000000024</v>
      </c>
      <c r="S901" s="10">
        <f t="shared" si="4039"/>
        <v>1.32</v>
      </c>
      <c r="T901" s="27">
        <f t="shared" si="4040"/>
        <v>1</v>
      </c>
      <c r="U901" s="28">
        <f t="shared" si="4041"/>
        <v>1.0900000000000001</v>
      </c>
      <c r="V901" s="27">
        <f t="shared" si="4042"/>
        <v>1</v>
      </c>
      <c r="W901" s="40">
        <f t="shared" si="3826"/>
        <v>0.41</v>
      </c>
      <c r="X901" s="42">
        <f t="shared" si="4043"/>
        <v>386.13999999999993</v>
      </c>
      <c r="Y901" s="117"/>
      <c r="Z901" s="27"/>
      <c r="AA901" s="33"/>
      <c r="AB901" s="27"/>
      <c r="AC901" s="27"/>
      <c r="AD901" s="27"/>
      <c r="AE901" s="118"/>
      <c r="AF901" s="117"/>
      <c r="AG901" s="27"/>
      <c r="AH901" s="33"/>
      <c r="AI901" s="27"/>
      <c r="AJ901" s="27"/>
      <c r="AK901" s="118"/>
      <c r="AL901" s="70"/>
    </row>
    <row r="902" spans="1:38" x14ac:dyDescent="0.2">
      <c r="A902" s="72"/>
      <c r="B902" s="34">
        <f t="shared" si="3772"/>
        <v>897</v>
      </c>
      <c r="C902" s="2" t="s">
        <v>1121</v>
      </c>
      <c r="D902" s="55">
        <v>44762</v>
      </c>
      <c r="E902" s="2" t="s">
        <v>615</v>
      </c>
      <c r="F902" s="47" t="s">
        <v>36</v>
      </c>
      <c r="G902" s="47" t="s">
        <v>245</v>
      </c>
      <c r="H902" s="47">
        <v>1100</v>
      </c>
      <c r="I902" s="47" t="s">
        <v>133</v>
      </c>
      <c r="J902" s="47" t="s">
        <v>178</v>
      </c>
      <c r="K902" s="121" t="s">
        <v>772</v>
      </c>
      <c r="L902" s="33" t="s">
        <v>110</v>
      </c>
      <c r="M902" s="10">
        <v>4.0199999999999996</v>
      </c>
      <c r="N902" s="27">
        <v>3.3200000000000003</v>
      </c>
      <c r="O902" s="28">
        <v>1.89</v>
      </c>
      <c r="P902" s="27">
        <v>3.737142857142858</v>
      </c>
      <c r="Q902" s="40">
        <f t="shared" si="3297"/>
        <v>-7.1</v>
      </c>
      <c r="R902" s="42">
        <f t="shared" ref="R902" si="4044">Q902+R901</f>
        <v>244.70000000000024</v>
      </c>
      <c r="S902" s="10">
        <f t="shared" ref="S902" si="4045">M902</f>
        <v>4.0199999999999996</v>
      </c>
      <c r="T902" s="27">
        <f t="shared" ref="T902" si="4046">IF(S902&gt;0,T$4,0)</f>
        <v>1</v>
      </c>
      <c r="U902" s="28">
        <f t="shared" ref="U902" si="4047">O902</f>
        <v>1.89</v>
      </c>
      <c r="V902" s="27">
        <f t="shared" ref="V902" si="4048">IF(U902&gt;0,V$4,0)</f>
        <v>1</v>
      </c>
      <c r="W902" s="40">
        <f t="shared" si="3826"/>
        <v>-2</v>
      </c>
      <c r="X902" s="42">
        <f t="shared" ref="X902" si="4049">W902+X901</f>
        <v>384.13999999999993</v>
      </c>
      <c r="Y902" s="117"/>
      <c r="Z902" s="27"/>
      <c r="AA902" s="33"/>
      <c r="AB902" s="27"/>
      <c r="AC902" s="27"/>
      <c r="AD902" s="27"/>
      <c r="AE902" s="118"/>
      <c r="AF902" s="117"/>
      <c r="AG902" s="27"/>
      <c r="AH902" s="33"/>
      <c r="AI902" s="27"/>
      <c r="AJ902" s="27"/>
      <c r="AK902" s="118"/>
      <c r="AL902" s="70"/>
    </row>
    <row r="903" spans="1:38" x14ac:dyDescent="0.2">
      <c r="A903" s="72"/>
      <c r="B903" s="34">
        <f t="shared" si="3772"/>
        <v>898</v>
      </c>
      <c r="C903" s="2" t="s">
        <v>1520</v>
      </c>
      <c r="D903" s="55">
        <v>44762</v>
      </c>
      <c r="E903" s="2" t="s">
        <v>43</v>
      </c>
      <c r="F903" s="47" t="s">
        <v>46</v>
      </c>
      <c r="G903" s="47" t="s">
        <v>71</v>
      </c>
      <c r="H903" s="47">
        <v>1000</v>
      </c>
      <c r="I903" s="47" t="s">
        <v>133</v>
      </c>
      <c r="J903" s="47" t="s">
        <v>120</v>
      </c>
      <c r="K903" s="121" t="s">
        <v>772</v>
      </c>
      <c r="L903" s="33" t="s">
        <v>62</v>
      </c>
      <c r="M903" s="10">
        <v>54.39</v>
      </c>
      <c r="N903" s="27">
        <v>0.18782407407407409</v>
      </c>
      <c r="O903" s="28">
        <v>10.87</v>
      </c>
      <c r="P903" s="27">
        <v>0.02</v>
      </c>
      <c r="Q903" s="40">
        <f t="shared" si="3297"/>
        <v>-0.2</v>
      </c>
      <c r="R903" s="42">
        <f t="shared" ref="R903" si="4050">Q903+R902</f>
        <v>244.50000000000026</v>
      </c>
      <c r="S903" s="10">
        <f t="shared" ref="S903" si="4051">M903</f>
        <v>54.39</v>
      </c>
      <c r="T903" s="27">
        <f t="shared" ref="T903" si="4052">IF(S903&gt;0,T$4,0)</f>
        <v>1</v>
      </c>
      <c r="U903" s="28">
        <f t="shared" ref="U903" si="4053">O903</f>
        <v>10.87</v>
      </c>
      <c r="V903" s="27">
        <f t="shared" ref="V903" si="4054">IF(U903&gt;0,V$4,0)</f>
        <v>1</v>
      </c>
      <c r="W903" s="40">
        <f t="shared" si="3826"/>
        <v>-2</v>
      </c>
      <c r="X903" s="42">
        <f t="shared" ref="X903" si="4055">W903+X902</f>
        <v>382.13999999999993</v>
      </c>
      <c r="Y903" s="117"/>
      <c r="Z903" s="27"/>
      <c r="AA903" s="33"/>
      <c r="AB903" s="27"/>
      <c r="AC903" s="27"/>
      <c r="AD903" s="27"/>
      <c r="AE903" s="118"/>
      <c r="AF903" s="117"/>
      <c r="AG903" s="27"/>
      <c r="AH903" s="33"/>
      <c r="AI903" s="27"/>
      <c r="AJ903" s="27"/>
      <c r="AK903" s="118"/>
      <c r="AL903" s="70"/>
    </row>
    <row r="904" spans="1:38" x14ac:dyDescent="0.2">
      <c r="A904" s="72"/>
      <c r="B904" s="34">
        <f t="shared" si="3772"/>
        <v>899</v>
      </c>
      <c r="C904" s="2" t="s">
        <v>1519</v>
      </c>
      <c r="D904" s="55">
        <v>44762</v>
      </c>
      <c r="E904" s="2" t="s">
        <v>43</v>
      </c>
      <c r="F904" s="47" t="s">
        <v>13</v>
      </c>
      <c r="G904" s="47" t="s">
        <v>71</v>
      </c>
      <c r="H904" s="47">
        <v>1500</v>
      </c>
      <c r="I904" s="47" t="s">
        <v>133</v>
      </c>
      <c r="J904" s="47" t="s">
        <v>120</v>
      </c>
      <c r="K904" s="121" t="s">
        <v>772</v>
      </c>
      <c r="L904" s="33" t="s">
        <v>150</v>
      </c>
      <c r="M904" s="10">
        <v>4.24</v>
      </c>
      <c r="N904" s="27">
        <v>3.0815384615384609</v>
      </c>
      <c r="O904" s="28">
        <v>1.81</v>
      </c>
      <c r="P904" s="27">
        <v>3.8246153846153845</v>
      </c>
      <c r="Q904" s="40">
        <f t="shared" si="3297"/>
        <v>-6.9</v>
      </c>
      <c r="R904" s="42">
        <f t="shared" ref="R904" si="4056">Q904+R903</f>
        <v>237.60000000000025</v>
      </c>
      <c r="S904" s="10">
        <f t="shared" ref="S904" si="4057">M904</f>
        <v>4.24</v>
      </c>
      <c r="T904" s="27">
        <f t="shared" ref="T904" si="4058">IF(S904&gt;0,T$4,0)</f>
        <v>1</v>
      </c>
      <c r="U904" s="28">
        <f t="shared" ref="U904" si="4059">O904</f>
        <v>1.81</v>
      </c>
      <c r="V904" s="27">
        <f t="shared" ref="V904" si="4060">IF(U904&gt;0,V$4,0)</f>
        <v>1</v>
      </c>
      <c r="W904" s="40">
        <f t="shared" si="3826"/>
        <v>-2</v>
      </c>
      <c r="X904" s="42">
        <f t="shared" ref="X904" si="4061">W904+X903</f>
        <v>380.13999999999993</v>
      </c>
      <c r="Y904" s="117"/>
      <c r="Z904" s="27"/>
      <c r="AA904" s="33"/>
      <c r="AB904" s="27"/>
      <c r="AC904" s="27"/>
      <c r="AD904" s="27"/>
      <c r="AE904" s="118"/>
      <c r="AF904" s="117"/>
      <c r="AG904" s="27"/>
      <c r="AH904" s="33"/>
      <c r="AI904" s="27"/>
      <c r="AJ904" s="27"/>
      <c r="AK904" s="118"/>
      <c r="AL904" s="70"/>
    </row>
    <row r="905" spans="1:38" x14ac:dyDescent="0.2">
      <c r="A905" s="72"/>
      <c r="B905" s="34">
        <f t="shared" si="3772"/>
        <v>900</v>
      </c>
      <c r="C905" s="2" t="s">
        <v>1521</v>
      </c>
      <c r="D905" s="55">
        <v>44763</v>
      </c>
      <c r="E905" s="2" t="s">
        <v>15</v>
      </c>
      <c r="F905" s="47" t="s">
        <v>25</v>
      </c>
      <c r="G905" s="47" t="s">
        <v>245</v>
      </c>
      <c r="H905" s="47">
        <v>1000</v>
      </c>
      <c r="I905" s="47" t="s">
        <v>131</v>
      </c>
      <c r="J905" s="47" t="s">
        <v>120</v>
      </c>
      <c r="K905" s="121" t="s">
        <v>772</v>
      </c>
      <c r="L905" s="33" t="s">
        <v>8</v>
      </c>
      <c r="M905" s="10">
        <v>8</v>
      </c>
      <c r="N905" s="27">
        <v>1.4242857142857144</v>
      </c>
      <c r="O905" s="28">
        <v>2.38</v>
      </c>
      <c r="P905" s="27">
        <v>1.0254545454545454</v>
      </c>
      <c r="Q905" s="40">
        <f t="shared" si="3297"/>
        <v>0</v>
      </c>
      <c r="R905" s="42">
        <f t="shared" ref="R905" si="4062">Q905+R904</f>
        <v>237.60000000000025</v>
      </c>
      <c r="S905" s="10">
        <f t="shared" ref="S905" si="4063">M905</f>
        <v>8</v>
      </c>
      <c r="T905" s="27">
        <f t="shared" ref="T905" si="4064">IF(S905&gt;0,T$4,0)</f>
        <v>1</v>
      </c>
      <c r="U905" s="28">
        <f t="shared" ref="U905" si="4065">O905</f>
        <v>2.38</v>
      </c>
      <c r="V905" s="27">
        <f t="shared" ref="V905" si="4066">IF(U905&gt;0,V$4,0)</f>
        <v>1</v>
      </c>
      <c r="W905" s="40">
        <f t="shared" si="3826"/>
        <v>0.38</v>
      </c>
      <c r="X905" s="42">
        <f t="shared" ref="X905" si="4067">W905+X904</f>
        <v>380.51999999999992</v>
      </c>
      <c r="Y905" s="117"/>
      <c r="Z905" s="27"/>
      <c r="AA905" s="33"/>
      <c r="AB905" s="27"/>
      <c r="AC905" s="27"/>
      <c r="AD905" s="27"/>
      <c r="AE905" s="118"/>
      <c r="AF905" s="117"/>
      <c r="AG905" s="27"/>
      <c r="AH905" s="33"/>
      <c r="AI905" s="27"/>
      <c r="AJ905" s="27"/>
      <c r="AK905" s="118"/>
      <c r="AL905" s="70"/>
    </row>
    <row r="906" spans="1:38" x14ac:dyDescent="0.2">
      <c r="A906" s="72"/>
      <c r="B906" s="34">
        <f t="shared" si="3772"/>
        <v>901</v>
      </c>
      <c r="C906" s="2" t="s">
        <v>944</v>
      </c>
      <c r="D906" s="55">
        <v>44763</v>
      </c>
      <c r="E906" s="2" t="s">
        <v>15</v>
      </c>
      <c r="F906" s="47" t="s">
        <v>25</v>
      </c>
      <c r="G906" s="47" t="s">
        <v>245</v>
      </c>
      <c r="H906" s="47">
        <v>1000</v>
      </c>
      <c r="I906" s="47" t="s">
        <v>131</v>
      </c>
      <c r="J906" s="47" t="s">
        <v>120</v>
      </c>
      <c r="K906" s="121" t="s">
        <v>772</v>
      </c>
      <c r="L906" s="33" t="s">
        <v>74</v>
      </c>
      <c r="M906" s="10">
        <v>11.35</v>
      </c>
      <c r="N906" s="27">
        <v>0.96400696864111501</v>
      </c>
      <c r="O906" s="28">
        <v>3.3</v>
      </c>
      <c r="P906" s="27">
        <v>0.41500000000000015</v>
      </c>
      <c r="Q906" s="40">
        <f t="shared" si="3297"/>
        <v>-1.4</v>
      </c>
      <c r="R906" s="42">
        <f t="shared" ref="R906" si="4068">Q906+R905</f>
        <v>236.20000000000024</v>
      </c>
      <c r="S906" s="10">
        <f t="shared" ref="S906" si="4069">M906</f>
        <v>11.35</v>
      </c>
      <c r="T906" s="27">
        <f t="shared" ref="T906" si="4070">IF(S906&gt;0,T$4,0)</f>
        <v>1</v>
      </c>
      <c r="U906" s="28">
        <f t="shared" ref="U906" si="4071">O906</f>
        <v>3.3</v>
      </c>
      <c r="V906" s="27">
        <f t="shared" ref="V906" si="4072">IF(U906&gt;0,V$4,0)</f>
        <v>1</v>
      </c>
      <c r="W906" s="40">
        <f t="shared" si="3826"/>
        <v>-2</v>
      </c>
      <c r="X906" s="42">
        <f t="shared" ref="X906" si="4073">W906+X905</f>
        <v>378.51999999999992</v>
      </c>
      <c r="Y906" s="117"/>
      <c r="Z906" s="27"/>
      <c r="AA906" s="33"/>
      <c r="AB906" s="27"/>
      <c r="AC906" s="27"/>
      <c r="AD906" s="27"/>
      <c r="AE906" s="118"/>
      <c r="AF906" s="117"/>
      <c r="AG906" s="27"/>
      <c r="AH906" s="33"/>
      <c r="AI906" s="27"/>
      <c r="AJ906" s="27"/>
      <c r="AK906" s="118"/>
      <c r="AL906" s="70"/>
    </row>
    <row r="907" spans="1:38" x14ac:dyDescent="0.2">
      <c r="A907" s="72"/>
      <c r="B907" s="34">
        <f t="shared" si="3772"/>
        <v>902</v>
      </c>
      <c r="C907" s="2" t="s">
        <v>1080</v>
      </c>
      <c r="D907" s="55">
        <v>44763</v>
      </c>
      <c r="E907" s="2" t="s">
        <v>15</v>
      </c>
      <c r="F907" s="47" t="s">
        <v>36</v>
      </c>
      <c r="G907" s="47" t="s">
        <v>67</v>
      </c>
      <c r="H907" s="47">
        <v>1000</v>
      </c>
      <c r="I907" s="47" t="s">
        <v>131</v>
      </c>
      <c r="J907" s="47" t="s">
        <v>120</v>
      </c>
      <c r="K907" s="121" t="s">
        <v>772</v>
      </c>
      <c r="L907" s="33" t="s">
        <v>56</v>
      </c>
      <c r="M907" s="10">
        <v>7.47</v>
      </c>
      <c r="N907" s="27">
        <v>1.5407692307692304</v>
      </c>
      <c r="O907" s="28">
        <v>2.68</v>
      </c>
      <c r="P907" s="27">
        <v>0.94153846153846155</v>
      </c>
      <c r="Q907" s="40">
        <f t="shared" si="3297"/>
        <v>-2.5</v>
      </c>
      <c r="R907" s="42">
        <f t="shared" ref="R907" si="4074">Q907+R906</f>
        <v>233.70000000000024</v>
      </c>
      <c r="S907" s="10">
        <f t="shared" ref="S907" si="4075">M907</f>
        <v>7.47</v>
      </c>
      <c r="T907" s="27">
        <f t="shared" ref="T907" si="4076">IF(S907&gt;0,T$4,0)</f>
        <v>1</v>
      </c>
      <c r="U907" s="28">
        <f t="shared" ref="U907" si="4077">O907</f>
        <v>2.68</v>
      </c>
      <c r="V907" s="27">
        <f t="shared" ref="V907" si="4078">IF(U907&gt;0,V$4,0)</f>
        <v>1</v>
      </c>
      <c r="W907" s="40">
        <f t="shared" si="3826"/>
        <v>-2</v>
      </c>
      <c r="X907" s="42">
        <f t="shared" ref="X907" si="4079">W907+X906</f>
        <v>376.51999999999992</v>
      </c>
      <c r="Y907" s="117"/>
      <c r="Z907" s="27"/>
      <c r="AA907" s="33"/>
      <c r="AB907" s="27"/>
      <c r="AC907" s="27"/>
      <c r="AD907" s="27"/>
      <c r="AE907" s="118"/>
      <c r="AF907" s="117"/>
      <c r="AG907" s="27"/>
      <c r="AH907" s="33"/>
      <c r="AI907" s="27"/>
      <c r="AJ907" s="27"/>
      <c r="AK907" s="118"/>
      <c r="AL907" s="70"/>
    </row>
    <row r="908" spans="1:38" x14ac:dyDescent="0.2">
      <c r="A908" s="72"/>
      <c r="B908" s="34">
        <f t="shared" si="3772"/>
        <v>903</v>
      </c>
      <c r="C908" s="2" t="s">
        <v>1469</v>
      </c>
      <c r="D908" s="55">
        <v>44763</v>
      </c>
      <c r="E908" s="2" t="s">
        <v>15</v>
      </c>
      <c r="F908" s="47" t="s">
        <v>10</v>
      </c>
      <c r="G908" s="47" t="s">
        <v>67</v>
      </c>
      <c r="H908" s="47">
        <v>1400</v>
      </c>
      <c r="I908" s="47" t="s">
        <v>131</v>
      </c>
      <c r="J908" s="47" t="s">
        <v>120</v>
      </c>
      <c r="K908" s="121" t="s">
        <v>772</v>
      </c>
      <c r="L908" s="33" t="s">
        <v>9</v>
      </c>
      <c r="M908" s="10">
        <v>1.81</v>
      </c>
      <c r="N908" s="27">
        <v>12.326153846153844</v>
      </c>
      <c r="O908" s="28">
        <v>1.1299999999999999</v>
      </c>
      <c r="P908" s="27">
        <v>0</v>
      </c>
      <c r="Q908" s="40">
        <f t="shared" si="3297"/>
        <v>10</v>
      </c>
      <c r="R908" s="42">
        <f t="shared" ref="R908" si="4080">Q908+R907</f>
        <v>243.70000000000024</v>
      </c>
      <c r="S908" s="10">
        <f t="shared" ref="S908" si="4081">M908</f>
        <v>1.81</v>
      </c>
      <c r="T908" s="27">
        <f t="shared" ref="T908" si="4082">IF(S908&gt;0,T$4,0)</f>
        <v>1</v>
      </c>
      <c r="U908" s="28">
        <f t="shared" ref="U908" si="4083">O908</f>
        <v>1.1299999999999999</v>
      </c>
      <c r="V908" s="27">
        <f t="shared" ref="V908" si="4084">IF(U908&gt;0,V$4,0)</f>
        <v>1</v>
      </c>
      <c r="W908" s="40">
        <f t="shared" si="3826"/>
        <v>0.94</v>
      </c>
      <c r="X908" s="42">
        <f t="shared" ref="X908" si="4085">W908+X907</f>
        <v>377.45999999999992</v>
      </c>
      <c r="Y908" s="117"/>
      <c r="Z908" s="27"/>
      <c r="AA908" s="33"/>
      <c r="AB908" s="27"/>
      <c r="AC908" s="27"/>
      <c r="AD908" s="27"/>
      <c r="AE908" s="118"/>
      <c r="AF908" s="117"/>
      <c r="AG908" s="27"/>
      <c r="AH908" s="33"/>
      <c r="AI908" s="27"/>
      <c r="AJ908" s="27"/>
      <c r="AK908" s="118"/>
      <c r="AL908" s="70"/>
    </row>
    <row r="909" spans="1:38" x14ac:dyDescent="0.2">
      <c r="A909" s="72"/>
      <c r="B909" s="34">
        <f t="shared" si="3772"/>
        <v>904</v>
      </c>
      <c r="C909" s="2" t="s">
        <v>1234</v>
      </c>
      <c r="D909" s="55">
        <v>44763</v>
      </c>
      <c r="E909" s="2" t="s">
        <v>15</v>
      </c>
      <c r="F909" s="47" t="s">
        <v>48</v>
      </c>
      <c r="G909" s="47" t="s">
        <v>69</v>
      </c>
      <c r="H909" s="47">
        <v>1000</v>
      </c>
      <c r="I909" s="47" t="s">
        <v>131</v>
      </c>
      <c r="J909" s="47" t="s">
        <v>120</v>
      </c>
      <c r="K909" s="121" t="s">
        <v>772</v>
      </c>
      <c r="L909" s="33" t="s">
        <v>8</v>
      </c>
      <c r="M909" s="10">
        <v>7.49</v>
      </c>
      <c r="N909" s="27">
        <v>1.5407692307692304</v>
      </c>
      <c r="O909" s="28">
        <v>2.79</v>
      </c>
      <c r="P909" s="27">
        <v>0.88</v>
      </c>
      <c r="Q909" s="40">
        <f t="shared" si="3297"/>
        <v>0</v>
      </c>
      <c r="R909" s="42">
        <f t="shared" ref="R909:R910" si="4086">Q909+R908</f>
        <v>243.70000000000024</v>
      </c>
      <c r="S909" s="10">
        <f t="shared" ref="S909:S910" si="4087">M909</f>
        <v>7.49</v>
      </c>
      <c r="T909" s="27">
        <f t="shared" ref="T909:T910" si="4088">IF(S909&gt;0,T$4,0)</f>
        <v>1</v>
      </c>
      <c r="U909" s="28">
        <f t="shared" ref="U909:U910" si="4089">O909</f>
        <v>2.79</v>
      </c>
      <c r="V909" s="27">
        <f t="shared" ref="V909:V910" si="4090">IF(U909&gt;0,V$4,0)</f>
        <v>1</v>
      </c>
      <c r="W909" s="40">
        <f t="shared" si="3826"/>
        <v>0.79</v>
      </c>
      <c r="X909" s="42">
        <f t="shared" ref="X909:X910" si="4091">W909+X908</f>
        <v>378.24999999999994</v>
      </c>
      <c r="Y909" s="117"/>
      <c r="Z909" s="27"/>
      <c r="AA909" s="33"/>
      <c r="AB909" s="27"/>
      <c r="AC909" s="27"/>
      <c r="AD909" s="27"/>
      <c r="AE909" s="118"/>
      <c r="AF909" s="117"/>
      <c r="AG909" s="27"/>
      <c r="AH909" s="33"/>
      <c r="AI909" s="27"/>
      <c r="AJ909" s="27"/>
      <c r="AK909" s="118"/>
      <c r="AL909" s="70"/>
    </row>
    <row r="910" spans="1:38" x14ac:dyDescent="0.2">
      <c r="A910" s="72"/>
      <c r="B910" s="34">
        <f t="shared" si="3772"/>
        <v>905</v>
      </c>
      <c r="C910" s="2" t="s">
        <v>1522</v>
      </c>
      <c r="D910" s="55">
        <v>44765</v>
      </c>
      <c r="E910" s="2" t="s">
        <v>615</v>
      </c>
      <c r="F910" s="47" t="s">
        <v>25</v>
      </c>
      <c r="G910" s="47" t="s">
        <v>245</v>
      </c>
      <c r="H910" s="47">
        <v>1200</v>
      </c>
      <c r="I910" s="47" t="s">
        <v>133</v>
      </c>
      <c r="J910" s="47" t="s">
        <v>178</v>
      </c>
      <c r="K910" s="121" t="s">
        <v>772</v>
      </c>
      <c r="L910" s="33" t="s">
        <v>56</v>
      </c>
      <c r="M910" s="10">
        <v>8.51</v>
      </c>
      <c r="N910" s="27">
        <v>1.3366666666666664</v>
      </c>
      <c r="O910" s="28">
        <v>2.98</v>
      </c>
      <c r="P910" s="27">
        <v>0.67999999999999994</v>
      </c>
      <c r="Q910" s="40">
        <f t="shared" si="3297"/>
        <v>-2</v>
      </c>
      <c r="R910" s="42">
        <f t="shared" si="4086"/>
        <v>241.70000000000024</v>
      </c>
      <c r="S910" s="10">
        <f t="shared" si="4087"/>
        <v>8.51</v>
      </c>
      <c r="T910" s="27">
        <f t="shared" si="4088"/>
        <v>1</v>
      </c>
      <c r="U910" s="28">
        <f t="shared" si="4089"/>
        <v>2.98</v>
      </c>
      <c r="V910" s="27">
        <f t="shared" si="4090"/>
        <v>1</v>
      </c>
      <c r="W910" s="40">
        <f t="shared" si="3826"/>
        <v>-2</v>
      </c>
      <c r="X910" s="42">
        <f t="shared" si="4091"/>
        <v>376.24999999999994</v>
      </c>
      <c r="Y910" s="117"/>
      <c r="Z910" s="27"/>
      <c r="AA910" s="33"/>
      <c r="AB910" s="27"/>
      <c r="AC910" s="27"/>
      <c r="AD910" s="27"/>
      <c r="AE910" s="118"/>
      <c r="AF910" s="117"/>
      <c r="AG910" s="27"/>
      <c r="AH910" s="33"/>
      <c r="AI910" s="27"/>
      <c r="AJ910" s="27"/>
      <c r="AK910" s="118"/>
      <c r="AL910" s="70"/>
    </row>
    <row r="911" spans="1:38" x14ac:dyDescent="0.2">
      <c r="A911" s="72"/>
      <c r="B911" s="34">
        <f t="shared" si="3772"/>
        <v>906</v>
      </c>
      <c r="C911" s="2" t="s">
        <v>1299</v>
      </c>
      <c r="D911" s="55">
        <v>44765</v>
      </c>
      <c r="E911" s="2" t="s">
        <v>457</v>
      </c>
      <c r="F911" s="47" t="s">
        <v>10</v>
      </c>
      <c r="G911" s="47" t="s">
        <v>67</v>
      </c>
      <c r="H911" s="47">
        <v>1400</v>
      </c>
      <c r="I911" s="47" t="s">
        <v>132</v>
      </c>
      <c r="J911" s="47" t="s">
        <v>120</v>
      </c>
      <c r="K911" s="121" t="s">
        <v>772</v>
      </c>
      <c r="L911" s="33" t="s">
        <v>8</v>
      </c>
      <c r="M911" s="10">
        <v>1.49</v>
      </c>
      <c r="N911" s="27">
        <v>20.364651162790697</v>
      </c>
      <c r="O911" s="28">
        <v>1.1100000000000001</v>
      </c>
      <c r="P911" s="27">
        <v>0</v>
      </c>
      <c r="Q911" s="40">
        <f t="shared" si="3297"/>
        <v>-20.399999999999999</v>
      </c>
      <c r="R911" s="42">
        <f t="shared" ref="R911" si="4092">Q911+R910</f>
        <v>221.30000000000024</v>
      </c>
      <c r="S911" s="10">
        <f t="shared" ref="S911" si="4093">M911</f>
        <v>1.49</v>
      </c>
      <c r="T911" s="27">
        <f t="shared" ref="T911" si="4094">IF(S911&gt;0,T$4,0)</f>
        <v>1</v>
      </c>
      <c r="U911" s="28">
        <f t="shared" ref="U911" si="4095">O911</f>
        <v>1.1100000000000001</v>
      </c>
      <c r="V911" s="27">
        <f t="shared" ref="V911" si="4096">IF(U911&gt;0,V$4,0)</f>
        <v>1</v>
      </c>
      <c r="W911" s="40">
        <f t="shared" si="3826"/>
        <v>-0.89</v>
      </c>
      <c r="X911" s="42">
        <f t="shared" ref="X911" si="4097">W911+X910</f>
        <v>375.35999999999996</v>
      </c>
      <c r="Y911" s="117"/>
      <c r="Z911" s="27"/>
      <c r="AA911" s="33"/>
      <c r="AB911" s="27"/>
      <c r="AC911" s="27"/>
      <c r="AD911" s="27"/>
      <c r="AE911" s="118"/>
      <c r="AF911" s="117"/>
      <c r="AG911" s="27"/>
      <c r="AH911" s="33"/>
      <c r="AI911" s="27"/>
      <c r="AJ911" s="27"/>
      <c r="AK911" s="118"/>
      <c r="AL911" s="70"/>
    </row>
    <row r="912" spans="1:38" x14ac:dyDescent="0.2">
      <c r="A912" s="72"/>
      <c r="B912" s="34">
        <f t="shared" si="3772"/>
        <v>907</v>
      </c>
      <c r="C912" s="2" t="s">
        <v>1523</v>
      </c>
      <c r="D912" s="55">
        <v>44765</v>
      </c>
      <c r="E912" s="2" t="s">
        <v>49</v>
      </c>
      <c r="F912" s="47" t="s">
        <v>25</v>
      </c>
      <c r="G912" s="47" t="s">
        <v>245</v>
      </c>
      <c r="H912" s="47">
        <v>1200</v>
      </c>
      <c r="I912" s="47" t="s">
        <v>131</v>
      </c>
      <c r="J912" s="47" t="s">
        <v>120</v>
      </c>
      <c r="K912" s="121" t="s">
        <v>772</v>
      </c>
      <c r="L912" s="33" t="s">
        <v>8</v>
      </c>
      <c r="M912" s="10">
        <v>20.350000000000001</v>
      </c>
      <c r="N912" s="27">
        <v>0.51512820512820512</v>
      </c>
      <c r="O912" s="28">
        <v>3.89</v>
      </c>
      <c r="P912" s="27">
        <v>0.16800000000000004</v>
      </c>
      <c r="Q912" s="40">
        <f t="shared" si="3297"/>
        <v>0</v>
      </c>
      <c r="R912" s="42">
        <f t="shared" ref="R912" si="4098">Q912+R911</f>
        <v>221.30000000000024</v>
      </c>
      <c r="S912" s="10">
        <f t="shared" ref="S912" si="4099">M912</f>
        <v>20.350000000000001</v>
      </c>
      <c r="T912" s="27">
        <f t="shared" ref="T912" si="4100">IF(S912&gt;0,T$4,0)</f>
        <v>1</v>
      </c>
      <c r="U912" s="28">
        <f t="shared" ref="U912" si="4101">O912</f>
        <v>3.89</v>
      </c>
      <c r="V912" s="27">
        <f t="shared" ref="V912" si="4102">IF(U912&gt;0,V$4,0)</f>
        <v>1</v>
      </c>
      <c r="W912" s="40">
        <f t="shared" si="3826"/>
        <v>1.89</v>
      </c>
      <c r="X912" s="42">
        <f t="shared" ref="X912" si="4103">W912+X911</f>
        <v>377.24999999999994</v>
      </c>
      <c r="Y912" s="117"/>
      <c r="Z912" s="27"/>
      <c r="AA912" s="33"/>
      <c r="AB912" s="27"/>
      <c r="AC912" s="27"/>
      <c r="AD912" s="27"/>
      <c r="AE912" s="118"/>
      <c r="AF912" s="117"/>
      <c r="AG912" s="27"/>
      <c r="AH912" s="33"/>
      <c r="AI912" s="27"/>
      <c r="AJ912" s="27"/>
      <c r="AK912" s="118"/>
      <c r="AL912" s="70"/>
    </row>
    <row r="913" spans="1:38" x14ac:dyDescent="0.2">
      <c r="A913" s="72"/>
      <c r="B913" s="34">
        <f t="shared" si="3772"/>
        <v>908</v>
      </c>
      <c r="C913" s="2" t="s">
        <v>638</v>
      </c>
      <c r="D913" s="55">
        <v>44765</v>
      </c>
      <c r="E913" s="2" t="s">
        <v>49</v>
      </c>
      <c r="F913" s="47" t="s">
        <v>46</v>
      </c>
      <c r="G913" s="47" t="s">
        <v>112</v>
      </c>
      <c r="H913" s="47">
        <v>1200</v>
      </c>
      <c r="I913" s="47" t="s">
        <v>131</v>
      </c>
      <c r="J913" s="47" t="s">
        <v>120</v>
      </c>
      <c r="K913" s="121" t="s">
        <v>772</v>
      </c>
      <c r="L913" s="33" t="s">
        <v>74</v>
      </c>
      <c r="M913" s="10">
        <v>4.9000000000000004</v>
      </c>
      <c r="N913" s="27">
        <v>2.5560448807854135</v>
      </c>
      <c r="O913" s="28">
        <v>2.06</v>
      </c>
      <c r="P913" s="27">
        <v>2.419090909090909</v>
      </c>
      <c r="Q913" s="40">
        <f t="shared" si="3297"/>
        <v>-5</v>
      </c>
      <c r="R913" s="42">
        <f t="shared" ref="R913" si="4104">Q913+R912</f>
        <v>216.30000000000024</v>
      </c>
      <c r="S913" s="10">
        <f t="shared" ref="S913" si="4105">M913</f>
        <v>4.9000000000000004</v>
      </c>
      <c r="T913" s="27">
        <f t="shared" ref="T913" si="4106">IF(S913&gt;0,T$4,0)</f>
        <v>1</v>
      </c>
      <c r="U913" s="28">
        <f t="shared" ref="U913" si="4107">O913</f>
        <v>2.06</v>
      </c>
      <c r="V913" s="27">
        <f t="shared" ref="V913" si="4108">IF(U913&gt;0,V$4,0)</f>
        <v>1</v>
      </c>
      <c r="W913" s="40">
        <f t="shared" si="3826"/>
        <v>-2</v>
      </c>
      <c r="X913" s="42">
        <f t="shared" ref="X913" si="4109">W913+X912</f>
        <v>375.24999999999994</v>
      </c>
      <c r="Y913" s="117"/>
      <c r="Z913" s="27"/>
      <c r="AA913" s="33"/>
      <c r="AB913" s="27"/>
      <c r="AC913" s="27"/>
      <c r="AD913" s="27"/>
      <c r="AE913" s="118"/>
      <c r="AF913" s="117"/>
      <c r="AG913" s="27"/>
      <c r="AH913" s="33"/>
      <c r="AI913" s="27"/>
      <c r="AJ913" s="27"/>
      <c r="AK913" s="118"/>
      <c r="AL913" s="70"/>
    </row>
    <row r="914" spans="1:38" x14ac:dyDescent="0.2">
      <c r="A914" s="72"/>
      <c r="B914" s="34">
        <f t="shared" si="3772"/>
        <v>909</v>
      </c>
      <c r="C914" s="2" t="s">
        <v>1526</v>
      </c>
      <c r="D914" s="55">
        <v>44766</v>
      </c>
      <c r="E914" s="2" t="s">
        <v>26</v>
      </c>
      <c r="F914" s="47" t="s">
        <v>25</v>
      </c>
      <c r="G914" s="47" t="s">
        <v>67</v>
      </c>
      <c r="H914" s="47">
        <v>1200</v>
      </c>
      <c r="I914" s="47" t="s">
        <v>131</v>
      </c>
      <c r="J914" s="47" t="s">
        <v>120</v>
      </c>
      <c r="K914" s="121" t="s">
        <v>772</v>
      </c>
      <c r="L914" s="33" t="s">
        <v>12</v>
      </c>
      <c r="M914" s="10">
        <v>6.45</v>
      </c>
      <c r="N914" s="27">
        <v>1.8272582619339046</v>
      </c>
      <c r="O914" s="28">
        <v>1.95</v>
      </c>
      <c r="P914" s="27">
        <v>1.9733333333333329</v>
      </c>
      <c r="Q914" s="40">
        <f t="shared" si="3297"/>
        <v>0</v>
      </c>
      <c r="R914" s="42">
        <f t="shared" ref="R914" si="4110">Q914+R913</f>
        <v>216.30000000000024</v>
      </c>
      <c r="S914" s="10">
        <f t="shared" ref="S914" si="4111">M914</f>
        <v>6.45</v>
      </c>
      <c r="T914" s="27">
        <f t="shared" ref="T914" si="4112">IF(S914&gt;0,T$4,0)</f>
        <v>1</v>
      </c>
      <c r="U914" s="28">
        <f t="shared" ref="U914" si="4113">O914</f>
        <v>1.95</v>
      </c>
      <c r="V914" s="27">
        <f t="shared" ref="V914" si="4114">IF(U914&gt;0,V$4,0)</f>
        <v>1</v>
      </c>
      <c r="W914" s="40">
        <f t="shared" si="3826"/>
        <v>-0.05</v>
      </c>
      <c r="X914" s="42">
        <f t="shared" ref="X914" si="4115">W914+X913</f>
        <v>375.19999999999993</v>
      </c>
      <c r="Y914" s="117"/>
      <c r="Z914" s="27"/>
      <c r="AA914" s="33"/>
      <c r="AB914" s="27"/>
      <c r="AC914" s="27"/>
      <c r="AD914" s="27"/>
      <c r="AE914" s="118"/>
      <c r="AF914" s="117"/>
      <c r="AG914" s="27"/>
      <c r="AH914" s="33"/>
      <c r="AI914" s="27"/>
      <c r="AJ914" s="27"/>
      <c r="AK914" s="118"/>
      <c r="AL914" s="70"/>
    </row>
    <row r="915" spans="1:38" x14ac:dyDescent="0.2">
      <c r="A915" s="72"/>
      <c r="B915" s="34">
        <f t="shared" si="3772"/>
        <v>910</v>
      </c>
      <c r="C915" s="2" t="s">
        <v>1527</v>
      </c>
      <c r="D915" s="55">
        <v>44766</v>
      </c>
      <c r="E915" s="2" t="s">
        <v>26</v>
      </c>
      <c r="F915" s="47" t="s">
        <v>10</v>
      </c>
      <c r="G915" s="47" t="s">
        <v>67</v>
      </c>
      <c r="H915" s="47">
        <v>1400</v>
      </c>
      <c r="I915" s="47" t="s">
        <v>131</v>
      </c>
      <c r="J915" s="47" t="s">
        <v>120</v>
      </c>
      <c r="K915" s="121" t="s">
        <v>772</v>
      </c>
      <c r="L915" s="33" t="s">
        <v>12</v>
      </c>
      <c r="M915" s="10">
        <v>8.6</v>
      </c>
      <c r="N915" s="27">
        <v>1.3102836879432624</v>
      </c>
      <c r="O915" s="28">
        <v>2.92</v>
      </c>
      <c r="P915" s="27">
        <v>0.67809523809523808</v>
      </c>
      <c r="Q915" s="40">
        <f t="shared" si="3297"/>
        <v>0</v>
      </c>
      <c r="R915" s="42">
        <f t="shared" ref="R915" si="4116">Q915+R914</f>
        <v>216.30000000000024</v>
      </c>
      <c r="S915" s="10">
        <f t="shared" ref="S915" si="4117">M915</f>
        <v>8.6</v>
      </c>
      <c r="T915" s="27">
        <f t="shared" ref="T915" si="4118">IF(S915&gt;0,T$4,0)</f>
        <v>1</v>
      </c>
      <c r="U915" s="28">
        <f t="shared" ref="U915" si="4119">O915</f>
        <v>2.92</v>
      </c>
      <c r="V915" s="27">
        <f t="shared" ref="V915" si="4120">IF(U915&gt;0,V$4,0)</f>
        <v>1</v>
      </c>
      <c r="W915" s="40">
        <f t="shared" si="3826"/>
        <v>0.92</v>
      </c>
      <c r="X915" s="42">
        <f t="shared" ref="X915" si="4121">W915+X914</f>
        <v>376.11999999999995</v>
      </c>
      <c r="Y915" s="117"/>
      <c r="Z915" s="27"/>
      <c r="AA915" s="33"/>
      <c r="AB915" s="27"/>
      <c r="AC915" s="27"/>
      <c r="AD915" s="27"/>
      <c r="AE915" s="118"/>
      <c r="AF915" s="117"/>
      <c r="AG915" s="27"/>
      <c r="AH915" s="33"/>
      <c r="AI915" s="27"/>
      <c r="AJ915" s="27"/>
      <c r="AK915" s="118"/>
      <c r="AL915" s="70"/>
    </row>
    <row r="916" spans="1:38" x14ac:dyDescent="0.2">
      <c r="A916" s="72"/>
      <c r="B916" s="34">
        <f t="shared" si="3772"/>
        <v>911</v>
      </c>
      <c r="C916" s="2" t="s">
        <v>1470</v>
      </c>
      <c r="D916" s="55">
        <v>44766</v>
      </c>
      <c r="E916" s="2" t="s">
        <v>26</v>
      </c>
      <c r="F916" s="47" t="s">
        <v>10</v>
      </c>
      <c r="G916" s="47" t="s">
        <v>67</v>
      </c>
      <c r="H916" s="47">
        <v>1400</v>
      </c>
      <c r="I916" s="47" t="s">
        <v>131</v>
      </c>
      <c r="J916" s="47" t="s">
        <v>120</v>
      </c>
      <c r="K916" s="121" t="s">
        <v>772</v>
      </c>
      <c r="L916" s="33" t="s">
        <v>8</v>
      </c>
      <c r="M916" s="10">
        <v>3.29</v>
      </c>
      <c r="N916" s="27">
        <v>4.353513513513513</v>
      </c>
      <c r="O916" s="28">
        <v>1.52</v>
      </c>
      <c r="P916" s="27">
        <v>0</v>
      </c>
      <c r="Q916" s="40">
        <f t="shared" si="3297"/>
        <v>-4.4000000000000004</v>
      </c>
      <c r="R916" s="42">
        <f t="shared" ref="R916" si="4122">Q916+R915</f>
        <v>211.90000000000023</v>
      </c>
      <c r="S916" s="10">
        <f t="shared" ref="S916" si="4123">M916</f>
        <v>3.29</v>
      </c>
      <c r="T916" s="27">
        <f t="shared" ref="T916" si="4124">IF(S916&gt;0,T$4,0)</f>
        <v>1</v>
      </c>
      <c r="U916" s="28">
        <f t="shared" ref="U916" si="4125">O916</f>
        <v>1.52</v>
      </c>
      <c r="V916" s="27">
        <f t="shared" ref="V916" si="4126">IF(U916&gt;0,V$4,0)</f>
        <v>1</v>
      </c>
      <c r="W916" s="40">
        <f t="shared" si="3826"/>
        <v>-0.48</v>
      </c>
      <c r="X916" s="42">
        <f t="shared" ref="X916" si="4127">W916+X915</f>
        <v>375.63999999999993</v>
      </c>
      <c r="Y916" s="117"/>
      <c r="Z916" s="27"/>
      <c r="AA916" s="33"/>
      <c r="AB916" s="27"/>
      <c r="AC916" s="27"/>
      <c r="AD916" s="27"/>
      <c r="AE916" s="118"/>
      <c r="AF916" s="117"/>
      <c r="AG916" s="27"/>
      <c r="AH916" s="33"/>
      <c r="AI916" s="27"/>
      <c r="AJ916" s="27"/>
      <c r="AK916" s="118"/>
      <c r="AL916" s="70"/>
    </row>
    <row r="917" spans="1:38" x14ac:dyDescent="0.2">
      <c r="A917" s="72"/>
      <c r="B917" s="34">
        <f t="shared" si="3772"/>
        <v>912</v>
      </c>
      <c r="C917" s="2" t="s">
        <v>1157</v>
      </c>
      <c r="D917" s="55">
        <v>44767</v>
      </c>
      <c r="E917" s="2" t="s">
        <v>447</v>
      </c>
      <c r="F917" s="47" t="s">
        <v>25</v>
      </c>
      <c r="G917" s="47" t="s">
        <v>245</v>
      </c>
      <c r="H917" s="47">
        <v>1200</v>
      </c>
      <c r="I917" s="47" t="s">
        <v>131</v>
      </c>
      <c r="J917" s="47" t="s">
        <v>120</v>
      </c>
      <c r="K917" s="121" t="s">
        <v>772</v>
      </c>
      <c r="L917" s="33" t="s">
        <v>9</v>
      </c>
      <c r="M917" s="10">
        <v>1.74</v>
      </c>
      <c r="N917" s="27">
        <v>13.577872340425532</v>
      </c>
      <c r="O917" s="28">
        <v>1.25</v>
      </c>
      <c r="P917" s="27">
        <v>0</v>
      </c>
      <c r="Q917" s="40">
        <f t="shared" si="3297"/>
        <v>10</v>
      </c>
      <c r="R917" s="42">
        <f t="shared" ref="R917" si="4128">Q917+R916</f>
        <v>221.90000000000023</v>
      </c>
      <c r="S917" s="10">
        <f t="shared" ref="S917" si="4129">M917</f>
        <v>1.74</v>
      </c>
      <c r="T917" s="27">
        <f t="shared" ref="T917" si="4130">IF(S917&gt;0,T$4,0)</f>
        <v>1</v>
      </c>
      <c r="U917" s="28">
        <f t="shared" ref="U917" si="4131">O917</f>
        <v>1.25</v>
      </c>
      <c r="V917" s="27">
        <f t="shared" ref="V917" si="4132">IF(U917&gt;0,V$4,0)</f>
        <v>1</v>
      </c>
      <c r="W917" s="40">
        <f t="shared" si="3826"/>
        <v>0.99</v>
      </c>
      <c r="X917" s="42">
        <f t="shared" ref="X917" si="4133">W917+X916</f>
        <v>376.62999999999994</v>
      </c>
      <c r="Y917" s="117"/>
      <c r="Z917" s="27"/>
      <c r="AA917" s="33"/>
      <c r="AB917" s="27"/>
      <c r="AC917" s="27"/>
      <c r="AD917" s="27"/>
      <c r="AE917" s="118"/>
      <c r="AF917" s="117"/>
      <c r="AG917" s="27"/>
      <c r="AH917" s="33"/>
      <c r="AI917" s="27"/>
      <c r="AJ917" s="27"/>
      <c r="AK917" s="118"/>
      <c r="AL917" s="70"/>
    </row>
    <row r="918" spans="1:38" x14ac:dyDescent="0.2">
      <c r="A918" s="72"/>
      <c r="B918" s="34">
        <f t="shared" si="3772"/>
        <v>913</v>
      </c>
      <c r="C918" s="2" t="s">
        <v>1528</v>
      </c>
      <c r="D918" s="55">
        <v>44768</v>
      </c>
      <c r="E918" s="2" t="s">
        <v>30</v>
      </c>
      <c r="F918" s="47" t="s">
        <v>13</v>
      </c>
      <c r="G918" s="47" t="s">
        <v>70</v>
      </c>
      <c r="H918" s="47">
        <v>1200</v>
      </c>
      <c r="I918" s="47" t="s">
        <v>133</v>
      </c>
      <c r="J918" s="47" t="s">
        <v>120</v>
      </c>
      <c r="K918" s="121" t="s">
        <v>772</v>
      </c>
      <c r="L918" s="33" t="s">
        <v>12</v>
      </c>
      <c r="M918" s="10">
        <v>4.3899999999999997</v>
      </c>
      <c r="N918" s="27">
        <v>2.9607407407407407</v>
      </c>
      <c r="O918" s="28">
        <v>2.04</v>
      </c>
      <c r="P918" s="27">
        <v>2.8262499999999999</v>
      </c>
      <c r="Q918" s="40">
        <f t="shared" si="3297"/>
        <v>0</v>
      </c>
      <c r="R918" s="42">
        <f t="shared" ref="R918" si="4134">Q918+R917</f>
        <v>221.90000000000023</v>
      </c>
      <c r="S918" s="10">
        <f t="shared" ref="S918" si="4135">M918</f>
        <v>4.3899999999999997</v>
      </c>
      <c r="T918" s="27">
        <f t="shared" ref="T918" si="4136">IF(S918&gt;0,T$4,0)</f>
        <v>1</v>
      </c>
      <c r="U918" s="28">
        <f t="shared" ref="U918" si="4137">O918</f>
        <v>2.04</v>
      </c>
      <c r="V918" s="27">
        <f t="shared" ref="V918" si="4138">IF(U918&gt;0,V$4,0)</f>
        <v>1</v>
      </c>
      <c r="W918" s="40">
        <f t="shared" si="3826"/>
        <v>0.04</v>
      </c>
      <c r="X918" s="42">
        <f t="shared" ref="X918" si="4139">W918+X917</f>
        <v>376.66999999999996</v>
      </c>
      <c r="Y918" s="117"/>
      <c r="Z918" s="27"/>
      <c r="AA918" s="33"/>
      <c r="AB918" s="27"/>
      <c r="AC918" s="27"/>
      <c r="AD918" s="27"/>
      <c r="AE918" s="118"/>
      <c r="AF918" s="117"/>
      <c r="AG918" s="27"/>
      <c r="AH918" s="33"/>
      <c r="AI918" s="27"/>
      <c r="AJ918" s="27"/>
      <c r="AK918" s="118"/>
      <c r="AL918" s="70"/>
    </row>
    <row r="919" spans="1:38" x14ac:dyDescent="0.2">
      <c r="A919" s="72"/>
      <c r="B919" s="34">
        <f t="shared" si="3772"/>
        <v>914</v>
      </c>
      <c r="C919" s="2" t="s">
        <v>1529</v>
      </c>
      <c r="D919" s="55">
        <v>44769</v>
      </c>
      <c r="E919" s="2" t="s">
        <v>886</v>
      </c>
      <c r="F919" s="47" t="s">
        <v>13</v>
      </c>
      <c r="G919" s="47" t="s">
        <v>1530</v>
      </c>
      <c r="H919" s="47">
        <v>1600</v>
      </c>
      <c r="I919" s="47" t="s">
        <v>133</v>
      </c>
      <c r="J919" s="47" t="s">
        <v>178</v>
      </c>
      <c r="K919" s="121" t="s">
        <v>772</v>
      </c>
      <c r="L919" s="33" t="s">
        <v>74</v>
      </c>
      <c r="M919" s="10">
        <v>4.8</v>
      </c>
      <c r="N919" s="27">
        <v>2.6205673758865249</v>
      </c>
      <c r="O919" s="28">
        <v>1.96</v>
      </c>
      <c r="P919" s="27">
        <v>2.68</v>
      </c>
      <c r="Q919" s="40">
        <f t="shared" si="3297"/>
        <v>-5.3</v>
      </c>
      <c r="R919" s="42">
        <f t="shared" ref="R919" si="4140">Q919+R918</f>
        <v>216.60000000000022</v>
      </c>
      <c r="S919" s="10">
        <f t="shared" ref="S919" si="4141">M919</f>
        <v>4.8</v>
      </c>
      <c r="T919" s="27">
        <f t="shared" ref="T919" si="4142">IF(S919&gt;0,T$4,0)</f>
        <v>1</v>
      </c>
      <c r="U919" s="28">
        <f t="shared" ref="U919" si="4143">O919</f>
        <v>1.96</v>
      </c>
      <c r="V919" s="27">
        <f t="shared" ref="V919" si="4144">IF(U919&gt;0,V$4,0)</f>
        <v>1</v>
      </c>
      <c r="W919" s="40">
        <f t="shared" si="3826"/>
        <v>-2</v>
      </c>
      <c r="X919" s="42">
        <f t="shared" ref="X919" si="4145">W919+X918</f>
        <v>374.66999999999996</v>
      </c>
      <c r="Y919" s="117"/>
      <c r="Z919" s="27"/>
      <c r="AA919" s="33"/>
      <c r="AB919" s="27"/>
      <c r="AC919" s="27"/>
      <c r="AD919" s="27"/>
      <c r="AE919" s="118"/>
      <c r="AF919" s="117"/>
      <c r="AG919" s="27"/>
      <c r="AH919" s="33"/>
      <c r="AI919" s="27"/>
      <c r="AJ919" s="27"/>
      <c r="AK919" s="118"/>
      <c r="AL919" s="70"/>
    </row>
    <row r="920" spans="1:38" x14ac:dyDescent="0.2">
      <c r="A920" s="72"/>
      <c r="B920" s="34">
        <f t="shared" si="3772"/>
        <v>915</v>
      </c>
      <c r="C920" s="2" t="s">
        <v>1532</v>
      </c>
      <c r="D920" s="55">
        <v>44770</v>
      </c>
      <c r="E920" s="2" t="s">
        <v>44</v>
      </c>
      <c r="F920" s="47" t="s">
        <v>25</v>
      </c>
      <c r="G920" s="47" t="s">
        <v>67</v>
      </c>
      <c r="H920" s="47">
        <v>1100</v>
      </c>
      <c r="I920" s="47" t="s">
        <v>128</v>
      </c>
      <c r="J920" s="47" t="s">
        <v>120</v>
      </c>
      <c r="K920" s="121" t="s">
        <v>772</v>
      </c>
      <c r="L920" s="33" t="s">
        <v>74</v>
      </c>
      <c r="M920" s="10">
        <v>5.35</v>
      </c>
      <c r="N920" s="27">
        <v>2.2885714285714283</v>
      </c>
      <c r="O920" s="28">
        <v>2.08</v>
      </c>
      <c r="P920" s="27">
        <v>2.14</v>
      </c>
      <c r="Q920" s="40">
        <f t="shared" si="3297"/>
        <v>-4.4000000000000004</v>
      </c>
      <c r="R920" s="42">
        <f t="shared" ref="R920" si="4146">Q920+R919</f>
        <v>212.20000000000022</v>
      </c>
      <c r="S920" s="10">
        <f t="shared" ref="S920" si="4147">M920</f>
        <v>5.35</v>
      </c>
      <c r="T920" s="27">
        <f t="shared" ref="T920" si="4148">IF(S920&gt;0,T$4,0)</f>
        <v>1</v>
      </c>
      <c r="U920" s="28">
        <f t="shared" ref="U920" si="4149">O920</f>
        <v>2.08</v>
      </c>
      <c r="V920" s="27">
        <f t="shared" ref="V920" si="4150">IF(U920&gt;0,V$4,0)</f>
        <v>1</v>
      </c>
      <c r="W920" s="40">
        <f t="shared" si="3826"/>
        <v>-2</v>
      </c>
      <c r="X920" s="42">
        <f t="shared" ref="X920" si="4151">W920+X919</f>
        <v>372.66999999999996</v>
      </c>
      <c r="Y920" s="117"/>
      <c r="Z920" s="27"/>
      <c r="AA920" s="33"/>
      <c r="AB920" s="27"/>
      <c r="AC920" s="27"/>
      <c r="AD920" s="27"/>
      <c r="AE920" s="118"/>
      <c r="AF920" s="117"/>
      <c r="AG920" s="27"/>
      <c r="AH920" s="33"/>
      <c r="AI920" s="27"/>
      <c r="AJ920" s="27"/>
      <c r="AK920" s="118"/>
      <c r="AL920" s="70"/>
    </row>
    <row r="921" spans="1:38" x14ac:dyDescent="0.2">
      <c r="A921" s="72"/>
      <c r="B921" s="34">
        <f t="shared" si="3772"/>
        <v>916</v>
      </c>
      <c r="C921" s="2" t="s">
        <v>1533</v>
      </c>
      <c r="D921" s="55">
        <v>44772</v>
      </c>
      <c r="E921" s="2" t="s">
        <v>27</v>
      </c>
      <c r="F921" s="47" t="s">
        <v>36</v>
      </c>
      <c r="G921" s="47" t="s">
        <v>245</v>
      </c>
      <c r="H921" s="47">
        <v>955</v>
      </c>
      <c r="I921" s="47" t="s">
        <v>131</v>
      </c>
      <c r="J921" s="47" t="s">
        <v>120</v>
      </c>
      <c r="K921" s="121" t="s">
        <v>772</v>
      </c>
      <c r="L921" s="33" t="s">
        <v>62</v>
      </c>
      <c r="M921" s="10">
        <v>5.9</v>
      </c>
      <c r="N921" s="27">
        <v>2.0406896551724136</v>
      </c>
      <c r="O921" s="28">
        <v>2.2799999999999998</v>
      </c>
      <c r="P921" s="27">
        <v>1.6</v>
      </c>
      <c r="Q921" s="40">
        <f t="shared" si="3297"/>
        <v>-3.6</v>
      </c>
      <c r="R921" s="42">
        <f t="shared" ref="R921" si="4152">Q921+R920</f>
        <v>208.60000000000022</v>
      </c>
      <c r="S921" s="10">
        <f t="shared" ref="S921" si="4153">M921</f>
        <v>5.9</v>
      </c>
      <c r="T921" s="27">
        <f t="shared" ref="T921" si="4154">IF(S921&gt;0,T$4,0)</f>
        <v>1</v>
      </c>
      <c r="U921" s="28">
        <f t="shared" ref="U921" si="4155">O921</f>
        <v>2.2799999999999998</v>
      </c>
      <c r="V921" s="27">
        <f t="shared" ref="V921" si="4156">IF(U921&gt;0,V$4,0)</f>
        <v>1</v>
      </c>
      <c r="W921" s="40">
        <f t="shared" si="3826"/>
        <v>-2</v>
      </c>
      <c r="X921" s="42">
        <f t="shared" ref="X921" si="4157">W921+X920</f>
        <v>370.66999999999996</v>
      </c>
      <c r="Y921" s="117"/>
      <c r="Z921" s="27"/>
      <c r="AA921" s="33"/>
      <c r="AB921" s="27"/>
      <c r="AC921" s="27"/>
      <c r="AD921" s="27"/>
      <c r="AE921" s="118"/>
      <c r="AF921" s="117"/>
      <c r="AG921" s="27"/>
      <c r="AH921" s="33"/>
      <c r="AI921" s="27"/>
      <c r="AJ921" s="27"/>
      <c r="AK921" s="118"/>
      <c r="AL921" s="70"/>
    </row>
    <row r="922" spans="1:38" x14ac:dyDescent="0.2">
      <c r="A922" s="72"/>
      <c r="B922" s="34">
        <f t="shared" si="3772"/>
        <v>917</v>
      </c>
      <c r="C922" s="2" t="s">
        <v>1156</v>
      </c>
      <c r="D922" s="55">
        <v>44772</v>
      </c>
      <c r="E922" s="2" t="s">
        <v>27</v>
      </c>
      <c r="F922" s="47" t="s">
        <v>36</v>
      </c>
      <c r="G922" s="47" t="s">
        <v>245</v>
      </c>
      <c r="H922" s="47">
        <v>955</v>
      </c>
      <c r="I922" s="47" t="s">
        <v>131</v>
      </c>
      <c r="J922" s="47" t="s">
        <v>120</v>
      </c>
      <c r="K922" s="121" t="s">
        <v>772</v>
      </c>
      <c r="L922" s="33" t="s">
        <v>86</v>
      </c>
      <c r="M922" s="10">
        <v>7.48</v>
      </c>
      <c r="N922" s="27">
        <v>1.5407692307692304</v>
      </c>
      <c r="O922" s="28">
        <v>2.17</v>
      </c>
      <c r="P922" s="27">
        <v>1.3244444444444445</v>
      </c>
      <c r="Q922" s="40">
        <f t="shared" si="3297"/>
        <v>-2.9</v>
      </c>
      <c r="R922" s="42">
        <f t="shared" ref="R922" si="4158">Q922+R921</f>
        <v>205.70000000000022</v>
      </c>
      <c r="S922" s="10">
        <f t="shared" ref="S922" si="4159">M922</f>
        <v>7.48</v>
      </c>
      <c r="T922" s="27">
        <f t="shared" ref="T922" si="4160">IF(S922&gt;0,T$4,0)</f>
        <v>1</v>
      </c>
      <c r="U922" s="28">
        <f t="shared" ref="U922" si="4161">O922</f>
        <v>2.17</v>
      </c>
      <c r="V922" s="27">
        <f t="shared" ref="V922" si="4162">IF(U922&gt;0,V$4,0)</f>
        <v>1</v>
      </c>
      <c r="W922" s="40">
        <f t="shared" si="3826"/>
        <v>-2</v>
      </c>
      <c r="X922" s="42">
        <f t="shared" ref="X922" si="4163">W922+X921</f>
        <v>368.66999999999996</v>
      </c>
      <c r="Y922" s="117"/>
      <c r="Z922" s="27"/>
      <c r="AA922" s="33"/>
      <c r="AB922" s="27"/>
      <c r="AC922" s="27"/>
      <c r="AD922" s="27"/>
      <c r="AE922" s="118"/>
      <c r="AF922" s="117"/>
      <c r="AG922" s="27"/>
      <c r="AH922" s="33"/>
      <c r="AI922" s="27"/>
      <c r="AJ922" s="27"/>
      <c r="AK922" s="118"/>
      <c r="AL922" s="70"/>
    </row>
    <row r="923" spans="1:38" x14ac:dyDescent="0.2">
      <c r="A923" s="72"/>
      <c r="B923" s="34">
        <f t="shared" si="3772"/>
        <v>918</v>
      </c>
      <c r="C923" s="2" t="s">
        <v>1534</v>
      </c>
      <c r="D923" s="55">
        <v>44772</v>
      </c>
      <c r="E923" s="2" t="s">
        <v>27</v>
      </c>
      <c r="F923" s="47" t="s">
        <v>10</v>
      </c>
      <c r="G923" s="47" t="s">
        <v>245</v>
      </c>
      <c r="H923" s="47">
        <v>955</v>
      </c>
      <c r="I923" s="47" t="s">
        <v>131</v>
      </c>
      <c r="J923" s="47" t="s">
        <v>120</v>
      </c>
      <c r="K923" s="121" t="s">
        <v>772</v>
      </c>
      <c r="L923" s="33" t="s">
        <v>12</v>
      </c>
      <c r="M923" s="10">
        <v>4.03</v>
      </c>
      <c r="N923" s="27">
        <v>3.2998833819241984</v>
      </c>
      <c r="O923" s="28">
        <v>1.7</v>
      </c>
      <c r="P923" s="27">
        <v>4.6703743315508035</v>
      </c>
      <c r="Q923" s="40">
        <f t="shared" si="3297"/>
        <v>0</v>
      </c>
      <c r="R923" s="42">
        <f t="shared" ref="R923" si="4164">Q923+R922</f>
        <v>205.70000000000022</v>
      </c>
      <c r="S923" s="10">
        <f t="shared" ref="S923" si="4165">M923</f>
        <v>4.03</v>
      </c>
      <c r="T923" s="27">
        <f t="shared" ref="T923" si="4166">IF(S923&gt;0,T$4,0)</f>
        <v>1</v>
      </c>
      <c r="U923" s="28">
        <f t="shared" ref="U923" si="4167">O923</f>
        <v>1.7</v>
      </c>
      <c r="V923" s="27">
        <f t="shared" ref="V923" si="4168">IF(U923&gt;0,V$4,0)</f>
        <v>1</v>
      </c>
      <c r="W923" s="40">
        <f t="shared" si="3826"/>
        <v>-0.3</v>
      </c>
      <c r="X923" s="42">
        <f t="shared" ref="X923" si="4169">W923+X922</f>
        <v>368.36999999999995</v>
      </c>
      <c r="Y923" s="117"/>
      <c r="Z923" s="27"/>
      <c r="AA923" s="33"/>
      <c r="AB923" s="27"/>
      <c r="AC923" s="27"/>
      <c r="AD923" s="27"/>
      <c r="AE923" s="118"/>
      <c r="AF923" s="117"/>
      <c r="AG923" s="27"/>
      <c r="AH923" s="33"/>
      <c r="AI923" s="27"/>
      <c r="AJ923" s="27"/>
      <c r="AK923" s="118"/>
      <c r="AL923" s="70"/>
    </row>
    <row r="924" spans="1:38" x14ac:dyDescent="0.2">
      <c r="A924" s="72"/>
      <c r="B924" s="34">
        <f t="shared" si="3772"/>
        <v>919</v>
      </c>
      <c r="C924" s="2" t="s">
        <v>1535</v>
      </c>
      <c r="D924" s="55">
        <v>44772</v>
      </c>
      <c r="E924" s="2" t="s">
        <v>27</v>
      </c>
      <c r="F924" s="47" t="s">
        <v>10</v>
      </c>
      <c r="G924" s="47" t="s">
        <v>245</v>
      </c>
      <c r="H924" s="47">
        <v>955</v>
      </c>
      <c r="I924" s="47" t="s">
        <v>131</v>
      </c>
      <c r="J924" s="47" t="s">
        <v>120</v>
      </c>
      <c r="K924" s="121" t="s">
        <v>772</v>
      </c>
      <c r="L924" s="33" t="s">
        <v>74</v>
      </c>
      <c r="M924" s="10">
        <v>5.27</v>
      </c>
      <c r="N924" s="27">
        <v>2.3348872180451128</v>
      </c>
      <c r="O924" s="28">
        <v>2.0299999999999998</v>
      </c>
      <c r="P924" s="27">
        <v>2.2305882352941175</v>
      </c>
      <c r="Q924" s="40">
        <f t="shared" si="3297"/>
        <v>-4.5999999999999996</v>
      </c>
      <c r="R924" s="42">
        <f t="shared" ref="R924" si="4170">Q924+R923</f>
        <v>201.10000000000022</v>
      </c>
      <c r="S924" s="10">
        <f t="shared" ref="S924" si="4171">M924</f>
        <v>5.27</v>
      </c>
      <c r="T924" s="27">
        <f t="shared" ref="T924" si="4172">IF(S924&gt;0,T$4,0)</f>
        <v>1</v>
      </c>
      <c r="U924" s="28">
        <f t="shared" ref="U924" si="4173">O924</f>
        <v>2.0299999999999998</v>
      </c>
      <c r="V924" s="27">
        <f t="shared" ref="V924" si="4174">IF(U924&gt;0,V$4,0)</f>
        <v>1</v>
      </c>
      <c r="W924" s="40">
        <f t="shared" si="3826"/>
        <v>-2</v>
      </c>
      <c r="X924" s="42">
        <f t="shared" ref="X924" si="4175">W924+X923</f>
        <v>366.36999999999995</v>
      </c>
      <c r="Y924" s="117"/>
      <c r="Z924" s="27"/>
      <c r="AA924" s="33"/>
      <c r="AB924" s="27"/>
      <c r="AC924" s="27"/>
      <c r="AD924" s="27"/>
      <c r="AE924" s="118"/>
      <c r="AF924" s="117"/>
      <c r="AG924" s="27"/>
      <c r="AH924" s="33"/>
      <c r="AI924" s="27"/>
      <c r="AJ924" s="27"/>
      <c r="AK924" s="118"/>
      <c r="AL924" s="70"/>
    </row>
    <row r="925" spans="1:38" x14ac:dyDescent="0.2">
      <c r="A925" s="72"/>
      <c r="B925" s="48">
        <f t="shared" si="3772"/>
        <v>920</v>
      </c>
      <c r="C925" s="9" t="s">
        <v>1536</v>
      </c>
      <c r="D925" s="39">
        <v>44772</v>
      </c>
      <c r="E925" s="9" t="s">
        <v>94</v>
      </c>
      <c r="F925" s="50" t="s">
        <v>48</v>
      </c>
      <c r="G925" s="50" t="s">
        <v>177</v>
      </c>
      <c r="H925" s="50">
        <v>1500</v>
      </c>
      <c r="I925" s="50" t="s">
        <v>133</v>
      </c>
      <c r="J925" s="50" t="s">
        <v>178</v>
      </c>
      <c r="K925" s="122" t="s">
        <v>772</v>
      </c>
      <c r="L925" s="35" t="s">
        <v>8</v>
      </c>
      <c r="M925" s="36">
        <v>13.47</v>
      </c>
      <c r="N925" s="37">
        <v>0.79799999999999993</v>
      </c>
      <c r="O925" s="38">
        <v>3.37</v>
      </c>
      <c r="P925" s="37">
        <v>0.31999999999999973</v>
      </c>
      <c r="Q925" s="41">
        <f t="shared" si="3297"/>
        <v>0</v>
      </c>
      <c r="R925" s="45">
        <f t="shared" ref="R925" si="4176">Q925+R924</f>
        <v>201.10000000000022</v>
      </c>
      <c r="S925" s="36">
        <f t="shared" ref="S925" si="4177">M925</f>
        <v>13.47</v>
      </c>
      <c r="T925" s="37">
        <f t="shared" ref="T925" si="4178">IF(S925&gt;0,T$4,0)</f>
        <v>1</v>
      </c>
      <c r="U925" s="38">
        <f t="shared" ref="U925" si="4179">O925</f>
        <v>3.37</v>
      </c>
      <c r="V925" s="37">
        <f t="shared" ref="V925" si="4180">IF(U925&gt;0,V$4,0)</f>
        <v>1</v>
      </c>
      <c r="W925" s="41">
        <f t="shared" si="3826"/>
        <v>1.37</v>
      </c>
      <c r="X925" s="45">
        <f t="shared" ref="X925" si="4181">W925+X924</f>
        <v>367.73999999999995</v>
      </c>
      <c r="Y925" s="119"/>
      <c r="Z925" s="37"/>
      <c r="AA925" s="35"/>
      <c r="AB925" s="37"/>
      <c r="AC925" s="37"/>
      <c r="AD925" s="37"/>
      <c r="AE925" s="120"/>
      <c r="AF925" s="119"/>
      <c r="AG925" s="37"/>
      <c r="AH925" s="35"/>
      <c r="AI925" s="37"/>
      <c r="AJ925" s="37"/>
      <c r="AK925" s="120"/>
      <c r="AL925" s="70"/>
    </row>
    <row r="926" spans="1:38" x14ac:dyDescent="0.2">
      <c r="A926" s="72"/>
      <c r="B926" s="34">
        <f t="shared" si="3772"/>
        <v>921</v>
      </c>
      <c r="C926" s="2" t="s">
        <v>1541</v>
      </c>
      <c r="D926" s="55">
        <v>44774</v>
      </c>
      <c r="E926" s="2" t="s">
        <v>44</v>
      </c>
      <c r="F926" s="47" t="s">
        <v>34</v>
      </c>
      <c r="G926" s="47" t="s">
        <v>67</v>
      </c>
      <c r="H926" s="47">
        <v>1000</v>
      </c>
      <c r="I926" s="47" t="s">
        <v>128</v>
      </c>
      <c r="J926" s="47" t="s">
        <v>120</v>
      </c>
      <c r="K926" s="121" t="s">
        <v>1544</v>
      </c>
      <c r="L926" s="33" t="s">
        <v>74</v>
      </c>
      <c r="M926" s="10">
        <v>9.0399999999999991</v>
      </c>
      <c r="N926" s="27">
        <v>1.2474999999999998</v>
      </c>
      <c r="O926" s="28">
        <v>2.72</v>
      </c>
      <c r="P926" s="27">
        <v>0.70857142857142863</v>
      </c>
      <c r="Q926" s="40">
        <f t="shared" si="3297"/>
        <v>-2</v>
      </c>
      <c r="R926" s="42">
        <f t="shared" ref="R926" si="4182">Q926+R925</f>
        <v>199.10000000000022</v>
      </c>
      <c r="S926" s="10">
        <f t="shared" ref="S926" si="4183">M926</f>
        <v>9.0399999999999991</v>
      </c>
      <c r="T926" s="27">
        <f t="shared" ref="T926" si="4184">IF(S926&gt;0,T$4,0)</f>
        <v>1</v>
      </c>
      <c r="U926" s="28">
        <f t="shared" ref="U926" si="4185">O926</f>
        <v>2.72</v>
      </c>
      <c r="V926" s="27">
        <f t="shared" ref="V926" si="4186">IF(U926&gt;0,V$4,0)</f>
        <v>1</v>
      </c>
      <c r="W926" s="40">
        <f t="shared" si="3826"/>
        <v>-2</v>
      </c>
      <c r="X926" s="42">
        <f t="shared" ref="X926" si="4187">W926+X925</f>
        <v>365.73999999999995</v>
      </c>
      <c r="Y926" s="10">
        <f>S926</f>
        <v>9.0399999999999991</v>
      </c>
      <c r="Z926" s="27">
        <v>0.44259668508287298</v>
      </c>
      <c r="AA926" s="28">
        <f t="shared" ref="AA926" si="4188">U926</f>
        <v>2.72</v>
      </c>
      <c r="AB926" s="27">
        <v>0</v>
      </c>
      <c r="AC926" s="40">
        <f t="shared" ref="AC926:AC1079" si="4189">ROUND(IF(OR($L926="1st",$L926="WON"),($Y926*$Z926)+($AA926*$AB926),IF(OR($L926="2nd",$L926="3rd"),IF($AA926="NTD",0,($AA926*$AB926)))),2)</f>
        <v>0</v>
      </c>
      <c r="AD926" s="40">
        <f t="shared" ref="AD926:AD1079" si="4190">ROUND(IF(OR($L926="1st",$L926="WON"),($Y926*$Z926)+($AA926*$AB926),IF(OR($L926="2nd",$L926="3rd"),IF($AA926="NTD",0,($AA926*$AB926))))-($Z926+$AB926),2)</f>
        <v>-0.44</v>
      </c>
      <c r="AE926" s="42">
        <f>AD926</f>
        <v>-0.44</v>
      </c>
      <c r="AF926" s="10">
        <f>M926</f>
        <v>9.0399999999999991</v>
      </c>
      <c r="AG926" s="27">
        <f>IF(K926=$AH$3,$AG$3,IF(K926=$AH$4,$AG$4,IF(K926=$AJ$3,$AI$3,IF(K926=$AJ$4,$AI$4,0))))</f>
        <v>0.5</v>
      </c>
      <c r="AH926" s="28">
        <f>O926</f>
        <v>2.72</v>
      </c>
      <c r="AI926" s="27">
        <v>0</v>
      </c>
      <c r="AJ926" s="40">
        <f>ROUND(IF(OR($L926="1st",$L926="WON"),($AF926*$AG926)+($AH926*$AI926),IF(OR($L926="2nd",$L926="3rd"),IF($AH926="NTD",0,($AH926*$AI926))))-($AG926+$AI926),2)</f>
        <v>-0.5</v>
      </c>
      <c r="AK926" s="42">
        <f>AJ926+AK925</f>
        <v>-0.5</v>
      </c>
      <c r="AL926" s="70"/>
    </row>
    <row r="927" spans="1:38" x14ac:dyDescent="0.2">
      <c r="A927" s="72"/>
      <c r="B927" s="34">
        <f t="shared" si="3772"/>
        <v>922</v>
      </c>
      <c r="C927" s="2" t="s">
        <v>1542</v>
      </c>
      <c r="D927" s="55">
        <v>44774</v>
      </c>
      <c r="E927" s="2" t="s">
        <v>44</v>
      </c>
      <c r="F927" s="47" t="s">
        <v>34</v>
      </c>
      <c r="G927" s="47" t="s">
        <v>67</v>
      </c>
      <c r="H927" s="47">
        <v>1000</v>
      </c>
      <c r="I927" s="47" t="s">
        <v>128</v>
      </c>
      <c r="J927" s="47" t="s">
        <v>120</v>
      </c>
      <c r="K927" s="121" t="s">
        <v>1545</v>
      </c>
      <c r="L927" s="33" t="s">
        <v>9</v>
      </c>
      <c r="M927" s="10">
        <v>3.02</v>
      </c>
      <c r="N927" s="27">
        <v>4.941136363636363</v>
      </c>
      <c r="O927" s="28">
        <v>1.44</v>
      </c>
      <c r="P927" s="27">
        <v>0</v>
      </c>
      <c r="Q927" s="40">
        <f t="shared" si="3297"/>
        <v>10</v>
      </c>
      <c r="R927" s="42">
        <f t="shared" ref="R927" si="4191">Q927+R926</f>
        <v>209.10000000000022</v>
      </c>
      <c r="S927" s="10">
        <f t="shared" ref="S927" si="4192">M927</f>
        <v>3.02</v>
      </c>
      <c r="T927" s="27">
        <f t="shared" ref="T927" si="4193">IF(S927&gt;0,T$4,0)</f>
        <v>1</v>
      </c>
      <c r="U927" s="28">
        <f t="shared" ref="U927" si="4194">O927</f>
        <v>1.44</v>
      </c>
      <c r="V927" s="27">
        <f t="shared" ref="V927" si="4195">IF(U927&gt;0,V$4,0)</f>
        <v>1</v>
      </c>
      <c r="W927" s="40">
        <f t="shared" si="3826"/>
        <v>2.46</v>
      </c>
      <c r="X927" s="42">
        <f t="shared" ref="X927" si="4196">W927+X926</f>
        <v>368.19999999999993</v>
      </c>
      <c r="Y927" s="10">
        <f t="shared" ref="Y927" si="4197">S927</f>
        <v>3.02</v>
      </c>
      <c r="Z927" s="27">
        <v>1.3234042553191487</v>
      </c>
      <c r="AA927" s="28">
        <f t="shared" ref="AA927" si="4198">U927</f>
        <v>1.44</v>
      </c>
      <c r="AB927" s="27">
        <v>0</v>
      </c>
      <c r="AC927" s="40">
        <f t="shared" si="4189"/>
        <v>4</v>
      </c>
      <c r="AD927" s="40">
        <f t="shared" si="4190"/>
        <v>2.67</v>
      </c>
      <c r="AE927" s="42">
        <f t="shared" ref="AE927:AE930" si="4199">AD927+AE926</f>
        <v>2.23</v>
      </c>
      <c r="AF927" s="10">
        <f t="shared" ref="AF927:AF990" si="4200">M927</f>
        <v>3.02</v>
      </c>
      <c r="AG927" s="27">
        <f t="shared" ref="AG927:AG959" si="4201">IF(K927=$AH$3,$AG$3,IF(K927=$AH$4,$AG$4,IF(K927=$AJ$3,$AI$3,IF(K927=$AJ$4,$AI$4,0))))</f>
        <v>1</v>
      </c>
      <c r="AH927" s="28">
        <f t="shared" ref="AH927:AH959" si="4202">O927</f>
        <v>1.44</v>
      </c>
      <c r="AI927" s="27">
        <v>0</v>
      </c>
      <c r="AJ927" s="40">
        <f t="shared" ref="AJ927:AJ990" si="4203">ROUND(IF(OR($L927="1st",$L927="WON"),($AF927*$AG927)+($AH927*$AI927),IF(OR($L927="2nd",$L927="3rd"),IF($AH927="NTD",0,($AH927*$AI927))))-($AG927+$AI927),2)</f>
        <v>2.02</v>
      </c>
      <c r="AK927" s="42">
        <f t="shared" ref="AK927:AK966" si="4204">AJ927+AK926</f>
        <v>1.52</v>
      </c>
      <c r="AL927" s="70"/>
    </row>
    <row r="928" spans="1:38" x14ac:dyDescent="0.2">
      <c r="A928" s="72"/>
      <c r="B928" s="34">
        <f t="shared" si="3772"/>
        <v>923</v>
      </c>
      <c r="C928" s="2" t="s">
        <v>199</v>
      </c>
      <c r="D928" s="55">
        <v>44774</v>
      </c>
      <c r="E928" s="2" t="s">
        <v>44</v>
      </c>
      <c r="F928" s="47" t="s">
        <v>41</v>
      </c>
      <c r="G928" s="47" t="s">
        <v>70</v>
      </c>
      <c r="H928" s="47">
        <v>1000</v>
      </c>
      <c r="I928" s="47" t="s">
        <v>128</v>
      </c>
      <c r="J928" s="47" t="s">
        <v>120</v>
      </c>
      <c r="K928" s="121" t="s">
        <v>1546</v>
      </c>
      <c r="L928" s="33" t="s">
        <v>9</v>
      </c>
      <c r="M928" s="10">
        <v>3.65</v>
      </c>
      <c r="N928" s="27">
        <v>3.7819047619047619</v>
      </c>
      <c r="O928" s="28">
        <v>1.63</v>
      </c>
      <c r="P928" s="27">
        <v>0</v>
      </c>
      <c r="Q928" s="40">
        <f t="shared" si="3297"/>
        <v>10</v>
      </c>
      <c r="R928" s="42">
        <f t="shared" ref="R928" si="4205">Q928+R927</f>
        <v>219.10000000000022</v>
      </c>
      <c r="S928" s="10">
        <f t="shared" ref="S928" si="4206">M928</f>
        <v>3.65</v>
      </c>
      <c r="T928" s="27">
        <f t="shared" ref="T928" si="4207">IF(S928&gt;0,T$4,0)</f>
        <v>1</v>
      </c>
      <c r="U928" s="28">
        <f t="shared" ref="U928" si="4208">O928</f>
        <v>1.63</v>
      </c>
      <c r="V928" s="27">
        <f t="shared" ref="V928" si="4209">IF(U928&gt;0,V$4,0)</f>
        <v>1</v>
      </c>
      <c r="W928" s="40">
        <f t="shared" si="3826"/>
        <v>3.28</v>
      </c>
      <c r="X928" s="42">
        <f t="shared" ref="X928" si="4210">W928+X927</f>
        <v>371.4799999999999</v>
      </c>
      <c r="Y928" s="10">
        <f>S928</f>
        <v>3.65</v>
      </c>
      <c r="Z928" s="27">
        <v>1.0963013698630137</v>
      </c>
      <c r="AA928" s="28">
        <f>U928</f>
        <v>1.63</v>
      </c>
      <c r="AB928" s="27">
        <v>0</v>
      </c>
      <c r="AC928" s="40">
        <f t="shared" si="4189"/>
        <v>4</v>
      </c>
      <c r="AD928" s="40">
        <f t="shared" si="4190"/>
        <v>2.91</v>
      </c>
      <c r="AE928" s="42">
        <f t="shared" si="4199"/>
        <v>5.1400000000000006</v>
      </c>
      <c r="AF928" s="10">
        <f t="shared" si="4200"/>
        <v>3.65</v>
      </c>
      <c r="AG928" s="27">
        <f t="shared" si="4201"/>
        <v>2</v>
      </c>
      <c r="AH928" s="28">
        <f t="shared" si="4202"/>
        <v>1.63</v>
      </c>
      <c r="AI928" s="27">
        <v>0</v>
      </c>
      <c r="AJ928" s="40">
        <f t="shared" si="4203"/>
        <v>5.3</v>
      </c>
      <c r="AK928" s="42">
        <f t="shared" si="4204"/>
        <v>6.82</v>
      </c>
      <c r="AL928" s="70"/>
    </row>
    <row r="929" spans="1:38" x14ac:dyDescent="0.2">
      <c r="A929" s="72"/>
      <c r="B929" s="34">
        <f t="shared" si="3772"/>
        <v>924</v>
      </c>
      <c r="C929" s="2" t="s">
        <v>1548</v>
      </c>
      <c r="D929" s="55">
        <v>44776</v>
      </c>
      <c r="E929" s="2" t="s">
        <v>51</v>
      </c>
      <c r="F929" s="47" t="s">
        <v>36</v>
      </c>
      <c r="G929" s="47" t="s">
        <v>67</v>
      </c>
      <c r="H929" s="47">
        <v>1118</v>
      </c>
      <c r="I929" s="47" t="s">
        <v>131</v>
      </c>
      <c r="J929" s="47" t="s">
        <v>120</v>
      </c>
      <c r="K929" s="121" t="s">
        <v>1544</v>
      </c>
      <c r="L929" s="33" t="s">
        <v>56</v>
      </c>
      <c r="M929" s="10">
        <v>13</v>
      </c>
      <c r="N929" s="27">
        <v>0.83499999999999996</v>
      </c>
      <c r="O929" s="28">
        <v>2.4</v>
      </c>
      <c r="P929" s="27">
        <v>0.56999999999999951</v>
      </c>
      <c r="Q929" s="40">
        <f t="shared" si="3297"/>
        <v>-1.4</v>
      </c>
      <c r="R929" s="42">
        <f t="shared" ref="R929:R930" si="4211">Q929+R928</f>
        <v>217.70000000000022</v>
      </c>
      <c r="S929" s="10">
        <f t="shared" ref="S929:S930" si="4212">M929</f>
        <v>13</v>
      </c>
      <c r="T929" s="27">
        <f t="shared" ref="T929:T930" si="4213">IF(S929&gt;0,T$4,0)</f>
        <v>1</v>
      </c>
      <c r="U929" s="28">
        <f t="shared" ref="U929:U930" si="4214">O929</f>
        <v>2.4</v>
      </c>
      <c r="V929" s="27">
        <f t="shared" ref="V929:V930" si="4215">IF(U929&gt;0,V$4,0)</f>
        <v>1</v>
      </c>
      <c r="W929" s="40">
        <f t="shared" si="3826"/>
        <v>-2</v>
      </c>
      <c r="X929" s="42">
        <f t="shared" ref="X929:X930" si="4216">W929+X928</f>
        <v>369.4799999999999</v>
      </c>
      <c r="Y929" s="10">
        <f t="shared" ref="Y929:Y930" si="4217">S929</f>
        <v>13</v>
      </c>
      <c r="Z929" s="27">
        <v>0.30769230769230776</v>
      </c>
      <c r="AA929" s="28">
        <f t="shared" ref="AA929:AA930" si="4218">U929</f>
        <v>2.4</v>
      </c>
      <c r="AB929" s="27">
        <v>0</v>
      </c>
      <c r="AC929" s="40">
        <f t="shared" si="4189"/>
        <v>0</v>
      </c>
      <c r="AD929" s="40">
        <f t="shared" si="4190"/>
        <v>-0.31</v>
      </c>
      <c r="AE929" s="42">
        <f t="shared" si="4199"/>
        <v>4.830000000000001</v>
      </c>
      <c r="AF929" s="10">
        <f t="shared" si="4200"/>
        <v>13</v>
      </c>
      <c r="AG929" s="27">
        <f t="shared" si="4201"/>
        <v>0.5</v>
      </c>
      <c r="AH929" s="28">
        <f t="shared" si="4202"/>
        <v>2.4</v>
      </c>
      <c r="AI929" s="27">
        <v>0</v>
      </c>
      <c r="AJ929" s="40">
        <f t="shared" si="4203"/>
        <v>-0.5</v>
      </c>
      <c r="AK929" s="42">
        <f t="shared" si="4204"/>
        <v>6.32</v>
      </c>
      <c r="AL929" s="70"/>
    </row>
    <row r="930" spans="1:38" x14ac:dyDescent="0.2">
      <c r="A930" s="72"/>
      <c r="B930" s="34">
        <f t="shared" si="3772"/>
        <v>925</v>
      </c>
      <c r="C930" s="2" t="s">
        <v>1549</v>
      </c>
      <c r="D930" s="55">
        <v>44776</v>
      </c>
      <c r="E930" s="2" t="s">
        <v>51</v>
      </c>
      <c r="F930" s="47" t="s">
        <v>36</v>
      </c>
      <c r="G930" s="47" t="s">
        <v>67</v>
      </c>
      <c r="H930" s="47">
        <v>1118</v>
      </c>
      <c r="I930" s="47" t="s">
        <v>131</v>
      </c>
      <c r="J930" s="47" t="s">
        <v>120</v>
      </c>
      <c r="K930" s="121" t="s">
        <v>1545</v>
      </c>
      <c r="L930" s="33" t="s">
        <v>9</v>
      </c>
      <c r="M930" s="10">
        <v>1.99</v>
      </c>
      <c r="N930" s="27">
        <v>10.121003584229392</v>
      </c>
      <c r="O930" s="28">
        <v>1.24</v>
      </c>
      <c r="P930" s="27">
        <v>0</v>
      </c>
      <c r="Q930" s="40">
        <f t="shared" si="3297"/>
        <v>10</v>
      </c>
      <c r="R930" s="42">
        <f t="shared" si="4211"/>
        <v>227.70000000000022</v>
      </c>
      <c r="S930" s="10">
        <f t="shared" si="4212"/>
        <v>1.99</v>
      </c>
      <c r="T930" s="27">
        <f t="shared" si="4213"/>
        <v>1</v>
      </c>
      <c r="U930" s="28">
        <f t="shared" si="4214"/>
        <v>1.24</v>
      </c>
      <c r="V930" s="27">
        <f t="shared" si="4215"/>
        <v>1</v>
      </c>
      <c r="W930" s="40">
        <f t="shared" si="3826"/>
        <v>1.23</v>
      </c>
      <c r="X930" s="42">
        <f t="shared" si="4216"/>
        <v>370.70999999999992</v>
      </c>
      <c r="Y930" s="10">
        <f t="shared" si="4217"/>
        <v>1.99</v>
      </c>
      <c r="Z930" s="27">
        <v>2.0081630238495549</v>
      </c>
      <c r="AA930" s="28">
        <f t="shared" si="4218"/>
        <v>1.24</v>
      </c>
      <c r="AB930" s="27">
        <v>0</v>
      </c>
      <c r="AC930" s="40">
        <f t="shared" si="4189"/>
        <v>4</v>
      </c>
      <c r="AD930" s="40">
        <f t="shared" si="4190"/>
        <v>1.99</v>
      </c>
      <c r="AE930" s="42">
        <f t="shared" si="4199"/>
        <v>6.8200000000000012</v>
      </c>
      <c r="AF930" s="10">
        <f t="shared" si="4200"/>
        <v>1.99</v>
      </c>
      <c r="AG930" s="27">
        <f t="shared" si="4201"/>
        <v>1</v>
      </c>
      <c r="AH930" s="28">
        <f t="shared" si="4202"/>
        <v>1.24</v>
      </c>
      <c r="AI930" s="27">
        <v>0</v>
      </c>
      <c r="AJ930" s="40">
        <f t="shared" si="4203"/>
        <v>0.99</v>
      </c>
      <c r="AK930" s="42">
        <f t="shared" si="4204"/>
        <v>7.3100000000000005</v>
      </c>
      <c r="AL930" s="70"/>
    </row>
    <row r="931" spans="1:38" x14ac:dyDescent="0.2">
      <c r="A931" s="72"/>
      <c r="B931" s="34">
        <f t="shared" si="3772"/>
        <v>926</v>
      </c>
      <c r="C931" s="2" t="s">
        <v>1510</v>
      </c>
      <c r="D931" s="55">
        <v>44777</v>
      </c>
      <c r="E931" s="2" t="s">
        <v>15</v>
      </c>
      <c r="F931" s="47" t="s">
        <v>25</v>
      </c>
      <c r="G931" s="47" t="s">
        <v>67</v>
      </c>
      <c r="H931" s="47">
        <v>1200</v>
      </c>
      <c r="I931" s="47" t="s">
        <v>133</v>
      </c>
      <c r="J931" s="47" t="s">
        <v>120</v>
      </c>
      <c r="K931" s="121" t="s">
        <v>1546</v>
      </c>
      <c r="L931" s="33" t="s">
        <v>9</v>
      </c>
      <c r="M931" s="10">
        <v>1.52</v>
      </c>
      <c r="N931" s="27">
        <v>19.311515151515149</v>
      </c>
      <c r="O931" s="28">
        <v>1.1200000000000001</v>
      </c>
      <c r="P931" s="27">
        <v>0</v>
      </c>
      <c r="Q931" s="40">
        <f t="shared" si="3297"/>
        <v>10</v>
      </c>
      <c r="R931" s="42">
        <f t="shared" ref="R931" si="4219">Q931+R930</f>
        <v>237.70000000000022</v>
      </c>
      <c r="S931" s="10">
        <f t="shared" ref="S931" si="4220">M931</f>
        <v>1.52</v>
      </c>
      <c r="T931" s="27">
        <f t="shared" ref="T931" si="4221">IF(S931&gt;0,T$4,0)</f>
        <v>1</v>
      </c>
      <c r="U931" s="28">
        <f t="shared" ref="U931" si="4222">O931</f>
        <v>1.1200000000000001</v>
      </c>
      <c r="V931" s="27">
        <f t="shared" ref="V931" si="4223">IF(U931&gt;0,V$4,0)</f>
        <v>1</v>
      </c>
      <c r="W931" s="40">
        <f t="shared" si="3826"/>
        <v>0.64</v>
      </c>
      <c r="X931" s="42">
        <f t="shared" ref="X931" si="4224">W931+X930</f>
        <v>371.34999999999991</v>
      </c>
      <c r="Y931" s="10">
        <f t="shared" ref="Y931" si="4225">S931</f>
        <v>1.52</v>
      </c>
      <c r="Z931" s="27">
        <v>2.6313502764574643</v>
      </c>
      <c r="AA931" s="28">
        <f t="shared" ref="AA931" si="4226">U931</f>
        <v>1.1200000000000001</v>
      </c>
      <c r="AB931" s="27">
        <v>0</v>
      </c>
      <c r="AC931" s="40">
        <f t="shared" si="4189"/>
        <v>4</v>
      </c>
      <c r="AD931" s="40">
        <f t="shared" si="4190"/>
        <v>1.37</v>
      </c>
      <c r="AE931" s="42">
        <f t="shared" ref="AE931" si="4227">AD931+AE930</f>
        <v>8.1900000000000013</v>
      </c>
      <c r="AF931" s="10">
        <f t="shared" si="4200"/>
        <v>1.52</v>
      </c>
      <c r="AG931" s="27">
        <f t="shared" si="4201"/>
        <v>2</v>
      </c>
      <c r="AH931" s="28">
        <f t="shared" si="4202"/>
        <v>1.1200000000000001</v>
      </c>
      <c r="AI931" s="27">
        <v>0</v>
      </c>
      <c r="AJ931" s="40">
        <f t="shared" si="4203"/>
        <v>1.04</v>
      </c>
      <c r="AK931" s="42">
        <f t="shared" si="4204"/>
        <v>8.3500000000000014</v>
      </c>
      <c r="AL931" s="70"/>
    </row>
    <row r="932" spans="1:38" x14ac:dyDescent="0.2">
      <c r="A932" s="72"/>
      <c r="B932" s="34">
        <f t="shared" si="3772"/>
        <v>927</v>
      </c>
      <c r="C932" s="2" t="s">
        <v>1550</v>
      </c>
      <c r="D932" s="55">
        <v>44777</v>
      </c>
      <c r="E932" s="2" t="s">
        <v>15</v>
      </c>
      <c r="F932" s="47" t="s">
        <v>36</v>
      </c>
      <c r="G932" s="47" t="s">
        <v>67</v>
      </c>
      <c r="H932" s="47">
        <v>1200</v>
      </c>
      <c r="I932" s="47" t="s">
        <v>133</v>
      </c>
      <c r="J932" s="47" t="s">
        <v>120</v>
      </c>
      <c r="K932" s="121" t="s">
        <v>1544</v>
      </c>
      <c r="L932" s="33" t="s">
        <v>8</v>
      </c>
      <c r="M932" s="10">
        <v>4.67</v>
      </c>
      <c r="N932" s="27">
        <v>2.7171147079521458</v>
      </c>
      <c r="O932" s="28">
        <v>2.2400000000000002</v>
      </c>
      <c r="P932" s="27">
        <v>2.16</v>
      </c>
      <c r="Q932" s="40">
        <f t="shared" si="3297"/>
        <v>0</v>
      </c>
      <c r="R932" s="42">
        <f t="shared" ref="R932" si="4228">Q932+R931</f>
        <v>237.70000000000022</v>
      </c>
      <c r="S932" s="10">
        <f t="shared" ref="S932" si="4229">M932</f>
        <v>4.67</v>
      </c>
      <c r="T932" s="27">
        <f t="shared" ref="T932" si="4230">IF(S932&gt;0,T$4,0)</f>
        <v>1</v>
      </c>
      <c r="U932" s="28">
        <f t="shared" ref="U932" si="4231">O932</f>
        <v>2.2400000000000002</v>
      </c>
      <c r="V932" s="27">
        <f t="shared" ref="V932" si="4232">IF(U932&gt;0,V$4,0)</f>
        <v>1</v>
      </c>
      <c r="W932" s="40">
        <f t="shared" si="3826"/>
        <v>0.24</v>
      </c>
      <c r="X932" s="42">
        <f t="shared" ref="X932" si="4233">W932+X931</f>
        <v>371.58999999999992</v>
      </c>
      <c r="Y932" s="10">
        <f t="shared" ref="Y932" si="4234">S932</f>
        <v>4.67</v>
      </c>
      <c r="Z932" s="27">
        <v>0.85654002713704203</v>
      </c>
      <c r="AA932" s="28">
        <f t="shared" ref="AA932" si="4235">U932</f>
        <v>2.2400000000000002</v>
      </c>
      <c r="AB932" s="27">
        <v>0</v>
      </c>
      <c r="AC932" s="40">
        <f t="shared" si="4189"/>
        <v>0</v>
      </c>
      <c r="AD932" s="40">
        <f t="shared" si="4190"/>
        <v>-0.86</v>
      </c>
      <c r="AE932" s="42">
        <f t="shared" ref="AE932" si="4236">AD932+AE931</f>
        <v>7.330000000000001</v>
      </c>
      <c r="AF932" s="10">
        <f t="shared" si="4200"/>
        <v>4.67</v>
      </c>
      <c r="AG932" s="27">
        <f t="shared" si="4201"/>
        <v>0.5</v>
      </c>
      <c r="AH932" s="28">
        <f t="shared" si="4202"/>
        <v>2.2400000000000002</v>
      </c>
      <c r="AI932" s="27">
        <v>0</v>
      </c>
      <c r="AJ932" s="40">
        <f t="shared" si="4203"/>
        <v>-0.5</v>
      </c>
      <c r="AK932" s="42">
        <f t="shared" si="4204"/>
        <v>7.8500000000000014</v>
      </c>
      <c r="AL932" s="70"/>
    </row>
    <row r="933" spans="1:38" x14ac:dyDescent="0.2">
      <c r="A933" s="72"/>
      <c r="B933" s="34">
        <f t="shared" si="3772"/>
        <v>928</v>
      </c>
      <c r="C933" s="2" t="s">
        <v>1551</v>
      </c>
      <c r="D933" s="55">
        <v>44777</v>
      </c>
      <c r="E933" s="2" t="s">
        <v>15</v>
      </c>
      <c r="F933" s="47" t="s">
        <v>13</v>
      </c>
      <c r="G933" s="47" t="s">
        <v>69</v>
      </c>
      <c r="H933" s="47">
        <v>1600</v>
      </c>
      <c r="I933" s="47" t="s">
        <v>133</v>
      </c>
      <c r="J933" s="47" t="s">
        <v>120</v>
      </c>
      <c r="K933" s="121" t="s">
        <v>1552</v>
      </c>
      <c r="L933" s="33" t="s">
        <v>204</v>
      </c>
      <c r="M933" s="10">
        <v>38</v>
      </c>
      <c r="N933" s="27">
        <v>0.26945945945945948</v>
      </c>
      <c r="O933" s="28">
        <v>9.1999999999999993</v>
      </c>
      <c r="P933" s="27">
        <v>3.0000000000000006E-2</v>
      </c>
      <c r="Q933" s="40">
        <f t="shared" si="3297"/>
        <v>-0.3</v>
      </c>
      <c r="R933" s="42">
        <f t="shared" ref="R933" si="4237">Q933+R932</f>
        <v>237.4000000000002</v>
      </c>
      <c r="S933" s="10">
        <f t="shared" ref="S933" si="4238">M933</f>
        <v>38</v>
      </c>
      <c r="T933" s="27">
        <f t="shared" ref="T933" si="4239">IF(S933&gt;0,T$4,0)</f>
        <v>1</v>
      </c>
      <c r="U933" s="28">
        <f t="shared" ref="U933" si="4240">O933</f>
        <v>9.1999999999999993</v>
      </c>
      <c r="V933" s="27">
        <f t="shared" ref="V933" si="4241">IF(U933&gt;0,V$4,0)</f>
        <v>1</v>
      </c>
      <c r="W933" s="40">
        <f t="shared" si="3826"/>
        <v>-2</v>
      </c>
      <c r="X933" s="42">
        <f t="shared" ref="X933" si="4242">W933+X932</f>
        <v>369.58999999999992</v>
      </c>
      <c r="Y933" s="10">
        <f t="shared" ref="Y933" si="4243">S933</f>
        <v>38</v>
      </c>
      <c r="Z933" s="27">
        <v>0.10526315789473684</v>
      </c>
      <c r="AA933" s="28">
        <f t="shared" ref="AA933" si="4244">U933</f>
        <v>9.1999999999999993</v>
      </c>
      <c r="AB933" s="27">
        <v>0</v>
      </c>
      <c r="AC933" s="40">
        <f t="shared" si="4189"/>
        <v>0</v>
      </c>
      <c r="AD933" s="40">
        <f t="shared" si="4190"/>
        <v>-0.11</v>
      </c>
      <c r="AE933" s="42">
        <f t="shared" ref="AE933" si="4245">AD933+AE932</f>
        <v>7.2200000000000006</v>
      </c>
      <c r="AF933" s="10">
        <f t="shared" si="4200"/>
        <v>38</v>
      </c>
      <c r="AG933" s="27">
        <f t="shared" si="4201"/>
        <v>0.25</v>
      </c>
      <c r="AH933" s="28">
        <f t="shared" si="4202"/>
        <v>9.1999999999999993</v>
      </c>
      <c r="AI933" s="27">
        <v>0</v>
      </c>
      <c r="AJ933" s="40">
        <f t="shared" si="4203"/>
        <v>-0.25</v>
      </c>
      <c r="AK933" s="42">
        <f t="shared" si="4204"/>
        <v>7.6000000000000014</v>
      </c>
      <c r="AL933" s="70"/>
    </row>
    <row r="934" spans="1:38" x14ac:dyDescent="0.2">
      <c r="A934" s="72"/>
      <c r="B934" s="34">
        <f t="shared" si="3772"/>
        <v>929</v>
      </c>
      <c r="C934" s="2" t="s">
        <v>1068</v>
      </c>
      <c r="D934" s="55">
        <v>44778</v>
      </c>
      <c r="E934" s="2" t="s">
        <v>32</v>
      </c>
      <c r="F934" s="47" t="s">
        <v>25</v>
      </c>
      <c r="G934" s="47" t="s">
        <v>67</v>
      </c>
      <c r="H934" s="47">
        <v>1100</v>
      </c>
      <c r="I934" s="47" t="s">
        <v>128</v>
      </c>
      <c r="J934" s="47" t="s">
        <v>120</v>
      </c>
      <c r="K934" s="121" t="s">
        <v>1546</v>
      </c>
      <c r="L934" s="33" t="s">
        <v>9</v>
      </c>
      <c r="M934" s="10">
        <v>1.21</v>
      </c>
      <c r="N934" s="27">
        <v>47.855221496005804</v>
      </c>
      <c r="O934" s="28">
        <v>1.1000000000000001</v>
      </c>
      <c r="P934" s="27">
        <v>0</v>
      </c>
      <c r="Q934" s="40">
        <f t="shared" si="3297"/>
        <v>10</v>
      </c>
      <c r="R934" s="42">
        <f t="shared" ref="R934" si="4246">Q934+R933</f>
        <v>247.4000000000002</v>
      </c>
      <c r="S934" s="10">
        <f t="shared" ref="S934" si="4247">M934</f>
        <v>1.21</v>
      </c>
      <c r="T934" s="27">
        <f t="shared" ref="T934" si="4248">IF(S934&gt;0,T$4,0)</f>
        <v>1</v>
      </c>
      <c r="U934" s="28">
        <f t="shared" ref="U934" si="4249">O934</f>
        <v>1.1000000000000001</v>
      </c>
      <c r="V934" s="27">
        <f t="shared" ref="V934" si="4250">IF(U934&gt;0,V$4,0)</f>
        <v>1</v>
      </c>
      <c r="W934" s="40">
        <f t="shared" si="3826"/>
        <v>0.31</v>
      </c>
      <c r="X934" s="42">
        <f t="shared" ref="X934" si="4251">W934+X933</f>
        <v>369.89999999999992</v>
      </c>
      <c r="Y934" s="10">
        <f t="shared" ref="Y934" si="4252">S934</f>
        <v>1.21</v>
      </c>
      <c r="Z934" s="27">
        <v>3.3089637305699484</v>
      </c>
      <c r="AA934" s="28">
        <f t="shared" ref="AA934" si="4253">U934</f>
        <v>1.1000000000000001</v>
      </c>
      <c r="AB934" s="27">
        <v>0</v>
      </c>
      <c r="AC934" s="40">
        <f t="shared" si="4189"/>
        <v>4</v>
      </c>
      <c r="AD934" s="40">
        <f t="shared" si="4190"/>
        <v>0.69</v>
      </c>
      <c r="AE934" s="42">
        <f t="shared" ref="AE934" si="4254">AD934+AE933</f>
        <v>7.91</v>
      </c>
      <c r="AF934" s="10">
        <f t="shared" si="4200"/>
        <v>1.21</v>
      </c>
      <c r="AG934" s="27">
        <f t="shared" si="4201"/>
        <v>2</v>
      </c>
      <c r="AH934" s="28">
        <f t="shared" si="4202"/>
        <v>1.1000000000000001</v>
      </c>
      <c r="AI934" s="27">
        <v>0</v>
      </c>
      <c r="AJ934" s="40">
        <f t="shared" si="4203"/>
        <v>0.42</v>
      </c>
      <c r="AK934" s="42">
        <f t="shared" si="4204"/>
        <v>8.0200000000000014</v>
      </c>
      <c r="AL934" s="70"/>
    </row>
    <row r="935" spans="1:38" x14ac:dyDescent="0.2">
      <c r="A935" s="72"/>
      <c r="B935" s="34">
        <f t="shared" si="3772"/>
        <v>930</v>
      </c>
      <c r="C935" s="83" t="s">
        <v>1554</v>
      </c>
      <c r="D935" s="55">
        <v>44779</v>
      </c>
      <c r="E935" s="2" t="s">
        <v>14</v>
      </c>
      <c r="F935" s="47" t="s">
        <v>25</v>
      </c>
      <c r="G935" s="47" t="s">
        <v>67</v>
      </c>
      <c r="H935" s="47">
        <v>1000</v>
      </c>
      <c r="I935" s="47" t="s">
        <v>133</v>
      </c>
      <c r="J935" s="47" t="s">
        <v>120</v>
      </c>
      <c r="K935" s="121" t="s">
        <v>1545</v>
      </c>
      <c r="L935" s="33" t="s">
        <v>9</v>
      </c>
      <c r="M935" s="10">
        <v>6.24</v>
      </c>
      <c r="N935" s="27">
        <v>1.91</v>
      </c>
      <c r="O935" s="28">
        <v>2.2400000000000002</v>
      </c>
      <c r="P935" s="27">
        <v>1.5199999999999996</v>
      </c>
      <c r="Q935" s="40">
        <f t="shared" si="3297"/>
        <v>11.9</v>
      </c>
      <c r="R935" s="42">
        <f t="shared" ref="R935" si="4255">Q935+R934</f>
        <v>259.30000000000018</v>
      </c>
      <c r="S935" s="10">
        <f t="shared" ref="S935" si="4256">M935</f>
        <v>6.24</v>
      </c>
      <c r="T935" s="27">
        <f t="shared" ref="T935" si="4257">IF(S935&gt;0,T$4,0)</f>
        <v>1</v>
      </c>
      <c r="U935" s="28">
        <f t="shared" ref="U935" si="4258">O935</f>
        <v>2.2400000000000002</v>
      </c>
      <c r="V935" s="27">
        <f t="shared" ref="V935" si="4259">IF(U935&gt;0,V$4,0)</f>
        <v>1</v>
      </c>
      <c r="W935" s="40">
        <f t="shared" si="3826"/>
        <v>6.48</v>
      </c>
      <c r="X935" s="42">
        <f t="shared" ref="X935" si="4260">W935+X934</f>
        <v>376.37999999999994</v>
      </c>
      <c r="Y935" s="10">
        <f t="shared" ref="Y935" si="4261">S935</f>
        <v>6.24</v>
      </c>
      <c r="Z935" s="27">
        <v>0.64067603025158226</v>
      </c>
      <c r="AA935" s="28">
        <f t="shared" ref="AA935" si="4262">U935</f>
        <v>2.2400000000000002</v>
      </c>
      <c r="AB935" s="27">
        <v>0</v>
      </c>
      <c r="AC935" s="40">
        <f t="shared" si="4189"/>
        <v>4</v>
      </c>
      <c r="AD935" s="40">
        <f t="shared" si="4190"/>
        <v>3.36</v>
      </c>
      <c r="AE935" s="42">
        <f t="shared" ref="AE935" si="4263">AD935+AE934</f>
        <v>11.27</v>
      </c>
      <c r="AF935" s="10">
        <f t="shared" si="4200"/>
        <v>6.24</v>
      </c>
      <c r="AG935" s="27">
        <f t="shared" si="4201"/>
        <v>1</v>
      </c>
      <c r="AH935" s="28">
        <f t="shared" si="4202"/>
        <v>2.2400000000000002</v>
      </c>
      <c r="AI935" s="27">
        <v>0</v>
      </c>
      <c r="AJ935" s="40">
        <f t="shared" si="4203"/>
        <v>5.24</v>
      </c>
      <c r="AK935" s="42">
        <f t="shared" si="4204"/>
        <v>13.260000000000002</v>
      </c>
      <c r="AL935" s="70"/>
    </row>
    <row r="936" spans="1:38" x14ac:dyDescent="0.2">
      <c r="A936" s="72"/>
      <c r="B936" s="34">
        <f t="shared" si="3772"/>
        <v>931</v>
      </c>
      <c r="C936" s="83" t="s">
        <v>1555</v>
      </c>
      <c r="D936" s="55">
        <v>44779</v>
      </c>
      <c r="E936" s="2" t="s">
        <v>14</v>
      </c>
      <c r="F936" s="47" t="s">
        <v>25</v>
      </c>
      <c r="G936" s="47" t="s">
        <v>67</v>
      </c>
      <c r="H936" s="47">
        <v>1000</v>
      </c>
      <c r="I936" s="47" t="s">
        <v>133</v>
      </c>
      <c r="J936" s="47" t="s">
        <v>120</v>
      </c>
      <c r="K936" s="121" t="s">
        <v>1545</v>
      </c>
      <c r="L936" s="33" t="s">
        <v>65</v>
      </c>
      <c r="M936" s="10">
        <v>3.23</v>
      </c>
      <c r="N936" s="27">
        <v>4.4869172932330823</v>
      </c>
      <c r="O936" s="28">
        <v>1.6</v>
      </c>
      <c r="P936" s="27">
        <v>0</v>
      </c>
      <c r="Q936" s="40">
        <f t="shared" si="3297"/>
        <v>-4.5</v>
      </c>
      <c r="R936" s="42">
        <f t="shared" ref="R936" si="4264">Q936+R935</f>
        <v>254.80000000000018</v>
      </c>
      <c r="S936" s="10">
        <f t="shared" ref="S936" si="4265">M936</f>
        <v>3.23</v>
      </c>
      <c r="T936" s="27">
        <f t="shared" ref="T936" si="4266">IF(S936&gt;0,T$4,0)</f>
        <v>1</v>
      </c>
      <c r="U936" s="28">
        <f t="shared" ref="U936" si="4267">O936</f>
        <v>1.6</v>
      </c>
      <c r="V936" s="27">
        <f t="shared" ref="V936" si="4268">IF(U936&gt;0,V$4,0)</f>
        <v>1</v>
      </c>
      <c r="W936" s="40">
        <f t="shared" si="3826"/>
        <v>-2</v>
      </c>
      <c r="X936" s="42">
        <f t="shared" ref="X936" si="4269">W936+X935</f>
        <v>374.37999999999994</v>
      </c>
      <c r="Y936" s="10">
        <f t="shared" ref="Y936" si="4270">S936</f>
        <v>3.23</v>
      </c>
      <c r="Z936" s="27">
        <v>1.2371498107084911</v>
      </c>
      <c r="AA936" s="28">
        <f t="shared" ref="AA936" si="4271">U936</f>
        <v>1.6</v>
      </c>
      <c r="AB936" s="27">
        <v>0</v>
      </c>
      <c r="AC936" s="40">
        <f t="shared" si="4189"/>
        <v>0</v>
      </c>
      <c r="AD936" s="40">
        <f t="shared" si="4190"/>
        <v>-1.24</v>
      </c>
      <c r="AE936" s="42">
        <f t="shared" ref="AE936" si="4272">AD936+AE935</f>
        <v>10.029999999999999</v>
      </c>
      <c r="AF936" s="10">
        <f t="shared" si="4200"/>
        <v>3.23</v>
      </c>
      <c r="AG936" s="27">
        <f t="shared" si="4201"/>
        <v>1</v>
      </c>
      <c r="AH936" s="28">
        <f t="shared" si="4202"/>
        <v>1.6</v>
      </c>
      <c r="AI936" s="27">
        <v>0</v>
      </c>
      <c r="AJ936" s="40">
        <f t="shared" si="4203"/>
        <v>-1</v>
      </c>
      <c r="AK936" s="42">
        <f t="shared" si="4204"/>
        <v>12.260000000000002</v>
      </c>
      <c r="AL936" s="70"/>
    </row>
    <row r="937" spans="1:38" x14ac:dyDescent="0.2">
      <c r="A937" s="72"/>
      <c r="B937" s="34">
        <f t="shared" si="3772"/>
        <v>932</v>
      </c>
      <c r="C937" s="83" t="s">
        <v>1558</v>
      </c>
      <c r="D937" s="55">
        <v>44779</v>
      </c>
      <c r="E937" s="2" t="s">
        <v>14</v>
      </c>
      <c r="F937" s="47" t="s">
        <v>36</v>
      </c>
      <c r="G937" s="47" t="s">
        <v>67</v>
      </c>
      <c r="H937" s="47">
        <v>1100</v>
      </c>
      <c r="I937" s="47" t="s">
        <v>133</v>
      </c>
      <c r="J937" s="47" t="s">
        <v>120</v>
      </c>
      <c r="K937" s="121" t="s">
        <v>1545</v>
      </c>
      <c r="L937" s="33" t="s">
        <v>56</v>
      </c>
      <c r="M937" s="10">
        <v>4.57</v>
      </c>
      <c r="N937" s="27">
        <v>2.7998850574712644</v>
      </c>
      <c r="O937" s="28">
        <v>2.14</v>
      </c>
      <c r="P937" s="27">
        <v>2.48</v>
      </c>
      <c r="Q937" s="40">
        <f t="shared" si="3297"/>
        <v>-5.3</v>
      </c>
      <c r="R937" s="42">
        <f t="shared" ref="R937" si="4273">Q937+R936</f>
        <v>249.50000000000017</v>
      </c>
      <c r="S937" s="10">
        <f t="shared" ref="S937" si="4274">M937</f>
        <v>4.57</v>
      </c>
      <c r="T937" s="27">
        <f t="shared" ref="T937" si="4275">IF(S937&gt;0,T$4,0)</f>
        <v>1</v>
      </c>
      <c r="U937" s="28">
        <f t="shared" ref="U937" si="4276">O937</f>
        <v>2.14</v>
      </c>
      <c r="V937" s="27">
        <f t="shared" ref="V937" si="4277">IF(U937&gt;0,V$4,0)</f>
        <v>1</v>
      </c>
      <c r="W937" s="40">
        <f t="shared" si="3826"/>
        <v>-2</v>
      </c>
      <c r="X937" s="42">
        <f t="shared" ref="X937" si="4278">W937+X936</f>
        <v>372.37999999999994</v>
      </c>
      <c r="Y937" s="10">
        <f t="shared" ref="Y937" si="4279">S937</f>
        <v>4.57</v>
      </c>
      <c r="Z937" s="27">
        <v>0.87486370772085054</v>
      </c>
      <c r="AA937" s="28">
        <f t="shared" ref="AA937" si="4280">U937</f>
        <v>2.14</v>
      </c>
      <c r="AB937" s="27">
        <v>0</v>
      </c>
      <c r="AC937" s="40">
        <f t="shared" si="4189"/>
        <v>0</v>
      </c>
      <c r="AD937" s="40">
        <f t="shared" si="4190"/>
        <v>-0.87</v>
      </c>
      <c r="AE937" s="42">
        <f t="shared" ref="AE937" si="4281">AD937+AE936</f>
        <v>9.16</v>
      </c>
      <c r="AF937" s="10">
        <f t="shared" si="4200"/>
        <v>4.57</v>
      </c>
      <c r="AG937" s="27">
        <f t="shared" si="4201"/>
        <v>1</v>
      </c>
      <c r="AH937" s="28">
        <f t="shared" si="4202"/>
        <v>2.14</v>
      </c>
      <c r="AI937" s="27">
        <v>0</v>
      </c>
      <c r="AJ937" s="40">
        <f t="shared" si="4203"/>
        <v>-1</v>
      </c>
      <c r="AK937" s="42">
        <f t="shared" si="4204"/>
        <v>11.260000000000002</v>
      </c>
      <c r="AL937" s="70"/>
    </row>
    <row r="938" spans="1:38" x14ac:dyDescent="0.2">
      <c r="A938" s="72"/>
      <c r="B938" s="34">
        <f t="shared" si="3772"/>
        <v>933</v>
      </c>
      <c r="C938" s="83" t="s">
        <v>1556</v>
      </c>
      <c r="D938" s="55">
        <v>44779</v>
      </c>
      <c r="E938" s="2" t="s">
        <v>14</v>
      </c>
      <c r="F938" s="47" t="s">
        <v>36</v>
      </c>
      <c r="G938" s="47" t="s">
        <v>67</v>
      </c>
      <c r="H938" s="47">
        <v>1100</v>
      </c>
      <c r="I938" s="47" t="s">
        <v>133</v>
      </c>
      <c r="J938" s="47" t="s">
        <v>120</v>
      </c>
      <c r="K938" s="121" t="s">
        <v>1544</v>
      </c>
      <c r="L938" s="33" t="s">
        <v>8</v>
      </c>
      <c r="M938" s="10">
        <v>6.2</v>
      </c>
      <c r="N938" s="27">
        <v>1.93</v>
      </c>
      <c r="O938" s="28">
        <v>2.4</v>
      </c>
      <c r="P938" s="27">
        <v>1.3890909090909087</v>
      </c>
      <c r="Q938" s="40">
        <f t="shared" si="3297"/>
        <v>0</v>
      </c>
      <c r="R938" s="42">
        <f t="shared" ref="R938" si="4282">Q938+R937</f>
        <v>249.50000000000017</v>
      </c>
      <c r="S938" s="10">
        <f t="shared" ref="S938" si="4283">M938</f>
        <v>6.2</v>
      </c>
      <c r="T938" s="27">
        <f t="shared" ref="T938" si="4284">IF(S938&gt;0,T$4,0)</f>
        <v>1</v>
      </c>
      <c r="U938" s="28">
        <f t="shared" ref="U938" si="4285">O938</f>
        <v>2.4</v>
      </c>
      <c r="V938" s="27">
        <f t="shared" ref="V938" si="4286">IF(U938&gt;0,V$4,0)</f>
        <v>1</v>
      </c>
      <c r="W938" s="40">
        <f t="shared" si="3826"/>
        <v>0.4</v>
      </c>
      <c r="X938" s="42">
        <f t="shared" ref="X938" si="4287">W938+X937</f>
        <v>372.77999999999992</v>
      </c>
      <c r="Y938" s="10">
        <f t="shared" ref="Y938" si="4288">S938</f>
        <v>6.2</v>
      </c>
      <c r="Z938" s="27">
        <v>0.64548387096774196</v>
      </c>
      <c r="AA938" s="28">
        <f t="shared" ref="AA938" si="4289">U938</f>
        <v>2.4</v>
      </c>
      <c r="AB938" s="27">
        <v>0</v>
      </c>
      <c r="AC938" s="40">
        <f t="shared" si="4189"/>
        <v>0</v>
      </c>
      <c r="AD938" s="40">
        <f t="shared" si="4190"/>
        <v>-0.65</v>
      </c>
      <c r="AE938" s="42">
        <f t="shared" ref="AE938" si="4290">AD938+AE937</f>
        <v>8.51</v>
      </c>
      <c r="AF938" s="10">
        <f t="shared" si="4200"/>
        <v>6.2</v>
      </c>
      <c r="AG938" s="27">
        <f t="shared" si="4201"/>
        <v>0.5</v>
      </c>
      <c r="AH938" s="28">
        <f t="shared" si="4202"/>
        <v>2.4</v>
      </c>
      <c r="AI938" s="27">
        <v>0</v>
      </c>
      <c r="AJ938" s="40">
        <f t="shared" si="4203"/>
        <v>-0.5</v>
      </c>
      <c r="AK938" s="42">
        <f t="shared" si="4204"/>
        <v>10.760000000000002</v>
      </c>
      <c r="AL938" s="70"/>
    </row>
    <row r="939" spans="1:38" x14ac:dyDescent="0.2">
      <c r="A939" s="72"/>
      <c r="B939" s="34">
        <f t="shared" si="3772"/>
        <v>934</v>
      </c>
      <c r="C939" s="83" t="s">
        <v>277</v>
      </c>
      <c r="D939" s="55">
        <v>44779</v>
      </c>
      <c r="E939" s="2" t="s">
        <v>31</v>
      </c>
      <c r="F939" s="47" t="s">
        <v>10</v>
      </c>
      <c r="G939" s="47" t="s">
        <v>71</v>
      </c>
      <c r="H939" s="47">
        <v>1100</v>
      </c>
      <c r="I939" s="47" t="s">
        <v>131</v>
      </c>
      <c r="J939" s="47" t="s">
        <v>120</v>
      </c>
      <c r="K939" s="121" t="s">
        <v>1545</v>
      </c>
      <c r="L939" s="33" t="s">
        <v>9</v>
      </c>
      <c r="M939" s="10">
        <v>4</v>
      </c>
      <c r="N939" s="27">
        <v>3.3200000000000003</v>
      </c>
      <c r="O939" s="28">
        <v>1.89</v>
      </c>
      <c r="P939" s="27">
        <v>3.737142857142858</v>
      </c>
      <c r="Q939" s="40">
        <f t="shared" si="3297"/>
        <v>13.3</v>
      </c>
      <c r="R939" s="42">
        <f t="shared" ref="R939" si="4291">Q939+R938</f>
        <v>262.80000000000018</v>
      </c>
      <c r="S939" s="10">
        <f t="shared" ref="S939" si="4292">M939</f>
        <v>4</v>
      </c>
      <c r="T939" s="27">
        <f t="shared" ref="T939" si="4293">IF(S939&gt;0,T$4,0)</f>
        <v>1</v>
      </c>
      <c r="U939" s="28">
        <f t="shared" ref="U939" si="4294">O939</f>
        <v>1.89</v>
      </c>
      <c r="V939" s="27">
        <f t="shared" ref="V939" si="4295">IF(U939&gt;0,V$4,0)</f>
        <v>1</v>
      </c>
      <c r="W939" s="40">
        <f t="shared" si="3826"/>
        <v>3.89</v>
      </c>
      <c r="X939" s="42">
        <f t="shared" ref="X939" si="4296">W939+X938</f>
        <v>376.6699999999999</v>
      </c>
      <c r="Y939" s="10">
        <f t="shared" ref="Y939" si="4297">S939</f>
        <v>4</v>
      </c>
      <c r="Z939" s="27">
        <v>1</v>
      </c>
      <c r="AA939" s="28">
        <f t="shared" ref="AA939" si="4298">U939</f>
        <v>1.89</v>
      </c>
      <c r="AB939" s="27">
        <v>0</v>
      </c>
      <c r="AC939" s="40">
        <f t="shared" si="4189"/>
        <v>4</v>
      </c>
      <c r="AD939" s="40">
        <f t="shared" si="4190"/>
        <v>3</v>
      </c>
      <c r="AE939" s="42">
        <f t="shared" ref="AE939" si="4299">AD939+AE938</f>
        <v>11.51</v>
      </c>
      <c r="AF939" s="10">
        <f t="shared" si="4200"/>
        <v>4</v>
      </c>
      <c r="AG939" s="27">
        <f t="shared" si="4201"/>
        <v>1</v>
      </c>
      <c r="AH939" s="28">
        <f t="shared" si="4202"/>
        <v>1.89</v>
      </c>
      <c r="AI939" s="27">
        <v>0</v>
      </c>
      <c r="AJ939" s="40">
        <f t="shared" si="4203"/>
        <v>3</v>
      </c>
      <c r="AK939" s="42">
        <f t="shared" si="4204"/>
        <v>13.760000000000002</v>
      </c>
      <c r="AL939" s="70"/>
    </row>
    <row r="940" spans="1:38" x14ac:dyDescent="0.2">
      <c r="A940" s="72"/>
      <c r="B940" s="34">
        <f t="shared" si="3772"/>
        <v>935</v>
      </c>
      <c r="C940" s="2" t="s">
        <v>1557</v>
      </c>
      <c r="D940" s="55">
        <v>44779</v>
      </c>
      <c r="E940" s="2" t="s">
        <v>719</v>
      </c>
      <c r="F940" s="47" t="s">
        <v>10</v>
      </c>
      <c r="G940" s="47" t="s">
        <v>67</v>
      </c>
      <c r="H940" s="47">
        <v>900</v>
      </c>
      <c r="I940" s="47" t="s">
        <v>131</v>
      </c>
      <c r="J940" s="47" t="s">
        <v>178</v>
      </c>
      <c r="K940" s="121" t="s">
        <v>1552</v>
      </c>
      <c r="L940" s="33" t="s">
        <v>9</v>
      </c>
      <c r="M940" s="10">
        <v>3.77</v>
      </c>
      <c r="N940" s="27">
        <v>3.6268148148148143</v>
      </c>
      <c r="O940" s="28">
        <v>1.9</v>
      </c>
      <c r="P940" s="27">
        <v>4.0056140350877198</v>
      </c>
      <c r="Q940" s="40">
        <f t="shared" si="3297"/>
        <v>13.7</v>
      </c>
      <c r="R940" s="42">
        <f t="shared" ref="R940:R941" si="4300">Q940+R939</f>
        <v>276.50000000000017</v>
      </c>
      <c r="S940" s="10">
        <f t="shared" ref="S940:S941" si="4301">M940</f>
        <v>3.77</v>
      </c>
      <c r="T940" s="27">
        <f t="shared" ref="T940:T941" si="4302">IF(S940&gt;0,T$4,0)</f>
        <v>1</v>
      </c>
      <c r="U940" s="28">
        <f t="shared" ref="U940:U941" si="4303">O940</f>
        <v>1.9</v>
      </c>
      <c r="V940" s="27">
        <f t="shared" ref="V940:V941" si="4304">IF(U940&gt;0,V$4,0)</f>
        <v>1</v>
      </c>
      <c r="W940" s="40">
        <f t="shared" si="3826"/>
        <v>3.67</v>
      </c>
      <c r="X940" s="42">
        <f t="shared" ref="X940:X941" si="4305">W940+X939</f>
        <v>380.33999999999992</v>
      </c>
      <c r="Y940" s="10">
        <f t="shared" ref="Y940:Y941" si="4306">S940</f>
        <v>3.77</v>
      </c>
      <c r="Z940" s="27">
        <v>1.0610034881957433</v>
      </c>
      <c r="AA940" s="28">
        <f t="shared" ref="AA940:AA941" si="4307">U940</f>
        <v>1.9</v>
      </c>
      <c r="AB940" s="27">
        <v>0</v>
      </c>
      <c r="AC940" s="40">
        <f t="shared" si="4189"/>
        <v>4</v>
      </c>
      <c r="AD940" s="40">
        <f t="shared" si="4190"/>
        <v>2.94</v>
      </c>
      <c r="AE940" s="42">
        <f t="shared" ref="AE940:AE941" si="4308">AD940+AE939</f>
        <v>14.45</v>
      </c>
      <c r="AF940" s="10">
        <f t="shared" si="4200"/>
        <v>3.77</v>
      </c>
      <c r="AG940" s="27">
        <f t="shared" si="4201"/>
        <v>0.25</v>
      </c>
      <c r="AH940" s="28">
        <f t="shared" si="4202"/>
        <v>1.9</v>
      </c>
      <c r="AI940" s="27">
        <v>0</v>
      </c>
      <c r="AJ940" s="40">
        <f t="shared" si="4203"/>
        <v>0.69</v>
      </c>
      <c r="AK940" s="42">
        <f t="shared" si="4204"/>
        <v>14.450000000000001</v>
      </c>
      <c r="AL940" s="70"/>
    </row>
    <row r="941" spans="1:38" x14ac:dyDescent="0.2">
      <c r="A941" s="72"/>
      <c r="B941" s="34">
        <f t="shared" si="3772"/>
        <v>936</v>
      </c>
      <c r="C941" s="2" t="s">
        <v>1561</v>
      </c>
      <c r="D941" s="55">
        <v>44782</v>
      </c>
      <c r="E941" s="2" t="s">
        <v>32</v>
      </c>
      <c r="F941" s="47" t="s">
        <v>10</v>
      </c>
      <c r="G941" s="47" t="s">
        <v>67</v>
      </c>
      <c r="H941" s="47">
        <v>1000</v>
      </c>
      <c r="I941" s="47" t="s">
        <v>128</v>
      </c>
      <c r="J941" s="47" t="s">
        <v>120</v>
      </c>
      <c r="K941" s="121" t="s">
        <v>1544</v>
      </c>
      <c r="L941" s="33" t="s">
        <v>12</v>
      </c>
      <c r="M941" s="10">
        <v>4.2</v>
      </c>
      <c r="N941" s="27">
        <v>3.1123076923076924</v>
      </c>
      <c r="O941" s="28">
        <v>1.72</v>
      </c>
      <c r="P941" s="27">
        <v>0</v>
      </c>
      <c r="Q941" s="40">
        <f t="shared" si="3297"/>
        <v>-3.1</v>
      </c>
      <c r="R941" s="42">
        <f t="shared" si="4300"/>
        <v>273.40000000000015</v>
      </c>
      <c r="S941" s="10">
        <f t="shared" si="4301"/>
        <v>4.2</v>
      </c>
      <c r="T941" s="27">
        <f t="shared" si="4302"/>
        <v>1</v>
      </c>
      <c r="U941" s="28">
        <f t="shared" si="4303"/>
        <v>1.72</v>
      </c>
      <c r="V941" s="27">
        <f t="shared" si="4304"/>
        <v>1</v>
      </c>
      <c r="W941" s="40">
        <f t="shared" si="3826"/>
        <v>-0.28000000000000003</v>
      </c>
      <c r="X941" s="42">
        <f t="shared" si="4305"/>
        <v>380.05999999999995</v>
      </c>
      <c r="Y941" s="10">
        <f t="shared" si="4306"/>
        <v>4.2</v>
      </c>
      <c r="Z941" s="27">
        <v>0.95285714285714285</v>
      </c>
      <c r="AA941" s="28">
        <f t="shared" si="4307"/>
        <v>1.72</v>
      </c>
      <c r="AB941" s="27">
        <v>0</v>
      </c>
      <c r="AC941" s="40">
        <f t="shared" si="4189"/>
        <v>0</v>
      </c>
      <c r="AD941" s="40">
        <f t="shared" si="4190"/>
        <v>-0.95</v>
      </c>
      <c r="AE941" s="42">
        <f t="shared" si="4308"/>
        <v>13.5</v>
      </c>
      <c r="AF941" s="10">
        <f t="shared" si="4200"/>
        <v>4.2</v>
      </c>
      <c r="AG941" s="27">
        <f t="shared" si="4201"/>
        <v>0.5</v>
      </c>
      <c r="AH941" s="28">
        <f t="shared" si="4202"/>
        <v>1.72</v>
      </c>
      <c r="AI941" s="27">
        <v>0</v>
      </c>
      <c r="AJ941" s="40">
        <f t="shared" si="4203"/>
        <v>-0.5</v>
      </c>
      <c r="AK941" s="42">
        <f t="shared" si="4204"/>
        <v>13.950000000000001</v>
      </c>
      <c r="AL941" s="70"/>
    </row>
    <row r="942" spans="1:38" x14ac:dyDescent="0.2">
      <c r="A942" s="72"/>
      <c r="B942" s="34">
        <f t="shared" si="3772"/>
        <v>937</v>
      </c>
      <c r="C942" s="2" t="s">
        <v>730</v>
      </c>
      <c r="D942" s="55">
        <v>44782</v>
      </c>
      <c r="E942" s="2" t="s">
        <v>602</v>
      </c>
      <c r="F942" s="47" t="s">
        <v>36</v>
      </c>
      <c r="G942" s="47" t="s">
        <v>67</v>
      </c>
      <c r="H942" s="47">
        <v>1300</v>
      </c>
      <c r="I942" s="47" t="s">
        <v>131</v>
      </c>
      <c r="J942" s="47" t="s">
        <v>178</v>
      </c>
      <c r="K942" s="121" t="s">
        <v>1545</v>
      </c>
      <c r="L942" s="33" t="s">
        <v>12</v>
      </c>
      <c r="M942" s="10">
        <v>1.6</v>
      </c>
      <c r="N942" s="27">
        <v>16.749473684210525</v>
      </c>
      <c r="O942" s="28">
        <v>1.1000000000000001</v>
      </c>
      <c r="P942" s="27">
        <v>0</v>
      </c>
      <c r="Q942" s="40">
        <f t="shared" si="3297"/>
        <v>-16.7</v>
      </c>
      <c r="R942" s="42">
        <f t="shared" ref="R942" si="4309">Q942+R941</f>
        <v>256.70000000000016</v>
      </c>
      <c r="S942" s="10">
        <f t="shared" ref="S942" si="4310">M942</f>
        <v>1.6</v>
      </c>
      <c r="T942" s="27">
        <f t="shared" ref="T942" si="4311">IF(S942&gt;0,T$4,0)</f>
        <v>1</v>
      </c>
      <c r="U942" s="28">
        <f t="shared" ref="U942" si="4312">O942</f>
        <v>1.1000000000000001</v>
      </c>
      <c r="V942" s="27">
        <f t="shared" ref="V942" si="4313">IF(U942&gt;0,V$4,0)</f>
        <v>1</v>
      </c>
      <c r="W942" s="40">
        <f t="shared" si="3826"/>
        <v>-0.9</v>
      </c>
      <c r="X942" s="42">
        <f t="shared" ref="X942" si="4314">W942+X941</f>
        <v>379.15999999999997</v>
      </c>
      <c r="Y942" s="10">
        <f t="shared" ref="Y942" si="4315">S942</f>
        <v>1.6</v>
      </c>
      <c r="Z942" s="27">
        <v>2.4974999999999996</v>
      </c>
      <c r="AA942" s="28">
        <f t="shared" ref="AA942" si="4316">U942</f>
        <v>1.1000000000000001</v>
      </c>
      <c r="AB942" s="27">
        <v>0</v>
      </c>
      <c r="AC942" s="40">
        <f t="shared" si="4189"/>
        <v>0</v>
      </c>
      <c r="AD942" s="40">
        <f t="shared" si="4190"/>
        <v>-2.5</v>
      </c>
      <c r="AE942" s="42">
        <f t="shared" ref="AE942" si="4317">AD942+AE941</f>
        <v>11</v>
      </c>
      <c r="AF942" s="10">
        <f t="shared" si="4200"/>
        <v>1.6</v>
      </c>
      <c r="AG942" s="27">
        <f t="shared" si="4201"/>
        <v>1</v>
      </c>
      <c r="AH942" s="28">
        <f t="shared" si="4202"/>
        <v>1.1000000000000001</v>
      </c>
      <c r="AI942" s="27">
        <v>0</v>
      </c>
      <c r="AJ942" s="40">
        <f t="shared" si="4203"/>
        <v>-1</v>
      </c>
      <c r="AK942" s="42">
        <f t="shared" si="4204"/>
        <v>12.950000000000001</v>
      </c>
      <c r="AL942" s="70"/>
    </row>
    <row r="943" spans="1:38" x14ac:dyDescent="0.2">
      <c r="A943" s="72"/>
      <c r="B943" s="34">
        <f t="shared" si="3772"/>
        <v>938</v>
      </c>
      <c r="C943" s="2" t="s">
        <v>1560</v>
      </c>
      <c r="D943" s="55">
        <v>44782</v>
      </c>
      <c r="E943" s="2" t="s">
        <v>602</v>
      </c>
      <c r="F943" s="47" t="s">
        <v>10</v>
      </c>
      <c r="G943" s="47" t="s">
        <v>67</v>
      </c>
      <c r="H943" s="47">
        <v>1100</v>
      </c>
      <c r="I943" s="47" t="s">
        <v>131</v>
      </c>
      <c r="J943" s="47" t="s">
        <v>178</v>
      </c>
      <c r="K943" s="121" t="s">
        <v>1544</v>
      </c>
      <c r="L943" s="33" t="s">
        <v>56</v>
      </c>
      <c r="M943" s="10">
        <v>4.8600000000000003</v>
      </c>
      <c r="N943" s="27">
        <v>2.5812903225806449</v>
      </c>
      <c r="O943" s="28">
        <v>1.63</v>
      </c>
      <c r="P943" s="27">
        <v>0</v>
      </c>
      <c r="Q943" s="40">
        <f t="shared" si="3297"/>
        <v>-2.6</v>
      </c>
      <c r="R943" s="42">
        <f t="shared" ref="R943" si="4318">Q943+R942</f>
        <v>254.10000000000016</v>
      </c>
      <c r="S943" s="10">
        <f t="shared" ref="S943" si="4319">M943</f>
        <v>4.8600000000000003</v>
      </c>
      <c r="T943" s="27">
        <f t="shared" ref="T943" si="4320">IF(S943&gt;0,T$4,0)</f>
        <v>1</v>
      </c>
      <c r="U943" s="28">
        <f t="shared" ref="U943" si="4321">O943</f>
        <v>1.63</v>
      </c>
      <c r="V943" s="27">
        <f t="shared" ref="V943" si="4322">IF(U943&gt;0,V$4,0)</f>
        <v>1</v>
      </c>
      <c r="W943" s="40">
        <f t="shared" si="3826"/>
        <v>-2</v>
      </c>
      <c r="X943" s="42">
        <f t="shared" ref="X943" si="4323">W943+X942</f>
        <v>377.15999999999997</v>
      </c>
      <c r="Y943" s="10">
        <f t="shared" ref="Y943" si="4324">S943</f>
        <v>4.8600000000000003</v>
      </c>
      <c r="Z943" s="27">
        <v>0.82340206185567</v>
      </c>
      <c r="AA943" s="28">
        <f t="shared" ref="AA943" si="4325">U943</f>
        <v>1.63</v>
      </c>
      <c r="AB943" s="27">
        <v>0</v>
      </c>
      <c r="AC943" s="40">
        <f t="shared" si="4189"/>
        <v>0</v>
      </c>
      <c r="AD943" s="40">
        <f t="shared" si="4190"/>
        <v>-0.82</v>
      </c>
      <c r="AE943" s="42">
        <f t="shared" ref="AE943" si="4326">AD943+AE942</f>
        <v>10.18</v>
      </c>
      <c r="AF943" s="10">
        <f t="shared" si="4200"/>
        <v>4.8600000000000003</v>
      </c>
      <c r="AG943" s="27">
        <f t="shared" si="4201"/>
        <v>0.5</v>
      </c>
      <c r="AH943" s="28">
        <f t="shared" si="4202"/>
        <v>1.63</v>
      </c>
      <c r="AI943" s="27">
        <v>0</v>
      </c>
      <c r="AJ943" s="40">
        <f t="shared" si="4203"/>
        <v>-0.5</v>
      </c>
      <c r="AK943" s="42">
        <f t="shared" si="4204"/>
        <v>12.450000000000001</v>
      </c>
      <c r="AL943" s="70"/>
    </row>
    <row r="944" spans="1:38" x14ac:dyDescent="0.2">
      <c r="A944" s="72"/>
      <c r="B944" s="34">
        <f t="shared" si="3772"/>
        <v>939</v>
      </c>
      <c r="C944" s="2" t="s">
        <v>1563</v>
      </c>
      <c r="D944" s="55">
        <v>44785</v>
      </c>
      <c r="E944" s="2" t="s">
        <v>51</v>
      </c>
      <c r="F944" s="47" t="s">
        <v>10</v>
      </c>
      <c r="G944" s="47" t="s">
        <v>67</v>
      </c>
      <c r="H944" s="47">
        <v>1230</v>
      </c>
      <c r="I944" s="47" t="s">
        <v>131</v>
      </c>
      <c r="J944" s="47" t="s">
        <v>120</v>
      </c>
      <c r="K944" s="121" t="s">
        <v>1545</v>
      </c>
      <c r="L944" s="33" t="s">
        <v>9</v>
      </c>
      <c r="M944" s="10">
        <v>3.34</v>
      </c>
      <c r="N944" s="27">
        <v>4.2682625482625483</v>
      </c>
      <c r="O944" s="28">
        <v>1.79</v>
      </c>
      <c r="P944" s="27">
        <v>0</v>
      </c>
      <c r="Q944" s="40">
        <f t="shared" si="3297"/>
        <v>10</v>
      </c>
      <c r="R944" s="42">
        <f t="shared" ref="R944" si="4327">Q944+R943</f>
        <v>264.10000000000014</v>
      </c>
      <c r="S944" s="10">
        <f t="shared" ref="S944" si="4328">M944</f>
        <v>3.34</v>
      </c>
      <c r="T944" s="27">
        <f t="shared" ref="T944" si="4329">IF(S944&gt;0,T$4,0)</f>
        <v>1</v>
      </c>
      <c r="U944" s="28">
        <f t="shared" ref="U944" si="4330">O944</f>
        <v>1.79</v>
      </c>
      <c r="V944" s="27">
        <f t="shared" ref="V944" si="4331">IF(U944&gt;0,V$4,0)</f>
        <v>1</v>
      </c>
      <c r="W944" s="40">
        <f t="shared" si="3826"/>
        <v>3.13</v>
      </c>
      <c r="X944" s="42">
        <f t="shared" ref="X944" si="4332">W944+X943</f>
        <v>380.28999999999996</v>
      </c>
      <c r="Y944" s="10">
        <f t="shared" ref="Y944" si="4333">S944</f>
        <v>3.34</v>
      </c>
      <c r="Z944" s="27">
        <v>1.1972363836420321</v>
      </c>
      <c r="AA944" s="28">
        <f t="shared" ref="AA944" si="4334">U944</f>
        <v>1.79</v>
      </c>
      <c r="AB944" s="27">
        <v>0</v>
      </c>
      <c r="AC944" s="40">
        <f t="shared" si="4189"/>
        <v>4</v>
      </c>
      <c r="AD944" s="40">
        <f t="shared" si="4190"/>
        <v>2.8</v>
      </c>
      <c r="AE944" s="42">
        <f t="shared" ref="AE944" si="4335">AD944+AE943</f>
        <v>12.98</v>
      </c>
      <c r="AF944" s="10">
        <f t="shared" si="4200"/>
        <v>3.34</v>
      </c>
      <c r="AG944" s="27">
        <f t="shared" si="4201"/>
        <v>1</v>
      </c>
      <c r="AH944" s="28">
        <f t="shared" si="4202"/>
        <v>1.79</v>
      </c>
      <c r="AI944" s="27">
        <v>0</v>
      </c>
      <c r="AJ944" s="40">
        <f t="shared" si="4203"/>
        <v>2.34</v>
      </c>
      <c r="AK944" s="42">
        <f t="shared" si="4204"/>
        <v>14.790000000000001</v>
      </c>
      <c r="AL944" s="70"/>
    </row>
    <row r="945" spans="1:38" x14ac:dyDescent="0.2">
      <c r="A945" s="72"/>
      <c r="B945" s="34">
        <f t="shared" si="3772"/>
        <v>940</v>
      </c>
      <c r="C945" s="2" t="s">
        <v>1564</v>
      </c>
      <c r="D945" s="55">
        <v>44786</v>
      </c>
      <c r="E945" s="2" t="s">
        <v>240</v>
      </c>
      <c r="F945" s="47" t="s">
        <v>36</v>
      </c>
      <c r="G945" s="47" t="s">
        <v>67</v>
      </c>
      <c r="H945" s="47">
        <v>1200</v>
      </c>
      <c r="I945" s="47" t="s">
        <v>131</v>
      </c>
      <c r="J945" s="47" t="s">
        <v>178</v>
      </c>
      <c r="K945" s="121" t="s">
        <v>1545</v>
      </c>
      <c r="L945" s="33" t="s">
        <v>56</v>
      </c>
      <c r="M945" s="10">
        <v>2.9</v>
      </c>
      <c r="N945" s="27">
        <v>5.2411347517730498</v>
      </c>
      <c r="O945" s="28">
        <v>1.56</v>
      </c>
      <c r="P945" s="27">
        <v>0</v>
      </c>
      <c r="Q945" s="40">
        <f t="shared" si="3297"/>
        <v>-5.2</v>
      </c>
      <c r="R945" s="42">
        <f t="shared" ref="R945" si="4336">Q945+R944</f>
        <v>258.90000000000015</v>
      </c>
      <c r="S945" s="10">
        <f t="shared" ref="S945" si="4337">M945</f>
        <v>2.9</v>
      </c>
      <c r="T945" s="27">
        <f t="shared" ref="T945" si="4338">IF(S945&gt;0,T$4,0)</f>
        <v>1</v>
      </c>
      <c r="U945" s="28">
        <f t="shared" ref="U945" si="4339">O945</f>
        <v>1.56</v>
      </c>
      <c r="V945" s="27">
        <f t="shared" ref="V945" si="4340">IF(U945&gt;0,V$4,0)</f>
        <v>1</v>
      </c>
      <c r="W945" s="40">
        <f t="shared" si="3826"/>
        <v>-2</v>
      </c>
      <c r="X945" s="42">
        <f t="shared" ref="X945" si="4341">W945+X944</f>
        <v>378.28999999999996</v>
      </c>
      <c r="Y945" s="10">
        <f t="shared" ref="Y945" si="4342">S945</f>
        <v>2.9</v>
      </c>
      <c r="Z945" s="27">
        <v>1.3789655172413791</v>
      </c>
      <c r="AA945" s="28">
        <f t="shared" ref="AA945" si="4343">U945</f>
        <v>1.56</v>
      </c>
      <c r="AB945" s="27">
        <v>0</v>
      </c>
      <c r="AC945" s="40">
        <f t="shared" si="4189"/>
        <v>0</v>
      </c>
      <c r="AD945" s="40">
        <f t="shared" si="4190"/>
        <v>-1.38</v>
      </c>
      <c r="AE945" s="42">
        <f t="shared" ref="AE945" si="4344">AD945+AE944</f>
        <v>11.600000000000001</v>
      </c>
      <c r="AF945" s="10">
        <f t="shared" si="4200"/>
        <v>2.9</v>
      </c>
      <c r="AG945" s="27">
        <f t="shared" si="4201"/>
        <v>1</v>
      </c>
      <c r="AH945" s="28">
        <f t="shared" si="4202"/>
        <v>1.56</v>
      </c>
      <c r="AI945" s="27">
        <v>0</v>
      </c>
      <c r="AJ945" s="40">
        <f t="shared" si="4203"/>
        <v>-1</v>
      </c>
      <c r="AK945" s="42">
        <f t="shared" si="4204"/>
        <v>13.790000000000001</v>
      </c>
      <c r="AL945" s="70"/>
    </row>
    <row r="946" spans="1:38" x14ac:dyDescent="0.2">
      <c r="A946" s="72"/>
      <c r="B946" s="34">
        <f t="shared" si="3772"/>
        <v>941</v>
      </c>
      <c r="C946" s="2" t="s">
        <v>1565</v>
      </c>
      <c r="D946" s="55">
        <v>44786</v>
      </c>
      <c r="E946" s="2" t="s">
        <v>240</v>
      </c>
      <c r="F946" s="47" t="s">
        <v>46</v>
      </c>
      <c r="G946" s="47" t="s">
        <v>69</v>
      </c>
      <c r="H946" s="47">
        <v>1000</v>
      </c>
      <c r="I946" s="47" t="s">
        <v>131</v>
      </c>
      <c r="J946" s="47" t="s">
        <v>178</v>
      </c>
      <c r="K946" s="121" t="s">
        <v>1545</v>
      </c>
      <c r="L946" s="33" t="s">
        <v>9</v>
      </c>
      <c r="M946" s="10">
        <v>2.1</v>
      </c>
      <c r="N946" s="27">
        <v>9.065201465201465</v>
      </c>
      <c r="O946" s="28">
        <v>1.54</v>
      </c>
      <c r="P946" s="27">
        <v>0</v>
      </c>
      <c r="Q946" s="40">
        <f t="shared" si="3297"/>
        <v>10</v>
      </c>
      <c r="R946" s="42">
        <f t="shared" ref="R946:R948" si="4345">Q946+R945</f>
        <v>268.90000000000015</v>
      </c>
      <c r="S946" s="10">
        <f t="shared" ref="S946:S948" si="4346">M946</f>
        <v>2.1</v>
      </c>
      <c r="T946" s="27">
        <f t="shared" ref="T946:T948" si="4347">IF(S946&gt;0,T$4,0)</f>
        <v>1</v>
      </c>
      <c r="U946" s="28">
        <f t="shared" ref="U946:U948" si="4348">O946</f>
        <v>1.54</v>
      </c>
      <c r="V946" s="27">
        <f t="shared" ref="V946:V948" si="4349">IF(U946&gt;0,V$4,0)</f>
        <v>1</v>
      </c>
      <c r="W946" s="40">
        <f t="shared" si="3826"/>
        <v>1.64</v>
      </c>
      <c r="X946" s="42">
        <f t="shared" ref="X946:X948" si="4350">W946+X945</f>
        <v>379.92999999999995</v>
      </c>
      <c r="Y946" s="10">
        <f t="shared" ref="Y946:Y948" si="4351">S946</f>
        <v>2.1</v>
      </c>
      <c r="Z946" s="27">
        <v>1.9052380952380954</v>
      </c>
      <c r="AA946" s="28">
        <f t="shared" ref="AA946:AA948" si="4352">U946</f>
        <v>1.54</v>
      </c>
      <c r="AB946" s="27">
        <v>0</v>
      </c>
      <c r="AC946" s="40">
        <f t="shared" si="4189"/>
        <v>4</v>
      </c>
      <c r="AD946" s="40">
        <f t="shared" si="4190"/>
        <v>2.1</v>
      </c>
      <c r="AE946" s="42">
        <f t="shared" ref="AE946:AE948" si="4353">AD946+AE945</f>
        <v>13.700000000000001</v>
      </c>
      <c r="AF946" s="10">
        <f t="shared" si="4200"/>
        <v>2.1</v>
      </c>
      <c r="AG946" s="27">
        <f t="shared" si="4201"/>
        <v>1</v>
      </c>
      <c r="AH946" s="28">
        <f t="shared" si="4202"/>
        <v>1.54</v>
      </c>
      <c r="AI946" s="27">
        <v>0</v>
      </c>
      <c r="AJ946" s="40">
        <f t="shared" si="4203"/>
        <v>1.1000000000000001</v>
      </c>
      <c r="AK946" s="42">
        <f t="shared" si="4204"/>
        <v>14.89</v>
      </c>
      <c r="AL946" s="70"/>
    </row>
    <row r="947" spans="1:38" x14ac:dyDescent="0.2">
      <c r="A947" s="72"/>
      <c r="B947" s="34">
        <f t="shared" si="3772"/>
        <v>942</v>
      </c>
      <c r="C947" s="2" t="s">
        <v>1567</v>
      </c>
      <c r="D947" s="55">
        <v>44786</v>
      </c>
      <c r="E947" s="2" t="s">
        <v>49</v>
      </c>
      <c r="F947" s="47" t="s">
        <v>29</v>
      </c>
      <c r="G947" s="47" t="s">
        <v>189</v>
      </c>
      <c r="H947" s="47">
        <v>1400</v>
      </c>
      <c r="I947" s="47" t="s">
        <v>132</v>
      </c>
      <c r="J947" s="47" t="s">
        <v>120</v>
      </c>
      <c r="K947" s="121" t="s">
        <v>1544</v>
      </c>
      <c r="L947" s="33" t="s">
        <v>204</v>
      </c>
      <c r="M947" s="10">
        <v>24.6</v>
      </c>
      <c r="N947" s="27">
        <v>0.42489361702127659</v>
      </c>
      <c r="O947" s="28">
        <v>8.09</v>
      </c>
      <c r="P947" s="27">
        <v>6.4999999999999974E-2</v>
      </c>
      <c r="Q947" s="40">
        <f t="shared" si="3297"/>
        <v>-0.5</v>
      </c>
      <c r="R947" s="42">
        <f t="shared" si="4345"/>
        <v>268.40000000000015</v>
      </c>
      <c r="S947" s="10">
        <f t="shared" si="4346"/>
        <v>24.6</v>
      </c>
      <c r="T947" s="27">
        <f t="shared" si="4347"/>
        <v>1</v>
      </c>
      <c r="U947" s="28">
        <f t="shared" si="4348"/>
        <v>8.09</v>
      </c>
      <c r="V947" s="27">
        <f t="shared" si="4349"/>
        <v>1</v>
      </c>
      <c r="W947" s="40">
        <f t="shared" si="3826"/>
        <v>-2</v>
      </c>
      <c r="X947" s="42">
        <f t="shared" si="4350"/>
        <v>377.92999999999995</v>
      </c>
      <c r="Y947" s="10">
        <f t="shared" si="4351"/>
        <v>24.6</v>
      </c>
      <c r="Z947" s="27">
        <v>0.16243902439024391</v>
      </c>
      <c r="AA947" s="28">
        <f t="shared" si="4352"/>
        <v>8.09</v>
      </c>
      <c r="AB947" s="27">
        <v>0</v>
      </c>
      <c r="AC947" s="40">
        <f t="shared" si="4189"/>
        <v>0</v>
      </c>
      <c r="AD947" s="40">
        <f t="shared" si="4190"/>
        <v>-0.16</v>
      </c>
      <c r="AE947" s="42">
        <f t="shared" si="4353"/>
        <v>13.540000000000001</v>
      </c>
      <c r="AF947" s="10">
        <f t="shared" si="4200"/>
        <v>24.6</v>
      </c>
      <c r="AG947" s="27">
        <f t="shared" si="4201"/>
        <v>0.5</v>
      </c>
      <c r="AH947" s="28">
        <f t="shared" si="4202"/>
        <v>8.09</v>
      </c>
      <c r="AI947" s="27">
        <v>0</v>
      </c>
      <c r="AJ947" s="40">
        <f t="shared" si="4203"/>
        <v>-0.5</v>
      </c>
      <c r="AK947" s="42">
        <f t="shared" si="4204"/>
        <v>14.39</v>
      </c>
      <c r="AL947" s="70"/>
    </row>
    <row r="948" spans="1:38" x14ac:dyDescent="0.2">
      <c r="A948" s="72"/>
      <c r="B948" s="34">
        <f t="shared" si="3772"/>
        <v>943</v>
      </c>
      <c r="C948" s="2" t="s">
        <v>1224</v>
      </c>
      <c r="D948" s="55">
        <v>44787</v>
      </c>
      <c r="E948" s="2" t="s">
        <v>40</v>
      </c>
      <c r="F948" s="47" t="s">
        <v>10</v>
      </c>
      <c r="G948" s="47" t="s">
        <v>67</v>
      </c>
      <c r="H948" s="47">
        <v>1100</v>
      </c>
      <c r="I948" s="47" t="s">
        <v>133</v>
      </c>
      <c r="J948" s="47" t="s">
        <v>120</v>
      </c>
      <c r="K948" s="121" t="s">
        <v>1545</v>
      </c>
      <c r="L948" s="33" t="s">
        <v>9</v>
      </c>
      <c r="M948" s="10">
        <v>2.2400000000000002</v>
      </c>
      <c r="N948" s="27">
        <v>8.0621339950372217</v>
      </c>
      <c r="O948" s="28">
        <v>1.1299999999999999</v>
      </c>
      <c r="P948" s="27">
        <v>0</v>
      </c>
      <c r="Q948" s="40">
        <f t="shared" si="3297"/>
        <v>10</v>
      </c>
      <c r="R948" s="42">
        <f t="shared" si="4345"/>
        <v>278.40000000000015</v>
      </c>
      <c r="S948" s="10">
        <f t="shared" si="4346"/>
        <v>2.2400000000000002</v>
      </c>
      <c r="T948" s="27">
        <f t="shared" si="4347"/>
        <v>1</v>
      </c>
      <c r="U948" s="28">
        <f t="shared" si="4348"/>
        <v>1.1299999999999999</v>
      </c>
      <c r="V948" s="27">
        <f t="shared" si="4349"/>
        <v>1</v>
      </c>
      <c r="W948" s="40">
        <f t="shared" si="3826"/>
        <v>1.37</v>
      </c>
      <c r="X948" s="42">
        <f t="shared" si="4350"/>
        <v>379.29999999999995</v>
      </c>
      <c r="Y948" s="10">
        <f t="shared" si="4351"/>
        <v>2.2400000000000002</v>
      </c>
      <c r="Z948" s="27">
        <v>1.7870949720670393</v>
      </c>
      <c r="AA948" s="28">
        <f t="shared" si="4352"/>
        <v>1.1299999999999999</v>
      </c>
      <c r="AB948" s="27">
        <v>0</v>
      </c>
      <c r="AC948" s="40">
        <f t="shared" si="4189"/>
        <v>4</v>
      </c>
      <c r="AD948" s="40">
        <f t="shared" si="4190"/>
        <v>2.2200000000000002</v>
      </c>
      <c r="AE948" s="42">
        <f t="shared" si="4353"/>
        <v>15.760000000000002</v>
      </c>
      <c r="AF948" s="10">
        <f t="shared" si="4200"/>
        <v>2.2400000000000002</v>
      </c>
      <c r="AG948" s="27">
        <f t="shared" si="4201"/>
        <v>1</v>
      </c>
      <c r="AH948" s="28">
        <f t="shared" si="4202"/>
        <v>1.1299999999999999</v>
      </c>
      <c r="AI948" s="27">
        <v>0</v>
      </c>
      <c r="AJ948" s="40">
        <f t="shared" si="4203"/>
        <v>1.24</v>
      </c>
      <c r="AK948" s="42">
        <f t="shared" si="4204"/>
        <v>15.63</v>
      </c>
      <c r="AL948" s="70"/>
    </row>
    <row r="949" spans="1:38" x14ac:dyDescent="0.2">
      <c r="A949" s="72"/>
      <c r="B949" s="34">
        <f t="shared" si="3772"/>
        <v>944</v>
      </c>
      <c r="C949" s="2" t="s">
        <v>1570</v>
      </c>
      <c r="D949" s="55">
        <v>44789</v>
      </c>
      <c r="E949" s="2" t="s">
        <v>53</v>
      </c>
      <c r="F949" s="47" t="s">
        <v>25</v>
      </c>
      <c r="G949" s="47" t="s">
        <v>67</v>
      </c>
      <c r="H949" s="47">
        <v>1204</v>
      </c>
      <c r="I949" s="47" t="s">
        <v>131</v>
      </c>
      <c r="J949" s="47" t="s">
        <v>120</v>
      </c>
      <c r="K949" s="121" t="s">
        <v>1544</v>
      </c>
      <c r="L949" s="33" t="s">
        <v>9</v>
      </c>
      <c r="M949" s="10">
        <v>3.25</v>
      </c>
      <c r="N949" s="27">
        <v>4.4399999999999995</v>
      </c>
      <c r="O949" s="28">
        <v>1.98</v>
      </c>
      <c r="P949" s="27">
        <v>4.5638461538461543</v>
      </c>
      <c r="Q949" s="40">
        <f t="shared" si="3297"/>
        <v>14.5</v>
      </c>
      <c r="R949" s="42">
        <f t="shared" ref="R949" si="4354">Q949+R948</f>
        <v>292.90000000000015</v>
      </c>
      <c r="S949" s="10">
        <f t="shared" ref="S949" si="4355">M949</f>
        <v>3.25</v>
      </c>
      <c r="T949" s="27">
        <f t="shared" ref="T949" si="4356">IF(S949&gt;0,T$4,0)</f>
        <v>1</v>
      </c>
      <c r="U949" s="28">
        <f t="shared" ref="U949" si="4357">O949</f>
        <v>1.98</v>
      </c>
      <c r="V949" s="27">
        <f t="shared" ref="V949" si="4358">IF(U949&gt;0,V$4,0)</f>
        <v>1</v>
      </c>
      <c r="W949" s="40">
        <f t="shared" si="3826"/>
        <v>3.23</v>
      </c>
      <c r="X949" s="42">
        <f t="shared" ref="X949" si="4359">W949+X948</f>
        <v>382.53</v>
      </c>
      <c r="Y949" s="10">
        <f t="shared" ref="Y949" si="4360">S949</f>
        <v>3.25</v>
      </c>
      <c r="Z949" s="27">
        <v>1.23</v>
      </c>
      <c r="AA949" s="28">
        <f t="shared" ref="AA949" si="4361">U949</f>
        <v>1.98</v>
      </c>
      <c r="AB949" s="27">
        <v>0</v>
      </c>
      <c r="AC949" s="40">
        <f t="shared" si="4189"/>
        <v>4</v>
      </c>
      <c r="AD949" s="40">
        <f t="shared" si="4190"/>
        <v>2.77</v>
      </c>
      <c r="AE949" s="42">
        <f t="shared" ref="AE949" si="4362">AD949+AE948</f>
        <v>18.53</v>
      </c>
      <c r="AF949" s="10">
        <f t="shared" si="4200"/>
        <v>3.25</v>
      </c>
      <c r="AG949" s="27">
        <f t="shared" si="4201"/>
        <v>0.5</v>
      </c>
      <c r="AH949" s="28">
        <f t="shared" si="4202"/>
        <v>1.98</v>
      </c>
      <c r="AI949" s="27">
        <v>0</v>
      </c>
      <c r="AJ949" s="40">
        <f t="shared" si="4203"/>
        <v>1.1299999999999999</v>
      </c>
      <c r="AK949" s="42">
        <f t="shared" si="4204"/>
        <v>16.760000000000002</v>
      </c>
      <c r="AL949" s="70"/>
    </row>
    <row r="950" spans="1:38" x14ac:dyDescent="0.2">
      <c r="A950" s="72"/>
      <c r="B950" s="34">
        <f t="shared" si="3772"/>
        <v>945</v>
      </c>
      <c r="C950" s="2" t="s">
        <v>1571</v>
      </c>
      <c r="D950" s="55">
        <v>44789</v>
      </c>
      <c r="E950" s="2" t="s">
        <v>53</v>
      </c>
      <c r="F950" s="47" t="s">
        <v>25</v>
      </c>
      <c r="G950" s="47" t="s">
        <v>67</v>
      </c>
      <c r="H950" s="47">
        <v>1204</v>
      </c>
      <c r="I950" s="47" t="s">
        <v>131</v>
      </c>
      <c r="J950" s="47" t="s">
        <v>120</v>
      </c>
      <c r="K950" s="121" t="s">
        <v>1544</v>
      </c>
      <c r="L950" s="33" t="s">
        <v>12</v>
      </c>
      <c r="M950" s="10">
        <v>2.74</v>
      </c>
      <c r="N950" s="27">
        <v>5.7481761006289309</v>
      </c>
      <c r="O950" s="28">
        <v>1.51</v>
      </c>
      <c r="P950" s="27">
        <v>0</v>
      </c>
      <c r="Q950" s="40">
        <f t="shared" si="3297"/>
        <v>-5.7</v>
      </c>
      <c r="R950" s="42">
        <f t="shared" ref="R950" si="4363">Q950+R949</f>
        <v>287.20000000000016</v>
      </c>
      <c r="S950" s="10">
        <f t="shared" ref="S950" si="4364">M950</f>
        <v>2.74</v>
      </c>
      <c r="T950" s="27">
        <f t="shared" ref="T950" si="4365">IF(S950&gt;0,T$4,0)</f>
        <v>1</v>
      </c>
      <c r="U950" s="28">
        <f t="shared" ref="U950" si="4366">O950</f>
        <v>1.51</v>
      </c>
      <c r="V950" s="27">
        <f t="shared" ref="V950" si="4367">IF(U950&gt;0,V$4,0)</f>
        <v>1</v>
      </c>
      <c r="W950" s="40">
        <f t="shared" si="3826"/>
        <v>-0.49</v>
      </c>
      <c r="X950" s="42">
        <f t="shared" ref="X950" si="4368">W950+X949</f>
        <v>382.03999999999996</v>
      </c>
      <c r="Y950" s="10">
        <f t="shared" ref="Y950" si="4369">S950</f>
        <v>2.74</v>
      </c>
      <c r="Z950" s="27">
        <v>1.4591087344028517</v>
      </c>
      <c r="AA950" s="28">
        <f t="shared" ref="AA950" si="4370">U950</f>
        <v>1.51</v>
      </c>
      <c r="AB950" s="27">
        <v>0</v>
      </c>
      <c r="AC950" s="40">
        <f t="shared" si="4189"/>
        <v>0</v>
      </c>
      <c r="AD950" s="40">
        <f t="shared" si="4190"/>
        <v>-1.46</v>
      </c>
      <c r="AE950" s="42">
        <f t="shared" ref="AE950" si="4371">AD950+AE949</f>
        <v>17.07</v>
      </c>
      <c r="AF950" s="10">
        <f t="shared" si="4200"/>
        <v>2.74</v>
      </c>
      <c r="AG950" s="27">
        <f t="shared" si="4201"/>
        <v>0.5</v>
      </c>
      <c r="AH950" s="28">
        <f t="shared" si="4202"/>
        <v>1.51</v>
      </c>
      <c r="AI950" s="27">
        <v>0</v>
      </c>
      <c r="AJ950" s="40">
        <f t="shared" si="4203"/>
        <v>-0.5</v>
      </c>
      <c r="AK950" s="42">
        <f t="shared" si="4204"/>
        <v>16.260000000000002</v>
      </c>
      <c r="AL950" s="70"/>
    </row>
    <row r="951" spans="1:38" x14ac:dyDescent="0.2">
      <c r="A951" s="72"/>
      <c r="B951" s="34">
        <f t="shared" si="3772"/>
        <v>946</v>
      </c>
      <c r="C951" s="2" t="s">
        <v>1572</v>
      </c>
      <c r="D951" s="55">
        <v>44789</v>
      </c>
      <c r="E951" s="2" t="s">
        <v>53</v>
      </c>
      <c r="F951" s="47" t="s">
        <v>25</v>
      </c>
      <c r="G951" s="47" t="s">
        <v>67</v>
      </c>
      <c r="H951" s="47">
        <v>1204</v>
      </c>
      <c r="I951" s="47" t="s">
        <v>131</v>
      </c>
      <c r="J951" s="47" t="s">
        <v>120</v>
      </c>
      <c r="K951" s="121" t="s">
        <v>1544</v>
      </c>
      <c r="L951" s="33" t="s">
        <v>8</v>
      </c>
      <c r="M951" s="10">
        <v>9.9600000000000009</v>
      </c>
      <c r="N951" s="27">
        <v>1.1214285714285712</v>
      </c>
      <c r="O951" s="28">
        <v>4</v>
      </c>
      <c r="P951" s="27">
        <v>0</v>
      </c>
      <c r="Q951" s="40">
        <f t="shared" si="3297"/>
        <v>-1.1000000000000001</v>
      </c>
      <c r="R951" s="42">
        <f t="shared" ref="R951" si="4372">Q951+R950</f>
        <v>286.10000000000014</v>
      </c>
      <c r="S951" s="10">
        <f t="shared" ref="S951" si="4373">M951</f>
        <v>9.9600000000000009</v>
      </c>
      <c r="T951" s="27">
        <f t="shared" ref="T951" si="4374">IF(S951&gt;0,T$4,0)</f>
        <v>1</v>
      </c>
      <c r="U951" s="28">
        <f t="shared" ref="U951" si="4375">O951</f>
        <v>4</v>
      </c>
      <c r="V951" s="27">
        <f t="shared" ref="V951" si="4376">IF(U951&gt;0,V$4,0)</f>
        <v>1</v>
      </c>
      <c r="W951" s="40">
        <f t="shared" si="3826"/>
        <v>2</v>
      </c>
      <c r="X951" s="42">
        <f t="shared" ref="X951" si="4377">W951+X950</f>
        <v>384.03999999999996</v>
      </c>
      <c r="Y951" s="10">
        <f t="shared" ref="Y951" si="4378">S951</f>
        <v>9.9600000000000009</v>
      </c>
      <c r="Z951" s="27">
        <v>0.40145728643216083</v>
      </c>
      <c r="AA951" s="28">
        <f t="shared" ref="AA951" si="4379">U951</f>
        <v>4</v>
      </c>
      <c r="AB951" s="27">
        <v>0</v>
      </c>
      <c r="AC951" s="40">
        <f t="shared" si="4189"/>
        <v>0</v>
      </c>
      <c r="AD951" s="40">
        <f t="shared" si="4190"/>
        <v>-0.4</v>
      </c>
      <c r="AE951" s="42">
        <f t="shared" ref="AE951" si="4380">AD951+AE950</f>
        <v>16.670000000000002</v>
      </c>
      <c r="AF951" s="10">
        <f t="shared" si="4200"/>
        <v>9.9600000000000009</v>
      </c>
      <c r="AG951" s="27">
        <f t="shared" si="4201"/>
        <v>0.5</v>
      </c>
      <c r="AH951" s="28">
        <f t="shared" si="4202"/>
        <v>4</v>
      </c>
      <c r="AI951" s="27">
        <v>0</v>
      </c>
      <c r="AJ951" s="40">
        <f t="shared" si="4203"/>
        <v>-0.5</v>
      </c>
      <c r="AK951" s="42">
        <f t="shared" si="4204"/>
        <v>15.760000000000002</v>
      </c>
      <c r="AL951" s="70"/>
    </row>
    <row r="952" spans="1:38" x14ac:dyDescent="0.2">
      <c r="A952" s="72"/>
      <c r="B952" s="34">
        <f t="shared" si="3772"/>
        <v>947</v>
      </c>
      <c r="C952" s="2" t="s">
        <v>1299</v>
      </c>
      <c r="D952" s="55">
        <v>44789</v>
      </c>
      <c r="E952" s="2" t="s">
        <v>53</v>
      </c>
      <c r="F952" s="47" t="s">
        <v>10</v>
      </c>
      <c r="G952" s="47" t="s">
        <v>67</v>
      </c>
      <c r="H952" s="47">
        <v>1354</v>
      </c>
      <c r="I952" s="47" t="s">
        <v>131</v>
      </c>
      <c r="J952" s="47" t="s">
        <v>120</v>
      </c>
      <c r="K952" s="121" t="s">
        <v>1545</v>
      </c>
      <c r="L952" s="33" t="s">
        <v>9</v>
      </c>
      <c r="M952" s="10">
        <v>2.48</v>
      </c>
      <c r="N952" s="27">
        <v>6.7889361702127662</v>
      </c>
      <c r="O952" s="28">
        <v>1.34</v>
      </c>
      <c r="P952" s="27">
        <v>0</v>
      </c>
      <c r="Q952" s="40">
        <f t="shared" si="3297"/>
        <v>10</v>
      </c>
      <c r="R952" s="42">
        <f t="shared" ref="R952" si="4381">Q952+R951</f>
        <v>296.10000000000014</v>
      </c>
      <c r="S952" s="10">
        <f t="shared" ref="S952" si="4382">M952</f>
        <v>2.48</v>
      </c>
      <c r="T952" s="27">
        <f t="shared" ref="T952" si="4383">IF(S952&gt;0,T$4,0)</f>
        <v>1</v>
      </c>
      <c r="U952" s="28">
        <f t="shared" ref="U952" si="4384">O952</f>
        <v>1.34</v>
      </c>
      <c r="V952" s="27">
        <f t="shared" ref="V952" si="4385">IF(U952&gt;0,V$4,0)</f>
        <v>1</v>
      </c>
      <c r="W952" s="40">
        <f t="shared" si="3826"/>
        <v>1.82</v>
      </c>
      <c r="X952" s="42">
        <f t="shared" ref="X952" si="4386">W952+X951</f>
        <v>385.85999999999996</v>
      </c>
      <c r="Y952" s="10">
        <f t="shared" ref="Y952" si="4387">S952</f>
        <v>2.48</v>
      </c>
      <c r="Z952" s="27">
        <v>1.6111597456041902</v>
      </c>
      <c r="AA952" s="28">
        <f t="shared" ref="AA952" si="4388">U952</f>
        <v>1.34</v>
      </c>
      <c r="AB952" s="27">
        <v>0</v>
      </c>
      <c r="AC952" s="40">
        <f t="shared" si="4189"/>
        <v>4</v>
      </c>
      <c r="AD952" s="40">
        <f t="shared" si="4190"/>
        <v>2.38</v>
      </c>
      <c r="AE952" s="42">
        <f t="shared" ref="AE952" si="4389">AD952+AE951</f>
        <v>19.05</v>
      </c>
      <c r="AF952" s="10">
        <f t="shared" si="4200"/>
        <v>2.48</v>
      </c>
      <c r="AG952" s="27">
        <f t="shared" si="4201"/>
        <v>1</v>
      </c>
      <c r="AH952" s="28">
        <f t="shared" si="4202"/>
        <v>1.34</v>
      </c>
      <c r="AI952" s="27">
        <v>0</v>
      </c>
      <c r="AJ952" s="40">
        <f t="shared" si="4203"/>
        <v>1.48</v>
      </c>
      <c r="AK952" s="42">
        <f t="shared" si="4204"/>
        <v>17.240000000000002</v>
      </c>
      <c r="AL952" s="70"/>
    </row>
    <row r="953" spans="1:38" x14ac:dyDescent="0.2">
      <c r="A953" s="72"/>
      <c r="B953" s="34">
        <f t="shared" si="3772"/>
        <v>948</v>
      </c>
      <c r="C953" s="2" t="s">
        <v>1573</v>
      </c>
      <c r="D953" s="55">
        <v>44789</v>
      </c>
      <c r="E953" s="2" t="s">
        <v>53</v>
      </c>
      <c r="F953" s="47" t="s">
        <v>46</v>
      </c>
      <c r="G953" s="47" t="s">
        <v>70</v>
      </c>
      <c r="H953" s="47">
        <v>1002</v>
      </c>
      <c r="I953" s="47" t="s">
        <v>131</v>
      </c>
      <c r="J953" s="47" t="s">
        <v>120</v>
      </c>
      <c r="K953" s="121" t="s">
        <v>1545</v>
      </c>
      <c r="L953" s="33" t="s">
        <v>9</v>
      </c>
      <c r="M953" s="10">
        <v>2.74</v>
      </c>
      <c r="N953" s="27">
        <v>5.7481761006289309</v>
      </c>
      <c r="O953" s="28">
        <v>1.52</v>
      </c>
      <c r="P953" s="27">
        <v>0</v>
      </c>
      <c r="Q953" s="40">
        <f t="shared" si="3297"/>
        <v>10</v>
      </c>
      <c r="R953" s="42">
        <f t="shared" ref="R953" si="4390">Q953+R952</f>
        <v>306.10000000000014</v>
      </c>
      <c r="S953" s="10">
        <f t="shared" ref="S953" si="4391">M953</f>
        <v>2.74</v>
      </c>
      <c r="T953" s="27">
        <f t="shared" ref="T953" si="4392">IF(S953&gt;0,T$4,0)</f>
        <v>1</v>
      </c>
      <c r="U953" s="28">
        <f t="shared" ref="U953" si="4393">O953</f>
        <v>1.52</v>
      </c>
      <c r="V953" s="27">
        <f t="shared" ref="V953" si="4394">IF(U953&gt;0,V$4,0)</f>
        <v>1</v>
      </c>
      <c r="W953" s="40">
        <f t="shared" si="3826"/>
        <v>2.2599999999999998</v>
      </c>
      <c r="X953" s="42">
        <f t="shared" ref="X953" si="4395">W953+X952</f>
        <v>388.11999999999995</v>
      </c>
      <c r="Y953" s="10">
        <f t="shared" ref="Y953" si="4396">S953</f>
        <v>2.74</v>
      </c>
      <c r="Z953" s="27">
        <v>1.4591087344028517</v>
      </c>
      <c r="AA953" s="28">
        <f t="shared" ref="AA953" si="4397">U953</f>
        <v>1.52</v>
      </c>
      <c r="AB953" s="27">
        <v>0</v>
      </c>
      <c r="AC953" s="40">
        <f t="shared" si="4189"/>
        <v>4</v>
      </c>
      <c r="AD953" s="40">
        <f t="shared" si="4190"/>
        <v>2.54</v>
      </c>
      <c r="AE953" s="42">
        <f t="shared" ref="AE953" si="4398">AD953+AE952</f>
        <v>21.59</v>
      </c>
      <c r="AF953" s="10">
        <f t="shared" si="4200"/>
        <v>2.74</v>
      </c>
      <c r="AG953" s="27">
        <f t="shared" si="4201"/>
        <v>1</v>
      </c>
      <c r="AH953" s="28">
        <f t="shared" si="4202"/>
        <v>1.52</v>
      </c>
      <c r="AI953" s="27">
        <v>0</v>
      </c>
      <c r="AJ953" s="40">
        <f t="shared" si="4203"/>
        <v>1.74</v>
      </c>
      <c r="AK953" s="42">
        <f t="shared" si="4204"/>
        <v>18.98</v>
      </c>
      <c r="AL953" s="70"/>
    </row>
    <row r="954" spans="1:38" x14ac:dyDescent="0.2">
      <c r="A954" s="72"/>
      <c r="B954" s="34">
        <f t="shared" si="3772"/>
        <v>949</v>
      </c>
      <c r="C954" s="2" t="s">
        <v>1574</v>
      </c>
      <c r="D954" s="55">
        <v>44790</v>
      </c>
      <c r="E954" s="2" t="s">
        <v>15</v>
      </c>
      <c r="F954" s="47" t="s">
        <v>10</v>
      </c>
      <c r="G954" s="47" t="s">
        <v>67</v>
      </c>
      <c r="H954" s="47">
        <v>1000</v>
      </c>
      <c r="I954" s="47" t="s">
        <v>133</v>
      </c>
      <c r="J954" s="47" t="s">
        <v>120</v>
      </c>
      <c r="K954" s="121" t="s">
        <v>1544</v>
      </c>
      <c r="L954" s="33" t="s">
        <v>62</v>
      </c>
      <c r="M954" s="10">
        <v>15.5</v>
      </c>
      <c r="N954" s="27">
        <v>0.68931034482758624</v>
      </c>
      <c r="O954" s="28">
        <v>3.95</v>
      </c>
      <c r="P954" s="27">
        <v>0.23</v>
      </c>
      <c r="Q954" s="40">
        <f t="shared" si="3297"/>
        <v>-0.9</v>
      </c>
      <c r="R954" s="42">
        <f t="shared" ref="R954" si="4399">Q954+R953</f>
        <v>305.20000000000016</v>
      </c>
      <c r="S954" s="10">
        <f t="shared" ref="S954" si="4400">M954</f>
        <v>15.5</v>
      </c>
      <c r="T954" s="27">
        <f t="shared" ref="T954" si="4401">IF(S954&gt;0,T$4,0)</f>
        <v>1</v>
      </c>
      <c r="U954" s="28">
        <f t="shared" ref="U954" si="4402">O954</f>
        <v>3.95</v>
      </c>
      <c r="V954" s="27">
        <f t="shared" ref="V954" si="4403">IF(U954&gt;0,V$4,0)</f>
        <v>1</v>
      </c>
      <c r="W954" s="40">
        <f t="shared" si="3826"/>
        <v>-2</v>
      </c>
      <c r="X954" s="42">
        <f t="shared" ref="X954" si="4404">W954+X953</f>
        <v>386.11999999999995</v>
      </c>
      <c r="Y954" s="10">
        <f t="shared" ref="Y954" si="4405">S954</f>
        <v>15.5</v>
      </c>
      <c r="Z954" s="27">
        <v>0.25774193548387098</v>
      </c>
      <c r="AA954" s="28">
        <f t="shared" ref="AA954" si="4406">U954</f>
        <v>3.95</v>
      </c>
      <c r="AB954" s="27">
        <v>0</v>
      </c>
      <c r="AC954" s="40">
        <f t="shared" si="4189"/>
        <v>0</v>
      </c>
      <c r="AD954" s="40">
        <f t="shared" si="4190"/>
        <v>-0.26</v>
      </c>
      <c r="AE954" s="42">
        <f t="shared" ref="AE954" si="4407">AD954+AE953</f>
        <v>21.33</v>
      </c>
      <c r="AF954" s="10">
        <f t="shared" si="4200"/>
        <v>15.5</v>
      </c>
      <c r="AG954" s="27">
        <f t="shared" si="4201"/>
        <v>0.5</v>
      </c>
      <c r="AH954" s="28">
        <f t="shared" si="4202"/>
        <v>3.95</v>
      </c>
      <c r="AI954" s="27">
        <v>0</v>
      </c>
      <c r="AJ954" s="40">
        <f t="shared" si="4203"/>
        <v>-0.5</v>
      </c>
      <c r="AK954" s="42">
        <f t="shared" si="4204"/>
        <v>18.48</v>
      </c>
      <c r="AL954" s="70"/>
    </row>
    <row r="955" spans="1:38" x14ac:dyDescent="0.2">
      <c r="A955" s="72"/>
      <c r="B955" s="34">
        <f t="shared" si="3772"/>
        <v>950</v>
      </c>
      <c r="C955" s="2" t="s">
        <v>1575</v>
      </c>
      <c r="D955" s="55">
        <v>44790</v>
      </c>
      <c r="E955" s="2" t="s">
        <v>634</v>
      </c>
      <c r="F955" s="47" t="s">
        <v>25</v>
      </c>
      <c r="G955" s="47" t="s">
        <v>67</v>
      </c>
      <c r="H955" s="47">
        <v>1200</v>
      </c>
      <c r="I955" s="47" t="s">
        <v>133</v>
      </c>
      <c r="J955" s="47" t="s">
        <v>178</v>
      </c>
      <c r="K955" s="121" t="s">
        <v>1544</v>
      </c>
      <c r="L955" s="33" t="s">
        <v>8</v>
      </c>
      <c r="M955" s="10">
        <v>2.77</v>
      </c>
      <c r="N955" s="27">
        <v>5.6411204481792723</v>
      </c>
      <c r="O955" s="28">
        <v>1.68</v>
      </c>
      <c r="P955" s="27">
        <v>0</v>
      </c>
      <c r="Q955" s="40">
        <f t="shared" si="3297"/>
        <v>-5.6</v>
      </c>
      <c r="R955" s="42">
        <f t="shared" ref="R955" si="4408">Q955+R954</f>
        <v>299.60000000000014</v>
      </c>
      <c r="S955" s="10">
        <f t="shared" ref="S955" si="4409">M955</f>
        <v>2.77</v>
      </c>
      <c r="T955" s="27">
        <f t="shared" ref="T955" si="4410">IF(S955&gt;0,T$4,0)</f>
        <v>1</v>
      </c>
      <c r="U955" s="28">
        <f t="shared" ref="U955" si="4411">O955</f>
        <v>1.68</v>
      </c>
      <c r="V955" s="27">
        <f t="shared" ref="V955" si="4412">IF(U955&gt;0,V$4,0)</f>
        <v>1</v>
      </c>
      <c r="W955" s="40">
        <f t="shared" si="3826"/>
        <v>-0.32</v>
      </c>
      <c r="X955" s="42">
        <f t="shared" ref="X955" si="4413">W955+X954</f>
        <v>385.79999999999995</v>
      </c>
      <c r="Y955" s="10">
        <f t="shared" ref="Y955" si="4414">S955</f>
        <v>2.77</v>
      </c>
      <c r="Z955" s="27">
        <v>1.4451529747569352</v>
      </c>
      <c r="AA955" s="28">
        <f t="shared" ref="AA955" si="4415">U955</f>
        <v>1.68</v>
      </c>
      <c r="AB955" s="27">
        <v>0</v>
      </c>
      <c r="AC955" s="40">
        <f t="shared" si="4189"/>
        <v>0</v>
      </c>
      <c r="AD955" s="40">
        <f t="shared" si="4190"/>
        <v>-1.45</v>
      </c>
      <c r="AE955" s="42">
        <f t="shared" ref="AE955" si="4416">AD955+AE954</f>
        <v>19.88</v>
      </c>
      <c r="AF955" s="10">
        <f t="shared" si="4200"/>
        <v>2.77</v>
      </c>
      <c r="AG955" s="27">
        <f t="shared" si="4201"/>
        <v>0.5</v>
      </c>
      <c r="AH955" s="28">
        <f t="shared" si="4202"/>
        <v>1.68</v>
      </c>
      <c r="AI955" s="27">
        <v>0</v>
      </c>
      <c r="AJ955" s="40">
        <f t="shared" si="4203"/>
        <v>-0.5</v>
      </c>
      <c r="AK955" s="42">
        <f t="shared" si="4204"/>
        <v>17.98</v>
      </c>
      <c r="AL955" s="70"/>
    </row>
    <row r="956" spans="1:38" x14ac:dyDescent="0.2">
      <c r="A956" s="72"/>
      <c r="B956" s="34">
        <f t="shared" si="3772"/>
        <v>951</v>
      </c>
      <c r="C956" s="2" t="s">
        <v>1452</v>
      </c>
      <c r="D956" s="55">
        <v>44790</v>
      </c>
      <c r="E956" s="2" t="s">
        <v>634</v>
      </c>
      <c r="F956" s="47" t="s">
        <v>25</v>
      </c>
      <c r="G956" s="47" t="s">
        <v>67</v>
      </c>
      <c r="H956" s="47">
        <v>1200</v>
      </c>
      <c r="I956" s="47" t="s">
        <v>133</v>
      </c>
      <c r="J956" s="47" t="s">
        <v>178</v>
      </c>
      <c r="K956" s="121" t="s">
        <v>1544</v>
      </c>
      <c r="L956" s="33" t="s">
        <v>74</v>
      </c>
      <c r="M956" s="10">
        <v>8</v>
      </c>
      <c r="N956" s="27">
        <v>1.4242857142857144</v>
      </c>
      <c r="O956" s="28">
        <v>2.35</v>
      </c>
      <c r="P956" s="27">
        <v>1.0254545454545454</v>
      </c>
      <c r="Q956" s="40">
        <f t="shared" si="3297"/>
        <v>-2.4</v>
      </c>
      <c r="R956" s="42">
        <f t="shared" ref="R956" si="4417">Q956+R955</f>
        <v>297.20000000000016</v>
      </c>
      <c r="S956" s="10">
        <f t="shared" ref="S956" si="4418">M956</f>
        <v>8</v>
      </c>
      <c r="T956" s="27">
        <f t="shared" ref="T956" si="4419">IF(S956&gt;0,T$4,0)</f>
        <v>1</v>
      </c>
      <c r="U956" s="28">
        <f t="shared" ref="U956" si="4420">O956</f>
        <v>2.35</v>
      </c>
      <c r="V956" s="27">
        <f t="shared" ref="V956" si="4421">IF(U956&gt;0,V$4,0)</f>
        <v>1</v>
      </c>
      <c r="W956" s="40">
        <f t="shared" si="3826"/>
        <v>-2</v>
      </c>
      <c r="X956" s="42">
        <f t="shared" ref="X956" si="4422">W956+X955</f>
        <v>383.79999999999995</v>
      </c>
      <c r="Y956" s="10">
        <f t="shared" ref="Y956" si="4423">S956</f>
        <v>8</v>
      </c>
      <c r="Z956" s="27">
        <v>0.5</v>
      </c>
      <c r="AA956" s="28">
        <f t="shared" ref="AA956" si="4424">U956</f>
        <v>2.35</v>
      </c>
      <c r="AB956" s="27">
        <v>0</v>
      </c>
      <c r="AC956" s="40">
        <f t="shared" si="4189"/>
        <v>0</v>
      </c>
      <c r="AD956" s="40">
        <f t="shared" si="4190"/>
        <v>-0.5</v>
      </c>
      <c r="AE956" s="42">
        <f t="shared" ref="AE956" si="4425">AD956+AE955</f>
        <v>19.38</v>
      </c>
      <c r="AF956" s="10">
        <f t="shared" si="4200"/>
        <v>8</v>
      </c>
      <c r="AG956" s="27">
        <f t="shared" si="4201"/>
        <v>0.5</v>
      </c>
      <c r="AH956" s="28">
        <f t="shared" si="4202"/>
        <v>2.35</v>
      </c>
      <c r="AI956" s="27">
        <v>0</v>
      </c>
      <c r="AJ956" s="40">
        <f t="shared" si="4203"/>
        <v>-0.5</v>
      </c>
      <c r="AK956" s="42">
        <f t="shared" si="4204"/>
        <v>17.48</v>
      </c>
      <c r="AL956" s="70"/>
    </row>
    <row r="957" spans="1:38" x14ac:dyDescent="0.2">
      <c r="A957" s="72"/>
      <c r="B957" s="34">
        <f t="shared" si="3772"/>
        <v>952</v>
      </c>
      <c r="C957" s="2" t="s">
        <v>1576</v>
      </c>
      <c r="D957" s="55">
        <v>44791</v>
      </c>
      <c r="E957" s="2" t="s">
        <v>28</v>
      </c>
      <c r="F957" s="47" t="s">
        <v>10</v>
      </c>
      <c r="G957" s="47" t="s">
        <v>67</v>
      </c>
      <c r="H957" s="47">
        <v>1400</v>
      </c>
      <c r="I957" s="47" t="s">
        <v>133</v>
      </c>
      <c r="J957" s="47" t="s">
        <v>120</v>
      </c>
      <c r="K957" s="121" t="s">
        <v>1546</v>
      </c>
      <c r="L957" s="33" t="s">
        <v>8</v>
      </c>
      <c r="M957" s="10">
        <v>2.81</v>
      </c>
      <c r="N957" s="27">
        <v>5.5434482758620689</v>
      </c>
      <c r="O957" s="28">
        <v>1.61</v>
      </c>
      <c r="P957" s="27">
        <v>0</v>
      </c>
      <c r="Q957" s="40">
        <f t="shared" si="3297"/>
        <v>-5.5</v>
      </c>
      <c r="R957" s="42">
        <f t="shared" ref="R957" si="4426">Q957+R956</f>
        <v>291.70000000000016</v>
      </c>
      <c r="S957" s="10">
        <f t="shared" ref="S957" si="4427">M957</f>
        <v>2.81</v>
      </c>
      <c r="T957" s="27">
        <f t="shared" ref="T957" si="4428">IF(S957&gt;0,T$4,0)</f>
        <v>1</v>
      </c>
      <c r="U957" s="28">
        <f t="shared" ref="U957" si="4429">O957</f>
        <v>1.61</v>
      </c>
      <c r="V957" s="27">
        <f t="shared" ref="V957" si="4430">IF(U957&gt;0,V$4,0)</f>
        <v>1</v>
      </c>
      <c r="W957" s="40">
        <f t="shared" si="3826"/>
        <v>-0.39</v>
      </c>
      <c r="X957" s="42">
        <f t="shared" ref="X957" si="4431">W957+X956</f>
        <v>383.40999999999997</v>
      </c>
      <c r="Y957" s="10">
        <f t="shared" ref="Y957" si="4432">S957</f>
        <v>2.81</v>
      </c>
      <c r="Z957" s="27">
        <v>1.4251157593635468</v>
      </c>
      <c r="AA957" s="28">
        <f t="shared" ref="AA957" si="4433">U957</f>
        <v>1.61</v>
      </c>
      <c r="AB957" s="27">
        <v>0</v>
      </c>
      <c r="AC957" s="40">
        <f t="shared" si="4189"/>
        <v>0</v>
      </c>
      <c r="AD957" s="40">
        <f t="shared" si="4190"/>
        <v>-1.43</v>
      </c>
      <c r="AE957" s="42">
        <f t="shared" ref="AE957" si="4434">AD957+AE956</f>
        <v>17.95</v>
      </c>
      <c r="AF957" s="10">
        <f t="shared" si="4200"/>
        <v>2.81</v>
      </c>
      <c r="AG957" s="27">
        <f t="shared" si="4201"/>
        <v>2</v>
      </c>
      <c r="AH957" s="28">
        <f t="shared" si="4202"/>
        <v>1.61</v>
      </c>
      <c r="AI957" s="27">
        <v>0</v>
      </c>
      <c r="AJ957" s="40">
        <f t="shared" si="4203"/>
        <v>-2</v>
      </c>
      <c r="AK957" s="42">
        <f t="shared" si="4204"/>
        <v>15.48</v>
      </c>
      <c r="AL957" s="70"/>
    </row>
    <row r="958" spans="1:38" x14ac:dyDescent="0.2">
      <c r="A958" s="72"/>
      <c r="B958" s="34">
        <f t="shared" si="3772"/>
        <v>953</v>
      </c>
      <c r="C958" s="2" t="s">
        <v>1578</v>
      </c>
      <c r="D958" s="55">
        <v>44793</v>
      </c>
      <c r="E958" s="2" t="s">
        <v>719</v>
      </c>
      <c r="F958" s="47" t="s">
        <v>10</v>
      </c>
      <c r="G958" s="47" t="s">
        <v>67</v>
      </c>
      <c r="H958" s="47">
        <v>900</v>
      </c>
      <c r="I958" s="47" t="s">
        <v>131</v>
      </c>
      <c r="J958" s="47" t="s">
        <v>178</v>
      </c>
      <c r="K958" s="121" t="s">
        <v>1544</v>
      </c>
      <c r="L958" s="33" t="s">
        <v>56</v>
      </c>
      <c r="M958" s="10">
        <v>33.090000000000003</v>
      </c>
      <c r="N958" s="27">
        <v>0.31312499999999999</v>
      </c>
      <c r="O958" s="28">
        <v>4.9000000000000004</v>
      </c>
      <c r="P958" s="27">
        <v>8.0000000000000016E-2</v>
      </c>
      <c r="Q958" s="40">
        <f t="shared" si="3297"/>
        <v>-0.4</v>
      </c>
      <c r="R958" s="42">
        <f t="shared" ref="R958" si="4435">Q958+R957</f>
        <v>291.30000000000018</v>
      </c>
      <c r="S958" s="10">
        <f t="shared" ref="S958" si="4436">M958</f>
        <v>33.090000000000003</v>
      </c>
      <c r="T958" s="27">
        <f t="shared" ref="T958" si="4437">IF(S958&gt;0,T$4,0)</f>
        <v>1</v>
      </c>
      <c r="U958" s="28">
        <f t="shared" ref="U958" si="4438">O958</f>
        <v>4.9000000000000004</v>
      </c>
      <c r="V958" s="27">
        <f t="shared" ref="V958" si="4439">IF(U958&gt;0,V$4,0)</f>
        <v>1</v>
      </c>
      <c r="W958" s="40">
        <f t="shared" si="3826"/>
        <v>-2</v>
      </c>
      <c r="X958" s="42">
        <f t="shared" ref="X958" si="4440">W958+X957</f>
        <v>381.40999999999997</v>
      </c>
      <c r="Y958" s="10">
        <f t="shared" ref="Y958" si="4441">S958</f>
        <v>33.090000000000003</v>
      </c>
      <c r="Z958" s="27">
        <v>0.12087613293051359</v>
      </c>
      <c r="AA958" s="28">
        <f t="shared" ref="AA958" si="4442">U958</f>
        <v>4.9000000000000004</v>
      </c>
      <c r="AB958" s="27">
        <v>0</v>
      </c>
      <c r="AC958" s="40">
        <f t="shared" si="4189"/>
        <v>0</v>
      </c>
      <c r="AD958" s="40">
        <f t="shared" si="4190"/>
        <v>-0.12</v>
      </c>
      <c r="AE958" s="42">
        <f t="shared" ref="AE958" si="4443">AD958+AE957</f>
        <v>17.829999999999998</v>
      </c>
      <c r="AF958" s="10">
        <f t="shared" si="4200"/>
        <v>33.090000000000003</v>
      </c>
      <c r="AG958" s="27">
        <f t="shared" si="4201"/>
        <v>0.5</v>
      </c>
      <c r="AH958" s="28">
        <f t="shared" si="4202"/>
        <v>4.9000000000000004</v>
      </c>
      <c r="AI958" s="27">
        <v>0</v>
      </c>
      <c r="AJ958" s="40">
        <f t="shared" si="4203"/>
        <v>-0.5</v>
      </c>
      <c r="AK958" s="42">
        <f t="shared" si="4204"/>
        <v>14.98</v>
      </c>
      <c r="AL958" s="70"/>
    </row>
    <row r="959" spans="1:38" x14ac:dyDescent="0.2">
      <c r="A959" s="72"/>
      <c r="B959" s="34">
        <f t="shared" si="3772"/>
        <v>954</v>
      </c>
      <c r="C959" s="2" t="s">
        <v>1577</v>
      </c>
      <c r="D959" s="55">
        <v>44793</v>
      </c>
      <c r="E959" s="2" t="s">
        <v>719</v>
      </c>
      <c r="F959" s="47" t="s">
        <v>46</v>
      </c>
      <c r="G959" s="47" t="s">
        <v>698</v>
      </c>
      <c r="H959" s="47">
        <v>1250</v>
      </c>
      <c r="I959" s="47" t="s">
        <v>131</v>
      </c>
      <c r="J959" s="47" t="s">
        <v>178</v>
      </c>
      <c r="K959" s="121" t="s">
        <v>1545</v>
      </c>
      <c r="L959" s="33" t="s">
        <v>9</v>
      </c>
      <c r="M959" s="10">
        <v>2.0099999999999998</v>
      </c>
      <c r="N959" s="27">
        <v>9.882272727272726</v>
      </c>
      <c r="O959" s="28">
        <v>1.28</v>
      </c>
      <c r="P959" s="27">
        <v>0</v>
      </c>
      <c r="Q959" s="40">
        <f t="shared" si="3297"/>
        <v>10</v>
      </c>
      <c r="R959" s="42">
        <f t="shared" ref="R959" si="4444">Q959+R958</f>
        <v>301.30000000000018</v>
      </c>
      <c r="S959" s="10">
        <f t="shared" ref="S959" si="4445">M959</f>
        <v>2.0099999999999998</v>
      </c>
      <c r="T959" s="27">
        <f t="shared" ref="T959" si="4446">IF(S959&gt;0,T$4,0)</f>
        <v>1</v>
      </c>
      <c r="U959" s="28">
        <f t="shared" ref="U959" si="4447">O959</f>
        <v>1.28</v>
      </c>
      <c r="V959" s="27">
        <f t="shared" ref="V959" si="4448">IF(U959&gt;0,V$4,0)</f>
        <v>1</v>
      </c>
      <c r="W959" s="40">
        <f t="shared" si="3826"/>
        <v>1.29</v>
      </c>
      <c r="X959" s="42">
        <f t="shared" ref="X959" si="4449">W959+X958</f>
        <v>382.7</v>
      </c>
      <c r="Y959" s="10">
        <f t="shared" ref="Y959" si="4450">S959</f>
        <v>2.0099999999999998</v>
      </c>
      <c r="Z959" s="27">
        <v>1.9920398823144816</v>
      </c>
      <c r="AA959" s="28">
        <f t="shared" ref="AA959" si="4451">U959</f>
        <v>1.28</v>
      </c>
      <c r="AB959" s="27">
        <v>0</v>
      </c>
      <c r="AC959" s="40">
        <f t="shared" si="4189"/>
        <v>4</v>
      </c>
      <c r="AD959" s="40">
        <f t="shared" si="4190"/>
        <v>2.0099999999999998</v>
      </c>
      <c r="AE959" s="42">
        <f t="shared" ref="AE959" si="4452">AD959+AE958</f>
        <v>19.839999999999996</v>
      </c>
      <c r="AF959" s="10">
        <f t="shared" si="4200"/>
        <v>2.0099999999999998</v>
      </c>
      <c r="AG959" s="27">
        <f t="shared" si="4201"/>
        <v>1</v>
      </c>
      <c r="AH959" s="28">
        <f t="shared" si="4202"/>
        <v>1.28</v>
      </c>
      <c r="AI959" s="27">
        <v>0</v>
      </c>
      <c r="AJ959" s="40">
        <f t="shared" si="4203"/>
        <v>1.01</v>
      </c>
      <c r="AK959" s="42">
        <f t="shared" si="4204"/>
        <v>15.99</v>
      </c>
      <c r="AL959" s="70"/>
    </row>
    <row r="960" spans="1:38" x14ac:dyDescent="0.2">
      <c r="A960" s="72"/>
      <c r="B960" s="34">
        <f t="shared" si="3772"/>
        <v>955</v>
      </c>
      <c r="C960" s="2" t="s">
        <v>1579</v>
      </c>
      <c r="D960" s="55">
        <v>44794</v>
      </c>
      <c r="E960" s="2" t="s">
        <v>767</v>
      </c>
      <c r="F960" s="47" t="s">
        <v>36</v>
      </c>
      <c r="G960" s="47" t="s">
        <v>67</v>
      </c>
      <c r="H960" s="47">
        <v>1100</v>
      </c>
      <c r="I960" s="47" t="s">
        <v>131</v>
      </c>
      <c r="J960" s="47" t="s">
        <v>178</v>
      </c>
      <c r="K960" s="121" t="s">
        <v>1545</v>
      </c>
      <c r="L960" s="33" t="s">
        <v>9</v>
      </c>
      <c r="M960" s="10">
        <v>4.0999999999999996</v>
      </c>
      <c r="N960" s="27">
        <v>3.2120000000000006</v>
      </c>
      <c r="O960" s="28">
        <v>1.89</v>
      </c>
      <c r="P960" s="27">
        <v>3.6228571428571428</v>
      </c>
      <c r="Q960" s="40">
        <f t="shared" si="3297"/>
        <v>13.2</v>
      </c>
      <c r="R960" s="42">
        <f t="shared" ref="R960" si="4453">Q960+R959</f>
        <v>314.50000000000017</v>
      </c>
      <c r="S960" s="10">
        <f t="shared" ref="S960" si="4454">M960</f>
        <v>4.0999999999999996</v>
      </c>
      <c r="T960" s="27">
        <f t="shared" ref="T960" si="4455">IF(S960&gt;0,T$4,0)</f>
        <v>1</v>
      </c>
      <c r="U960" s="28">
        <f t="shared" ref="U960" si="4456">O960</f>
        <v>1.89</v>
      </c>
      <c r="V960" s="27">
        <f t="shared" ref="V960" si="4457">IF(U960&gt;0,V$4,0)</f>
        <v>1</v>
      </c>
      <c r="W960" s="40">
        <f t="shared" si="3826"/>
        <v>3.99</v>
      </c>
      <c r="X960" s="42">
        <f t="shared" ref="X960" si="4458">W960+X959</f>
        <v>386.69</v>
      </c>
      <c r="Y960" s="10">
        <f t="shared" ref="Y960" si="4459">S960</f>
        <v>4.0999999999999996</v>
      </c>
      <c r="Z960" s="27">
        <v>0.97585365853658523</v>
      </c>
      <c r="AA960" s="28">
        <f t="shared" ref="AA960" si="4460">U960</f>
        <v>1.89</v>
      </c>
      <c r="AB960" s="27">
        <v>0</v>
      </c>
      <c r="AC960" s="40">
        <f t="shared" si="4189"/>
        <v>4</v>
      </c>
      <c r="AD960" s="40">
        <f t="shared" si="4190"/>
        <v>3.03</v>
      </c>
      <c r="AE960" s="42">
        <f t="shared" ref="AE960" si="4461">AD960+AE959</f>
        <v>22.869999999999997</v>
      </c>
      <c r="AF960" s="10">
        <f t="shared" si="4200"/>
        <v>4.0999999999999996</v>
      </c>
      <c r="AG960" s="27">
        <f t="shared" ref="AG960:AG1005" si="4462">IF(K960=$AH$3,$AG$3,IF(K960=$AH$4,$AG$4,IF(K960=$AJ$3,$AI$3,IF(K960=$AJ$4,$AI$4,0))))</f>
        <v>1</v>
      </c>
      <c r="AH960" s="28">
        <f t="shared" ref="AH960:AH1005" si="4463">O960</f>
        <v>1.89</v>
      </c>
      <c r="AI960" s="27">
        <v>0</v>
      </c>
      <c r="AJ960" s="40">
        <f t="shared" si="4203"/>
        <v>3.1</v>
      </c>
      <c r="AK960" s="42">
        <f t="shared" si="4204"/>
        <v>19.09</v>
      </c>
      <c r="AL960" s="70"/>
    </row>
    <row r="961" spans="1:38" x14ac:dyDescent="0.2">
      <c r="A961" s="72"/>
      <c r="B961" s="34">
        <f t="shared" si="3772"/>
        <v>956</v>
      </c>
      <c r="C961" s="2" t="s">
        <v>1582</v>
      </c>
      <c r="D961" s="55">
        <v>44795</v>
      </c>
      <c r="E961" s="2" t="s">
        <v>44</v>
      </c>
      <c r="F961" s="47" t="s">
        <v>34</v>
      </c>
      <c r="G961" s="47" t="s">
        <v>67</v>
      </c>
      <c r="H961" s="47">
        <v>1000</v>
      </c>
      <c r="I961" s="47" t="s">
        <v>128</v>
      </c>
      <c r="J961" s="47" t="s">
        <v>120</v>
      </c>
      <c r="K961" s="121" t="s">
        <v>1545</v>
      </c>
      <c r="L961" s="33" t="s">
        <v>74</v>
      </c>
      <c r="M961" s="10">
        <v>7.81</v>
      </c>
      <c r="N961" s="27">
        <v>1.4658350803633822</v>
      </c>
      <c r="O961" s="28">
        <v>2.52</v>
      </c>
      <c r="P961" s="27">
        <v>0.95333333333333325</v>
      </c>
      <c r="Q961" s="40">
        <f t="shared" si="3297"/>
        <v>-2.4</v>
      </c>
      <c r="R961" s="42">
        <f t="shared" ref="R961:R964" si="4464">Q961+R960</f>
        <v>312.10000000000019</v>
      </c>
      <c r="S961" s="10">
        <f t="shared" ref="S961:S964" si="4465">M961</f>
        <v>7.81</v>
      </c>
      <c r="T961" s="27">
        <f t="shared" ref="T961:T964" si="4466">IF(S961&gt;0,T$4,0)</f>
        <v>1</v>
      </c>
      <c r="U961" s="28">
        <f t="shared" ref="U961:U964" si="4467">O961</f>
        <v>2.52</v>
      </c>
      <c r="V961" s="27">
        <f t="shared" ref="V961:V964" si="4468">IF(U961&gt;0,V$4,0)</f>
        <v>1</v>
      </c>
      <c r="W961" s="40">
        <f t="shared" si="3826"/>
        <v>-2</v>
      </c>
      <c r="X961" s="42">
        <f t="shared" ref="X961:X964" si="4469">W961+X960</f>
        <v>384.69</v>
      </c>
      <c r="Y961" s="10">
        <f t="shared" ref="Y961:Y964" si="4470">S961</f>
        <v>7.81</v>
      </c>
      <c r="Z961" s="27">
        <v>0.51256410256410256</v>
      </c>
      <c r="AA961" s="28">
        <f t="shared" ref="AA961:AA964" si="4471">U961</f>
        <v>2.52</v>
      </c>
      <c r="AB961" s="27">
        <v>0</v>
      </c>
      <c r="AC961" s="40">
        <f t="shared" si="4189"/>
        <v>0</v>
      </c>
      <c r="AD961" s="40">
        <f t="shared" si="4190"/>
        <v>-0.51</v>
      </c>
      <c r="AE961" s="42">
        <f t="shared" ref="AE961:AE964" si="4472">AD961+AE960</f>
        <v>22.359999999999996</v>
      </c>
      <c r="AF961" s="10">
        <f t="shared" si="4200"/>
        <v>7.81</v>
      </c>
      <c r="AG961" s="27">
        <f t="shared" si="4462"/>
        <v>1</v>
      </c>
      <c r="AH961" s="28">
        <f t="shared" si="4463"/>
        <v>2.52</v>
      </c>
      <c r="AI961" s="27">
        <v>0</v>
      </c>
      <c r="AJ961" s="40">
        <f t="shared" si="4203"/>
        <v>-1</v>
      </c>
      <c r="AK961" s="42">
        <f t="shared" si="4204"/>
        <v>18.09</v>
      </c>
      <c r="AL961" s="70"/>
    </row>
    <row r="962" spans="1:38" x14ac:dyDescent="0.2">
      <c r="A962" s="72"/>
      <c r="B962" s="34">
        <f t="shared" si="3772"/>
        <v>957</v>
      </c>
      <c r="C962" s="2" t="s">
        <v>1584</v>
      </c>
      <c r="D962" s="55">
        <v>44796</v>
      </c>
      <c r="E962" s="2" t="s">
        <v>42</v>
      </c>
      <c r="F962" s="47" t="s">
        <v>25</v>
      </c>
      <c r="G962" s="47" t="s">
        <v>67</v>
      </c>
      <c r="H962" s="47">
        <v>1000</v>
      </c>
      <c r="I962" s="47" t="s">
        <v>133</v>
      </c>
      <c r="J962" s="47" t="s">
        <v>120</v>
      </c>
      <c r="K962" s="121" t="s">
        <v>1544</v>
      </c>
      <c r="L962" s="33" t="s">
        <v>8</v>
      </c>
      <c r="M962" s="10">
        <v>16.21</v>
      </c>
      <c r="N962" s="27">
        <v>0.65679012345679011</v>
      </c>
      <c r="O962" s="28">
        <v>2.83</v>
      </c>
      <c r="P962" s="27">
        <v>0.37000000000000005</v>
      </c>
      <c r="Q962" s="40">
        <f t="shared" si="3297"/>
        <v>0</v>
      </c>
      <c r="R962" s="42">
        <f t="shared" si="4464"/>
        <v>312.10000000000019</v>
      </c>
      <c r="S962" s="10">
        <f t="shared" si="4465"/>
        <v>16.21</v>
      </c>
      <c r="T962" s="27">
        <f t="shared" si="4466"/>
        <v>1</v>
      </c>
      <c r="U962" s="28">
        <f t="shared" si="4467"/>
        <v>2.83</v>
      </c>
      <c r="V962" s="27">
        <f t="shared" si="4468"/>
        <v>1</v>
      </c>
      <c r="W962" s="40">
        <f t="shared" si="3826"/>
        <v>0.83</v>
      </c>
      <c r="X962" s="42">
        <f t="shared" si="4469"/>
        <v>385.52</v>
      </c>
      <c r="Y962" s="10">
        <f t="shared" si="4470"/>
        <v>16.21</v>
      </c>
      <c r="Z962" s="27">
        <v>0.24703703703703705</v>
      </c>
      <c r="AA962" s="28">
        <f t="shared" si="4471"/>
        <v>2.83</v>
      </c>
      <c r="AB962" s="27">
        <v>0</v>
      </c>
      <c r="AC962" s="40">
        <f t="shared" si="4189"/>
        <v>0</v>
      </c>
      <c r="AD962" s="40">
        <f t="shared" si="4190"/>
        <v>-0.25</v>
      </c>
      <c r="AE962" s="42">
        <f t="shared" si="4472"/>
        <v>22.109999999999996</v>
      </c>
      <c r="AF962" s="10">
        <f t="shared" si="4200"/>
        <v>16.21</v>
      </c>
      <c r="AG962" s="27">
        <f t="shared" si="4462"/>
        <v>0.5</v>
      </c>
      <c r="AH962" s="28">
        <f t="shared" si="4463"/>
        <v>2.83</v>
      </c>
      <c r="AI962" s="27">
        <v>0</v>
      </c>
      <c r="AJ962" s="40">
        <f t="shared" si="4203"/>
        <v>-0.5</v>
      </c>
      <c r="AK962" s="42">
        <f t="shared" si="4204"/>
        <v>17.59</v>
      </c>
      <c r="AL962" s="70"/>
    </row>
    <row r="963" spans="1:38" x14ac:dyDescent="0.2">
      <c r="A963" s="72"/>
      <c r="B963" s="34">
        <f t="shared" si="3772"/>
        <v>958</v>
      </c>
      <c r="C963" s="2" t="s">
        <v>1583</v>
      </c>
      <c r="D963" s="55">
        <v>44796</v>
      </c>
      <c r="E963" s="2" t="s">
        <v>42</v>
      </c>
      <c r="F963" s="47" t="s">
        <v>36</v>
      </c>
      <c r="G963" s="47" t="s">
        <v>67</v>
      </c>
      <c r="H963" s="47">
        <v>1100</v>
      </c>
      <c r="I963" s="47" t="s">
        <v>133</v>
      </c>
      <c r="J963" s="47" t="s">
        <v>120</v>
      </c>
      <c r="K963" s="121" t="s">
        <v>1552</v>
      </c>
      <c r="L963" s="33" t="s">
        <v>9</v>
      </c>
      <c r="M963" s="10">
        <v>12.59</v>
      </c>
      <c r="N963" s="27">
        <v>0.86652173913043484</v>
      </c>
      <c r="O963" s="28">
        <v>1.55</v>
      </c>
      <c r="P963" s="27">
        <v>0</v>
      </c>
      <c r="Q963" s="40">
        <f t="shared" si="3297"/>
        <v>10</v>
      </c>
      <c r="R963" s="42">
        <f t="shared" si="4464"/>
        <v>322.10000000000019</v>
      </c>
      <c r="S963" s="10">
        <f t="shared" si="4465"/>
        <v>12.59</v>
      </c>
      <c r="T963" s="27">
        <f t="shared" si="4466"/>
        <v>1</v>
      </c>
      <c r="U963" s="28">
        <f t="shared" si="4467"/>
        <v>1.55</v>
      </c>
      <c r="V963" s="27">
        <f t="shared" si="4468"/>
        <v>1</v>
      </c>
      <c r="W963" s="40">
        <f t="shared" si="3826"/>
        <v>12.14</v>
      </c>
      <c r="X963" s="42">
        <f t="shared" si="4469"/>
        <v>397.65999999999997</v>
      </c>
      <c r="Y963" s="10">
        <f t="shared" si="4470"/>
        <v>12.59</v>
      </c>
      <c r="Z963" s="27">
        <v>0.31793650793650796</v>
      </c>
      <c r="AA963" s="28">
        <f t="shared" si="4471"/>
        <v>1.55</v>
      </c>
      <c r="AB963" s="27">
        <v>0</v>
      </c>
      <c r="AC963" s="40">
        <f t="shared" si="4189"/>
        <v>4</v>
      </c>
      <c r="AD963" s="40">
        <f t="shared" si="4190"/>
        <v>3.68</v>
      </c>
      <c r="AE963" s="42">
        <f t="shared" si="4472"/>
        <v>25.789999999999996</v>
      </c>
      <c r="AF963" s="10">
        <f t="shared" si="4200"/>
        <v>12.59</v>
      </c>
      <c r="AG963" s="27">
        <f t="shared" si="4462"/>
        <v>0.25</v>
      </c>
      <c r="AH963" s="28">
        <f t="shared" si="4463"/>
        <v>1.55</v>
      </c>
      <c r="AI963" s="27">
        <v>0</v>
      </c>
      <c r="AJ963" s="40">
        <f t="shared" si="4203"/>
        <v>2.9</v>
      </c>
      <c r="AK963" s="42">
        <f t="shared" si="4204"/>
        <v>20.49</v>
      </c>
      <c r="AL963" s="70"/>
    </row>
    <row r="964" spans="1:38" x14ac:dyDescent="0.2">
      <c r="A964" s="72"/>
      <c r="B964" s="34">
        <f t="shared" si="3772"/>
        <v>959</v>
      </c>
      <c r="C964" s="2" t="s">
        <v>1585</v>
      </c>
      <c r="D964" s="55">
        <v>44797</v>
      </c>
      <c r="E964" s="2" t="s">
        <v>43</v>
      </c>
      <c r="F964" s="47" t="s">
        <v>25</v>
      </c>
      <c r="G964" s="47" t="s">
        <v>67</v>
      </c>
      <c r="H964" s="47">
        <v>1200</v>
      </c>
      <c r="I964" s="47" t="s">
        <v>133</v>
      </c>
      <c r="J964" s="47" t="s">
        <v>120</v>
      </c>
      <c r="K964" s="121" t="s">
        <v>1544</v>
      </c>
      <c r="L964" s="33" t="s">
        <v>86</v>
      </c>
      <c r="M964" s="10">
        <v>5.4</v>
      </c>
      <c r="N964" s="27">
        <v>2.2663003663003662</v>
      </c>
      <c r="O964" s="28">
        <v>2.02</v>
      </c>
      <c r="P964" s="27">
        <v>2.2199999999999998</v>
      </c>
      <c r="Q964" s="40">
        <f t="shared" si="3297"/>
        <v>-4.5</v>
      </c>
      <c r="R964" s="42">
        <f t="shared" si="4464"/>
        <v>317.60000000000019</v>
      </c>
      <c r="S964" s="10">
        <f t="shared" si="4465"/>
        <v>5.4</v>
      </c>
      <c r="T964" s="27">
        <f t="shared" si="4466"/>
        <v>1</v>
      </c>
      <c r="U964" s="28">
        <f t="shared" si="4467"/>
        <v>2.02</v>
      </c>
      <c r="V964" s="27">
        <f t="shared" si="4468"/>
        <v>1</v>
      </c>
      <c r="W964" s="40">
        <f t="shared" si="3826"/>
        <v>-2</v>
      </c>
      <c r="X964" s="42">
        <f t="shared" si="4469"/>
        <v>395.65999999999997</v>
      </c>
      <c r="Y964" s="10">
        <f t="shared" si="4470"/>
        <v>5.4</v>
      </c>
      <c r="Z964" s="27">
        <v>0.74148148148148152</v>
      </c>
      <c r="AA964" s="28">
        <f t="shared" si="4471"/>
        <v>2.02</v>
      </c>
      <c r="AB964" s="27">
        <v>0</v>
      </c>
      <c r="AC964" s="40">
        <f t="shared" si="4189"/>
        <v>0</v>
      </c>
      <c r="AD964" s="40">
        <f t="shared" si="4190"/>
        <v>-0.74</v>
      </c>
      <c r="AE964" s="42">
        <f t="shared" si="4472"/>
        <v>25.049999999999997</v>
      </c>
      <c r="AF964" s="10">
        <f t="shared" si="4200"/>
        <v>5.4</v>
      </c>
      <c r="AG964" s="27">
        <f t="shared" si="4462"/>
        <v>0.5</v>
      </c>
      <c r="AH964" s="28">
        <f t="shared" si="4463"/>
        <v>2.02</v>
      </c>
      <c r="AI964" s="27">
        <v>0</v>
      </c>
      <c r="AJ964" s="40">
        <f t="shared" si="4203"/>
        <v>-0.5</v>
      </c>
      <c r="AK964" s="42">
        <f t="shared" si="4204"/>
        <v>19.989999999999998</v>
      </c>
      <c r="AL964" s="70"/>
    </row>
    <row r="965" spans="1:38" x14ac:dyDescent="0.2">
      <c r="A965" s="72"/>
      <c r="B965" s="34">
        <f t="shared" si="3772"/>
        <v>960</v>
      </c>
      <c r="C965" s="2" t="s">
        <v>1587</v>
      </c>
      <c r="D965" s="55">
        <v>44797</v>
      </c>
      <c r="E965" s="2" t="s">
        <v>43</v>
      </c>
      <c r="F965" s="47" t="s">
        <v>25</v>
      </c>
      <c r="G965" s="47" t="s">
        <v>67</v>
      </c>
      <c r="H965" s="47">
        <v>1200</v>
      </c>
      <c r="I965" s="47" t="s">
        <v>133</v>
      </c>
      <c r="J965" s="47" t="s">
        <v>120</v>
      </c>
      <c r="K965" s="121" t="s">
        <v>1544</v>
      </c>
      <c r="L965" s="33" t="s">
        <v>8</v>
      </c>
      <c r="M965" s="10">
        <v>12</v>
      </c>
      <c r="N965" s="27">
        <v>0.90999999999999992</v>
      </c>
      <c r="O965" s="28">
        <v>3.85</v>
      </c>
      <c r="P965" s="27">
        <v>0.32444444444444448</v>
      </c>
      <c r="Q965" s="40">
        <f t="shared" si="3297"/>
        <v>0</v>
      </c>
      <c r="R965" s="42">
        <f t="shared" ref="R965" si="4473">Q965+R964</f>
        <v>317.60000000000019</v>
      </c>
      <c r="S965" s="10">
        <f t="shared" ref="S965" si="4474">M965</f>
        <v>12</v>
      </c>
      <c r="T965" s="27">
        <f t="shared" ref="T965" si="4475">IF(S965&gt;0,T$4,0)</f>
        <v>1</v>
      </c>
      <c r="U965" s="28">
        <f t="shared" ref="U965" si="4476">O965</f>
        <v>3.85</v>
      </c>
      <c r="V965" s="27">
        <f t="shared" ref="V965" si="4477">IF(U965&gt;0,V$4,0)</f>
        <v>1</v>
      </c>
      <c r="W965" s="40">
        <f t="shared" si="3826"/>
        <v>1.85</v>
      </c>
      <c r="X965" s="42">
        <f t="shared" ref="X965" si="4478">W965+X964</f>
        <v>397.51</v>
      </c>
      <c r="Y965" s="10">
        <f t="shared" ref="Y965" si="4479">S965</f>
        <v>12</v>
      </c>
      <c r="Z965" s="27">
        <v>0.33333333333333331</v>
      </c>
      <c r="AA965" s="28">
        <f t="shared" ref="AA965" si="4480">U965</f>
        <v>3.85</v>
      </c>
      <c r="AB965" s="27">
        <v>0</v>
      </c>
      <c r="AC965" s="40">
        <f t="shared" si="4189"/>
        <v>0</v>
      </c>
      <c r="AD965" s="40">
        <f t="shared" si="4190"/>
        <v>-0.33</v>
      </c>
      <c r="AE965" s="42">
        <f t="shared" ref="AE965" si="4481">AD965+AE964</f>
        <v>24.72</v>
      </c>
      <c r="AF965" s="10">
        <f t="shared" si="4200"/>
        <v>12</v>
      </c>
      <c r="AG965" s="27">
        <f t="shared" si="4462"/>
        <v>0.5</v>
      </c>
      <c r="AH965" s="28">
        <f t="shared" si="4463"/>
        <v>3.85</v>
      </c>
      <c r="AI965" s="27">
        <v>0</v>
      </c>
      <c r="AJ965" s="40">
        <f t="shared" si="4203"/>
        <v>-0.5</v>
      </c>
      <c r="AK965" s="42">
        <f t="shared" si="4204"/>
        <v>19.489999999999998</v>
      </c>
      <c r="AL965" s="70"/>
    </row>
    <row r="966" spans="1:38" x14ac:dyDescent="0.2">
      <c r="A966" s="72"/>
      <c r="B966" s="34">
        <f t="shared" si="3772"/>
        <v>961</v>
      </c>
      <c r="C966" s="2" t="s">
        <v>1586</v>
      </c>
      <c r="D966" s="55">
        <v>44797</v>
      </c>
      <c r="E966" s="2" t="s">
        <v>43</v>
      </c>
      <c r="F966" s="47" t="s">
        <v>25</v>
      </c>
      <c r="G966" s="47" t="s">
        <v>67</v>
      </c>
      <c r="H966" s="47">
        <v>1200</v>
      </c>
      <c r="I966" s="47" t="s">
        <v>133</v>
      </c>
      <c r="J966" s="47" t="s">
        <v>120</v>
      </c>
      <c r="K966" s="121" t="s">
        <v>1544</v>
      </c>
      <c r="L966" s="33" t="s">
        <v>66</v>
      </c>
      <c r="M966" s="10">
        <v>13.5</v>
      </c>
      <c r="N966" s="27">
        <v>0.79799999999999993</v>
      </c>
      <c r="O966" s="28">
        <v>4.2</v>
      </c>
      <c r="P966" s="27">
        <v>0.26499999999999979</v>
      </c>
      <c r="Q966" s="40">
        <f t="shared" si="3297"/>
        <v>-1.1000000000000001</v>
      </c>
      <c r="R966" s="42">
        <f t="shared" ref="R966" si="4482">Q966+R965</f>
        <v>316.50000000000017</v>
      </c>
      <c r="S966" s="10">
        <f t="shared" ref="S966" si="4483">M966</f>
        <v>13.5</v>
      </c>
      <c r="T966" s="27">
        <f t="shared" ref="T966" si="4484">IF(S966&gt;0,T$4,0)</f>
        <v>1</v>
      </c>
      <c r="U966" s="28">
        <f t="shared" ref="U966" si="4485">O966</f>
        <v>4.2</v>
      </c>
      <c r="V966" s="27">
        <f t="shared" ref="V966" si="4486">IF(U966&gt;0,V$4,0)</f>
        <v>1</v>
      </c>
      <c r="W966" s="40">
        <f t="shared" si="3826"/>
        <v>-2</v>
      </c>
      <c r="X966" s="42">
        <f t="shared" ref="X966" si="4487">W966+X965</f>
        <v>395.51</v>
      </c>
      <c r="Y966" s="10">
        <f t="shared" ref="Y966" si="4488">S966</f>
        <v>13.5</v>
      </c>
      <c r="Z966" s="27">
        <v>0.29592592592592593</v>
      </c>
      <c r="AA966" s="28">
        <f t="shared" ref="AA966" si="4489">U966</f>
        <v>4.2</v>
      </c>
      <c r="AB966" s="27">
        <v>0</v>
      </c>
      <c r="AC966" s="40">
        <f t="shared" si="4189"/>
        <v>0</v>
      </c>
      <c r="AD966" s="40">
        <f t="shared" si="4190"/>
        <v>-0.3</v>
      </c>
      <c r="AE966" s="42">
        <f t="shared" ref="AE966" si="4490">AD966+AE965</f>
        <v>24.419999999999998</v>
      </c>
      <c r="AF966" s="10">
        <f t="shared" si="4200"/>
        <v>13.5</v>
      </c>
      <c r="AG966" s="27">
        <f t="shared" si="4462"/>
        <v>0.5</v>
      </c>
      <c r="AH966" s="28">
        <f t="shared" si="4463"/>
        <v>4.2</v>
      </c>
      <c r="AI966" s="27">
        <v>0</v>
      </c>
      <c r="AJ966" s="40">
        <f t="shared" si="4203"/>
        <v>-0.5</v>
      </c>
      <c r="AK966" s="42">
        <f t="shared" si="4204"/>
        <v>18.989999999999998</v>
      </c>
      <c r="AL966" s="70"/>
    </row>
    <row r="967" spans="1:38" x14ac:dyDescent="0.2">
      <c r="A967" s="72"/>
      <c r="B967" s="34">
        <f t="shared" si="3772"/>
        <v>962</v>
      </c>
      <c r="C967" s="2" t="s">
        <v>1595</v>
      </c>
      <c r="D967" s="55">
        <v>44798</v>
      </c>
      <c r="E967" s="2" t="s">
        <v>40</v>
      </c>
      <c r="F967" s="47" t="s">
        <v>34</v>
      </c>
      <c r="G967" s="47" t="s">
        <v>67</v>
      </c>
      <c r="H967" s="47">
        <v>1000</v>
      </c>
      <c r="I967" s="47" t="s">
        <v>133</v>
      </c>
      <c r="J967" s="47" t="s">
        <v>120</v>
      </c>
      <c r="K967" s="121" t="s">
        <v>1544</v>
      </c>
      <c r="L967" s="33" t="s">
        <v>74</v>
      </c>
      <c r="M967" s="10">
        <v>3.5</v>
      </c>
      <c r="N967" s="27">
        <v>3.9800000000000004</v>
      </c>
      <c r="O967" s="28">
        <v>1.46</v>
      </c>
      <c r="P967" s="27">
        <v>0</v>
      </c>
      <c r="Q967" s="40">
        <f t="shared" si="3297"/>
        <v>-4</v>
      </c>
      <c r="R967" s="42">
        <f t="shared" ref="R967:R968" si="4491">Q967+R966</f>
        <v>312.50000000000017</v>
      </c>
      <c r="S967" s="10">
        <f t="shared" ref="S967:S968" si="4492">M967</f>
        <v>3.5</v>
      </c>
      <c r="T967" s="27">
        <f t="shared" ref="T967:T968" si="4493">IF(S967&gt;0,T$4,0)</f>
        <v>1</v>
      </c>
      <c r="U967" s="28">
        <f t="shared" ref="U967:U968" si="4494">O967</f>
        <v>1.46</v>
      </c>
      <c r="V967" s="27">
        <f t="shared" ref="V967:V968" si="4495">IF(U967&gt;0,V$4,0)</f>
        <v>1</v>
      </c>
      <c r="W967" s="40">
        <f t="shared" si="3826"/>
        <v>-2</v>
      </c>
      <c r="X967" s="42">
        <f t="shared" ref="X967:X968" si="4496">W967+X966</f>
        <v>393.51</v>
      </c>
      <c r="Y967" s="10">
        <f t="shared" ref="Y967:Y968" si="4497">S967</f>
        <v>3.5</v>
      </c>
      <c r="Z967" s="27">
        <v>1.1414285714285712</v>
      </c>
      <c r="AA967" s="28">
        <f t="shared" ref="AA967:AA968" si="4498">U967</f>
        <v>1.46</v>
      </c>
      <c r="AB967" s="27">
        <v>0</v>
      </c>
      <c r="AC967" s="40">
        <f t="shared" si="4189"/>
        <v>0</v>
      </c>
      <c r="AD967" s="40">
        <f t="shared" si="4190"/>
        <v>-1.1399999999999999</v>
      </c>
      <c r="AE967" s="42">
        <f t="shared" ref="AE967:AE968" si="4499">AD967+AE966</f>
        <v>23.279999999999998</v>
      </c>
      <c r="AF967" s="10">
        <f t="shared" si="4200"/>
        <v>3.5</v>
      </c>
      <c r="AG967" s="27">
        <f t="shared" si="4462"/>
        <v>0.5</v>
      </c>
      <c r="AH967" s="28">
        <f t="shared" si="4463"/>
        <v>1.46</v>
      </c>
      <c r="AI967" s="27">
        <v>0</v>
      </c>
      <c r="AJ967" s="40">
        <f t="shared" si="4203"/>
        <v>-0.5</v>
      </c>
      <c r="AK967" s="42">
        <f t="shared" ref="AK967:AK985" si="4500">AJ967+AK966</f>
        <v>18.489999999999998</v>
      </c>
      <c r="AL967" s="70"/>
    </row>
    <row r="968" spans="1:38" x14ac:dyDescent="0.2">
      <c r="A968" s="72"/>
      <c r="B968" s="34">
        <f t="shared" si="3772"/>
        <v>963</v>
      </c>
      <c r="C968" s="2" t="s">
        <v>1598</v>
      </c>
      <c r="D968" s="55">
        <v>44799</v>
      </c>
      <c r="E968" s="2" t="s">
        <v>44</v>
      </c>
      <c r="F968" s="47" t="s">
        <v>25</v>
      </c>
      <c r="G968" s="47" t="s">
        <v>67</v>
      </c>
      <c r="H968" s="47">
        <v>1000</v>
      </c>
      <c r="I968" s="47" t="s">
        <v>128</v>
      </c>
      <c r="J968" s="47" t="s">
        <v>120</v>
      </c>
      <c r="K968" s="121" t="s">
        <v>1545</v>
      </c>
      <c r="L968" s="33" t="s">
        <v>62</v>
      </c>
      <c r="M968" s="10">
        <v>4.2</v>
      </c>
      <c r="N968" s="27">
        <v>3.1123076923076924</v>
      </c>
      <c r="O968" s="28">
        <v>1.8</v>
      </c>
      <c r="P968" s="27">
        <v>3.8338461538461539</v>
      </c>
      <c r="Q968" s="40">
        <f t="shared" si="3297"/>
        <v>-6.9</v>
      </c>
      <c r="R968" s="42">
        <f t="shared" si="4491"/>
        <v>305.60000000000019</v>
      </c>
      <c r="S968" s="10">
        <f t="shared" si="4492"/>
        <v>4.2</v>
      </c>
      <c r="T968" s="27">
        <f t="shared" si="4493"/>
        <v>1</v>
      </c>
      <c r="U968" s="28">
        <f t="shared" si="4494"/>
        <v>1.8</v>
      </c>
      <c r="V968" s="27">
        <f t="shared" si="4495"/>
        <v>1</v>
      </c>
      <c r="W968" s="40">
        <f t="shared" si="3826"/>
        <v>-2</v>
      </c>
      <c r="X968" s="42">
        <f t="shared" si="4496"/>
        <v>391.51</v>
      </c>
      <c r="Y968" s="10">
        <f t="shared" si="4497"/>
        <v>4.2</v>
      </c>
      <c r="Z968" s="27">
        <v>0.95285714285714285</v>
      </c>
      <c r="AA968" s="28">
        <f t="shared" si="4498"/>
        <v>1.8</v>
      </c>
      <c r="AB968" s="27">
        <v>0</v>
      </c>
      <c r="AC968" s="40">
        <f t="shared" si="4189"/>
        <v>0</v>
      </c>
      <c r="AD968" s="40">
        <f t="shared" si="4190"/>
        <v>-0.95</v>
      </c>
      <c r="AE968" s="42">
        <f t="shared" si="4499"/>
        <v>22.33</v>
      </c>
      <c r="AF968" s="10">
        <f t="shared" si="4200"/>
        <v>4.2</v>
      </c>
      <c r="AG968" s="27">
        <f t="shared" si="4462"/>
        <v>1</v>
      </c>
      <c r="AH968" s="28">
        <f t="shared" si="4463"/>
        <v>1.8</v>
      </c>
      <c r="AI968" s="27">
        <v>0</v>
      </c>
      <c r="AJ968" s="40">
        <f t="shared" si="4203"/>
        <v>-1</v>
      </c>
      <c r="AK968" s="42">
        <f t="shared" si="4500"/>
        <v>17.489999999999998</v>
      </c>
      <c r="AL968" s="70"/>
    </row>
    <row r="969" spans="1:38" x14ac:dyDescent="0.2">
      <c r="A969" s="72"/>
      <c r="B969" s="34">
        <f t="shared" si="3772"/>
        <v>964</v>
      </c>
      <c r="C969" s="2" t="s">
        <v>1600</v>
      </c>
      <c r="D969" s="55">
        <v>44800</v>
      </c>
      <c r="E969" s="2" t="s">
        <v>447</v>
      </c>
      <c r="F969" s="47" t="s">
        <v>34</v>
      </c>
      <c r="G969" s="47" t="s">
        <v>67</v>
      </c>
      <c r="H969" s="47">
        <v>1000</v>
      </c>
      <c r="I969" s="47" t="s">
        <v>131</v>
      </c>
      <c r="J969" s="47" t="s">
        <v>120</v>
      </c>
      <c r="K969" s="121" t="s">
        <v>1546</v>
      </c>
      <c r="L969" s="33" t="s">
        <v>9</v>
      </c>
      <c r="M969" s="10">
        <v>2.72</v>
      </c>
      <c r="N969" s="27">
        <v>5.8125714285714274</v>
      </c>
      <c r="O969" s="28">
        <v>1.48</v>
      </c>
      <c r="P969" s="27">
        <v>0</v>
      </c>
      <c r="Q969" s="40">
        <f t="shared" si="3297"/>
        <v>10</v>
      </c>
      <c r="R969" s="42">
        <f t="shared" ref="R969" si="4501">Q969+R968</f>
        <v>315.60000000000019</v>
      </c>
      <c r="S969" s="10">
        <f t="shared" ref="S969" si="4502">M969</f>
        <v>2.72</v>
      </c>
      <c r="T969" s="27">
        <f t="shared" ref="T969" si="4503">IF(S969&gt;0,T$4,0)</f>
        <v>1</v>
      </c>
      <c r="U969" s="28">
        <f t="shared" ref="U969" si="4504">O969</f>
        <v>1.48</v>
      </c>
      <c r="V969" s="27">
        <f t="shared" ref="V969" si="4505">IF(U969&gt;0,V$4,0)</f>
        <v>1</v>
      </c>
      <c r="W969" s="40">
        <f t="shared" si="3826"/>
        <v>2.2000000000000002</v>
      </c>
      <c r="X969" s="42">
        <f t="shared" ref="X969" si="4506">W969+X968</f>
        <v>393.71</v>
      </c>
      <c r="Y969" s="10">
        <f t="shared" ref="Y969" si="4507">S969</f>
        <v>2.72</v>
      </c>
      <c r="Z969" s="27">
        <v>1.4696330275229359</v>
      </c>
      <c r="AA969" s="28">
        <f t="shared" ref="AA969" si="4508">U969</f>
        <v>1.48</v>
      </c>
      <c r="AB969" s="27">
        <v>0</v>
      </c>
      <c r="AC969" s="40">
        <f t="shared" si="4189"/>
        <v>4</v>
      </c>
      <c r="AD969" s="40">
        <f t="shared" si="4190"/>
        <v>2.5299999999999998</v>
      </c>
      <c r="AE969" s="42">
        <f t="shared" ref="AE969" si="4509">AD969+AE968</f>
        <v>24.86</v>
      </c>
      <c r="AF969" s="10">
        <f t="shared" si="4200"/>
        <v>2.72</v>
      </c>
      <c r="AG969" s="27">
        <f t="shared" si="4462"/>
        <v>2</v>
      </c>
      <c r="AH969" s="28">
        <f t="shared" si="4463"/>
        <v>1.48</v>
      </c>
      <c r="AI969" s="27">
        <v>0</v>
      </c>
      <c r="AJ969" s="40">
        <f t="shared" si="4203"/>
        <v>3.44</v>
      </c>
      <c r="AK969" s="42">
        <f t="shared" si="4500"/>
        <v>20.93</v>
      </c>
      <c r="AL969" s="70"/>
    </row>
    <row r="970" spans="1:38" x14ac:dyDescent="0.2">
      <c r="A970" s="72"/>
      <c r="B970" s="34">
        <f t="shared" si="3772"/>
        <v>965</v>
      </c>
      <c r="C970" s="2" t="s">
        <v>1601</v>
      </c>
      <c r="D970" s="55">
        <v>44800</v>
      </c>
      <c r="E970" s="2" t="s">
        <v>447</v>
      </c>
      <c r="F970" s="47" t="s">
        <v>46</v>
      </c>
      <c r="G970" s="47" t="s">
        <v>1602</v>
      </c>
      <c r="H970" s="47">
        <v>1200</v>
      </c>
      <c r="I970" s="47" t="s">
        <v>131</v>
      </c>
      <c r="J970" s="47" t="s">
        <v>120</v>
      </c>
      <c r="K970" s="121" t="s">
        <v>1545</v>
      </c>
      <c r="L970" s="33" t="s">
        <v>66</v>
      </c>
      <c r="M970" s="10">
        <v>6.07</v>
      </c>
      <c r="N970" s="27">
        <v>1.979179600886918</v>
      </c>
      <c r="O970" s="28">
        <v>2.4</v>
      </c>
      <c r="P970" s="27">
        <v>1.44</v>
      </c>
      <c r="Q970" s="40">
        <f t="shared" si="3297"/>
        <v>-3.4</v>
      </c>
      <c r="R970" s="42">
        <f t="shared" ref="R970" si="4510">Q970+R969</f>
        <v>312.20000000000022</v>
      </c>
      <c r="S970" s="10">
        <f t="shared" ref="S970" si="4511">M970</f>
        <v>6.07</v>
      </c>
      <c r="T970" s="27">
        <f t="shared" ref="T970" si="4512">IF(S970&gt;0,T$4,0)</f>
        <v>1</v>
      </c>
      <c r="U970" s="28">
        <f t="shared" ref="U970" si="4513">O970</f>
        <v>2.4</v>
      </c>
      <c r="V970" s="27">
        <f t="shared" ref="V970" si="4514">IF(U970&gt;0,V$4,0)</f>
        <v>1</v>
      </c>
      <c r="W970" s="40">
        <f t="shared" si="3826"/>
        <v>-2</v>
      </c>
      <c r="X970" s="42">
        <f t="shared" ref="X970" si="4515">W970+X969</f>
        <v>391.71</v>
      </c>
      <c r="Y970" s="10">
        <f t="shared" ref="Y970" si="4516">S970</f>
        <v>6.07</v>
      </c>
      <c r="Z970" s="27">
        <v>0.65876809063748887</v>
      </c>
      <c r="AA970" s="28">
        <f t="shared" ref="AA970" si="4517">U970</f>
        <v>2.4</v>
      </c>
      <c r="AB970" s="27">
        <v>0</v>
      </c>
      <c r="AC970" s="40">
        <f t="shared" si="4189"/>
        <v>0</v>
      </c>
      <c r="AD970" s="40">
        <f t="shared" si="4190"/>
        <v>-0.66</v>
      </c>
      <c r="AE970" s="42">
        <f t="shared" ref="AE970" si="4518">AD970+AE969</f>
        <v>24.2</v>
      </c>
      <c r="AF970" s="10">
        <f t="shared" si="4200"/>
        <v>6.07</v>
      </c>
      <c r="AG970" s="27">
        <f t="shared" si="4462"/>
        <v>1</v>
      </c>
      <c r="AH970" s="28">
        <f t="shared" si="4463"/>
        <v>2.4</v>
      </c>
      <c r="AI970" s="27">
        <v>0</v>
      </c>
      <c r="AJ970" s="40">
        <f t="shared" si="4203"/>
        <v>-1</v>
      </c>
      <c r="AK970" s="42">
        <f t="shared" si="4500"/>
        <v>19.93</v>
      </c>
      <c r="AL970" s="70"/>
    </row>
    <row r="971" spans="1:38" x14ac:dyDescent="0.2">
      <c r="A971" s="72"/>
      <c r="B971" s="34">
        <f t="shared" si="3772"/>
        <v>966</v>
      </c>
      <c r="C971" s="2" t="s">
        <v>1603</v>
      </c>
      <c r="D971" s="55">
        <v>44800</v>
      </c>
      <c r="E971" s="2" t="s">
        <v>49</v>
      </c>
      <c r="F971" s="47" t="s">
        <v>36</v>
      </c>
      <c r="G971" s="47" t="s">
        <v>660</v>
      </c>
      <c r="H971" s="47">
        <v>1400</v>
      </c>
      <c r="I971" s="47" t="s">
        <v>131</v>
      </c>
      <c r="J971" s="47" t="s">
        <v>120</v>
      </c>
      <c r="K971" s="121" t="s">
        <v>1544</v>
      </c>
      <c r="L971" s="33" t="s">
        <v>8</v>
      </c>
      <c r="M971" s="10">
        <v>7.34</v>
      </c>
      <c r="N971" s="27">
        <v>1.5727450980392157</v>
      </c>
      <c r="O971" s="28">
        <v>2.2000000000000002</v>
      </c>
      <c r="P971" s="27">
        <v>1.3514285714285714</v>
      </c>
      <c r="Q971" s="40">
        <f t="shared" si="3297"/>
        <v>0</v>
      </c>
      <c r="R971" s="42">
        <f t="shared" ref="R971" si="4519">Q971+R970</f>
        <v>312.20000000000022</v>
      </c>
      <c r="S971" s="10">
        <f t="shared" ref="S971" si="4520">M971</f>
        <v>7.34</v>
      </c>
      <c r="T971" s="27">
        <f t="shared" ref="T971" si="4521">IF(S971&gt;0,T$4,0)</f>
        <v>1</v>
      </c>
      <c r="U971" s="28">
        <f t="shared" ref="U971" si="4522">O971</f>
        <v>2.2000000000000002</v>
      </c>
      <c r="V971" s="27">
        <f t="shared" ref="V971" si="4523">IF(U971&gt;0,V$4,0)</f>
        <v>1</v>
      </c>
      <c r="W971" s="40">
        <f t="shared" si="3826"/>
        <v>0.2</v>
      </c>
      <c r="X971" s="42">
        <f t="shared" ref="X971" si="4524">W971+X970</f>
        <v>391.90999999999997</v>
      </c>
      <c r="Y971" s="10">
        <f t="shared" ref="Y971" si="4525">S971</f>
        <v>7.34</v>
      </c>
      <c r="Z971" s="27">
        <v>0.545382106058798</v>
      </c>
      <c r="AA971" s="28">
        <f t="shared" ref="AA971" si="4526">U971</f>
        <v>2.2000000000000002</v>
      </c>
      <c r="AB971" s="27">
        <v>0</v>
      </c>
      <c r="AC971" s="40">
        <f t="shared" si="4189"/>
        <v>0</v>
      </c>
      <c r="AD971" s="40">
        <f t="shared" si="4190"/>
        <v>-0.55000000000000004</v>
      </c>
      <c r="AE971" s="42">
        <f t="shared" ref="AE971" si="4527">AD971+AE970</f>
        <v>23.65</v>
      </c>
      <c r="AF971" s="10">
        <f t="shared" si="4200"/>
        <v>7.34</v>
      </c>
      <c r="AG971" s="27">
        <f t="shared" si="4462"/>
        <v>0.5</v>
      </c>
      <c r="AH971" s="28">
        <f t="shared" si="4463"/>
        <v>2.2000000000000002</v>
      </c>
      <c r="AI971" s="27">
        <v>0</v>
      </c>
      <c r="AJ971" s="40">
        <f t="shared" si="4203"/>
        <v>-0.5</v>
      </c>
      <c r="AK971" s="42">
        <f t="shared" si="4500"/>
        <v>19.43</v>
      </c>
      <c r="AL971" s="70"/>
    </row>
    <row r="972" spans="1:38" x14ac:dyDescent="0.2">
      <c r="A972" s="72"/>
      <c r="B972" s="34">
        <f t="shared" si="3772"/>
        <v>967</v>
      </c>
      <c r="C972" s="2" t="s">
        <v>1238</v>
      </c>
      <c r="D972" s="55">
        <v>44801</v>
      </c>
      <c r="E972" s="2" t="s">
        <v>14</v>
      </c>
      <c r="F972" s="47" t="s">
        <v>36</v>
      </c>
      <c r="G972" s="47" t="s">
        <v>67</v>
      </c>
      <c r="H972" s="47">
        <v>1217</v>
      </c>
      <c r="I972" s="47" t="s">
        <v>133</v>
      </c>
      <c r="J972" s="47" t="s">
        <v>120</v>
      </c>
      <c r="K972" s="121" t="s">
        <v>1552</v>
      </c>
      <c r="L972" s="33" t="s">
        <v>8</v>
      </c>
      <c r="M972" s="10">
        <v>2.85</v>
      </c>
      <c r="N972" s="27">
        <v>5.4011594202898543</v>
      </c>
      <c r="O972" s="28">
        <v>1.39</v>
      </c>
      <c r="P972" s="27">
        <v>0</v>
      </c>
      <c r="Q972" s="40">
        <f t="shared" si="3297"/>
        <v>-5.4</v>
      </c>
      <c r="R972" s="42">
        <f t="shared" ref="R972" si="4528">Q972+R971</f>
        <v>306.80000000000024</v>
      </c>
      <c r="S972" s="10">
        <f t="shared" ref="S972" si="4529">M972</f>
        <v>2.85</v>
      </c>
      <c r="T972" s="27">
        <f t="shared" ref="T972" si="4530">IF(S972&gt;0,T$4,0)</f>
        <v>1</v>
      </c>
      <c r="U972" s="28">
        <f t="shared" ref="U972" si="4531">O972</f>
        <v>1.39</v>
      </c>
      <c r="V972" s="27">
        <f t="shared" ref="V972" si="4532">IF(U972&gt;0,V$4,0)</f>
        <v>1</v>
      </c>
      <c r="W972" s="40">
        <f t="shared" si="3826"/>
        <v>-0.61</v>
      </c>
      <c r="X972" s="42">
        <f t="shared" ref="X972" si="4533">W972+X971</f>
        <v>391.29999999999995</v>
      </c>
      <c r="Y972" s="10">
        <f t="shared" ref="Y972" si="4534">S972</f>
        <v>2.85</v>
      </c>
      <c r="Z972" s="27">
        <v>1.4047368421052631</v>
      </c>
      <c r="AA972" s="28">
        <f t="shared" ref="AA972" si="4535">U972</f>
        <v>1.39</v>
      </c>
      <c r="AB972" s="27">
        <v>0</v>
      </c>
      <c r="AC972" s="40">
        <f t="shared" si="4189"/>
        <v>0</v>
      </c>
      <c r="AD972" s="40">
        <f t="shared" si="4190"/>
        <v>-1.4</v>
      </c>
      <c r="AE972" s="42">
        <f t="shared" ref="AE972" si="4536">AD972+AE971</f>
        <v>22.25</v>
      </c>
      <c r="AF972" s="10">
        <f t="shared" si="4200"/>
        <v>2.85</v>
      </c>
      <c r="AG972" s="27">
        <f t="shared" si="4462"/>
        <v>0.25</v>
      </c>
      <c r="AH972" s="28">
        <f t="shared" si="4463"/>
        <v>1.39</v>
      </c>
      <c r="AI972" s="27">
        <v>0</v>
      </c>
      <c r="AJ972" s="40">
        <f t="shared" si="4203"/>
        <v>-0.25</v>
      </c>
      <c r="AK972" s="42">
        <f t="shared" si="4500"/>
        <v>19.18</v>
      </c>
      <c r="AL972" s="70"/>
    </row>
    <row r="973" spans="1:38" x14ac:dyDescent="0.2">
      <c r="A973" s="72"/>
      <c r="B973" s="34">
        <f t="shared" si="3772"/>
        <v>968</v>
      </c>
      <c r="C973" s="2" t="s">
        <v>1605</v>
      </c>
      <c r="D973" s="55">
        <v>44801</v>
      </c>
      <c r="E973" s="2" t="s">
        <v>947</v>
      </c>
      <c r="F973" s="47" t="s">
        <v>25</v>
      </c>
      <c r="G973" s="47" t="s">
        <v>67</v>
      </c>
      <c r="H973" s="47">
        <v>1200</v>
      </c>
      <c r="I973" s="47" t="s">
        <v>131</v>
      </c>
      <c r="J973" s="47" t="s">
        <v>178</v>
      </c>
      <c r="K973" s="121" t="s">
        <v>1546</v>
      </c>
      <c r="L973" s="33" t="s">
        <v>9</v>
      </c>
      <c r="M973" s="10">
        <v>1.58</v>
      </c>
      <c r="N973" s="27">
        <v>17.241081081081081</v>
      </c>
      <c r="O973" s="28">
        <v>1.2</v>
      </c>
      <c r="P973" s="27">
        <v>0</v>
      </c>
      <c r="Q973" s="40">
        <f t="shared" si="3297"/>
        <v>10</v>
      </c>
      <c r="R973" s="42">
        <f t="shared" ref="R973" si="4537">Q973+R972</f>
        <v>316.80000000000024</v>
      </c>
      <c r="S973" s="10">
        <f t="shared" ref="S973" si="4538">M973</f>
        <v>1.58</v>
      </c>
      <c r="T973" s="27">
        <f t="shared" ref="T973" si="4539">IF(S973&gt;0,T$4,0)</f>
        <v>1</v>
      </c>
      <c r="U973" s="28">
        <f t="shared" ref="U973" si="4540">O973</f>
        <v>1.2</v>
      </c>
      <c r="V973" s="27">
        <f t="shared" ref="V973" si="4541">IF(U973&gt;0,V$4,0)</f>
        <v>1</v>
      </c>
      <c r="W973" s="40">
        <f t="shared" si="3826"/>
        <v>0.78</v>
      </c>
      <c r="X973" s="42">
        <f t="shared" ref="X973" si="4542">W973+X972</f>
        <v>392.07999999999993</v>
      </c>
      <c r="Y973" s="10">
        <f t="shared" ref="Y973" si="4543">S973</f>
        <v>1.58</v>
      </c>
      <c r="Z973" s="27">
        <v>2.5305118110236213</v>
      </c>
      <c r="AA973" s="28">
        <f t="shared" ref="AA973" si="4544">U973</f>
        <v>1.2</v>
      </c>
      <c r="AB973" s="27">
        <v>0</v>
      </c>
      <c r="AC973" s="40">
        <f t="shared" si="4189"/>
        <v>4</v>
      </c>
      <c r="AD973" s="40">
        <f t="shared" si="4190"/>
        <v>1.47</v>
      </c>
      <c r="AE973" s="42">
        <f t="shared" ref="AE973" si="4545">AD973+AE972</f>
        <v>23.72</v>
      </c>
      <c r="AF973" s="10">
        <f t="shared" si="4200"/>
        <v>1.58</v>
      </c>
      <c r="AG973" s="27">
        <f t="shared" si="4462"/>
        <v>2</v>
      </c>
      <c r="AH973" s="28">
        <f t="shared" si="4463"/>
        <v>1.2</v>
      </c>
      <c r="AI973" s="27">
        <v>0</v>
      </c>
      <c r="AJ973" s="40">
        <f t="shared" si="4203"/>
        <v>1.1599999999999999</v>
      </c>
      <c r="AK973" s="42">
        <f t="shared" si="4500"/>
        <v>20.34</v>
      </c>
      <c r="AL973" s="70"/>
    </row>
    <row r="974" spans="1:38" x14ac:dyDescent="0.2">
      <c r="A974" s="72"/>
      <c r="B974" s="48">
        <f t="shared" si="3772"/>
        <v>969</v>
      </c>
      <c r="C974" s="9" t="s">
        <v>1606</v>
      </c>
      <c r="D974" s="39">
        <v>44802</v>
      </c>
      <c r="E974" s="9" t="s">
        <v>11</v>
      </c>
      <c r="F974" s="50" t="s">
        <v>36</v>
      </c>
      <c r="G974" s="50" t="s">
        <v>67</v>
      </c>
      <c r="H974" s="50">
        <v>1106</v>
      </c>
      <c r="I974" s="50" t="s">
        <v>133</v>
      </c>
      <c r="J974" s="50" t="s">
        <v>120</v>
      </c>
      <c r="K974" s="122" t="s">
        <v>1544</v>
      </c>
      <c r="L974" s="35" t="s">
        <v>66</v>
      </c>
      <c r="M974" s="36">
        <v>2.86</v>
      </c>
      <c r="N974" s="37">
        <v>5.4011594202898543</v>
      </c>
      <c r="O974" s="38">
        <v>1.35</v>
      </c>
      <c r="P974" s="37">
        <v>0</v>
      </c>
      <c r="Q974" s="41">
        <f t="shared" si="3297"/>
        <v>-5.4</v>
      </c>
      <c r="R974" s="45">
        <f t="shared" ref="R974" si="4546">Q974+R973</f>
        <v>311.40000000000026</v>
      </c>
      <c r="S974" s="36">
        <f t="shared" ref="S974" si="4547">M974</f>
        <v>2.86</v>
      </c>
      <c r="T974" s="37">
        <f t="shared" ref="T974" si="4548">IF(S974&gt;0,T$4,0)</f>
        <v>1</v>
      </c>
      <c r="U974" s="38">
        <f t="shared" ref="U974" si="4549">O974</f>
        <v>1.35</v>
      </c>
      <c r="V974" s="37">
        <f t="shared" ref="V974" si="4550">IF(U974&gt;0,V$4,0)</f>
        <v>1</v>
      </c>
      <c r="W974" s="41">
        <f t="shared" si="3826"/>
        <v>-2</v>
      </c>
      <c r="X974" s="45">
        <f t="shared" ref="X974" si="4551">W974+X973</f>
        <v>390.07999999999993</v>
      </c>
      <c r="Y974" s="36">
        <f t="shared" ref="Y974" si="4552">S974</f>
        <v>2.86</v>
      </c>
      <c r="Z974" s="37">
        <v>1.3977370193159668</v>
      </c>
      <c r="AA974" s="38">
        <f t="shared" ref="AA974" si="4553">U974</f>
        <v>1.35</v>
      </c>
      <c r="AB974" s="37">
        <v>0</v>
      </c>
      <c r="AC974" s="41">
        <f t="shared" si="4189"/>
        <v>0</v>
      </c>
      <c r="AD974" s="41">
        <f t="shared" si="4190"/>
        <v>-1.4</v>
      </c>
      <c r="AE974" s="45">
        <f t="shared" ref="AE974" si="4554">AD974+AE973</f>
        <v>22.32</v>
      </c>
      <c r="AF974" s="36">
        <f t="shared" si="4200"/>
        <v>2.86</v>
      </c>
      <c r="AG974" s="37">
        <f t="shared" si="4462"/>
        <v>0.5</v>
      </c>
      <c r="AH974" s="38">
        <f t="shared" si="4463"/>
        <v>1.35</v>
      </c>
      <c r="AI974" s="37">
        <v>0</v>
      </c>
      <c r="AJ974" s="41">
        <f t="shared" si="4203"/>
        <v>-0.5</v>
      </c>
      <c r="AK974" s="45">
        <f t="shared" si="4500"/>
        <v>19.84</v>
      </c>
      <c r="AL974" s="70"/>
    </row>
    <row r="975" spans="1:38" x14ac:dyDescent="0.2">
      <c r="A975" s="72"/>
      <c r="B975" s="34">
        <f t="shared" si="3772"/>
        <v>970</v>
      </c>
      <c r="C975" s="2" t="s">
        <v>1611</v>
      </c>
      <c r="D975" s="55">
        <v>44805</v>
      </c>
      <c r="E975" s="2" t="s">
        <v>26</v>
      </c>
      <c r="F975" s="47" t="s">
        <v>41</v>
      </c>
      <c r="G975" s="47" t="s">
        <v>69</v>
      </c>
      <c r="H975" s="47">
        <v>1212</v>
      </c>
      <c r="I975" s="47" t="s">
        <v>131</v>
      </c>
      <c r="J975" s="47" t="s">
        <v>120</v>
      </c>
      <c r="K975" s="121" t="s">
        <v>1544</v>
      </c>
      <c r="L975" s="33" t="s">
        <v>74</v>
      </c>
      <c r="M975" s="10">
        <v>7.24</v>
      </c>
      <c r="N975" s="27">
        <v>1.6060000000000003</v>
      </c>
      <c r="O975" s="28">
        <v>2.12</v>
      </c>
      <c r="P975" s="27">
        <v>1.4133333333333333</v>
      </c>
      <c r="Q975" s="40">
        <f t="shared" si="3297"/>
        <v>-3</v>
      </c>
      <c r="R975" s="42">
        <f t="shared" ref="R975" si="4555">Q975+R974</f>
        <v>308.40000000000026</v>
      </c>
      <c r="S975" s="10">
        <f t="shared" ref="S975" si="4556">M975</f>
        <v>7.24</v>
      </c>
      <c r="T975" s="27">
        <f t="shared" ref="T975" si="4557">IF(S975&gt;0,T$4,0)</f>
        <v>1</v>
      </c>
      <c r="U975" s="28">
        <f t="shared" ref="U975" si="4558">O975</f>
        <v>2.12</v>
      </c>
      <c r="V975" s="27">
        <f t="shared" ref="V975" si="4559">IF(U975&gt;0,V$4,0)</f>
        <v>1</v>
      </c>
      <c r="W975" s="40">
        <f t="shared" si="3826"/>
        <v>-2</v>
      </c>
      <c r="X975" s="42">
        <f t="shared" ref="X975" si="4560">W975+X974</f>
        <v>388.07999999999993</v>
      </c>
      <c r="Y975" s="10">
        <f t="shared" ref="Y975" si="4561">S975</f>
        <v>7.24</v>
      </c>
      <c r="Z975" s="27">
        <v>0.55306340238543639</v>
      </c>
      <c r="AA975" s="28">
        <f t="shared" ref="AA975" si="4562">U975</f>
        <v>2.12</v>
      </c>
      <c r="AB975" s="27">
        <v>0</v>
      </c>
      <c r="AC975" s="40">
        <f t="shared" si="4189"/>
        <v>0</v>
      </c>
      <c r="AD975" s="40">
        <f t="shared" si="4190"/>
        <v>-0.55000000000000004</v>
      </c>
      <c r="AE975" s="42">
        <f t="shared" ref="AE975" si="4563">AD975+AE974</f>
        <v>21.77</v>
      </c>
      <c r="AF975" s="10">
        <f t="shared" si="4200"/>
        <v>7.24</v>
      </c>
      <c r="AG975" s="27">
        <f t="shared" si="4462"/>
        <v>0.5</v>
      </c>
      <c r="AH975" s="28">
        <f t="shared" si="4463"/>
        <v>2.12</v>
      </c>
      <c r="AI975" s="27">
        <v>0</v>
      </c>
      <c r="AJ975" s="40">
        <f t="shared" si="4203"/>
        <v>-0.5</v>
      </c>
      <c r="AK975" s="42">
        <f t="shared" si="4500"/>
        <v>19.34</v>
      </c>
      <c r="AL975" s="70"/>
    </row>
    <row r="976" spans="1:38" x14ac:dyDescent="0.2">
      <c r="A976" s="72"/>
      <c r="B976" s="34">
        <f t="shared" si="3772"/>
        <v>971</v>
      </c>
      <c r="C976" s="2" t="s">
        <v>1613</v>
      </c>
      <c r="D976" s="55">
        <v>44806</v>
      </c>
      <c r="E976" s="2" t="s">
        <v>39</v>
      </c>
      <c r="F976" s="47" t="s">
        <v>34</v>
      </c>
      <c r="G976" s="47" t="s">
        <v>67</v>
      </c>
      <c r="H976" s="47">
        <v>1000</v>
      </c>
      <c r="I976" s="47" t="s">
        <v>133</v>
      </c>
      <c r="J976" s="47" t="s">
        <v>120</v>
      </c>
      <c r="K976" s="121" t="s">
        <v>1545</v>
      </c>
      <c r="L976" s="33" t="s">
        <v>12</v>
      </c>
      <c r="M976" s="10">
        <v>2.21</v>
      </c>
      <c r="N976" s="27">
        <v>8.2235897435897432</v>
      </c>
      <c r="O976" s="28">
        <v>1.27</v>
      </c>
      <c r="P976" s="27">
        <v>0</v>
      </c>
      <c r="Q976" s="40">
        <f t="shared" si="3297"/>
        <v>-8.1999999999999993</v>
      </c>
      <c r="R976" s="42">
        <f t="shared" ref="R976" si="4564">Q976+R975</f>
        <v>300.20000000000027</v>
      </c>
      <c r="S976" s="10">
        <f t="shared" ref="S976" si="4565">M976</f>
        <v>2.21</v>
      </c>
      <c r="T976" s="27">
        <f t="shared" ref="T976" si="4566">IF(S976&gt;0,T$4,0)</f>
        <v>1</v>
      </c>
      <c r="U976" s="28">
        <f t="shared" ref="U976" si="4567">O976</f>
        <v>1.27</v>
      </c>
      <c r="V976" s="27">
        <f t="shared" ref="V976" si="4568">IF(U976&gt;0,V$4,0)</f>
        <v>1</v>
      </c>
      <c r="W976" s="40">
        <f t="shared" si="3826"/>
        <v>-0.73</v>
      </c>
      <c r="X976" s="42">
        <f t="shared" ref="X976" si="4569">W976+X975</f>
        <v>387.34999999999991</v>
      </c>
      <c r="Y976" s="10">
        <f t="shared" ref="Y976" si="4570">S976</f>
        <v>2.21</v>
      </c>
      <c r="Z976" s="27">
        <v>1.8083050847457631</v>
      </c>
      <c r="AA976" s="28">
        <f t="shared" ref="AA976" si="4571">U976</f>
        <v>1.27</v>
      </c>
      <c r="AB976" s="27">
        <v>0</v>
      </c>
      <c r="AC976" s="40">
        <f t="shared" si="4189"/>
        <v>0</v>
      </c>
      <c r="AD976" s="40">
        <f t="shared" si="4190"/>
        <v>-1.81</v>
      </c>
      <c r="AE976" s="42">
        <f t="shared" ref="AE976" si="4572">AD976+AE975</f>
        <v>19.96</v>
      </c>
      <c r="AF976" s="10">
        <f t="shared" si="4200"/>
        <v>2.21</v>
      </c>
      <c r="AG976" s="27">
        <f t="shared" si="4462"/>
        <v>1</v>
      </c>
      <c r="AH976" s="28">
        <f t="shared" si="4463"/>
        <v>1.27</v>
      </c>
      <c r="AI976" s="27">
        <v>0</v>
      </c>
      <c r="AJ976" s="40">
        <f t="shared" si="4203"/>
        <v>-1</v>
      </c>
      <c r="AK976" s="42">
        <f t="shared" si="4500"/>
        <v>18.34</v>
      </c>
      <c r="AL976" s="70"/>
    </row>
    <row r="977" spans="1:38" x14ac:dyDescent="0.2">
      <c r="A977" s="72"/>
      <c r="B977" s="34">
        <f t="shared" si="3772"/>
        <v>972</v>
      </c>
      <c r="C977" s="2" t="s">
        <v>1612</v>
      </c>
      <c r="D977" s="55">
        <v>44806</v>
      </c>
      <c r="E977" s="2" t="s">
        <v>39</v>
      </c>
      <c r="F977" s="47" t="s">
        <v>34</v>
      </c>
      <c r="G977" s="47" t="s">
        <v>67</v>
      </c>
      <c r="H977" s="47">
        <v>1000</v>
      </c>
      <c r="I977" s="47" t="s">
        <v>133</v>
      </c>
      <c r="J977" s="47" t="s">
        <v>120</v>
      </c>
      <c r="K977" s="121" t="s">
        <v>1544</v>
      </c>
      <c r="L977" s="33" t="s">
        <v>9</v>
      </c>
      <c r="M977" s="10">
        <v>8.9600000000000009</v>
      </c>
      <c r="N977" s="27">
        <v>1.2602976190476187</v>
      </c>
      <c r="O977" s="28">
        <v>2.2999999999999998</v>
      </c>
      <c r="P977" s="27">
        <v>0.95999999999999985</v>
      </c>
      <c r="Q977" s="40">
        <f t="shared" si="3297"/>
        <v>11.3</v>
      </c>
      <c r="R977" s="42">
        <f t="shared" ref="R977" si="4573">Q977+R976</f>
        <v>311.50000000000028</v>
      </c>
      <c r="S977" s="10">
        <f t="shared" ref="S977" si="4574">M977</f>
        <v>8.9600000000000009</v>
      </c>
      <c r="T977" s="27">
        <f t="shared" ref="T977" si="4575">IF(S977&gt;0,T$4,0)</f>
        <v>1</v>
      </c>
      <c r="U977" s="28">
        <f t="shared" ref="U977" si="4576">O977</f>
        <v>2.2999999999999998</v>
      </c>
      <c r="V977" s="27">
        <f t="shared" ref="V977" si="4577">IF(U977&gt;0,V$4,0)</f>
        <v>1</v>
      </c>
      <c r="W977" s="40">
        <f t="shared" si="3826"/>
        <v>9.26</v>
      </c>
      <c r="X977" s="42">
        <f t="shared" ref="X977" si="4578">W977+X976</f>
        <v>396.6099999999999</v>
      </c>
      <c r="Y977" s="10">
        <f t="shared" ref="Y977" si="4579">S977</f>
        <v>8.9600000000000009</v>
      </c>
      <c r="Z977" s="27">
        <v>0.44631284916201119</v>
      </c>
      <c r="AA977" s="28">
        <f t="shared" ref="AA977" si="4580">U977</f>
        <v>2.2999999999999998</v>
      </c>
      <c r="AB977" s="27">
        <v>0</v>
      </c>
      <c r="AC977" s="40">
        <f t="shared" si="4189"/>
        <v>4</v>
      </c>
      <c r="AD977" s="40">
        <f t="shared" si="4190"/>
        <v>3.55</v>
      </c>
      <c r="AE977" s="42">
        <f t="shared" ref="AE977" si="4581">AD977+AE976</f>
        <v>23.51</v>
      </c>
      <c r="AF977" s="10">
        <f t="shared" si="4200"/>
        <v>8.9600000000000009</v>
      </c>
      <c r="AG977" s="27">
        <f t="shared" si="4462"/>
        <v>0.5</v>
      </c>
      <c r="AH977" s="28">
        <f t="shared" si="4463"/>
        <v>2.2999999999999998</v>
      </c>
      <c r="AI977" s="27">
        <v>0</v>
      </c>
      <c r="AJ977" s="40">
        <f t="shared" si="4203"/>
        <v>3.98</v>
      </c>
      <c r="AK977" s="42">
        <f t="shared" si="4500"/>
        <v>22.32</v>
      </c>
      <c r="AL977" s="70"/>
    </row>
    <row r="978" spans="1:38" x14ac:dyDescent="0.2">
      <c r="A978" s="72"/>
      <c r="B978" s="34">
        <f t="shared" si="3772"/>
        <v>973</v>
      </c>
      <c r="C978" s="2" t="s">
        <v>1614</v>
      </c>
      <c r="D978" s="55">
        <v>44808</v>
      </c>
      <c r="E978" s="2" t="s">
        <v>649</v>
      </c>
      <c r="F978" s="47" t="s">
        <v>25</v>
      </c>
      <c r="G978" s="47" t="s">
        <v>67</v>
      </c>
      <c r="H978" s="47">
        <v>1200</v>
      </c>
      <c r="I978" s="47" t="s">
        <v>133</v>
      </c>
      <c r="J978" s="47" t="s">
        <v>120</v>
      </c>
      <c r="K978" s="121" t="s">
        <v>1545</v>
      </c>
      <c r="L978" s="33" t="s">
        <v>9</v>
      </c>
      <c r="M978" s="10">
        <v>1.54</v>
      </c>
      <c r="N978" s="27">
        <v>18.517647058823531</v>
      </c>
      <c r="O978" s="28">
        <v>1.0900000000000001</v>
      </c>
      <c r="P978" s="27">
        <v>0</v>
      </c>
      <c r="Q978" s="40">
        <f t="shared" si="3297"/>
        <v>10</v>
      </c>
      <c r="R978" s="42">
        <f t="shared" ref="R978" si="4582">Q978+R977</f>
        <v>321.50000000000028</v>
      </c>
      <c r="S978" s="10">
        <f t="shared" ref="S978" si="4583">M978</f>
        <v>1.54</v>
      </c>
      <c r="T978" s="27">
        <f t="shared" ref="T978" si="4584">IF(S978&gt;0,T$4,0)</f>
        <v>1</v>
      </c>
      <c r="U978" s="28">
        <f t="shared" ref="U978" si="4585">O978</f>
        <v>1.0900000000000001</v>
      </c>
      <c r="V978" s="27">
        <f t="shared" ref="V978" si="4586">IF(U978&gt;0,V$4,0)</f>
        <v>1</v>
      </c>
      <c r="W978" s="40">
        <f t="shared" si="3826"/>
        <v>0.63</v>
      </c>
      <c r="X978" s="42">
        <f t="shared" ref="X978" si="4587">W978+X977</f>
        <v>397.2399999999999</v>
      </c>
      <c r="Y978" s="10">
        <f t="shared" ref="Y978" si="4588">S978</f>
        <v>1.54</v>
      </c>
      <c r="Z978" s="27">
        <v>2.6004789833822093</v>
      </c>
      <c r="AA978" s="28">
        <f t="shared" ref="AA978" si="4589">U978</f>
        <v>1.0900000000000001</v>
      </c>
      <c r="AB978" s="27">
        <v>0</v>
      </c>
      <c r="AC978" s="40">
        <f t="shared" si="4189"/>
        <v>4</v>
      </c>
      <c r="AD978" s="40">
        <f t="shared" si="4190"/>
        <v>1.4</v>
      </c>
      <c r="AE978" s="42">
        <f t="shared" ref="AE978" si="4590">AD978+AE977</f>
        <v>24.91</v>
      </c>
      <c r="AF978" s="10">
        <f t="shared" si="4200"/>
        <v>1.54</v>
      </c>
      <c r="AG978" s="27">
        <f t="shared" si="4462"/>
        <v>1</v>
      </c>
      <c r="AH978" s="28">
        <f t="shared" si="4463"/>
        <v>1.0900000000000001</v>
      </c>
      <c r="AI978" s="27">
        <v>0</v>
      </c>
      <c r="AJ978" s="40">
        <f t="shared" si="4203"/>
        <v>0.54</v>
      </c>
      <c r="AK978" s="42">
        <f t="shared" si="4500"/>
        <v>22.86</v>
      </c>
      <c r="AL978" s="70"/>
    </row>
    <row r="979" spans="1:38" x14ac:dyDescent="0.2">
      <c r="A979" s="72"/>
      <c r="B979" s="34">
        <f t="shared" si="3772"/>
        <v>974</v>
      </c>
      <c r="C979" s="2" t="s">
        <v>1617</v>
      </c>
      <c r="D979" s="55">
        <v>44810</v>
      </c>
      <c r="E979" s="2" t="s">
        <v>14</v>
      </c>
      <c r="F979" s="47" t="s">
        <v>10</v>
      </c>
      <c r="G979" s="47" t="s">
        <v>67</v>
      </c>
      <c r="H979" s="47">
        <v>1200</v>
      </c>
      <c r="I979" s="47" t="s">
        <v>131</v>
      </c>
      <c r="J979" s="47" t="s">
        <v>120</v>
      </c>
      <c r="K979" s="121" t="s">
        <v>1546</v>
      </c>
      <c r="L979" s="33" t="s">
        <v>9</v>
      </c>
      <c r="M979" s="10">
        <v>2.5099999999999998</v>
      </c>
      <c r="N979" s="27">
        <v>6.6400000000000006</v>
      </c>
      <c r="O979" s="28">
        <v>1.3</v>
      </c>
      <c r="P979" s="27">
        <v>0</v>
      </c>
      <c r="Q979" s="40">
        <f t="shared" si="3297"/>
        <v>10</v>
      </c>
      <c r="R979" s="42">
        <f t="shared" ref="R979" si="4591">Q979+R978</f>
        <v>331.50000000000028</v>
      </c>
      <c r="S979" s="10">
        <f t="shared" ref="S979" si="4592">M979</f>
        <v>2.5099999999999998</v>
      </c>
      <c r="T979" s="27">
        <f t="shared" ref="T979" si="4593">IF(S979&gt;0,T$4,0)</f>
        <v>1</v>
      </c>
      <c r="U979" s="28">
        <f t="shared" ref="U979" si="4594">O979</f>
        <v>1.3</v>
      </c>
      <c r="V979" s="27">
        <f t="shared" ref="V979" si="4595">IF(U979&gt;0,V$4,0)</f>
        <v>1</v>
      </c>
      <c r="W979" s="40">
        <f t="shared" si="3826"/>
        <v>1.81</v>
      </c>
      <c r="X979" s="42">
        <f t="shared" ref="X979" si="4596">W979+X978</f>
        <v>399.0499999999999</v>
      </c>
      <c r="Y979" s="10">
        <f t="shared" ref="Y979" si="4597">S979</f>
        <v>2.5099999999999998</v>
      </c>
      <c r="Z979" s="27">
        <v>1.5935820895522388</v>
      </c>
      <c r="AA979" s="28">
        <f t="shared" ref="AA979" si="4598">U979</f>
        <v>1.3</v>
      </c>
      <c r="AB979" s="27">
        <v>0</v>
      </c>
      <c r="AC979" s="40">
        <f t="shared" si="4189"/>
        <v>4</v>
      </c>
      <c r="AD979" s="40">
        <f t="shared" si="4190"/>
        <v>2.41</v>
      </c>
      <c r="AE979" s="42">
        <f t="shared" ref="AE979" si="4599">AD979+AE978</f>
        <v>27.32</v>
      </c>
      <c r="AF979" s="10">
        <f t="shared" si="4200"/>
        <v>2.5099999999999998</v>
      </c>
      <c r="AG979" s="27">
        <f t="shared" si="4462"/>
        <v>2</v>
      </c>
      <c r="AH979" s="28">
        <f t="shared" si="4463"/>
        <v>1.3</v>
      </c>
      <c r="AI979" s="27">
        <v>0</v>
      </c>
      <c r="AJ979" s="40">
        <f t="shared" si="4203"/>
        <v>3.02</v>
      </c>
      <c r="AK979" s="42">
        <f t="shared" si="4500"/>
        <v>25.88</v>
      </c>
      <c r="AL979" s="70"/>
    </row>
    <row r="980" spans="1:38" x14ac:dyDescent="0.2">
      <c r="A980" s="72"/>
      <c r="B980" s="34">
        <f t="shared" si="3772"/>
        <v>975</v>
      </c>
      <c r="C980" s="2" t="s">
        <v>1618</v>
      </c>
      <c r="D980" s="55">
        <v>44810</v>
      </c>
      <c r="E980" s="2" t="s">
        <v>14</v>
      </c>
      <c r="F980" s="47" t="s">
        <v>41</v>
      </c>
      <c r="G980" s="47" t="s">
        <v>67</v>
      </c>
      <c r="H980" s="47">
        <v>1200</v>
      </c>
      <c r="I980" s="47" t="s">
        <v>131</v>
      </c>
      <c r="J980" s="47" t="s">
        <v>120</v>
      </c>
      <c r="K980" s="121" t="s">
        <v>1546</v>
      </c>
      <c r="L980" s="33" t="s">
        <v>74</v>
      </c>
      <c r="M980" s="10">
        <v>6.8</v>
      </c>
      <c r="N980" s="27">
        <v>1.7235396518375241</v>
      </c>
      <c r="O980" s="28">
        <v>2.34</v>
      </c>
      <c r="P980" s="27">
        <v>1.2890909090909091</v>
      </c>
      <c r="Q980" s="40">
        <f t="shared" si="3297"/>
        <v>-3</v>
      </c>
      <c r="R980" s="42">
        <f t="shared" ref="R980" si="4600">Q980+R979</f>
        <v>328.50000000000028</v>
      </c>
      <c r="S980" s="10">
        <f t="shared" ref="S980" si="4601">M980</f>
        <v>6.8</v>
      </c>
      <c r="T980" s="27">
        <f t="shared" ref="T980" si="4602">IF(S980&gt;0,T$4,0)</f>
        <v>1</v>
      </c>
      <c r="U980" s="28">
        <f t="shared" ref="U980" si="4603">O980</f>
        <v>2.34</v>
      </c>
      <c r="V980" s="27">
        <f t="shared" ref="V980" si="4604">IF(U980&gt;0,V$4,0)</f>
        <v>1</v>
      </c>
      <c r="W980" s="40">
        <f t="shared" si="3826"/>
        <v>-2</v>
      </c>
      <c r="X980" s="42">
        <f t="shared" ref="X980" si="4605">W980+X979</f>
        <v>397.0499999999999</v>
      </c>
      <c r="Y980" s="10">
        <f t="shared" ref="Y980" si="4606">S980</f>
        <v>6.8</v>
      </c>
      <c r="Z980" s="27">
        <v>0.5879411764705883</v>
      </c>
      <c r="AA980" s="28">
        <f t="shared" ref="AA980" si="4607">U980</f>
        <v>2.34</v>
      </c>
      <c r="AB980" s="27">
        <v>0</v>
      </c>
      <c r="AC980" s="40">
        <f t="shared" si="4189"/>
        <v>0</v>
      </c>
      <c r="AD980" s="40">
        <f t="shared" si="4190"/>
        <v>-0.59</v>
      </c>
      <c r="AE980" s="42">
        <f t="shared" ref="AE980" si="4608">AD980+AE979</f>
        <v>26.73</v>
      </c>
      <c r="AF980" s="10">
        <f t="shared" si="4200"/>
        <v>6.8</v>
      </c>
      <c r="AG980" s="27">
        <f t="shared" si="4462"/>
        <v>2</v>
      </c>
      <c r="AH980" s="28">
        <f t="shared" si="4463"/>
        <v>2.34</v>
      </c>
      <c r="AI980" s="27">
        <v>0</v>
      </c>
      <c r="AJ980" s="40">
        <f t="shared" si="4203"/>
        <v>-2</v>
      </c>
      <c r="AK980" s="42">
        <f t="shared" si="4500"/>
        <v>23.88</v>
      </c>
      <c r="AL980" s="70"/>
    </row>
    <row r="981" spans="1:38" x14ac:dyDescent="0.2">
      <c r="A981" s="72"/>
      <c r="B981" s="34">
        <f t="shared" si="3772"/>
        <v>976</v>
      </c>
      <c r="C981" s="2" t="s">
        <v>1581</v>
      </c>
      <c r="D981" s="55">
        <v>44811</v>
      </c>
      <c r="E981" s="2" t="s">
        <v>634</v>
      </c>
      <c r="F981" s="47" t="s">
        <v>36</v>
      </c>
      <c r="G981" s="47" t="s">
        <v>67</v>
      </c>
      <c r="H981" s="47">
        <v>1250</v>
      </c>
      <c r="I981" s="47" t="s">
        <v>133</v>
      </c>
      <c r="J981" s="47" t="s">
        <v>178</v>
      </c>
      <c r="K981" s="121" t="s">
        <v>1546</v>
      </c>
      <c r="L981" s="33" t="s">
        <v>66</v>
      </c>
      <c r="M981" s="10">
        <v>3.08</v>
      </c>
      <c r="N981" s="27">
        <v>4.8278787878787872</v>
      </c>
      <c r="O981" s="28">
        <v>1.55</v>
      </c>
      <c r="P981" s="27">
        <v>0</v>
      </c>
      <c r="Q981" s="40">
        <f t="shared" si="3297"/>
        <v>-4.8</v>
      </c>
      <c r="R981" s="42">
        <f t="shared" ref="R981" si="4609">Q981+R980</f>
        <v>323.70000000000027</v>
      </c>
      <c r="S981" s="10">
        <f t="shared" ref="S981" si="4610">M981</f>
        <v>3.08</v>
      </c>
      <c r="T981" s="27">
        <f t="shared" ref="T981" si="4611">IF(S981&gt;0,T$4,0)</f>
        <v>1</v>
      </c>
      <c r="U981" s="28">
        <f t="shared" ref="U981" si="4612">O981</f>
        <v>1.55</v>
      </c>
      <c r="V981" s="27">
        <f t="shared" ref="V981" si="4613">IF(U981&gt;0,V$4,0)</f>
        <v>1</v>
      </c>
      <c r="W981" s="40">
        <f t="shared" si="3826"/>
        <v>-2</v>
      </c>
      <c r="X981" s="42">
        <f t="shared" ref="X981" si="4614">W981+X980</f>
        <v>395.0499999999999</v>
      </c>
      <c r="Y981" s="10">
        <f t="shared" ref="Y981" si="4615">S981</f>
        <v>3.08</v>
      </c>
      <c r="Z981" s="27">
        <v>1.2971146953405017</v>
      </c>
      <c r="AA981" s="28">
        <f t="shared" ref="AA981" si="4616">U981</f>
        <v>1.55</v>
      </c>
      <c r="AB981" s="27">
        <v>0</v>
      </c>
      <c r="AC981" s="40">
        <f t="shared" si="4189"/>
        <v>0</v>
      </c>
      <c r="AD981" s="40">
        <f t="shared" si="4190"/>
        <v>-1.3</v>
      </c>
      <c r="AE981" s="42">
        <f t="shared" ref="AE981" si="4617">AD981+AE980</f>
        <v>25.43</v>
      </c>
      <c r="AF981" s="10">
        <f t="shared" si="4200"/>
        <v>3.08</v>
      </c>
      <c r="AG981" s="27">
        <f t="shared" si="4462"/>
        <v>2</v>
      </c>
      <c r="AH981" s="28">
        <f t="shared" si="4463"/>
        <v>1.55</v>
      </c>
      <c r="AI981" s="27">
        <v>0</v>
      </c>
      <c r="AJ981" s="40">
        <f t="shared" si="4203"/>
        <v>-2</v>
      </c>
      <c r="AK981" s="42">
        <f t="shared" si="4500"/>
        <v>21.88</v>
      </c>
      <c r="AL981" s="70"/>
    </row>
    <row r="982" spans="1:38" x14ac:dyDescent="0.2">
      <c r="A982" s="72"/>
      <c r="B982" s="34">
        <f t="shared" si="3772"/>
        <v>977</v>
      </c>
      <c r="C982" s="2" t="s">
        <v>1622</v>
      </c>
      <c r="D982" s="55">
        <v>44813</v>
      </c>
      <c r="E982" s="2" t="s">
        <v>33</v>
      </c>
      <c r="F982" s="47" t="s">
        <v>25</v>
      </c>
      <c r="G982" s="47" t="s">
        <v>67</v>
      </c>
      <c r="H982" s="47">
        <v>1200</v>
      </c>
      <c r="I982" s="47" t="s">
        <v>133</v>
      </c>
      <c r="J982" s="47" t="s">
        <v>120</v>
      </c>
      <c r="K982" s="121" t="s">
        <v>1545</v>
      </c>
      <c r="L982" s="33" t="s">
        <v>9</v>
      </c>
      <c r="M982" s="10">
        <v>4.41</v>
      </c>
      <c r="N982" s="27">
        <v>2.9316701607267643</v>
      </c>
      <c r="O982" s="28">
        <v>1.71</v>
      </c>
      <c r="P982" s="27">
        <v>0</v>
      </c>
      <c r="Q982" s="40">
        <f t="shared" si="3297"/>
        <v>10</v>
      </c>
      <c r="R982" s="42">
        <f t="shared" ref="R982" si="4618">Q982+R981</f>
        <v>333.70000000000027</v>
      </c>
      <c r="S982" s="10">
        <f t="shared" ref="S982" si="4619">M982</f>
        <v>4.41</v>
      </c>
      <c r="T982" s="27">
        <f t="shared" ref="T982" si="4620">IF(S982&gt;0,T$4,0)</f>
        <v>1</v>
      </c>
      <c r="U982" s="28">
        <f t="shared" ref="U982" si="4621">O982</f>
        <v>1.71</v>
      </c>
      <c r="V982" s="27">
        <f t="shared" ref="V982" si="4622">IF(U982&gt;0,V$4,0)</f>
        <v>1</v>
      </c>
      <c r="W982" s="40">
        <f t="shared" si="3826"/>
        <v>4.12</v>
      </c>
      <c r="X982" s="42">
        <f t="shared" ref="X982" si="4623">W982+X981</f>
        <v>399.1699999999999</v>
      </c>
      <c r="Y982" s="10">
        <f t="shared" ref="Y982" si="4624">S982</f>
        <v>4.41</v>
      </c>
      <c r="Z982" s="27">
        <v>0.90772727272727272</v>
      </c>
      <c r="AA982" s="28">
        <f t="shared" ref="AA982" si="4625">U982</f>
        <v>1.71</v>
      </c>
      <c r="AB982" s="27">
        <v>0</v>
      </c>
      <c r="AC982" s="40">
        <f t="shared" si="4189"/>
        <v>4</v>
      </c>
      <c r="AD982" s="40">
        <f t="shared" si="4190"/>
        <v>3.1</v>
      </c>
      <c r="AE982" s="42">
        <f t="shared" ref="AE982" si="4626">AD982+AE981</f>
        <v>28.53</v>
      </c>
      <c r="AF982" s="10">
        <f t="shared" si="4200"/>
        <v>4.41</v>
      </c>
      <c r="AG982" s="27">
        <f t="shared" si="4462"/>
        <v>1</v>
      </c>
      <c r="AH982" s="28">
        <f t="shared" si="4463"/>
        <v>1.71</v>
      </c>
      <c r="AI982" s="27">
        <v>0</v>
      </c>
      <c r="AJ982" s="40">
        <f t="shared" si="4203"/>
        <v>3.41</v>
      </c>
      <c r="AK982" s="42">
        <f t="shared" si="4500"/>
        <v>25.29</v>
      </c>
      <c r="AL982" s="70"/>
    </row>
    <row r="983" spans="1:38" x14ac:dyDescent="0.2">
      <c r="A983" s="72"/>
      <c r="B983" s="34">
        <f t="shared" si="3772"/>
        <v>978</v>
      </c>
      <c r="C983" s="2" t="s">
        <v>1624</v>
      </c>
      <c r="D983" s="55">
        <v>44815</v>
      </c>
      <c r="E983" s="2" t="s">
        <v>26</v>
      </c>
      <c r="F983" s="47" t="s">
        <v>25</v>
      </c>
      <c r="G983" s="47" t="s">
        <v>67</v>
      </c>
      <c r="H983" s="47">
        <v>1000</v>
      </c>
      <c r="I983" s="47" t="s">
        <v>132</v>
      </c>
      <c r="J983" s="47" t="s">
        <v>120</v>
      </c>
      <c r="K983" s="121" t="s">
        <v>1545</v>
      </c>
      <c r="L983" s="33" t="s">
        <v>9</v>
      </c>
      <c r="M983" s="10">
        <v>3.55</v>
      </c>
      <c r="N983" s="27">
        <v>3.9175609756097565</v>
      </c>
      <c r="O983" s="28">
        <v>1.69</v>
      </c>
      <c r="P983" s="27">
        <v>0</v>
      </c>
      <c r="Q983" s="40">
        <f t="shared" si="3297"/>
        <v>10</v>
      </c>
      <c r="R983" s="42">
        <f t="shared" ref="R983" si="4627">Q983+R982</f>
        <v>343.70000000000027</v>
      </c>
      <c r="S983" s="10">
        <f t="shared" ref="S983" si="4628">M983</f>
        <v>3.55</v>
      </c>
      <c r="T983" s="27">
        <f t="shared" ref="T983" si="4629">IF(S983&gt;0,T$4,0)</f>
        <v>1</v>
      </c>
      <c r="U983" s="28">
        <f t="shared" ref="U983" si="4630">O983</f>
        <v>1.69</v>
      </c>
      <c r="V983" s="27">
        <f t="shared" ref="V983" si="4631">IF(U983&gt;0,V$4,0)</f>
        <v>1</v>
      </c>
      <c r="W983" s="40">
        <f t="shared" si="3826"/>
        <v>3.24</v>
      </c>
      <c r="X983" s="42">
        <f t="shared" ref="X983" si="4632">W983+X982</f>
        <v>402.40999999999991</v>
      </c>
      <c r="Y983" s="10">
        <f t="shared" ref="Y983" si="4633">S983</f>
        <v>3.55</v>
      </c>
      <c r="Z983" s="27">
        <v>1.1269014084507045</v>
      </c>
      <c r="AA983" s="28">
        <f t="shared" ref="AA983" si="4634">U983</f>
        <v>1.69</v>
      </c>
      <c r="AB983" s="27">
        <v>0</v>
      </c>
      <c r="AC983" s="40">
        <f t="shared" si="4189"/>
        <v>4</v>
      </c>
      <c r="AD983" s="40">
        <f t="shared" si="4190"/>
        <v>2.87</v>
      </c>
      <c r="AE983" s="42">
        <f t="shared" ref="AE983" si="4635">AD983+AE982</f>
        <v>31.400000000000002</v>
      </c>
      <c r="AF983" s="10">
        <f t="shared" si="4200"/>
        <v>3.55</v>
      </c>
      <c r="AG983" s="27">
        <f t="shared" si="4462"/>
        <v>1</v>
      </c>
      <c r="AH983" s="28">
        <f t="shared" si="4463"/>
        <v>1.69</v>
      </c>
      <c r="AI983" s="27">
        <v>0</v>
      </c>
      <c r="AJ983" s="40">
        <f t="shared" si="4203"/>
        <v>2.5499999999999998</v>
      </c>
      <c r="AK983" s="42">
        <f t="shared" si="4500"/>
        <v>27.84</v>
      </c>
      <c r="AL983" s="70"/>
    </row>
    <row r="984" spans="1:38" x14ac:dyDescent="0.2">
      <c r="A984" s="72"/>
      <c r="B984" s="34">
        <f t="shared" si="3772"/>
        <v>979</v>
      </c>
      <c r="C984" s="2" t="s">
        <v>1625</v>
      </c>
      <c r="D984" s="55">
        <v>44815</v>
      </c>
      <c r="E984" s="2" t="s">
        <v>26</v>
      </c>
      <c r="F984" s="47" t="s">
        <v>25</v>
      </c>
      <c r="G984" s="47" t="s">
        <v>67</v>
      </c>
      <c r="H984" s="47">
        <v>1000</v>
      </c>
      <c r="I984" s="47" t="s">
        <v>132</v>
      </c>
      <c r="J984" s="47" t="s">
        <v>120</v>
      </c>
      <c r="K984" s="121" t="s">
        <v>1552</v>
      </c>
      <c r="L984" s="33" t="s">
        <v>8</v>
      </c>
      <c r="M984" s="10">
        <v>5.38</v>
      </c>
      <c r="N984" s="27">
        <v>2.2885714285714283</v>
      </c>
      <c r="O984" s="28">
        <v>2</v>
      </c>
      <c r="P984" s="27">
        <v>2.2400000000000002</v>
      </c>
      <c r="Q984" s="40">
        <f t="shared" si="3297"/>
        <v>0</v>
      </c>
      <c r="R984" s="42">
        <f t="shared" ref="R984" si="4636">Q984+R983</f>
        <v>343.70000000000027</v>
      </c>
      <c r="S984" s="10">
        <f t="shared" ref="S984" si="4637">M984</f>
        <v>5.38</v>
      </c>
      <c r="T984" s="27">
        <f t="shared" ref="T984" si="4638">IF(S984&gt;0,T$4,0)</f>
        <v>1</v>
      </c>
      <c r="U984" s="28">
        <f t="shared" ref="U984" si="4639">O984</f>
        <v>2</v>
      </c>
      <c r="V984" s="27">
        <f t="shared" ref="V984" si="4640">IF(U984&gt;0,V$4,0)</f>
        <v>1</v>
      </c>
      <c r="W984" s="40">
        <f t="shared" si="3826"/>
        <v>0</v>
      </c>
      <c r="X984" s="42">
        <f t="shared" ref="X984" si="4641">W984+X983</f>
        <v>402.40999999999991</v>
      </c>
      <c r="Y984" s="10">
        <f t="shared" ref="Y984" si="4642">S984</f>
        <v>5.38</v>
      </c>
      <c r="Z984" s="27">
        <v>0.74348837209302332</v>
      </c>
      <c r="AA984" s="28">
        <f t="shared" ref="AA984" si="4643">U984</f>
        <v>2</v>
      </c>
      <c r="AB984" s="27">
        <v>0</v>
      </c>
      <c r="AC984" s="40">
        <f t="shared" si="4189"/>
        <v>0</v>
      </c>
      <c r="AD984" s="40">
        <f t="shared" si="4190"/>
        <v>-0.74</v>
      </c>
      <c r="AE984" s="42">
        <f t="shared" ref="AE984" si="4644">AD984+AE983</f>
        <v>30.660000000000004</v>
      </c>
      <c r="AF984" s="10">
        <f t="shared" si="4200"/>
        <v>5.38</v>
      </c>
      <c r="AG984" s="27">
        <f t="shared" si="4462"/>
        <v>0.25</v>
      </c>
      <c r="AH984" s="28">
        <f t="shared" si="4463"/>
        <v>2</v>
      </c>
      <c r="AI984" s="27">
        <v>0</v>
      </c>
      <c r="AJ984" s="40">
        <f t="shared" si="4203"/>
        <v>-0.25</v>
      </c>
      <c r="AK984" s="42">
        <f t="shared" si="4500"/>
        <v>27.59</v>
      </c>
      <c r="AL984" s="70"/>
    </row>
    <row r="985" spans="1:38" x14ac:dyDescent="0.2">
      <c r="A985" s="72"/>
      <c r="B985" s="34">
        <f t="shared" si="3772"/>
        <v>980</v>
      </c>
      <c r="C985" s="2" t="s">
        <v>1626</v>
      </c>
      <c r="D985" s="55">
        <v>44815</v>
      </c>
      <c r="E985" s="2" t="s">
        <v>26</v>
      </c>
      <c r="F985" s="47" t="s">
        <v>36</v>
      </c>
      <c r="G985" s="47" t="s">
        <v>67</v>
      </c>
      <c r="H985" s="47">
        <v>1100</v>
      </c>
      <c r="I985" s="47" t="s">
        <v>132</v>
      </c>
      <c r="J985" s="47" t="s">
        <v>120</v>
      </c>
      <c r="K985" s="121" t="s">
        <v>1544</v>
      </c>
      <c r="L985" s="33" t="s">
        <v>12</v>
      </c>
      <c r="M985" s="10">
        <v>7.47</v>
      </c>
      <c r="N985" s="27">
        <v>1.5407692307692304</v>
      </c>
      <c r="O985" s="28">
        <v>1.69</v>
      </c>
      <c r="P985" s="27">
        <v>0</v>
      </c>
      <c r="Q985" s="40">
        <f t="shared" si="3297"/>
        <v>-1.5</v>
      </c>
      <c r="R985" s="42">
        <f t="shared" ref="R985:R988" si="4645">Q985+R984</f>
        <v>342.20000000000027</v>
      </c>
      <c r="S985" s="10">
        <f t="shared" ref="S985:S988" si="4646">M985</f>
        <v>7.47</v>
      </c>
      <c r="T985" s="27">
        <f t="shared" ref="T985:T988" si="4647">IF(S985&gt;0,T$4,0)</f>
        <v>1</v>
      </c>
      <c r="U985" s="28">
        <f t="shared" ref="U985:U988" si="4648">O985</f>
        <v>1.69</v>
      </c>
      <c r="V985" s="27">
        <f t="shared" ref="V985:V988" si="4649">IF(U985&gt;0,V$4,0)</f>
        <v>1</v>
      </c>
      <c r="W985" s="40">
        <f t="shared" si="3826"/>
        <v>-0.31</v>
      </c>
      <c r="X985" s="42">
        <f t="shared" ref="X985:X988" si="4650">W985+X984</f>
        <v>402.09999999999991</v>
      </c>
      <c r="Y985" s="10">
        <f t="shared" ref="Y985:Y988" si="4651">S985</f>
        <v>7.47</v>
      </c>
      <c r="Z985" s="27">
        <v>0.53534131736526946</v>
      </c>
      <c r="AA985" s="28">
        <f t="shared" ref="AA985:AA988" si="4652">U985</f>
        <v>1.69</v>
      </c>
      <c r="AB985" s="27">
        <v>0</v>
      </c>
      <c r="AC985" s="40">
        <f t="shared" si="4189"/>
        <v>0</v>
      </c>
      <c r="AD985" s="40">
        <f t="shared" si="4190"/>
        <v>-0.54</v>
      </c>
      <c r="AE985" s="42">
        <f t="shared" ref="AE985:AE988" si="4653">AD985+AE984</f>
        <v>30.120000000000005</v>
      </c>
      <c r="AF985" s="10">
        <f t="shared" si="4200"/>
        <v>7.47</v>
      </c>
      <c r="AG985" s="27">
        <f t="shared" si="4462"/>
        <v>0.5</v>
      </c>
      <c r="AH985" s="28">
        <f t="shared" si="4463"/>
        <v>1.69</v>
      </c>
      <c r="AI985" s="27">
        <v>0</v>
      </c>
      <c r="AJ985" s="40">
        <f t="shared" si="4203"/>
        <v>-0.5</v>
      </c>
      <c r="AK985" s="42">
        <f t="shared" si="4500"/>
        <v>27.09</v>
      </c>
      <c r="AL985" s="70"/>
    </row>
    <row r="986" spans="1:38" x14ac:dyDescent="0.2">
      <c r="A986" s="72"/>
      <c r="B986" s="34">
        <f t="shared" si="3772"/>
        <v>981</v>
      </c>
      <c r="C986" s="2" t="s">
        <v>1631</v>
      </c>
      <c r="D986" s="55">
        <v>44817</v>
      </c>
      <c r="E986" s="2" t="s">
        <v>50</v>
      </c>
      <c r="F986" s="47" t="s">
        <v>25</v>
      </c>
      <c r="G986" s="47" t="s">
        <v>67</v>
      </c>
      <c r="H986" s="47">
        <v>1112</v>
      </c>
      <c r="I986" s="47" t="s">
        <v>133</v>
      </c>
      <c r="J986" s="47" t="s">
        <v>120</v>
      </c>
      <c r="K986" s="121" t="s">
        <v>1546</v>
      </c>
      <c r="L986" s="33" t="s">
        <v>66</v>
      </c>
      <c r="M986" s="10">
        <v>2.44</v>
      </c>
      <c r="N986" s="27">
        <v>6.9443478260869584</v>
      </c>
      <c r="O986" s="28">
        <v>1.19</v>
      </c>
      <c r="P986" s="27">
        <v>0</v>
      </c>
      <c r="Q986" s="40">
        <f>ROUND(IF(OR($L986="1st",$L986="WON"),($M986*$N986)+($O986*$P986),IF(OR($L986="2nd",$L986="3rd"),IF($O986="NTD",0,($O986*$P986))))-($N986+$P986),1)</f>
        <v>-6.9</v>
      </c>
      <c r="R986" s="42">
        <f t="shared" si="4645"/>
        <v>335.3000000000003</v>
      </c>
      <c r="S986" s="10">
        <f t="shared" si="4646"/>
        <v>2.44</v>
      </c>
      <c r="T986" s="27">
        <f t="shared" si="4647"/>
        <v>1</v>
      </c>
      <c r="U986" s="28">
        <f t="shared" si="4648"/>
        <v>1.19</v>
      </c>
      <c r="V986" s="27">
        <f t="shared" si="4649"/>
        <v>1</v>
      </c>
      <c r="W986" s="40">
        <f>ROUND(IF(OR($L986="1st",$L986="WON"),($S986*$T986)+($U986*$V986),IF(OR($L986="2nd",$L986="3rd"),IF($U986="NTD",0,($U986*$V986))))-($T986+$V986),2)</f>
        <v>-2</v>
      </c>
      <c r="X986" s="42">
        <f>W986+X985</f>
        <v>400.09999999999991</v>
      </c>
      <c r="Y986" s="10">
        <f t="shared" si="4651"/>
        <v>2.44</v>
      </c>
      <c r="Z986" s="27">
        <v>1.6412820512820512</v>
      </c>
      <c r="AA986" s="28">
        <f t="shared" si="4652"/>
        <v>1.19</v>
      </c>
      <c r="AB986" s="27">
        <v>0</v>
      </c>
      <c r="AC986" s="40">
        <f t="shared" si="4189"/>
        <v>0</v>
      </c>
      <c r="AD986" s="40">
        <f t="shared" si="4190"/>
        <v>-1.64</v>
      </c>
      <c r="AE986" s="42">
        <f t="shared" si="4653"/>
        <v>28.480000000000004</v>
      </c>
      <c r="AF986" s="10">
        <f t="shared" si="4200"/>
        <v>2.44</v>
      </c>
      <c r="AG986" s="27">
        <f t="shared" si="4462"/>
        <v>2</v>
      </c>
      <c r="AH986" s="28">
        <f t="shared" si="4463"/>
        <v>1.19</v>
      </c>
      <c r="AI986" s="27">
        <v>0</v>
      </c>
      <c r="AJ986" s="40">
        <f t="shared" si="4203"/>
        <v>-2</v>
      </c>
      <c r="AK986" s="42">
        <f>AJ986+AK985</f>
        <v>25.09</v>
      </c>
      <c r="AL986" s="70"/>
    </row>
    <row r="987" spans="1:38" x14ac:dyDescent="0.2">
      <c r="A987" s="72"/>
      <c r="B987" s="34">
        <f t="shared" si="3772"/>
        <v>982</v>
      </c>
      <c r="C987" s="2" t="s">
        <v>1630</v>
      </c>
      <c r="D987" s="55">
        <v>44817</v>
      </c>
      <c r="E987" s="2" t="s">
        <v>50</v>
      </c>
      <c r="F987" s="47" t="s">
        <v>36</v>
      </c>
      <c r="G987" s="47" t="s">
        <v>67</v>
      </c>
      <c r="H987" s="47">
        <v>1112</v>
      </c>
      <c r="I987" s="47" t="s">
        <v>133</v>
      </c>
      <c r="J987" s="47" t="s">
        <v>120</v>
      </c>
      <c r="K987" s="121" t="s">
        <v>1544</v>
      </c>
      <c r="L987" s="33" t="s">
        <v>12</v>
      </c>
      <c r="M987" s="10">
        <v>16.5</v>
      </c>
      <c r="N987" s="27">
        <v>0.64548387096774196</v>
      </c>
      <c r="O987" s="28">
        <v>2.56</v>
      </c>
      <c r="P987" s="27">
        <v>0.41333333333333339</v>
      </c>
      <c r="Q987" s="40">
        <f t="shared" si="3297"/>
        <v>0</v>
      </c>
      <c r="R987" s="42">
        <f t="shared" si="4645"/>
        <v>335.3000000000003</v>
      </c>
      <c r="S987" s="10">
        <f t="shared" si="4646"/>
        <v>16.5</v>
      </c>
      <c r="T987" s="27">
        <f t="shared" si="4647"/>
        <v>1</v>
      </c>
      <c r="U987" s="28">
        <f t="shared" si="4648"/>
        <v>2.56</v>
      </c>
      <c r="V987" s="27">
        <f t="shared" si="4649"/>
        <v>1</v>
      </c>
      <c r="W987" s="40">
        <f t="shared" si="3826"/>
        <v>0.56000000000000005</v>
      </c>
      <c r="X987" s="42">
        <f>W987+X986</f>
        <v>400.65999999999991</v>
      </c>
      <c r="Y987" s="10">
        <f t="shared" si="4651"/>
        <v>16.5</v>
      </c>
      <c r="Z987" s="27">
        <v>0.24212121212121213</v>
      </c>
      <c r="AA987" s="28">
        <f t="shared" si="4652"/>
        <v>2.56</v>
      </c>
      <c r="AB987" s="27">
        <v>0</v>
      </c>
      <c r="AC987" s="40">
        <f t="shared" si="4189"/>
        <v>0</v>
      </c>
      <c r="AD987" s="40">
        <f t="shared" si="4190"/>
        <v>-0.24</v>
      </c>
      <c r="AE987" s="42">
        <f t="shared" si="4653"/>
        <v>28.240000000000006</v>
      </c>
      <c r="AF987" s="10">
        <f t="shared" si="4200"/>
        <v>16.5</v>
      </c>
      <c r="AG987" s="27">
        <f t="shared" si="4462"/>
        <v>0.5</v>
      </c>
      <c r="AH987" s="28">
        <f t="shared" si="4463"/>
        <v>2.56</v>
      </c>
      <c r="AI987" s="27">
        <v>0</v>
      </c>
      <c r="AJ987" s="40">
        <f t="shared" si="4203"/>
        <v>-0.5</v>
      </c>
      <c r="AK987" s="42">
        <f>AJ987+AK986</f>
        <v>24.59</v>
      </c>
      <c r="AL987" s="70"/>
    </row>
    <row r="988" spans="1:38" x14ac:dyDescent="0.2">
      <c r="A988" s="72"/>
      <c r="B988" s="34">
        <f t="shared" si="3772"/>
        <v>983</v>
      </c>
      <c r="C988" s="2" t="s">
        <v>1632</v>
      </c>
      <c r="D988" s="55">
        <v>44818</v>
      </c>
      <c r="E988" s="2" t="s">
        <v>43</v>
      </c>
      <c r="F988" s="47" t="s">
        <v>25</v>
      </c>
      <c r="G988" s="47" t="s">
        <v>67</v>
      </c>
      <c r="H988" s="47">
        <v>1300</v>
      </c>
      <c r="I988" s="47" t="s">
        <v>131</v>
      </c>
      <c r="J988" s="47" t="s">
        <v>120</v>
      </c>
      <c r="K988" s="121" t="s">
        <v>1544</v>
      </c>
      <c r="L988" s="33" t="s">
        <v>9</v>
      </c>
      <c r="M988" s="10">
        <v>8.56</v>
      </c>
      <c r="N988" s="27">
        <v>1.3167383512544799</v>
      </c>
      <c r="O988" s="28">
        <v>2.74</v>
      </c>
      <c r="P988" s="27">
        <v>0.78285714285714292</v>
      </c>
      <c r="Q988" s="40">
        <f t="shared" si="3297"/>
        <v>11.3</v>
      </c>
      <c r="R988" s="42">
        <f t="shared" si="4645"/>
        <v>346.60000000000031</v>
      </c>
      <c r="S988" s="10">
        <f t="shared" si="4646"/>
        <v>8.56</v>
      </c>
      <c r="T988" s="27">
        <f t="shared" si="4647"/>
        <v>1</v>
      </c>
      <c r="U988" s="28">
        <f t="shared" si="4648"/>
        <v>2.74</v>
      </c>
      <c r="V988" s="27">
        <f t="shared" si="4649"/>
        <v>1</v>
      </c>
      <c r="W988" s="40">
        <f t="shared" si="3826"/>
        <v>9.3000000000000007</v>
      </c>
      <c r="X988" s="42">
        <f t="shared" si="4650"/>
        <v>409.95999999999992</v>
      </c>
      <c r="Y988" s="10">
        <f t="shared" si="4651"/>
        <v>8.56</v>
      </c>
      <c r="Z988" s="27">
        <v>0.46673374613003099</v>
      </c>
      <c r="AA988" s="28">
        <f t="shared" si="4652"/>
        <v>2.74</v>
      </c>
      <c r="AB988" s="27">
        <v>0</v>
      </c>
      <c r="AC988" s="40">
        <f t="shared" si="4189"/>
        <v>4</v>
      </c>
      <c r="AD988" s="40">
        <f t="shared" si="4190"/>
        <v>3.53</v>
      </c>
      <c r="AE988" s="42">
        <f t="shared" si="4653"/>
        <v>31.770000000000007</v>
      </c>
      <c r="AF988" s="10">
        <f t="shared" si="4200"/>
        <v>8.56</v>
      </c>
      <c r="AG988" s="27">
        <f t="shared" si="4462"/>
        <v>0.5</v>
      </c>
      <c r="AH988" s="28">
        <f t="shared" si="4463"/>
        <v>2.74</v>
      </c>
      <c r="AI988" s="27">
        <v>0</v>
      </c>
      <c r="AJ988" s="40">
        <f t="shared" si="4203"/>
        <v>3.78</v>
      </c>
      <c r="AK988" s="42">
        <f t="shared" ref="AK988:AK1046" si="4654">AJ988+AK987</f>
        <v>28.37</v>
      </c>
      <c r="AL988" s="70"/>
    </row>
    <row r="989" spans="1:38" x14ac:dyDescent="0.2">
      <c r="A989" s="72"/>
      <c r="B989" s="34">
        <f t="shared" si="3772"/>
        <v>984</v>
      </c>
      <c r="C989" s="2" t="s">
        <v>1636</v>
      </c>
      <c r="D989" s="55">
        <v>44819</v>
      </c>
      <c r="E989" s="2" t="s">
        <v>51</v>
      </c>
      <c r="F989" s="47" t="s">
        <v>25</v>
      </c>
      <c r="G989" s="47" t="s">
        <v>67</v>
      </c>
      <c r="H989" s="47">
        <v>1125</v>
      </c>
      <c r="I989" s="47" t="s">
        <v>133</v>
      </c>
      <c r="J989" s="47" t="s">
        <v>120</v>
      </c>
      <c r="K989" s="121" t="s">
        <v>1544</v>
      </c>
      <c r="L989" s="33" t="s">
        <v>9</v>
      </c>
      <c r="M989" s="10">
        <v>4.57</v>
      </c>
      <c r="N989" s="27">
        <v>2.7998850574712644</v>
      </c>
      <c r="O989" s="28">
        <v>2.04</v>
      </c>
      <c r="P989" s="27">
        <v>2.6682352941176468</v>
      </c>
      <c r="Q989" s="40">
        <f t="shared" si="3297"/>
        <v>12.8</v>
      </c>
      <c r="R989" s="42">
        <f t="shared" ref="R989" si="4655">Q989+R988</f>
        <v>359.40000000000032</v>
      </c>
      <c r="S989" s="10">
        <f t="shared" ref="S989" si="4656">M989</f>
        <v>4.57</v>
      </c>
      <c r="T989" s="27">
        <f t="shared" ref="T989" si="4657">IF(S989&gt;0,T$4,0)</f>
        <v>1</v>
      </c>
      <c r="U989" s="28">
        <f t="shared" ref="U989" si="4658">O989</f>
        <v>2.04</v>
      </c>
      <c r="V989" s="27">
        <f t="shared" ref="V989" si="4659">IF(U989&gt;0,V$4,0)</f>
        <v>1</v>
      </c>
      <c r="W989" s="40">
        <f t="shared" si="3826"/>
        <v>4.6100000000000003</v>
      </c>
      <c r="X989" s="42">
        <f t="shared" ref="X989" si="4660">W989+X988</f>
        <v>414.56999999999994</v>
      </c>
      <c r="Y989" s="10">
        <f t="shared" ref="Y989" si="4661">S989</f>
        <v>4.57</v>
      </c>
      <c r="Z989" s="27">
        <v>0.87486370772085054</v>
      </c>
      <c r="AA989" s="28">
        <f t="shared" ref="AA989" si="4662">U989</f>
        <v>2.04</v>
      </c>
      <c r="AB989" s="27">
        <v>0</v>
      </c>
      <c r="AC989" s="40">
        <f t="shared" si="4189"/>
        <v>4</v>
      </c>
      <c r="AD989" s="40">
        <f t="shared" si="4190"/>
        <v>3.12</v>
      </c>
      <c r="AE989" s="42">
        <f t="shared" ref="AE989" si="4663">AD989+AE988</f>
        <v>34.890000000000008</v>
      </c>
      <c r="AF989" s="10">
        <f t="shared" si="4200"/>
        <v>4.57</v>
      </c>
      <c r="AG989" s="27">
        <f t="shared" si="4462"/>
        <v>0.5</v>
      </c>
      <c r="AH989" s="28">
        <f t="shared" si="4463"/>
        <v>2.04</v>
      </c>
      <c r="AI989" s="27">
        <v>0</v>
      </c>
      <c r="AJ989" s="40">
        <f t="shared" si="4203"/>
        <v>1.79</v>
      </c>
      <c r="AK989" s="42">
        <f t="shared" si="4654"/>
        <v>30.16</v>
      </c>
      <c r="AL989" s="70"/>
    </row>
    <row r="990" spans="1:38" x14ac:dyDescent="0.2">
      <c r="A990" s="72"/>
      <c r="B990" s="34">
        <f t="shared" si="3772"/>
        <v>985</v>
      </c>
      <c r="C990" s="2" t="s">
        <v>1635</v>
      </c>
      <c r="D990" s="55">
        <v>44819</v>
      </c>
      <c r="E990" s="2" t="s">
        <v>51</v>
      </c>
      <c r="F990" s="47" t="s">
        <v>645</v>
      </c>
      <c r="G990" s="47" t="s">
        <v>69</v>
      </c>
      <c r="H990" s="47">
        <v>1125</v>
      </c>
      <c r="I990" s="47" t="s">
        <v>133</v>
      </c>
      <c r="J990" s="47" t="s">
        <v>120</v>
      </c>
      <c r="K990" s="121" t="s">
        <v>1545</v>
      </c>
      <c r="L990" s="33" t="s">
        <v>110</v>
      </c>
      <c r="M990" s="10">
        <v>9.67</v>
      </c>
      <c r="N990" s="27">
        <v>1.1560231660231659</v>
      </c>
      <c r="O990" s="28">
        <v>2.61</v>
      </c>
      <c r="P990" s="27">
        <v>0.71</v>
      </c>
      <c r="Q990" s="40">
        <f t="shared" si="3297"/>
        <v>-1.9</v>
      </c>
      <c r="R990" s="42">
        <f t="shared" ref="R990" si="4664">Q990+R989</f>
        <v>357.50000000000034</v>
      </c>
      <c r="S990" s="10">
        <f t="shared" ref="S990" si="4665">M990</f>
        <v>9.67</v>
      </c>
      <c r="T990" s="27">
        <f t="shared" ref="T990" si="4666">IF(S990&gt;0,T$4,0)</f>
        <v>1</v>
      </c>
      <c r="U990" s="28">
        <f t="shared" ref="U990" si="4667">O990</f>
        <v>2.61</v>
      </c>
      <c r="V990" s="27">
        <f t="shared" ref="V990" si="4668">IF(U990&gt;0,V$4,0)</f>
        <v>1</v>
      </c>
      <c r="W990" s="40">
        <f t="shared" si="3826"/>
        <v>-2</v>
      </c>
      <c r="X990" s="42">
        <f t="shared" ref="X990" si="4669">W990+X989</f>
        <v>412.56999999999994</v>
      </c>
      <c r="Y990" s="10">
        <f t="shared" ref="Y990" si="4670">S990</f>
        <v>9.67</v>
      </c>
      <c r="Z990" s="27">
        <v>0.41413412475268147</v>
      </c>
      <c r="AA990" s="28">
        <f t="shared" ref="AA990" si="4671">U990</f>
        <v>2.61</v>
      </c>
      <c r="AB990" s="27">
        <v>0</v>
      </c>
      <c r="AC990" s="40">
        <f t="shared" si="4189"/>
        <v>0</v>
      </c>
      <c r="AD990" s="40">
        <f t="shared" si="4190"/>
        <v>-0.41</v>
      </c>
      <c r="AE990" s="42">
        <f t="shared" ref="AE990" si="4672">AD990+AE989</f>
        <v>34.480000000000011</v>
      </c>
      <c r="AF990" s="10">
        <f t="shared" si="4200"/>
        <v>9.67</v>
      </c>
      <c r="AG990" s="27">
        <f t="shared" si="4462"/>
        <v>1</v>
      </c>
      <c r="AH990" s="28">
        <f t="shared" si="4463"/>
        <v>2.61</v>
      </c>
      <c r="AI990" s="27">
        <v>0</v>
      </c>
      <c r="AJ990" s="40">
        <f t="shared" si="4203"/>
        <v>-1</v>
      </c>
      <c r="AK990" s="42">
        <f t="shared" si="4654"/>
        <v>29.16</v>
      </c>
      <c r="AL990" s="70"/>
    </row>
    <row r="991" spans="1:38" x14ac:dyDescent="0.2">
      <c r="A991" s="72"/>
      <c r="B991" s="34">
        <f t="shared" si="3772"/>
        <v>986</v>
      </c>
      <c r="C991" s="2" t="s">
        <v>1637</v>
      </c>
      <c r="D991" s="55">
        <v>44821</v>
      </c>
      <c r="E991" s="2" t="s">
        <v>49</v>
      </c>
      <c r="F991" s="47" t="s">
        <v>36</v>
      </c>
      <c r="G991" s="47" t="s">
        <v>1273</v>
      </c>
      <c r="H991" s="47">
        <v>1000</v>
      </c>
      <c r="I991" s="47" t="s">
        <v>131</v>
      </c>
      <c r="J991" s="47" t="s">
        <v>120</v>
      </c>
      <c r="K991" s="121" t="s">
        <v>1545</v>
      </c>
      <c r="L991" s="33" t="s">
        <v>9</v>
      </c>
      <c r="M991" s="10">
        <f>7.75/2</f>
        <v>3.875</v>
      </c>
      <c r="N991" s="27">
        <v>3.4721739130434792</v>
      </c>
      <c r="O991" s="28">
        <v>2.2000000000000002</v>
      </c>
      <c r="P991" s="27">
        <v>2.859999999999999</v>
      </c>
      <c r="Q991" s="40">
        <f t="shared" si="3297"/>
        <v>13.4</v>
      </c>
      <c r="R991" s="42">
        <f t="shared" ref="R991" si="4673">Q991+R990</f>
        <v>370.90000000000032</v>
      </c>
      <c r="S991" s="10">
        <f t="shared" ref="S991" si="4674">M991</f>
        <v>3.875</v>
      </c>
      <c r="T991" s="27">
        <f t="shared" ref="T991" si="4675">IF(S991&gt;0,T$4,0)</f>
        <v>1</v>
      </c>
      <c r="U991" s="28">
        <f t="shared" ref="U991" si="4676">O991</f>
        <v>2.2000000000000002</v>
      </c>
      <c r="V991" s="27">
        <f t="shared" ref="V991" si="4677">IF(U991&gt;0,V$4,0)</f>
        <v>1</v>
      </c>
      <c r="W991" s="40">
        <f t="shared" si="3826"/>
        <v>4.08</v>
      </c>
      <c r="X991" s="42">
        <f t="shared" ref="X991" si="4678">W991+X990</f>
        <v>416.64999999999992</v>
      </c>
      <c r="Y991" s="10">
        <f t="shared" ref="Y991" si="4679">S991</f>
        <v>3.875</v>
      </c>
      <c r="Z991" s="27">
        <v>0.51645161290322594</v>
      </c>
      <c r="AA991" s="28">
        <f t="shared" ref="AA991" si="4680">U991</f>
        <v>2.2000000000000002</v>
      </c>
      <c r="AB991" s="27">
        <v>0</v>
      </c>
      <c r="AC991" s="40">
        <f t="shared" si="4189"/>
        <v>2</v>
      </c>
      <c r="AD991" s="40">
        <f t="shared" si="4190"/>
        <v>1.48</v>
      </c>
      <c r="AE991" s="42">
        <f t="shared" ref="AE991" si="4681">AD991+AE990</f>
        <v>35.960000000000008</v>
      </c>
      <c r="AF991" s="10">
        <f t="shared" ref="AF991:AF1046" si="4682">M991</f>
        <v>3.875</v>
      </c>
      <c r="AG991" s="27">
        <f t="shared" si="4462"/>
        <v>1</v>
      </c>
      <c r="AH991" s="28">
        <f t="shared" si="4463"/>
        <v>2.2000000000000002</v>
      </c>
      <c r="AI991" s="27">
        <v>0</v>
      </c>
      <c r="AJ991" s="40">
        <f t="shared" ref="AJ991:AJ1079" si="4683">ROUND(IF(OR($L991="1st",$L991="WON"),($AF991*$AG991)+($AH991*$AI991),IF(OR($L991="2nd",$L991="3rd"),IF($AH991="NTD",0,($AH991*$AI991))))-($AG991+$AI991),2)</f>
        <v>2.88</v>
      </c>
      <c r="AK991" s="42">
        <f t="shared" si="4654"/>
        <v>32.04</v>
      </c>
      <c r="AL991" s="70"/>
    </row>
    <row r="992" spans="1:38" x14ac:dyDescent="0.2">
      <c r="A992" s="72"/>
      <c r="B992" s="34">
        <f t="shared" si="3772"/>
        <v>987</v>
      </c>
      <c r="C992" s="2" t="s">
        <v>1638</v>
      </c>
      <c r="D992" s="55">
        <v>44821</v>
      </c>
      <c r="E992" s="2" t="s">
        <v>49</v>
      </c>
      <c r="F992" s="47" t="s">
        <v>36</v>
      </c>
      <c r="G992" s="47" t="s">
        <v>1273</v>
      </c>
      <c r="H992" s="47">
        <v>1000</v>
      </c>
      <c r="I992" s="47" t="s">
        <v>131</v>
      </c>
      <c r="J992" s="47" t="s">
        <v>120</v>
      </c>
      <c r="K992" s="121" t="s">
        <v>1545</v>
      </c>
      <c r="L992" s="33" t="s">
        <v>8</v>
      </c>
      <c r="M992" s="10">
        <v>5.85</v>
      </c>
      <c r="N992" s="27">
        <v>2.0558974358974358</v>
      </c>
      <c r="O992" s="28">
        <v>2.31</v>
      </c>
      <c r="P992" s="27">
        <v>1.5900000000000003</v>
      </c>
      <c r="Q992" s="40">
        <f t="shared" si="3297"/>
        <v>0</v>
      </c>
      <c r="R992" s="42">
        <f t="shared" ref="R992" si="4684">Q992+R991</f>
        <v>370.90000000000032</v>
      </c>
      <c r="S992" s="10">
        <f t="shared" ref="S992" si="4685">M992</f>
        <v>5.85</v>
      </c>
      <c r="T992" s="27">
        <f t="shared" ref="T992" si="4686">IF(S992&gt;0,T$4,0)</f>
        <v>1</v>
      </c>
      <c r="U992" s="28">
        <f t="shared" ref="U992" si="4687">O992</f>
        <v>2.31</v>
      </c>
      <c r="V992" s="27">
        <f t="shared" ref="V992" si="4688">IF(U992&gt;0,V$4,0)</f>
        <v>1</v>
      </c>
      <c r="W992" s="40">
        <f t="shared" si="3826"/>
        <v>0.31</v>
      </c>
      <c r="X992" s="42">
        <f t="shared" ref="X992" si="4689">W992+X991</f>
        <v>416.95999999999992</v>
      </c>
      <c r="Y992" s="10">
        <f t="shared" ref="Y992" si="4690">S992</f>
        <v>5.85</v>
      </c>
      <c r="Z992" s="27">
        <v>0.68435897435897441</v>
      </c>
      <c r="AA992" s="28">
        <f t="shared" ref="AA992" si="4691">U992</f>
        <v>2.31</v>
      </c>
      <c r="AB992" s="27">
        <v>0</v>
      </c>
      <c r="AC992" s="40">
        <f t="shared" si="4189"/>
        <v>0</v>
      </c>
      <c r="AD992" s="40">
        <f t="shared" si="4190"/>
        <v>-0.68</v>
      </c>
      <c r="AE992" s="42">
        <f t="shared" ref="AE992" si="4692">AD992+AE991</f>
        <v>35.280000000000008</v>
      </c>
      <c r="AF992" s="10">
        <f t="shared" si="4682"/>
        <v>5.85</v>
      </c>
      <c r="AG992" s="27">
        <f t="shared" si="4462"/>
        <v>1</v>
      </c>
      <c r="AH992" s="28">
        <f t="shared" si="4463"/>
        <v>2.31</v>
      </c>
      <c r="AI992" s="27">
        <v>0</v>
      </c>
      <c r="AJ992" s="40">
        <f t="shared" si="4683"/>
        <v>-1</v>
      </c>
      <c r="AK992" s="42">
        <f t="shared" si="4654"/>
        <v>31.04</v>
      </c>
      <c r="AL992" s="70"/>
    </row>
    <row r="993" spans="1:38" x14ac:dyDescent="0.2">
      <c r="A993" s="72"/>
      <c r="B993" s="34">
        <f t="shared" si="3772"/>
        <v>988</v>
      </c>
      <c r="C993" s="2" t="s">
        <v>1639</v>
      </c>
      <c r="D993" s="55">
        <v>44821</v>
      </c>
      <c r="E993" s="2" t="s">
        <v>49</v>
      </c>
      <c r="F993" s="47" t="s">
        <v>29</v>
      </c>
      <c r="G993" s="47" t="s">
        <v>1468</v>
      </c>
      <c r="H993" s="47">
        <v>1100</v>
      </c>
      <c r="I993" s="47" t="s">
        <v>131</v>
      </c>
      <c r="J993" s="47" t="s">
        <v>120</v>
      </c>
      <c r="K993" s="121" t="s">
        <v>1544</v>
      </c>
      <c r="L993" s="33" t="s">
        <v>12</v>
      </c>
      <c r="M993" s="10">
        <v>3.73</v>
      </c>
      <c r="N993" s="27">
        <v>3.6545165238678092</v>
      </c>
      <c r="O993" s="28">
        <v>1.66</v>
      </c>
      <c r="P993" s="27">
        <v>0</v>
      </c>
      <c r="Q993" s="40">
        <f>ROUND(IF(OR($L993="1st",$L993="WON"),($M993*$N993)+($O993*$P993),IF(OR($L993="2nd",$L993="3rd"),IF($O993="NTD",0,($O993*$P993))))-($N993+$P993),1)</f>
        <v>-3.7</v>
      </c>
      <c r="R993" s="42">
        <f t="shared" ref="R993" si="4693">Q993+R992</f>
        <v>367.20000000000033</v>
      </c>
      <c r="S993" s="10">
        <f t="shared" ref="S993" si="4694">M993</f>
        <v>3.73</v>
      </c>
      <c r="T993" s="27">
        <f t="shared" ref="T993" si="4695">IF(S993&gt;0,T$4,0)</f>
        <v>1</v>
      </c>
      <c r="U993" s="28">
        <f t="shared" ref="U993" si="4696">O993</f>
        <v>1.66</v>
      </c>
      <c r="V993" s="27">
        <f t="shared" ref="V993" si="4697">IF(U993&gt;0,V$4,0)</f>
        <v>1</v>
      </c>
      <c r="W993" s="40">
        <f t="shared" si="3826"/>
        <v>-0.34</v>
      </c>
      <c r="X993" s="42">
        <f t="shared" ref="X993" si="4698">W993+X992</f>
        <v>416.61999999999995</v>
      </c>
      <c r="Y993" s="10">
        <f t="shared" ref="Y993" si="4699">S993</f>
        <v>3.73</v>
      </c>
      <c r="Z993" s="27">
        <v>1.0724161073825504</v>
      </c>
      <c r="AA993" s="28">
        <f t="shared" ref="AA993" si="4700">U993</f>
        <v>1.66</v>
      </c>
      <c r="AB993" s="27">
        <v>0</v>
      </c>
      <c r="AC993" s="40">
        <f t="shared" si="4189"/>
        <v>0</v>
      </c>
      <c r="AD993" s="40">
        <f t="shared" si="4190"/>
        <v>-1.07</v>
      </c>
      <c r="AE993" s="42">
        <f t="shared" ref="AE993" si="4701">AD993+AE992</f>
        <v>34.210000000000008</v>
      </c>
      <c r="AF993" s="10">
        <f t="shared" si="4682"/>
        <v>3.73</v>
      </c>
      <c r="AG993" s="27">
        <f t="shared" si="4462"/>
        <v>0.5</v>
      </c>
      <c r="AH993" s="28">
        <f t="shared" si="4463"/>
        <v>1.66</v>
      </c>
      <c r="AI993" s="27">
        <v>0</v>
      </c>
      <c r="AJ993" s="40">
        <f t="shared" si="4683"/>
        <v>-0.5</v>
      </c>
      <c r="AK993" s="42">
        <f t="shared" si="4654"/>
        <v>30.54</v>
      </c>
      <c r="AL993" s="70"/>
    </row>
    <row r="994" spans="1:38" x14ac:dyDescent="0.2">
      <c r="A994" s="72"/>
      <c r="B994" s="34">
        <f t="shared" si="3772"/>
        <v>989</v>
      </c>
      <c r="C994" s="2" t="s">
        <v>1640</v>
      </c>
      <c r="D994" s="55">
        <v>44823</v>
      </c>
      <c r="E994" s="2" t="s">
        <v>44</v>
      </c>
      <c r="F994" s="47" t="s">
        <v>34</v>
      </c>
      <c r="G994" s="47" t="s">
        <v>67</v>
      </c>
      <c r="H994" s="47">
        <v>1200</v>
      </c>
      <c r="I994" s="47" t="s">
        <v>128</v>
      </c>
      <c r="J994" s="47" t="s">
        <v>120</v>
      </c>
      <c r="K994" s="121" t="s">
        <v>1545</v>
      </c>
      <c r="L994" s="33" t="s">
        <v>56</v>
      </c>
      <c r="M994" s="10">
        <v>9.93</v>
      </c>
      <c r="N994" s="27">
        <v>1.1217293233082706</v>
      </c>
      <c r="O994" s="28">
        <v>3.75</v>
      </c>
      <c r="P994" s="27">
        <v>0.40363636363636329</v>
      </c>
      <c r="Q994" s="40">
        <f t="shared" si="3297"/>
        <v>-1.5</v>
      </c>
      <c r="R994" s="42">
        <f t="shared" ref="R994" si="4702">Q994+R993</f>
        <v>365.70000000000033</v>
      </c>
      <c r="S994" s="10">
        <f t="shared" ref="S994" si="4703">M994</f>
        <v>9.93</v>
      </c>
      <c r="T994" s="27">
        <f t="shared" ref="T994" si="4704">IF(S994&gt;0,T$4,0)</f>
        <v>1</v>
      </c>
      <c r="U994" s="28">
        <f t="shared" ref="U994" si="4705">O994</f>
        <v>3.75</v>
      </c>
      <c r="V994" s="27">
        <f t="shared" ref="V994" si="4706">IF(U994&gt;0,V$4,0)</f>
        <v>1</v>
      </c>
      <c r="W994" s="40">
        <f t="shared" si="3826"/>
        <v>-2</v>
      </c>
      <c r="X994" s="42">
        <f t="shared" ref="X994" si="4707">W994+X993</f>
        <v>414.61999999999995</v>
      </c>
      <c r="Y994" s="10">
        <f t="shared" ref="Y994" si="4708">S994</f>
        <v>9.93</v>
      </c>
      <c r="Z994" s="27">
        <v>0.40246231155778894</v>
      </c>
      <c r="AA994" s="28">
        <f t="shared" ref="AA994" si="4709">U994</f>
        <v>3.75</v>
      </c>
      <c r="AB994" s="27">
        <v>0</v>
      </c>
      <c r="AC994" s="40">
        <f t="shared" si="4189"/>
        <v>0</v>
      </c>
      <c r="AD994" s="40">
        <f t="shared" si="4190"/>
        <v>-0.4</v>
      </c>
      <c r="AE994" s="42">
        <f t="shared" ref="AE994" si="4710">AD994+AE993</f>
        <v>33.810000000000009</v>
      </c>
      <c r="AF994" s="10">
        <f t="shared" si="4682"/>
        <v>9.93</v>
      </c>
      <c r="AG994" s="27">
        <f t="shared" si="4462"/>
        <v>1</v>
      </c>
      <c r="AH994" s="28">
        <f t="shared" si="4463"/>
        <v>3.75</v>
      </c>
      <c r="AI994" s="27">
        <v>0</v>
      </c>
      <c r="AJ994" s="40">
        <f t="shared" si="4683"/>
        <v>-1</v>
      </c>
      <c r="AK994" s="42">
        <f t="shared" si="4654"/>
        <v>29.54</v>
      </c>
      <c r="AL994" s="70"/>
    </row>
    <row r="995" spans="1:38" x14ac:dyDescent="0.2">
      <c r="A995" s="72"/>
      <c r="B995" s="34">
        <f t="shared" si="3772"/>
        <v>990</v>
      </c>
      <c r="C995" s="2" t="s">
        <v>1641</v>
      </c>
      <c r="D995" s="55">
        <v>44823</v>
      </c>
      <c r="E995" s="2" t="s">
        <v>44</v>
      </c>
      <c r="F995" s="47" t="s">
        <v>41</v>
      </c>
      <c r="G995" s="47" t="s">
        <v>67</v>
      </c>
      <c r="H995" s="47">
        <v>1100</v>
      </c>
      <c r="I995" s="47" t="s">
        <v>128</v>
      </c>
      <c r="J995" s="47" t="s">
        <v>120</v>
      </c>
      <c r="K995" s="121" t="s">
        <v>1545</v>
      </c>
      <c r="L995" s="33" t="s">
        <v>56</v>
      </c>
      <c r="M995" s="10">
        <v>3.84</v>
      </c>
      <c r="N995" s="27">
        <v>3.5069565217391307</v>
      </c>
      <c r="O995" s="28">
        <v>1.62</v>
      </c>
      <c r="P995" s="27">
        <v>0</v>
      </c>
      <c r="Q995" s="40">
        <f t="shared" si="3297"/>
        <v>-3.5</v>
      </c>
      <c r="R995" s="42">
        <f t="shared" ref="R995" si="4711">Q995+R994</f>
        <v>362.20000000000033</v>
      </c>
      <c r="S995" s="10">
        <f t="shared" ref="S995" si="4712">M995</f>
        <v>3.84</v>
      </c>
      <c r="T995" s="27">
        <f t="shared" ref="T995" si="4713">IF(S995&gt;0,T$4,0)</f>
        <v>1</v>
      </c>
      <c r="U995" s="28">
        <f t="shared" ref="U995" si="4714">O995</f>
        <v>1.62</v>
      </c>
      <c r="V995" s="27">
        <f t="shared" ref="V995" si="4715">IF(U995&gt;0,V$4,0)</f>
        <v>1</v>
      </c>
      <c r="W995" s="40">
        <f t="shared" si="3826"/>
        <v>-2</v>
      </c>
      <c r="X995" s="42">
        <f t="shared" ref="X995" si="4716">W995+X994</f>
        <v>412.61999999999995</v>
      </c>
      <c r="Y995" s="10">
        <f t="shared" ref="Y995" si="4717">S995</f>
        <v>3.84</v>
      </c>
      <c r="Z995" s="27">
        <v>1.0424881467738609</v>
      </c>
      <c r="AA995" s="28">
        <f t="shared" ref="AA995" si="4718">U995</f>
        <v>1.62</v>
      </c>
      <c r="AB995" s="27">
        <v>0</v>
      </c>
      <c r="AC995" s="40">
        <f t="shared" si="4189"/>
        <v>0</v>
      </c>
      <c r="AD995" s="40">
        <f t="shared" si="4190"/>
        <v>-1.04</v>
      </c>
      <c r="AE995" s="42">
        <f t="shared" ref="AE995" si="4719">AD995+AE994</f>
        <v>32.77000000000001</v>
      </c>
      <c r="AF995" s="10">
        <f t="shared" si="4682"/>
        <v>3.84</v>
      </c>
      <c r="AG995" s="27">
        <f t="shared" si="4462"/>
        <v>1</v>
      </c>
      <c r="AH995" s="28">
        <f t="shared" si="4463"/>
        <v>1.62</v>
      </c>
      <c r="AI995" s="27">
        <v>0</v>
      </c>
      <c r="AJ995" s="40">
        <f t="shared" si="4683"/>
        <v>-1</v>
      </c>
      <c r="AK995" s="42">
        <f t="shared" si="4654"/>
        <v>28.54</v>
      </c>
      <c r="AL995" s="70"/>
    </row>
    <row r="996" spans="1:38" x14ac:dyDescent="0.2">
      <c r="A996" s="72"/>
      <c r="B996" s="34">
        <f t="shared" si="3772"/>
        <v>991</v>
      </c>
      <c r="C996" s="2" t="s">
        <v>1246</v>
      </c>
      <c r="D996" s="55">
        <v>44824</v>
      </c>
      <c r="E996" s="2" t="s">
        <v>447</v>
      </c>
      <c r="F996" s="47" t="s">
        <v>36</v>
      </c>
      <c r="G996" s="47" t="s">
        <v>67</v>
      </c>
      <c r="H996" s="47">
        <v>1000</v>
      </c>
      <c r="I996" s="47" t="s">
        <v>131</v>
      </c>
      <c r="J996" s="47" t="s">
        <v>120</v>
      </c>
      <c r="K996" s="121" t="s">
        <v>1545</v>
      </c>
      <c r="L996" s="33" t="s">
        <v>9</v>
      </c>
      <c r="M996" s="10">
        <v>1.63</v>
      </c>
      <c r="N996" s="27">
        <v>15.920000000000002</v>
      </c>
      <c r="O996" s="28">
        <v>1.0900000000000001</v>
      </c>
      <c r="P996" s="27">
        <v>0</v>
      </c>
      <c r="Q996" s="40">
        <f t="shared" si="3297"/>
        <v>10</v>
      </c>
      <c r="R996" s="42">
        <f t="shared" ref="R996" si="4720">Q996+R995</f>
        <v>372.20000000000033</v>
      </c>
      <c r="S996" s="10">
        <f t="shared" ref="S996" si="4721">M996</f>
        <v>1.63</v>
      </c>
      <c r="T996" s="27">
        <f t="shared" ref="T996" si="4722">IF(S996&gt;0,T$4,0)</f>
        <v>1</v>
      </c>
      <c r="U996" s="28">
        <f t="shared" ref="U996" si="4723">O996</f>
        <v>1.0900000000000001</v>
      </c>
      <c r="V996" s="27">
        <f t="shared" ref="V996" si="4724">IF(U996&gt;0,V$4,0)</f>
        <v>1</v>
      </c>
      <c r="W996" s="40">
        <f t="shared" si="3826"/>
        <v>0.72</v>
      </c>
      <c r="X996" s="42">
        <f t="shared" ref="X996" si="4725">W996+X995</f>
        <v>413.34</v>
      </c>
      <c r="Y996" s="10">
        <f t="shared" ref="Y996" si="4726">S996</f>
        <v>1.63</v>
      </c>
      <c r="Z996" s="27">
        <v>2.4515781637717122</v>
      </c>
      <c r="AA996" s="28">
        <f t="shared" ref="AA996" si="4727">U996</f>
        <v>1.0900000000000001</v>
      </c>
      <c r="AB996" s="27">
        <v>0</v>
      </c>
      <c r="AC996" s="40">
        <f t="shared" si="4189"/>
        <v>4</v>
      </c>
      <c r="AD996" s="40">
        <f t="shared" si="4190"/>
        <v>1.54</v>
      </c>
      <c r="AE996" s="42">
        <f t="shared" ref="AE996" si="4728">AD996+AE995</f>
        <v>34.310000000000009</v>
      </c>
      <c r="AF996" s="10">
        <f t="shared" si="4682"/>
        <v>1.63</v>
      </c>
      <c r="AG996" s="27">
        <f t="shared" si="4462"/>
        <v>1</v>
      </c>
      <c r="AH996" s="28">
        <f t="shared" si="4463"/>
        <v>1.0900000000000001</v>
      </c>
      <c r="AI996" s="27">
        <v>0</v>
      </c>
      <c r="AJ996" s="40">
        <f t="shared" si="4683"/>
        <v>0.63</v>
      </c>
      <c r="AK996" s="42">
        <f t="shared" si="4654"/>
        <v>29.169999999999998</v>
      </c>
      <c r="AL996" s="70"/>
    </row>
    <row r="997" spans="1:38" x14ac:dyDescent="0.2">
      <c r="A997" s="72"/>
      <c r="B997" s="34">
        <f t="shared" si="3772"/>
        <v>992</v>
      </c>
      <c r="C997" s="2" t="s">
        <v>1267</v>
      </c>
      <c r="D997" s="55">
        <v>44825</v>
      </c>
      <c r="E997" s="2" t="s">
        <v>40</v>
      </c>
      <c r="F997" s="47" t="s">
        <v>41</v>
      </c>
      <c r="G997" s="47" t="s">
        <v>67</v>
      </c>
      <c r="H997" s="47">
        <v>1100</v>
      </c>
      <c r="I997" s="47" t="s">
        <v>133</v>
      </c>
      <c r="J997" s="47" t="s">
        <v>120</v>
      </c>
      <c r="K997" s="121" t="s">
        <v>1546</v>
      </c>
      <c r="L997" s="33" t="s">
        <v>9</v>
      </c>
      <c r="M997" s="10">
        <v>3.73</v>
      </c>
      <c r="N997" s="27">
        <v>3.6545165238678092</v>
      </c>
      <c r="O997" s="28">
        <v>1.89</v>
      </c>
      <c r="P997" s="27">
        <v>4.1528571428571439</v>
      </c>
      <c r="Q997" s="40">
        <f t="shared" si="3297"/>
        <v>13.7</v>
      </c>
      <c r="R997" s="42">
        <f t="shared" ref="R997" si="4729">Q997+R996</f>
        <v>385.90000000000032</v>
      </c>
      <c r="S997" s="10">
        <f t="shared" ref="S997" si="4730">M997</f>
        <v>3.73</v>
      </c>
      <c r="T997" s="27">
        <f t="shared" ref="T997" si="4731">IF(S997&gt;0,T$4,0)</f>
        <v>1</v>
      </c>
      <c r="U997" s="28">
        <f t="shared" ref="U997" si="4732">O997</f>
        <v>1.89</v>
      </c>
      <c r="V997" s="27">
        <f t="shared" ref="V997" si="4733">IF(U997&gt;0,V$4,0)</f>
        <v>1</v>
      </c>
      <c r="W997" s="40">
        <f t="shared" si="3826"/>
        <v>3.62</v>
      </c>
      <c r="X997" s="42">
        <f t="shared" ref="X997" si="4734">W997+X996</f>
        <v>416.96</v>
      </c>
      <c r="Y997" s="10">
        <f t="shared" ref="Y997" si="4735">S997</f>
        <v>3.73</v>
      </c>
      <c r="Z997" s="27">
        <v>1.0724161073825504</v>
      </c>
      <c r="AA997" s="28">
        <f t="shared" ref="AA997" si="4736">U997</f>
        <v>1.89</v>
      </c>
      <c r="AB997" s="27">
        <v>0</v>
      </c>
      <c r="AC997" s="40">
        <f t="shared" si="4189"/>
        <v>4</v>
      </c>
      <c r="AD997" s="40">
        <f t="shared" si="4190"/>
        <v>2.93</v>
      </c>
      <c r="AE997" s="42">
        <f t="shared" ref="AE997" si="4737">AD997+AE996</f>
        <v>37.240000000000009</v>
      </c>
      <c r="AF997" s="10">
        <f t="shared" si="4682"/>
        <v>3.73</v>
      </c>
      <c r="AG997" s="27">
        <f t="shared" si="4462"/>
        <v>2</v>
      </c>
      <c r="AH997" s="28">
        <f t="shared" si="4463"/>
        <v>1.89</v>
      </c>
      <c r="AI997" s="27">
        <v>0</v>
      </c>
      <c r="AJ997" s="40">
        <f t="shared" si="4683"/>
        <v>5.46</v>
      </c>
      <c r="AK997" s="42">
        <f t="shared" si="4654"/>
        <v>34.629999999999995</v>
      </c>
      <c r="AL997" s="70"/>
    </row>
    <row r="998" spans="1:38" x14ac:dyDescent="0.2">
      <c r="A998" s="72"/>
      <c r="B998" s="34">
        <f t="shared" si="3772"/>
        <v>993</v>
      </c>
      <c r="C998" s="2" t="s">
        <v>1646</v>
      </c>
      <c r="D998" s="55">
        <v>44825</v>
      </c>
      <c r="E998" s="2" t="s">
        <v>634</v>
      </c>
      <c r="F998" s="47" t="s">
        <v>25</v>
      </c>
      <c r="G998" s="47" t="s">
        <v>67</v>
      </c>
      <c r="H998" s="47">
        <v>1200</v>
      </c>
      <c r="I998" s="47" t="s">
        <v>131</v>
      </c>
      <c r="J998" s="47" t="s">
        <v>178</v>
      </c>
      <c r="K998" s="121" t="s">
        <v>1545</v>
      </c>
      <c r="L998" s="33" t="s">
        <v>9</v>
      </c>
      <c r="M998" s="10">
        <v>6.2</v>
      </c>
      <c r="N998" s="27">
        <v>1.93</v>
      </c>
      <c r="O998" s="28">
        <v>1.79</v>
      </c>
      <c r="P998" s="27">
        <v>0</v>
      </c>
      <c r="Q998" s="40">
        <f t="shared" si="3297"/>
        <v>10</v>
      </c>
      <c r="R998" s="42">
        <f t="shared" ref="R998" si="4738">Q998+R997</f>
        <v>395.90000000000032</v>
      </c>
      <c r="S998" s="10">
        <f t="shared" ref="S998" si="4739">M998</f>
        <v>6.2</v>
      </c>
      <c r="T998" s="27">
        <f t="shared" ref="T998" si="4740">IF(S998&gt;0,T$4,0)</f>
        <v>1</v>
      </c>
      <c r="U998" s="28">
        <f t="shared" ref="U998" si="4741">O998</f>
        <v>1.79</v>
      </c>
      <c r="V998" s="27">
        <f t="shared" ref="V998" si="4742">IF(U998&gt;0,V$4,0)</f>
        <v>1</v>
      </c>
      <c r="W998" s="40">
        <f t="shared" si="3826"/>
        <v>5.99</v>
      </c>
      <c r="X998" s="42">
        <f t="shared" ref="X998" si="4743">W998+X997</f>
        <v>422.95</v>
      </c>
      <c r="Y998" s="10">
        <f t="shared" ref="Y998" si="4744">S998</f>
        <v>6.2</v>
      </c>
      <c r="Z998" s="27">
        <v>0.64548387096774196</v>
      </c>
      <c r="AA998" s="28">
        <f t="shared" ref="AA998" si="4745">U998</f>
        <v>1.79</v>
      </c>
      <c r="AB998" s="27">
        <v>0</v>
      </c>
      <c r="AC998" s="40">
        <f t="shared" si="4189"/>
        <v>4</v>
      </c>
      <c r="AD998" s="40">
        <f t="shared" si="4190"/>
        <v>3.36</v>
      </c>
      <c r="AE998" s="42">
        <f t="shared" ref="AE998" si="4746">AD998+AE997</f>
        <v>40.600000000000009</v>
      </c>
      <c r="AF998" s="10">
        <f t="shared" si="4682"/>
        <v>6.2</v>
      </c>
      <c r="AG998" s="27">
        <f t="shared" si="4462"/>
        <v>1</v>
      </c>
      <c r="AH998" s="28">
        <f t="shared" si="4463"/>
        <v>1.79</v>
      </c>
      <c r="AI998" s="27">
        <v>0</v>
      </c>
      <c r="AJ998" s="40">
        <f t="shared" si="4683"/>
        <v>5.2</v>
      </c>
      <c r="AK998" s="42">
        <f t="shared" si="4654"/>
        <v>39.83</v>
      </c>
      <c r="AL998" s="70"/>
    </row>
    <row r="999" spans="1:38" x14ac:dyDescent="0.2">
      <c r="A999" s="72"/>
      <c r="B999" s="34">
        <f t="shared" si="3772"/>
        <v>994</v>
      </c>
      <c r="C999" s="2" t="s">
        <v>1629</v>
      </c>
      <c r="D999" s="55">
        <v>44826</v>
      </c>
      <c r="E999" s="2" t="s">
        <v>602</v>
      </c>
      <c r="F999" s="47" t="s">
        <v>36</v>
      </c>
      <c r="G999" s="47" t="s">
        <v>67</v>
      </c>
      <c r="H999" s="47">
        <v>1000</v>
      </c>
      <c r="I999" s="47" t="s">
        <v>131</v>
      </c>
      <c r="J999" s="47" t="s">
        <v>178</v>
      </c>
      <c r="K999" s="121" t="s">
        <v>1546</v>
      </c>
      <c r="L999" s="33" t="s">
        <v>12</v>
      </c>
      <c r="M999" s="10">
        <v>2.71</v>
      </c>
      <c r="N999" s="27">
        <v>5.8732361516034972</v>
      </c>
      <c r="O999" s="28">
        <v>1.39</v>
      </c>
      <c r="P999" s="27">
        <v>0</v>
      </c>
      <c r="Q999" s="40">
        <f t="shared" si="3297"/>
        <v>-5.9</v>
      </c>
      <c r="R999" s="42">
        <f t="shared" ref="R999" si="4747">Q999+R998</f>
        <v>390.00000000000034</v>
      </c>
      <c r="S999" s="10">
        <f t="shared" ref="S999" si="4748">M999</f>
        <v>2.71</v>
      </c>
      <c r="T999" s="27">
        <f t="shared" ref="T999" si="4749">IF(S999&gt;0,T$4,0)</f>
        <v>1</v>
      </c>
      <c r="U999" s="28">
        <f t="shared" ref="U999" si="4750">O999</f>
        <v>1.39</v>
      </c>
      <c r="V999" s="27">
        <f t="shared" ref="V999" si="4751">IF(U999&gt;0,V$4,0)</f>
        <v>1</v>
      </c>
      <c r="W999" s="40">
        <f t="shared" si="3826"/>
        <v>-0.61</v>
      </c>
      <c r="X999" s="42">
        <f t="shared" ref="X999" si="4752">W999+X998</f>
        <v>422.34</v>
      </c>
      <c r="Y999" s="10">
        <f t="shared" ref="Y999" si="4753">S999</f>
        <v>2.71</v>
      </c>
      <c r="Z999" s="27">
        <v>1.476684387737019</v>
      </c>
      <c r="AA999" s="28">
        <f t="shared" ref="AA999" si="4754">U999</f>
        <v>1.39</v>
      </c>
      <c r="AB999" s="27">
        <v>0</v>
      </c>
      <c r="AC999" s="40">
        <f t="shared" si="4189"/>
        <v>0</v>
      </c>
      <c r="AD999" s="40">
        <f t="shared" si="4190"/>
        <v>-1.48</v>
      </c>
      <c r="AE999" s="42">
        <f t="shared" ref="AE999" si="4755">AD999+AE998</f>
        <v>39.120000000000012</v>
      </c>
      <c r="AF999" s="10">
        <f t="shared" si="4682"/>
        <v>2.71</v>
      </c>
      <c r="AG999" s="27">
        <f t="shared" si="4462"/>
        <v>2</v>
      </c>
      <c r="AH999" s="28">
        <f t="shared" si="4463"/>
        <v>1.39</v>
      </c>
      <c r="AI999" s="27">
        <v>0</v>
      </c>
      <c r="AJ999" s="40">
        <f t="shared" si="4683"/>
        <v>-2</v>
      </c>
      <c r="AK999" s="42">
        <f t="shared" si="4654"/>
        <v>37.83</v>
      </c>
      <c r="AL999" s="70"/>
    </row>
    <row r="1000" spans="1:38" x14ac:dyDescent="0.2">
      <c r="A1000" s="72"/>
      <c r="B1000" s="34">
        <f t="shared" si="3772"/>
        <v>995</v>
      </c>
      <c r="C1000" s="2" t="s">
        <v>1648</v>
      </c>
      <c r="D1000" s="55">
        <v>44826</v>
      </c>
      <c r="E1000" s="2" t="s">
        <v>44</v>
      </c>
      <c r="F1000" s="47" t="s">
        <v>10</v>
      </c>
      <c r="G1000" s="47" t="s">
        <v>67</v>
      </c>
      <c r="H1000" s="47">
        <v>1100</v>
      </c>
      <c r="I1000" s="47" t="s">
        <v>128</v>
      </c>
      <c r="J1000" s="47" t="s">
        <v>120</v>
      </c>
      <c r="K1000" s="121" t="s">
        <v>1544</v>
      </c>
      <c r="L1000" s="33" t="s">
        <v>56</v>
      </c>
      <c r="M1000" s="10">
        <v>4.18</v>
      </c>
      <c r="N1000" s="27">
        <v>3.1454901960784314</v>
      </c>
      <c r="O1000" s="28">
        <v>2.0699999999999998</v>
      </c>
      <c r="P1000" s="27">
        <v>2.9835294117647058</v>
      </c>
      <c r="Q1000" s="40">
        <f t="shared" si="3297"/>
        <v>-6.1</v>
      </c>
      <c r="R1000" s="42">
        <f t="shared" ref="R1000" si="4756">Q1000+R999</f>
        <v>383.90000000000032</v>
      </c>
      <c r="S1000" s="10">
        <f t="shared" ref="S1000" si="4757">M1000</f>
        <v>4.18</v>
      </c>
      <c r="T1000" s="27">
        <f t="shared" ref="T1000" si="4758">IF(S1000&gt;0,T$4,0)</f>
        <v>1</v>
      </c>
      <c r="U1000" s="28">
        <f t="shared" ref="U1000" si="4759">O1000</f>
        <v>2.0699999999999998</v>
      </c>
      <c r="V1000" s="27">
        <f t="shared" ref="V1000" si="4760">IF(U1000&gt;0,V$4,0)</f>
        <v>1</v>
      </c>
      <c r="W1000" s="40">
        <f t="shared" si="3826"/>
        <v>-2</v>
      </c>
      <c r="X1000" s="42">
        <f t="shared" ref="X1000" si="4761">W1000+X999</f>
        <v>420.34</v>
      </c>
      <c r="Y1000" s="10">
        <f t="shared" ref="Y1000" si="4762">S1000</f>
        <v>4.18</v>
      </c>
      <c r="Z1000" s="27">
        <v>0.95670658682634713</v>
      </c>
      <c r="AA1000" s="28">
        <f t="shared" ref="AA1000" si="4763">U1000</f>
        <v>2.0699999999999998</v>
      </c>
      <c r="AB1000" s="27">
        <v>0</v>
      </c>
      <c r="AC1000" s="40">
        <f t="shared" si="4189"/>
        <v>0</v>
      </c>
      <c r="AD1000" s="40">
        <f t="shared" si="4190"/>
        <v>-0.96</v>
      </c>
      <c r="AE1000" s="42">
        <f t="shared" ref="AE1000" si="4764">AD1000+AE999</f>
        <v>38.160000000000011</v>
      </c>
      <c r="AF1000" s="10">
        <f t="shared" si="4682"/>
        <v>4.18</v>
      </c>
      <c r="AG1000" s="27">
        <f t="shared" si="4462"/>
        <v>0.5</v>
      </c>
      <c r="AH1000" s="28">
        <f t="shared" si="4463"/>
        <v>2.0699999999999998</v>
      </c>
      <c r="AI1000" s="27">
        <v>0</v>
      </c>
      <c r="AJ1000" s="40">
        <f t="shared" si="4683"/>
        <v>-0.5</v>
      </c>
      <c r="AK1000" s="42">
        <f t="shared" si="4654"/>
        <v>37.33</v>
      </c>
      <c r="AL1000" s="70"/>
    </row>
    <row r="1001" spans="1:38" x14ac:dyDescent="0.2">
      <c r="A1001" s="72"/>
      <c r="B1001" s="34">
        <f t="shared" si="3772"/>
        <v>996</v>
      </c>
      <c r="C1001" s="2" t="s">
        <v>1643</v>
      </c>
      <c r="D1001" s="55">
        <v>44827</v>
      </c>
      <c r="E1001" s="2" t="s">
        <v>646</v>
      </c>
      <c r="F1001" s="47" t="s">
        <v>46</v>
      </c>
      <c r="G1001" s="47" t="s">
        <v>67</v>
      </c>
      <c r="H1001" s="47">
        <v>1000</v>
      </c>
      <c r="I1001" s="47" t="s">
        <v>132</v>
      </c>
      <c r="J1001" s="47" t="s">
        <v>178</v>
      </c>
      <c r="K1001" s="121" t="s">
        <v>1546</v>
      </c>
      <c r="L1001" s="33" t="s">
        <v>9</v>
      </c>
      <c r="M1001" s="10">
        <v>2.04</v>
      </c>
      <c r="N1001" s="27">
        <v>9.6557575757575744</v>
      </c>
      <c r="O1001" s="28">
        <v>1.3</v>
      </c>
      <c r="P1001" s="27">
        <v>0</v>
      </c>
      <c r="Q1001" s="40">
        <f t="shared" si="3297"/>
        <v>10</v>
      </c>
      <c r="R1001" s="42">
        <f t="shared" ref="R1001" si="4765">Q1001+R1000</f>
        <v>393.90000000000032</v>
      </c>
      <c r="S1001" s="10">
        <f t="shared" ref="S1001" si="4766">M1001</f>
        <v>2.04</v>
      </c>
      <c r="T1001" s="27">
        <f t="shared" ref="T1001" si="4767">IF(S1001&gt;0,T$4,0)</f>
        <v>1</v>
      </c>
      <c r="U1001" s="28">
        <f t="shared" ref="U1001" si="4768">O1001</f>
        <v>1.3</v>
      </c>
      <c r="V1001" s="27">
        <f t="shared" ref="V1001" si="4769">IF(U1001&gt;0,V$4,0)</f>
        <v>1</v>
      </c>
      <c r="W1001" s="40">
        <f t="shared" si="3826"/>
        <v>1.34</v>
      </c>
      <c r="X1001" s="42">
        <f t="shared" ref="X1001" si="4770">W1001+X1000</f>
        <v>421.67999999999995</v>
      </c>
      <c r="Y1001" s="10">
        <f t="shared" ref="Y1001" si="4771">S1001</f>
        <v>2.04</v>
      </c>
      <c r="Z1001" s="27">
        <v>1.9615337423312886</v>
      </c>
      <c r="AA1001" s="28">
        <f t="shared" ref="AA1001" si="4772">U1001</f>
        <v>1.3</v>
      </c>
      <c r="AB1001" s="27">
        <v>0</v>
      </c>
      <c r="AC1001" s="40">
        <f t="shared" si="4189"/>
        <v>4</v>
      </c>
      <c r="AD1001" s="40">
        <f t="shared" si="4190"/>
        <v>2.04</v>
      </c>
      <c r="AE1001" s="42">
        <f t="shared" ref="AE1001" si="4773">AD1001+AE1000</f>
        <v>40.20000000000001</v>
      </c>
      <c r="AF1001" s="10">
        <f t="shared" si="4682"/>
        <v>2.04</v>
      </c>
      <c r="AG1001" s="27">
        <f t="shared" si="4462"/>
        <v>2</v>
      </c>
      <c r="AH1001" s="28">
        <f t="shared" si="4463"/>
        <v>1.3</v>
      </c>
      <c r="AI1001" s="27">
        <v>0</v>
      </c>
      <c r="AJ1001" s="40">
        <f t="shared" si="4683"/>
        <v>2.08</v>
      </c>
      <c r="AK1001" s="42">
        <f t="shared" si="4654"/>
        <v>39.409999999999997</v>
      </c>
      <c r="AL1001" s="70"/>
    </row>
    <row r="1002" spans="1:38" x14ac:dyDescent="0.2">
      <c r="A1002" s="72"/>
      <c r="B1002" s="34">
        <f t="shared" si="3772"/>
        <v>997</v>
      </c>
      <c r="C1002" s="2" t="s">
        <v>1365</v>
      </c>
      <c r="D1002" s="55">
        <v>44827</v>
      </c>
      <c r="E1002" s="2" t="s">
        <v>646</v>
      </c>
      <c r="F1002" s="47" t="s">
        <v>46</v>
      </c>
      <c r="G1002" s="47" t="s">
        <v>67</v>
      </c>
      <c r="H1002" s="47">
        <v>1000</v>
      </c>
      <c r="I1002" s="47" t="s">
        <v>132</v>
      </c>
      <c r="J1002" s="47" t="s">
        <v>178</v>
      </c>
      <c r="K1002" s="121" t="s">
        <v>1544</v>
      </c>
      <c r="L1002" s="33" t="s">
        <v>12</v>
      </c>
      <c r="M1002" s="10">
        <v>7.24</v>
      </c>
      <c r="N1002" s="27">
        <v>1.6060000000000003</v>
      </c>
      <c r="O1002" s="28">
        <v>2.5</v>
      </c>
      <c r="P1002" s="27">
        <v>1.04</v>
      </c>
      <c r="Q1002" s="40">
        <f t="shared" si="3297"/>
        <v>0</v>
      </c>
      <c r="R1002" s="42">
        <f t="shared" ref="R1002" si="4774">Q1002+R1001</f>
        <v>393.90000000000032</v>
      </c>
      <c r="S1002" s="10">
        <f t="shared" ref="S1002" si="4775">M1002</f>
        <v>7.24</v>
      </c>
      <c r="T1002" s="27">
        <f t="shared" ref="T1002" si="4776">IF(S1002&gt;0,T$4,0)</f>
        <v>1</v>
      </c>
      <c r="U1002" s="28">
        <f t="shared" ref="U1002" si="4777">O1002</f>
        <v>2.5</v>
      </c>
      <c r="V1002" s="27">
        <f t="shared" ref="V1002" si="4778">IF(U1002&gt;0,V$4,0)</f>
        <v>1</v>
      </c>
      <c r="W1002" s="40">
        <f t="shared" si="3826"/>
        <v>0.5</v>
      </c>
      <c r="X1002" s="42">
        <f t="shared" ref="X1002" si="4779">W1002+X1001</f>
        <v>422.17999999999995</v>
      </c>
      <c r="Y1002" s="10">
        <f t="shared" ref="Y1002" si="4780">S1002</f>
        <v>7.24</v>
      </c>
      <c r="Z1002" s="27">
        <v>0.55306340238543639</v>
      </c>
      <c r="AA1002" s="28">
        <f t="shared" ref="AA1002" si="4781">U1002</f>
        <v>2.5</v>
      </c>
      <c r="AB1002" s="27">
        <v>0</v>
      </c>
      <c r="AC1002" s="40">
        <f t="shared" si="4189"/>
        <v>0</v>
      </c>
      <c r="AD1002" s="40">
        <f t="shared" si="4190"/>
        <v>-0.55000000000000004</v>
      </c>
      <c r="AE1002" s="42">
        <f t="shared" ref="AE1002" si="4782">AD1002+AE1001</f>
        <v>39.650000000000013</v>
      </c>
      <c r="AF1002" s="10">
        <f t="shared" si="4682"/>
        <v>7.24</v>
      </c>
      <c r="AG1002" s="27">
        <f t="shared" si="4462"/>
        <v>0.5</v>
      </c>
      <c r="AH1002" s="28">
        <f t="shared" si="4463"/>
        <v>2.5</v>
      </c>
      <c r="AI1002" s="27">
        <v>0</v>
      </c>
      <c r="AJ1002" s="40">
        <f t="shared" si="4683"/>
        <v>-0.5</v>
      </c>
      <c r="AK1002" s="42">
        <f t="shared" si="4654"/>
        <v>38.909999999999997</v>
      </c>
      <c r="AL1002" s="70"/>
    </row>
    <row r="1003" spans="1:38" x14ac:dyDescent="0.2">
      <c r="A1003" s="72"/>
      <c r="B1003" s="34">
        <f t="shared" si="3772"/>
        <v>998</v>
      </c>
      <c r="C1003" s="2" t="s">
        <v>1649</v>
      </c>
      <c r="D1003" s="55">
        <v>44827</v>
      </c>
      <c r="E1003" s="2" t="s">
        <v>1650</v>
      </c>
      <c r="F1003" s="47" t="s">
        <v>41</v>
      </c>
      <c r="G1003" s="47" t="s">
        <v>70</v>
      </c>
      <c r="H1003" s="47">
        <v>1300</v>
      </c>
      <c r="I1003" s="47" t="s">
        <v>131</v>
      </c>
      <c r="J1003" s="47" t="s">
        <v>120</v>
      </c>
      <c r="K1003" s="121" t="s">
        <v>1544</v>
      </c>
      <c r="L1003" s="33" t="s">
        <v>92</v>
      </c>
      <c r="M1003" s="10">
        <v>7.37</v>
      </c>
      <c r="N1003" s="27">
        <v>1.5727450980392157</v>
      </c>
      <c r="O1003" s="28">
        <v>2.69</v>
      </c>
      <c r="P1003" s="27">
        <v>0.90571428571428569</v>
      </c>
      <c r="Q1003" s="40">
        <f t="shared" si="3297"/>
        <v>-2.5</v>
      </c>
      <c r="R1003" s="42">
        <f t="shared" ref="R1003" si="4783">Q1003+R1002</f>
        <v>391.40000000000032</v>
      </c>
      <c r="S1003" s="10">
        <f t="shared" ref="S1003" si="4784">M1003</f>
        <v>7.37</v>
      </c>
      <c r="T1003" s="27">
        <f t="shared" ref="T1003" si="4785">IF(S1003&gt;0,T$4,0)</f>
        <v>1</v>
      </c>
      <c r="U1003" s="28">
        <f t="shared" ref="U1003" si="4786">O1003</f>
        <v>2.69</v>
      </c>
      <c r="V1003" s="27">
        <f t="shared" ref="V1003" si="4787">IF(U1003&gt;0,V$4,0)</f>
        <v>1</v>
      </c>
      <c r="W1003" s="40">
        <f t="shared" si="3826"/>
        <v>-2</v>
      </c>
      <c r="X1003" s="42">
        <f t="shared" ref="X1003" si="4788">W1003+X1002</f>
        <v>420.17999999999995</v>
      </c>
      <c r="Y1003" s="10">
        <f t="shared" ref="Y1003" si="4789">S1003</f>
        <v>7.37</v>
      </c>
      <c r="Z1003" s="27">
        <v>0.54266092564193336</v>
      </c>
      <c r="AA1003" s="28">
        <f t="shared" ref="AA1003" si="4790">U1003</f>
        <v>2.69</v>
      </c>
      <c r="AB1003" s="27">
        <v>0</v>
      </c>
      <c r="AC1003" s="40">
        <f t="shared" si="4189"/>
        <v>0</v>
      </c>
      <c r="AD1003" s="40">
        <f t="shared" si="4190"/>
        <v>-0.54</v>
      </c>
      <c r="AE1003" s="42">
        <f t="shared" ref="AE1003" si="4791">AD1003+AE1002</f>
        <v>39.110000000000014</v>
      </c>
      <c r="AF1003" s="10">
        <f t="shared" si="4682"/>
        <v>7.37</v>
      </c>
      <c r="AG1003" s="27">
        <f t="shared" si="4462"/>
        <v>0.5</v>
      </c>
      <c r="AH1003" s="28">
        <f t="shared" si="4463"/>
        <v>2.69</v>
      </c>
      <c r="AI1003" s="27">
        <v>0</v>
      </c>
      <c r="AJ1003" s="40">
        <f t="shared" si="4683"/>
        <v>-0.5</v>
      </c>
      <c r="AK1003" s="42">
        <f t="shared" si="4654"/>
        <v>38.409999999999997</v>
      </c>
      <c r="AL1003" s="70"/>
    </row>
    <row r="1004" spans="1:38" x14ac:dyDescent="0.2">
      <c r="A1004" s="72"/>
      <c r="B1004" s="34">
        <f t="shared" si="3772"/>
        <v>999</v>
      </c>
      <c r="C1004" s="2" t="s">
        <v>1581</v>
      </c>
      <c r="D1004" s="55">
        <v>44828</v>
      </c>
      <c r="E1004" s="2" t="s">
        <v>719</v>
      </c>
      <c r="F1004" s="47" t="s">
        <v>36</v>
      </c>
      <c r="G1004" s="47" t="s">
        <v>67</v>
      </c>
      <c r="H1004" s="47">
        <v>1400</v>
      </c>
      <c r="I1004" s="47" t="s">
        <v>131</v>
      </c>
      <c r="J1004" s="47" t="s">
        <v>178</v>
      </c>
      <c r="K1004" s="121" t="s">
        <v>1544</v>
      </c>
      <c r="L1004" s="33" t="s">
        <v>9</v>
      </c>
      <c r="M1004" s="10">
        <v>4.5999999999999996</v>
      </c>
      <c r="N1004" s="27">
        <v>2.7717241379310344</v>
      </c>
      <c r="O1004" s="28">
        <v>1.93</v>
      </c>
      <c r="P1004" s="27">
        <v>2.9466666666666663</v>
      </c>
      <c r="Q1004" s="40">
        <f t="shared" si="3297"/>
        <v>12.7</v>
      </c>
      <c r="R1004" s="42">
        <f t="shared" ref="R1004" si="4792">Q1004+R1003</f>
        <v>404.10000000000031</v>
      </c>
      <c r="S1004" s="10">
        <f t="shared" ref="S1004" si="4793">M1004</f>
        <v>4.5999999999999996</v>
      </c>
      <c r="T1004" s="27">
        <f t="shared" ref="T1004" si="4794">IF(S1004&gt;0,T$4,0)</f>
        <v>1</v>
      </c>
      <c r="U1004" s="28">
        <f t="shared" ref="U1004" si="4795">O1004</f>
        <v>1.93</v>
      </c>
      <c r="V1004" s="27">
        <f t="shared" ref="V1004" si="4796">IF(U1004&gt;0,V$4,0)</f>
        <v>1</v>
      </c>
      <c r="W1004" s="40">
        <f t="shared" si="3826"/>
        <v>4.53</v>
      </c>
      <c r="X1004" s="42">
        <f t="shared" ref="X1004" si="4797">W1004+X1003</f>
        <v>424.70999999999992</v>
      </c>
      <c r="Y1004" s="10">
        <f t="shared" ref="Y1004" si="4798">S1004</f>
        <v>4.5999999999999996</v>
      </c>
      <c r="Z1004" s="27">
        <v>0.86869565217391298</v>
      </c>
      <c r="AA1004" s="28">
        <f t="shared" ref="AA1004" si="4799">U1004</f>
        <v>1.93</v>
      </c>
      <c r="AB1004" s="27">
        <v>0</v>
      </c>
      <c r="AC1004" s="40">
        <f t="shared" si="4189"/>
        <v>4</v>
      </c>
      <c r="AD1004" s="40">
        <f t="shared" si="4190"/>
        <v>3.13</v>
      </c>
      <c r="AE1004" s="42">
        <f t="shared" ref="AE1004" si="4800">AD1004+AE1003</f>
        <v>42.240000000000016</v>
      </c>
      <c r="AF1004" s="10">
        <f t="shared" si="4682"/>
        <v>4.5999999999999996</v>
      </c>
      <c r="AG1004" s="27">
        <f t="shared" si="4462"/>
        <v>0.5</v>
      </c>
      <c r="AH1004" s="28">
        <f t="shared" si="4463"/>
        <v>1.93</v>
      </c>
      <c r="AI1004" s="27">
        <v>0</v>
      </c>
      <c r="AJ1004" s="40">
        <f t="shared" si="4683"/>
        <v>1.8</v>
      </c>
      <c r="AK1004" s="42">
        <f t="shared" si="4654"/>
        <v>40.209999999999994</v>
      </c>
      <c r="AL1004" s="70"/>
    </row>
    <row r="1005" spans="1:38" x14ac:dyDescent="0.2">
      <c r="A1005" s="72"/>
      <c r="B1005" s="34">
        <f t="shared" si="3772"/>
        <v>1000</v>
      </c>
      <c r="C1005" s="2" t="s">
        <v>1651</v>
      </c>
      <c r="D1005" s="55">
        <v>44829</v>
      </c>
      <c r="E1005" s="2" t="s">
        <v>1652</v>
      </c>
      <c r="F1005" s="47" t="s">
        <v>10</v>
      </c>
      <c r="G1005" s="47" t="s">
        <v>67</v>
      </c>
      <c r="H1005" s="47">
        <v>1100</v>
      </c>
      <c r="I1005" s="47" t="s">
        <v>131</v>
      </c>
      <c r="J1005" s="47" t="s">
        <v>438</v>
      </c>
      <c r="K1005" s="121" t="s">
        <v>1546</v>
      </c>
      <c r="L1005" s="33" t="s">
        <v>62</v>
      </c>
      <c r="M1005" s="10">
        <v>5.41</v>
      </c>
      <c r="N1005" s="27">
        <v>2.2650617283950618</v>
      </c>
      <c r="O1005" s="28">
        <v>2.4</v>
      </c>
      <c r="P1005" s="27">
        <v>1.6381818181818182</v>
      </c>
      <c r="Q1005" s="40">
        <f t="shared" si="3297"/>
        <v>-3.9</v>
      </c>
      <c r="R1005" s="42">
        <f t="shared" ref="R1005" si="4801">Q1005+R1004</f>
        <v>400.20000000000033</v>
      </c>
      <c r="S1005" s="10">
        <f t="shared" ref="S1005" si="4802">M1005</f>
        <v>5.41</v>
      </c>
      <c r="T1005" s="27">
        <f t="shared" ref="T1005" si="4803">IF(S1005&gt;0,T$4,0)</f>
        <v>1</v>
      </c>
      <c r="U1005" s="28">
        <f t="shared" ref="U1005" si="4804">O1005</f>
        <v>2.4</v>
      </c>
      <c r="V1005" s="27">
        <f t="shared" ref="V1005" si="4805">IF(U1005&gt;0,V$4,0)</f>
        <v>1</v>
      </c>
      <c r="W1005" s="40">
        <f t="shared" si="3826"/>
        <v>-2</v>
      </c>
      <c r="X1005" s="42">
        <f t="shared" ref="X1005" si="4806">W1005+X1004</f>
        <v>422.70999999999992</v>
      </c>
      <c r="Y1005" s="10">
        <f t="shared" ref="Y1005" si="4807">S1005</f>
        <v>5.41</v>
      </c>
      <c r="Z1005" s="27">
        <v>0.73962962962962975</v>
      </c>
      <c r="AA1005" s="28">
        <f t="shared" ref="AA1005" si="4808">U1005</f>
        <v>2.4</v>
      </c>
      <c r="AB1005" s="27">
        <v>0</v>
      </c>
      <c r="AC1005" s="40">
        <f t="shared" si="4189"/>
        <v>0</v>
      </c>
      <c r="AD1005" s="40">
        <f t="shared" si="4190"/>
        <v>-0.74</v>
      </c>
      <c r="AE1005" s="42">
        <f t="shared" ref="AE1005" si="4809">AD1005+AE1004</f>
        <v>41.500000000000014</v>
      </c>
      <c r="AF1005" s="10">
        <f t="shared" si="4682"/>
        <v>5.41</v>
      </c>
      <c r="AG1005" s="27">
        <f t="shared" si="4462"/>
        <v>2</v>
      </c>
      <c r="AH1005" s="28">
        <f t="shared" si="4463"/>
        <v>2.4</v>
      </c>
      <c r="AI1005" s="27">
        <v>0</v>
      </c>
      <c r="AJ1005" s="40">
        <f t="shared" si="4683"/>
        <v>-2</v>
      </c>
      <c r="AK1005" s="42">
        <f t="shared" si="4654"/>
        <v>38.209999999999994</v>
      </c>
      <c r="AL1005" s="70"/>
    </row>
    <row r="1006" spans="1:38" x14ac:dyDescent="0.2">
      <c r="A1006" s="72"/>
      <c r="B1006" s="34">
        <f t="shared" si="3772"/>
        <v>1001</v>
      </c>
      <c r="C1006" s="2" t="s">
        <v>1656</v>
      </c>
      <c r="D1006" s="55">
        <v>44832</v>
      </c>
      <c r="E1006" s="2" t="s">
        <v>94</v>
      </c>
      <c r="F1006" s="47" t="s">
        <v>36</v>
      </c>
      <c r="G1006" s="47" t="s">
        <v>67</v>
      </c>
      <c r="H1006" s="47">
        <v>1200</v>
      </c>
      <c r="I1006" s="47" t="s">
        <v>132</v>
      </c>
      <c r="J1006" s="47" t="s">
        <v>178</v>
      </c>
      <c r="K1006" s="121" t="s">
        <v>1544</v>
      </c>
      <c r="L1006" s="33" t="s">
        <v>62</v>
      </c>
      <c r="M1006" s="10">
        <v>6.8</v>
      </c>
      <c r="N1006" s="27">
        <v>1.7235396518375241</v>
      </c>
      <c r="O1006" s="28">
        <v>2.52</v>
      </c>
      <c r="P1006" s="27">
        <v>1.1466666666666667</v>
      </c>
      <c r="Q1006" s="40">
        <f t="shared" si="3297"/>
        <v>-2.9</v>
      </c>
      <c r="R1006" s="42">
        <f t="shared" ref="R1006" si="4810">Q1006+R1005</f>
        <v>397.30000000000035</v>
      </c>
      <c r="S1006" s="10">
        <f t="shared" ref="S1006" si="4811">M1006</f>
        <v>6.8</v>
      </c>
      <c r="T1006" s="27">
        <f t="shared" ref="T1006" si="4812">IF(S1006&gt;0,T$4,0)</f>
        <v>1</v>
      </c>
      <c r="U1006" s="28">
        <f t="shared" ref="U1006" si="4813">O1006</f>
        <v>2.52</v>
      </c>
      <c r="V1006" s="27">
        <f t="shared" ref="V1006" si="4814">IF(U1006&gt;0,V$4,0)</f>
        <v>1</v>
      </c>
      <c r="W1006" s="40">
        <f t="shared" si="3826"/>
        <v>-2</v>
      </c>
      <c r="X1006" s="42">
        <f t="shared" ref="X1006" si="4815">W1006+X1005</f>
        <v>420.70999999999992</v>
      </c>
      <c r="Y1006" s="10">
        <f t="shared" ref="Y1006" si="4816">S1006</f>
        <v>6.8</v>
      </c>
      <c r="Z1006" s="27">
        <v>0.5879411764705883</v>
      </c>
      <c r="AA1006" s="28">
        <f t="shared" ref="AA1006" si="4817">U1006</f>
        <v>2.52</v>
      </c>
      <c r="AB1006" s="27">
        <v>0</v>
      </c>
      <c r="AC1006" s="40">
        <f t="shared" si="4189"/>
        <v>0</v>
      </c>
      <c r="AD1006" s="40">
        <f t="shared" si="4190"/>
        <v>-0.59</v>
      </c>
      <c r="AE1006" s="42">
        <f t="shared" ref="AE1006" si="4818">AD1006+AE1005</f>
        <v>40.910000000000011</v>
      </c>
      <c r="AF1006" s="10">
        <f t="shared" si="4682"/>
        <v>6.8</v>
      </c>
      <c r="AG1006" s="27">
        <f t="shared" ref="AG1006:AG1046" si="4819">IF(K1006=$AH$3,$AG$3,IF(K1006=$AH$4,$AG$4,IF(K1006=$AJ$3,$AI$3,IF(K1006=$AJ$4,$AI$4,0))))</f>
        <v>0.5</v>
      </c>
      <c r="AH1006" s="28">
        <f t="shared" ref="AH1006:AH1046" si="4820">O1006</f>
        <v>2.52</v>
      </c>
      <c r="AI1006" s="27">
        <v>0</v>
      </c>
      <c r="AJ1006" s="40">
        <f t="shared" si="4683"/>
        <v>-0.5</v>
      </c>
      <c r="AK1006" s="42">
        <f t="shared" si="4654"/>
        <v>37.709999999999994</v>
      </c>
      <c r="AL1006" s="70"/>
    </row>
    <row r="1007" spans="1:38" x14ac:dyDescent="0.2">
      <c r="A1007" s="72"/>
      <c r="B1007" s="34">
        <f t="shared" si="3772"/>
        <v>1002</v>
      </c>
      <c r="C1007" s="2" t="s">
        <v>1657</v>
      </c>
      <c r="D1007" s="55">
        <v>44832</v>
      </c>
      <c r="E1007" s="2" t="s">
        <v>94</v>
      </c>
      <c r="F1007" s="47" t="s">
        <v>36</v>
      </c>
      <c r="G1007" s="47" t="s">
        <v>67</v>
      </c>
      <c r="H1007" s="47">
        <v>1200</v>
      </c>
      <c r="I1007" s="47" t="s">
        <v>132</v>
      </c>
      <c r="J1007" s="47" t="s">
        <v>178</v>
      </c>
      <c r="K1007" s="121" t="s">
        <v>1544</v>
      </c>
      <c r="L1007" s="33" t="s">
        <v>66</v>
      </c>
      <c r="M1007" s="10">
        <v>17</v>
      </c>
      <c r="N1007" s="27">
        <v>0.62250000000000005</v>
      </c>
      <c r="O1007" s="28">
        <v>6.13</v>
      </c>
      <c r="P1007" s="27">
        <v>0.12000000000000002</v>
      </c>
      <c r="Q1007" s="40">
        <f t="shared" si="3297"/>
        <v>-0.7</v>
      </c>
      <c r="R1007" s="42">
        <f t="shared" ref="R1007" si="4821">Q1007+R1006</f>
        <v>396.60000000000036</v>
      </c>
      <c r="S1007" s="10">
        <f t="shared" ref="S1007" si="4822">M1007</f>
        <v>17</v>
      </c>
      <c r="T1007" s="27">
        <f t="shared" ref="T1007" si="4823">IF(S1007&gt;0,T$4,0)</f>
        <v>1</v>
      </c>
      <c r="U1007" s="28">
        <f t="shared" ref="U1007" si="4824">O1007</f>
        <v>6.13</v>
      </c>
      <c r="V1007" s="27">
        <f t="shared" ref="V1007" si="4825">IF(U1007&gt;0,V$4,0)</f>
        <v>1</v>
      </c>
      <c r="W1007" s="40">
        <f t="shared" si="3826"/>
        <v>-2</v>
      </c>
      <c r="X1007" s="42">
        <f t="shared" ref="X1007" si="4826">W1007+X1006</f>
        <v>418.70999999999992</v>
      </c>
      <c r="Y1007" s="10">
        <f t="shared" ref="Y1007" si="4827">S1007</f>
        <v>17</v>
      </c>
      <c r="Z1007" s="27">
        <v>0.23529411764705882</v>
      </c>
      <c r="AA1007" s="28">
        <f t="shared" ref="AA1007" si="4828">U1007</f>
        <v>6.13</v>
      </c>
      <c r="AB1007" s="27">
        <v>0</v>
      </c>
      <c r="AC1007" s="40">
        <f t="shared" si="4189"/>
        <v>0</v>
      </c>
      <c r="AD1007" s="40">
        <f t="shared" si="4190"/>
        <v>-0.24</v>
      </c>
      <c r="AE1007" s="42">
        <f t="shared" ref="AE1007" si="4829">AD1007+AE1006</f>
        <v>40.670000000000009</v>
      </c>
      <c r="AF1007" s="10">
        <f t="shared" si="4682"/>
        <v>17</v>
      </c>
      <c r="AG1007" s="27">
        <f t="shared" si="4819"/>
        <v>0.5</v>
      </c>
      <c r="AH1007" s="28">
        <f t="shared" si="4820"/>
        <v>6.13</v>
      </c>
      <c r="AI1007" s="27">
        <v>0</v>
      </c>
      <c r="AJ1007" s="40">
        <f t="shared" si="4683"/>
        <v>-0.5</v>
      </c>
      <c r="AK1007" s="42">
        <f t="shared" si="4654"/>
        <v>37.209999999999994</v>
      </c>
      <c r="AL1007" s="70"/>
    </row>
    <row r="1008" spans="1:38" x14ac:dyDescent="0.2">
      <c r="A1008" s="72"/>
      <c r="B1008" s="34">
        <f t="shared" si="3772"/>
        <v>1003</v>
      </c>
      <c r="C1008" s="2" t="s">
        <v>1658</v>
      </c>
      <c r="D1008" s="55">
        <v>44832</v>
      </c>
      <c r="E1008" s="2" t="s">
        <v>15</v>
      </c>
      <c r="F1008" s="47" t="s">
        <v>46</v>
      </c>
      <c r="G1008" s="47" t="s">
        <v>69</v>
      </c>
      <c r="H1008" s="47">
        <v>1400</v>
      </c>
      <c r="I1008" s="47" t="s">
        <v>131</v>
      </c>
      <c r="J1008" s="47" t="s">
        <v>120</v>
      </c>
      <c r="K1008" s="121" t="s">
        <v>1552</v>
      </c>
      <c r="L1008" s="33" t="s">
        <v>62</v>
      </c>
      <c r="M1008" s="10">
        <v>55.27</v>
      </c>
      <c r="N1008" s="27">
        <v>0.18459207459207461</v>
      </c>
      <c r="O1008" s="28">
        <v>14.28</v>
      </c>
      <c r="P1008" s="27">
        <v>1.4999999999999999E-2</v>
      </c>
      <c r="Q1008" s="40">
        <f t="shared" si="3297"/>
        <v>-0.2</v>
      </c>
      <c r="R1008" s="42">
        <f t="shared" ref="R1008" si="4830">Q1008+R1007</f>
        <v>396.40000000000038</v>
      </c>
      <c r="S1008" s="10">
        <f t="shared" ref="S1008" si="4831">M1008</f>
        <v>55.27</v>
      </c>
      <c r="T1008" s="27">
        <f t="shared" ref="T1008" si="4832">IF(S1008&gt;0,T$4,0)</f>
        <v>1</v>
      </c>
      <c r="U1008" s="28">
        <f t="shared" ref="U1008" si="4833">O1008</f>
        <v>14.28</v>
      </c>
      <c r="V1008" s="27">
        <f t="shared" ref="V1008" si="4834">IF(U1008&gt;0,V$4,0)</f>
        <v>1</v>
      </c>
      <c r="W1008" s="40">
        <f t="shared" si="3826"/>
        <v>-2</v>
      </c>
      <c r="X1008" s="42">
        <f t="shared" ref="X1008" si="4835">W1008+X1007</f>
        <v>416.70999999999992</v>
      </c>
      <c r="Y1008" s="10">
        <f t="shared" ref="Y1008" si="4836">S1008</f>
        <v>55.27</v>
      </c>
      <c r="Z1008" s="27">
        <v>7.2365732250458475E-2</v>
      </c>
      <c r="AA1008" s="28">
        <f t="shared" ref="AA1008" si="4837">U1008</f>
        <v>14.28</v>
      </c>
      <c r="AB1008" s="27">
        <v>0</v>
      </c>
      <c r="AC1008" s="40">
        <f t="shared" si="4189"/>
        <v>0</v>
      </c>
      <c r="AD1008" s="40">
        <f t="shared" si="4190"/>
        <v>-7.0000000000000007E-2</v>
      </c>
      <c r="AE1008" s="42">
        <f t="shared" ref="AE1008" si="4838">AD1008+AE1007</f>
        <v>40.600000000000009</v>
      </c>
      <c r="AF1008" s="10">
        <f t="shared" si="4682"/>
        <v>55.27</v>
      </c>
      <c r="AG1008" s="27">
        <f t="shared" si="4819"/>
        <v>0.25</v>
      </c>
      <c r="AH1008" s="28">
        <f t="shared" si="4820"/>
        <v>14.28</v>
      </c>
      <c r="AI1008" s="27">
        <v>0</v>
      </c>
      <c r="AJ1008" s="40">
        <f t="shared" si="4683"/>
        <v>-0.25</v>
      </c>
      <c r="AK1008" s="42">
        <f t="shared" si="4654"/>
        <v>36.959999999999994</v>
      </c>
      <c r="AL1008" s="70"/>
    </row>
    <row r="1009" spans="1:38" x14ac:dyDescent="0.2">
      <c r="A1009" s="72"/>
      <c r="B1009" s="34">
        <f t="shared" si="3772"/>
        <v>1004</v>
      </c>
      <c r="C1009" s="2" t="s">
        <v>1268</v>
      </c>
      <c r="D1009" s="55">
        <v>44833</v>
      </c>
      <c r="E1009" s="2" t="s">
        <v>51</v>
      </c>
      <c r="F1009" s="47" t="s">
        <v>41</v>
      </c>
      <c r="G1009" s="47" t="s">
        <v>67</v>
      </c>
      <c r="H1009" s="47">
        <v>1147</v>
      </c>
      <c r="I1009" s="47" t="s">
        <v>131</v>
      </c>
      <c r="J1009" s="47" t="s">
        <v>120</v>
      </c>
      <c r="K1009" s="121" t="s">
        <v>1545</v>
      </c>
      <c r="L1009" s="33" t="s">
        <v>56</v>
      </c>
      <c r="M1009" s="10">
        <v>3.45</v>
      </c>
      <c r="N1009" s="27">
        <v>4.0813793103448273</v>
      </c>
      <c r="O1009" s="28">
        <v>1.4</v>
      </c>
      <c r="P1009" s="27">
        <v>0</v>
      </c>
      <c r="Q1009" s="40">
        <f t="shared" si="3297"/>
        <v>-4.0999999999999996</v>
      </c>
      <c r="R1009" s="42">
        <f t="shared" ref="R1009" si="4839">Q1009+R1008</f>
        <v>392.30000000000035</v>
      </c>
      <c r="S1009" s="10">
        <f t="shared" ref="S1009" si="4840">M1009</f>
        <v>3.45</v>
      </c>
      <c r="T1009" s="27">
        <f t="shared" ref="T1009" si="4841">IF(S1009&gt;0,T$4,0)</f>
        <v>1</v>
      </c>
      <c r="U1009" s="28">
        <f t="shared" ref="U1009" si="4842">O1009</f>
        <v>1.4</v>
      </c>
      <c r="V1009" s="27">
        <f t="shared" ref="V1009" si="4843">IF(U1009&gt;0,V$4,0)</f>
        <v>1</v>
      </c>
      <c r="W1009" s="40">
        <f t="shared" si="3826"/>
        <v>-2</v>
      </c>
      <c r="X1009" s="42">
        <f t="shared" ref="X1009" si="4844">W1009+X1008</f>
        <v>414.70999999999992</v>
      </c>
      <c r="Y1009" s="10">
        <f t="shared" ref="Y1009" si="4845">S1009</f>
        <v>3.45</v>
      </c>
      <c r="Z1009" s="27">
        <v>1.1592753623188405</v>
      </c>
      <c r="AA1009" s="28">
        <f t="shared" ref="AA1009" si="4846">U1009</f>
        <v>1.4</v>
      </c>
      <c r="AB1009" s="27">
        <v>0</v>
      </c>
      <c r="AC1009" s="40">
        <f t="shared" si="4189"/>
        <v>0</v>
      </c>
      <c r="AD1009" s="40">
        <f t="shared" si="4190"/>
        <v>-1.1599999999999999</v>
      </c>
      <c r="AE1009" s="42">
        <f t="shared" ref="AE1009" si="4847">AD1009+AE1008</f>
        <v>39.440000000000012</v>
      </c>
      <c r="AF1009" s="10">
        <f t="shared" si="4682"/>
        <v>3.45</v>
      </c>
      <c r="AG1009" s="27">
        <f t="shared" si="4819"/>
        <v>1</v>
      </c>
      <c r="AH1009" s="28">
        <f t="shared" si="4820"/>
        <v>1.4</v>
      </c>
      <c r="AI1009" s="27">
        <v>0</v>
      </c>
      <c r="AJ1009" s="40">
        <f t="shared" si="4683"/>
        <v>-1</v>
      </c>
      <c r="AK1009" s="42">
        <f t="shared" si="4654"/>
        <v>35.959999999999994</v>
      </c>
      <c r="AL1009" s="70"/>
    </row>
    <row r="1010" spans="1:38" x14ac:dyDescent="0.2">
      <c r="A1010" s="72"/>
      <c r="B1010" s="34">
        <f t="shared" si="3772"/>
        <v>1005</v>
      </c>
      <c r="C1010" s="2" t="s">
        <v>1330</v>
      </c>
      <c r="D1010" s="55">
        <v>44834</v>
      </c>
      <c r="E1010" s="2" t="s">
        <v>32</v>
      </c>
      <c r="F1010" s="47" t="s">
        <v>25</v>
      </c>
      <c r="G1010" s="47" t="s">
        <v>67</v>
      </c>
      <c r="H1010" s="47">
        <v>1100</v>
      </c>
      <c r="I1010" s="47" t="s">
        <v>128</v>
      </c>
      <c r="J1010" s="47" t="s">
        <v>120</v>
      </c>
      <c r="K1010" s="121" t="s">
        <v>1545</v>
      </c>
      <c r="L1010" s="33" t="s">
        <v>12</v>
      </c>
      <c r="M1010" s="10">
        <v>2.85</v>
      </c>
      <c r="N1010" s="27">
        <v>5.4011594202898543</v>
      </c>
      <c r="O1010" s="28">
        <v>1.33</v>
      </c>
      <c r="P1010" s="27">
        <v>0</v>
      </c>
      <c r="Q1010" s="40">
        <f t="shared" si="3297"/>
        <v>-5.4</v>
      </c>
      <c r="R1010" s="42">
        <f t="shared" ref="R1010" si="4848">Q1010+R1009</f>
        <v>386.90000000000038</v>
      </c>
      <c r="S1010" s="10">
        <f t="shared" ref="S1010" si="4849">M1010</f>
        <v>2.85</v>
      </c>
      <c r="T1010" s="27">
        <f t="shared" ref="T1010" si="4850">IF(S1010&gt;0,T$4,0)</f>
        <v>1</v>
      </c>
      <c r="U1010" s="28">
        <f t="shared" ref="U1010" si="4851">O1010</f>
        <v>1.33</v>
      </c>
      <c r="V1010" s="27">
        <f t="shared" ref="V1010" si="4852">IF(U1010&gt;0,V$4,0)</f>
        <v>1</v>
      </c>
      <c r="W1010" s="40">
        <f t="shared" si="3826"/>
        <v>-0.67</v>
      </c>
      <c r="X1010" s="42">
        <f t="shared" ref="X1010" si="4853">W1010+X1009</f>
        <v>414.03999999999991</v>
      </c>
      <c r="Y1010" s="10">
        <f t="shared" ref="Y1010" si="4854">S1010</f>
        <v>2.85</v>
      </c>
      <c r="Z1010" s="27">
        <v>1.4047368421052631</v>
      </c>
      <c r="AA1010" s="28">
        <f t="shared" ref="AA1010" si="4855">U1010</f>
        <v>1.33</v>
      </c>
      <c r="AB1010" s="27">
        <v>0</v>
      </c>
      <c r="AC1010" s="40">
        <f t="shared" si="4189"/>
        <v>0</v>
      </c>
      <c r="AD1010" s="40">
        <f t="shared" si="4190"/>
        <v>-1.4</v>
      </c>
      <c r="AE1010" s="42">
        <f t="shared" ref="AE1010" si="4856">AD1010+AE1009</f>
        <v>38.040000000000013</v>
      </c>
      <c r="AF1010" s="10">
        <f t="shared" si="4682"/>
        <v>2.85</v>
      </c>
      <c r="AG1010" s="27">
        <f t="shared" si="4819"/>
        <v>1</v>
      </c>
      <c r="AH1010" s="28">
        <f t="shared" si="4820"/>
        <v>1.33</v>
      </c>
      <c r="AI1010" s="27">
        <v>0</v>
      </c>
      <c r="AJ1010" s="40">
        <f t="shared" si="4683"/>
        <v>-1</v>
      </c>
      <c r="AK1010" s="42">
        <f t="shared" si="4654"/>
        <v>34.959999999999994</v>
      </c>
      <c r="AL1010" s="70"/>
    </row>
    <row r="1011" spans="1:38" x14ac:dyDescent="0.2">
      <c r="A1011" s="72"/>
      <c r="B1011" s="34">
        <f t="shared" si="3772"/>
        <v>1006</v>
      </c>
      <c r="C1011" s="2" t="s">
        <v>1101</v>
      </c>
      <c r="D1011" s="55">
        <v>44834</v>
      </c>
      <c r="E1011" s="2" t="s">
        <v>32</v>
      </c>
      <c r="F1011" s="47" t="s">
        <v>36</v>
      </c>
      <c r="G1011" s="47" t="s">
        <v>67</v>
      </c>
      <c r="H1011" s="47">
        <v>1100</v>
      </c>
      <c r="I1011" s="47" t="s">
        <v>128</v>
      </c>
      <c r="J1011" s="47" t="s">
        <v>120</v>
      </c>
      <c r="K1011" s="121" t="s">
        <v>1546</v>
      </c>
      <c r="L1011" s="33" t="s">
        <v>9</v>
      </c>
      <c r="M1011" s="10">
        <v>2.11</v>
      </c>
      <c r="N1011" s="27">
        <v>8.9738345864661646</v>
      </c>
      <c r="O1011" s="28">
        <v>1.31</v>
      </c>
      <c r="P1011" s="27">
        <v>0</v>
      </c>
      <c r="Q1011" s="40">
        <f t="shared" si="3297"/>
        <v>10</v>
      </c>
      <c r="R1011" s="42">
        <f t="shared" ref="R1011" si="4857">Q1011+R1010</f>
        <v>396.90000000000038</v>
      </c>
      <c r="S1011" s="10">
        <f t="shared" ref="S1011" si="4858">M1011</f>
        <v>2.11</v>
      </c>
      <c r="T1011" s="27">
        <f t="shared" ref="T1011" si="4859">IF(S1011&gt;0,T$4,0)</f>
        <v>1</v>
      </c>
      <c r="U1011" s="28">
        <f t="shared" ref="U1011" si="4860">O1011</f>
        <v>1.31</v>
      </c>
      <c r="V1011" s="27">
        <f t="shared" ref="V1011" si="4861">IF(U1011&gt;0,V$4,0)</f>
        <v>1</v>
      </c>
      <c r="W1011" s="40">
        <f t="shared" si="3826"/>
        <v>1.42</v>
      </c>
      <c r="X1011" s="42">
        <f t="shared" ref="X1011" si="4862">W1011+X1010</f>
        <v>415.45999999999992</v>
      </c>
      <c r="Y1011" s="10">
        <f t="shared" ref="Y1011" si="4863">S1011</f>
        <v>2.11</v>
      </c>
      <c r="Z1011" s="27">
        <v>1.8934319526627219</v>
      </c>
      <c r="AA1011" s="28">
        <f t="shared" ref="AA1011" si="4864">U1011</f>
        <v>1.31</v>
      </c>
      <c r="AB1011" s="27">
        <v>0</v>
      </c>
      <c r="AC1011" s="40">
        <f t="shared" si="4189"/>
        <v>4</v>
      </c>
      <c r="AD1011" s="40">
        <f t="shared" si="4190"/>
        <v>2.1</v>
      </c>
      <c r="AE1011" s="42">
        <f t="shared" ref="AE1011" si="4865">AD1011+AE1010</f>
        <v>40.140000000000015</v>
      </c>
      <c r="AF1011" s="10">
        <f t="shared" si="4682"/>
        <v>2.11</v>
      </c>
      <c r="AG1011" s="27">
        <f t="shared" si="4819"/>
        <v>2</v>
      </c>
      <c r="AH1011" s="28">
        <f t="shared" si="4820"/>
        <v>1.31</v>
      </c>
      <c r="AI1011" s="27">
        <v>0</v>
      </c>
      <c r="AJ1011" s="40">
        <f t="shared" si="4683"/>
        <v>2.2200000000000002</v>
      </c>
      <c r="AK1011" s="42">
        <f t="shared" si="4654"/>
        <v>37.179999999999993</v>
      </c>
      <c r="AL1011" s="70"/>
    </row>
    <row r="1012" spans="1:38" x14ac:dyDescent="0.2">
      <c r="A1012" s="72"/>
      <c r="B1012" s="34">
        <f t="shared" si="3772"/>
        <v>1007</v>
      </c>
      <c r="C1012" s="2" t="s">
        <v>1659</v>
      </c>
      <c r="D1012" s="55">
        <v>44834</v>
      </c>
      <c r="E1012" s="2" t="s">
        <v>27</v>
      </c>
      <c r="F1012" s="47" t="s">
        <v>10</v>
      </c>
      <c r="G1012" s="47" t="s">
        <v>67</v>
      </c>
      <c r="H1012" s="47">
        <v>1200</v>
      </c>
      <c r="I1012" s="47" t="s">
        <v>131</v>
      </c>
      <c r="J1012" s="47" t="s">
        <v>120</v>
      </c>
      <c r="K1012" s="121" t="s">
        <v>1544</v>
      </c>
      <c r="L1012" s="33" t="s">
        <v>62</v>
      </c>
      <c r="M1012" s="10">
        <v>35.58</v>
      </c>
      <c r="N1012" s="27">
        <v>0.29004683840749412</v>
      </c>
      <c r="O1012" s="28">
        <v>7.21</v>
      </c>
      <c r="P1012" s="27">
        <v>5.000000000000001E-2</v>
      </c>
      <c r="Q1012" s="40">
        <f t="shared" si="3297"/>
        <v>-0.3</v>
      </c>
      <c r="R1012" s="42">
        <f t="shared" ref="R1012" si="4866">Q1012+R1011</f>
        <v>396.60000000000036</v>
      </c>
      <c r="S1012" s="10">
        <f t="shared" ref="S1012" si="4867">M1012</f>
        <v>35.58</v>
      </c>
      <c r="T1012" s="27">
        <f t="shared" ref="T1012" si="4868">IF(S1012&gt;0,T$4,0)</f>
        <v>1</v>
      </c>
      <c r="U1012" s="28">
        <f t="shared" ref="U1012" si="4869">O1012</f>
        <v>7.21</v>
      </c>
      <c r="V1012" s="27">
        <f t="shared" ref="V1012" si="4870">IF(U1012&gt;0,V$4,0)</f>
        <v>1</v>
      </c>
      <c r="W1012" s="40">
        <f t="shared" si="3826"/>
        <v>-2</v>
      </c>
      <c r="X1012" s="42">
        <f t="shared" ref="X1012" si="4871">W1012+X1011</f>
        <v>413.45999999999992</v>
      </c>
      <c r="Y1012" s="10">
        <f t="shared" ref="Y1012" si="4872">S1012</f>
        <v>35.58</v>
      </c>
      <c r="Z1012" s="27">
        <v>0.11253521126760563</v>
      </c>
      <c r="AA1012" s="28">
        <f t="shared" ref="AA1012" si="4873">U1012</f>
        <v>7.21</v>
      </c>
      <c r="AB1012" s="27">
        <v>0</v>
      </c>
      <c r="AC1012" s="40">
        <f t="shared" si="4189"/>
        <v>0</v>
      </c>
      <c r="AD1012" s="40">
        <f t="shared" si="4190"/>
        <v>-0.11</v>
      </c>
      <c r="AE1012" s="42">
        <f t="shared" ref="AE1012" si="4874">AD1012+AE1011</f>
        <v>40.030000000000015</v>
      </c>
      <c r="AF1012" s="10">
        <f t="shared" si="4682"/>
        <v>35.58</v>
      </c>
      <c r="AG1012" s="27">
        <f t="shared" si="4819"/>
        <v>0.5</v>
      </c>
      <c r="AH1012" s="28">
        <f t="shared" si="4820"/>
        <v>7.21</v>
      </c>
      <c r="AI1012" s="27">
        <v>0</v>
      </c>
      <c r="AJ1012" s="40">
        <f t="shared" si="4683"/>
        <v>-0.5</v>
      </c>
      <c r="AK1012" s="42">
        <f t="shared" si="4654"/>
        <v>36.679999999999993</v>
      </c>
      <c r="AL1012" s="70"/>
    </row>
    <row r="1013" spans="1:38" x14ac:dyDescent="0.2">
      <c r="A1013" s="72"/>
      <c r="B1013" s="48">
        <f t="shared" si="3772"/>
        <v>1008</v>
      </c>
      <c r="C1013" s="9" t="s">
        <v>1660</v>
      </c>
      <c r="D1013" s="39">
        <v>44834</v>
      </c>
      <c r="E1013" s="9" t="s">
        <v>27</v>
      </c>
      <c r="F1013" s="50" t="s">
        <v>10</v>
      </c>
      <c r="G1013" s="50" t="s">
        <v>67</v>
      </c>
      <c r="H1013" s="50">
        <v>1200</v>
      </c>
      <c r="I1013" s="50" t="s">
        <v>131</v>
      </c>
      <c r="J1013" s="50" t="s">
        <v>120</v>
      </c>
      <c r="K1013" s="122" t="s">
        <v>1544</v>
      </c>
      <c r="L1013" s="35" t="s">
        <v>110</v>
      </c>
      <c r="M1013" s="36">
        <v>6.53</v>
      </c>
      <c r="N1013" s="37">
        <v>1.8134074074074071</v>
      </c>
      <c r="O1013" s="38">
        <v>2.17</v>
      </c>
      <c r="P1013" s="37">
        <v>1.5911111111111107</v>
      </c>
      <c r="Q1013" s="41">
        <f t="shared" si="3297"/>
        <v>-3.4</v>
      </c>
      <c r="R1013" s="45">
        <f t="shared" ref="R1013" si="4875">Q1013+R1012</f>
        <v>393.20000000000039</v>
      </c>
      <c r="S1013" s="36">
        <f t="shared" ref="S1013" si="4876">M1013</f>
        <v>6.53</v>
      </c>
      <c r="T1013" s="37">
        <f t="shared" ref="T1013" si="4877">IF(S1013&gt;0,T$4,0)</f>
        <v>1</v>
      </c>
      <c r="U1013" s="38">
        <f t="shared" ref="U1013" si="4878">O1013</f>
        <v>2.17</v>
      </c>
      <c r="V1013" s="37">
        <f t="shared" ref="V1013" si="4879">IF(U1013&gt;0,V$4,0)</f>
        <v>1</v>
      </c>
      <c r="W1013" s="41">
        <f t="shared" si="3826"/>
        <v>-2</v>
      </c>
      <c r="X1013" s="45">
        <f t="shared" ref="X1013" si="4880">W1013+X1012</f>
        <v>411.45999999999992</v>
      </c>
      <c r="Y1013" s="36">
        <f t="shared" ref="Y1013" si="4881">S1013</f>
        <v>6.53</v>
      </c>
      <c r="Z1013" s="37">
        <v>0.61308465403942791</v>
      </c>
      <c r="AA1013" s="38">
        <f t="shared" ref="AA1013" si="4882">U1013</f>
        <v>2.17</v>
      </c>
      <c r="AB1013" s="37">
        <v>0</v>
      </c>
      <c r="AC1013" s="41">
        <f t="shared" si="4189"/>
        <v>0</v>
      </c>
      <c r="AD1013" s="41">
        <f t="shared" si="4190"/>
        <v>-0.61</v>
      </c>
      <c r="AE1013" s="45">
        <f t="shared" ref="AE1013" si="4883">AD1013+AE1012</f>
        <v>39.420000000000016</v>
      </c>
      <c r="AF1013" s="36">
        <f t="shared" si="4682"/>
        <v>6.53</v>
      </c>
      <c r="AG1013" s="37">
        <f t="shared" si="4819"/>
        <v>0.5</v>
      </c>
      <c r="AH1013" s="38">
        <f t="shared" si="4820"/>
        <v>2.17</v>
      </c>
      <c r="AI1013" s="37">
        <v>0</v>
      </c>
      <c r="AJ1013" s="41">
        <f t="shared" si="4683"/>
        <v>-0.5</v>
      </c>
      <c r="AK1013" s="45">
        <f t="shared" si="4654"/>
        <v>36.179999999999993</v>
      </c>
      <c r="AL1013" s="70"/>
    </row>
    <row r="1014" spans="1:38" x14ac:dyDescent="0.2">
      <c r="A1014" s="72"/>
      <c r="B1014" s="34">
        <f t="shared" si="3772"/>
        <v>1009</v>
      </c>
      <c r="C1014" s="2" t="s">
        <v>1585</v>
      </c>
      <c r="D1014" s="55">
        <v>44835</v>
      </c>
      <c r="E1014" s="2" t="s">
        <v>865</v>
      </c>
      <c r="F1014" s="47" t="s">
        <v>36</v>
      </c>
      <c r="G1014" s="47" t="s">
        <v>67</v>
      </c>
      <c r="H1014" s="47">
        <v>1200</v>
      </c>
      <c r="I1014" s="47" t="s">
        <v>131</v>
      </c>
      <c r="J1014" s="47" t="s">
        <v>120</v>
      </c>
      <c r="K1014" s="121" t="s">
        <v>1546</v>
      </c>
      <c r="L1014" s="33" t="s">
        <v>9</v>
      </c>
      <c r="M1014" s="10">
        <v>2.08</v>
      </c>
      <c r="N1014" s="27">
        <v>9.2588235294117656</v>
      </c>
      <c r="O1014" s="28">
        <v>1.41</v>
      </c>
      <c r="P1014" s="27">
        <v>0</v>
      </c>
      <c r="Q1014" s="40">
        <f t="shared" si="3297"/>
        <v>10</v>
      </c>
      <c r="R1014" s="42">
        <f t="shared" ref="R1014" si="4884">Q1014+R1013</f>
        <v>403.20000000000039</v>
      </c>
      <c r="S1014" s="10">
        <f t="shared" ref="S1014" si="4885">M1014</f>
        <v>2.08</v>
      </c>
      <c r="T1014" s="27">
        <f t="shared" ref="T1014" si="4886">IF(S1014&gt;0,T$4,0)</f>
        <v>1</v>
      </c>
      <c r="U1014" s="28">
        <f t="shared" ref="U1014" si="4887">O1014</f>
        <v>1.41</v>
      </c>
      <c r="V1014" s="27">
        <f t="shared" ref="V1014" si="4888">IF(U1014&gt;0,V$4,0)</f>
        <v>1</v>
      </c>
      <c r="W1014" s="40">
        <f t="shared" si="3826"/>
        <v>1.49</v>
      </c>
      <c r="X1014" s="42">
        <f t="shared" ref="X1014" si="4889">W1014+X1013</f>
        <v>412.94999999999993</v>
      </c>
      <c r="Y1014" s="10">
        <f t="shared" ref="Y1014" si="4890">S1014</f>
        <v>2.08</v>
      </c>
      <c r="Z1014" s="27">
        <v>1.9244578313253011</v>
      </c>
      <c r="AA1014" s="28">
        <f t="shared" ref="AA1014" si="4891">U1014</f>
        <v>1.41</v>
      </c>
      <c r="AB1014" s="27">
        <v>0</v>
      </c>
      <c r="AC1014" s="40">
        <f t="shared" si="4189"/>
        <v>4</v>
      </c>
      <c r="AD1014" s="40">
        <f t="shared" si="4190"/>
        <v>2.08</v>
      </c>
      <c r="AE1014" s="42">
        <f t="shared" ref="AE1014" si="4892">AD1014+AE1013</f>
        <v>41.500000000000014</v>
      </c>
      <c r="AF1014" s="10">
        <f t="shared" si="4682"/>
        <v>2.08</v>
      </c>
      <c r="AG1014" s="27">
        <f t="shared" si="4819"/>
        <v>2</v>
      </c>
      <c r="AH1014" s="28">
        <f t="shared" si="4820"/>
        <v>1.41</v>
      </c>
      <c r="AI1014" s="27">
        <v>0</v>
      </c>
      <c r="AJ1014" s="40">
        <f t="shared" si="4683"/>
        <v>2.16</v>
      </c>
      <c r="AK1014" s="42">
        <f t="shared" si="4654"/>
        <v>38.339999999999989</v>
      </c>
      <c r="AL1014" s="70"/>
    </row>
    <row r="1015" spans="1:38" x14ac:dyDescent="0.2">
      <c r="A1015" s="72"/>
      <c r="B1015" s="34">
        <f t="shared" si="3772"/>
        <v>1010</v>
      </c>
      <c r="C1015" s="2" t="s">
        <v>1662</v>
      </c>
      <c r="D1015" s="55">
        <v>44835</v>
      </c>
      <c r="E1015" s="2" t="s">
        <v>865</v>
      </c>
      <c r="F1015" s="47" t="s">
        <v>10</v>
      </c>
      <c r="G1015" s="47" t="s">
        <v>67</v>
      </c>
      <c r="H1015" s="47">
        <v>1100</v>
      </c>
      <c r="I1015" s="47" t="s">
        <v>131</v>
      </c>
      <c r="J1015" s="47" t="s">
        <v>120</v>
      </c>
      <c r="K1015" s="121" t="s">
        <v>1545</v>
      </c>
      <c r="L1015" s="33" t="s">
        <v>66</v>
      </c>
      <c r="M1015" s="10">
        <v>3.9</v>
      </c>
      <c r="N1015" s="27">
        <v>3.4470793036750482</v>
      </c>
      <c r="O1015" s="28">
        <v>1.75</v>
      </c>
      <c r="P1015" s="27">
        <v>0</v>
      </c>
      <c r="Q1015" s="40">
        <f t="shared" si="3297"/>
        <v>-3.4</v>
      </c>
      <c r="R1015" s="42">
        <f t="shared" ref="R1015" si="4893">Q1015+R1014</f>
        <v>399.80000000000041</v>
      </c>
      <c r="S1015" s="10">
        <f t="shared" ref="S1015" si="4894">M1015</f>
        <v>3.9</v>
      </c>
      <c r="T1015" s="27">
        <f t="shared" ref="T1015" si="4895">IF(S1015&gt;0,T$4,0)</f>
        <v>1</v>
      </c>
      <c r="U1015" s="28">
        <f t="shared" ref="U1015" si="4896">O1015</f>
        <v>1.75</v>
      </c>
      <c r="V1015" s="27">
        <f t="shared" ref="V1015" si="4897">IF(U1015&gt;0,V$4,0)</f>
        <v>1</v>
      </c>
      <c r="W1015" s="40">
        <f t="shared" si="3826"/>
        <v>-2</v>
      </c>
      <c r="X1015" s="42">
        <f t="shared" ref="X1015" si="4898">W1015+X1014</f>
        <v>410.94999999999993</v>
      </c>
      <c r="Y1015" s="10">
        <f t="shared" ref="Y1015" si="4899">S1015</f>
        <v>3.9</v>
      </c>
      <c r="Z1015" s="27">
        <v>1.0253846153846153</v>
      </c>
      <c r="AA1015" s="28">
        <f t="shared" ref="AA1015" si="4900">U1015</f>
        <v>1.75</v>
      </c>
      <c r="AB1015" s="27">
        <v>0</v>
      </c>
      <c r="AC1015" s="40">
        <f t="shared" si="4189"/>
        <v>0</v>
      </c>
      <c r="AD1015" s="40">
        <f t="shared" si="4190"/>
        <v>-1.03</v>
      </c>
      <c r="AE1015" s="42">
        <f t="shared" ref="AE1015" si="4901">AD1015+AE1014</f>
        <v>40.470000000000013</v>
      </c>
      <c r="AF1015" s="10">
        <f t="shared" si="4682"/>
        <v>3.9</v>
      </c>
      <c r="AG1015" s="27">
        <f t="shared" si="4819"/>
        <v>1</v>
      </c>
      <c r="AH1015" s="28">
        <f t="shared" si="4820"/>
        <v>1.75</v>
      </c>
      <c r="AI1015" s="27">
        <v>0</v>
      </c>
      <c r="AJ1015" s="40">
        <f t="shared" si="4683"/>
        <v>-1</v>
      </c>
      <c r="AK1015" s="42">
        <f t="shared" si="4654"/>
        <v>37.339999999999989</v>
      </c>
      <c r="AL1015" s="70"/>
    </row>
    <row r="1016" spans="1:38" x14ac:dyDescent="0.2">
      <c r="A1016" s="72"/>
      <c r="B1016" s="34">
        <f t="shared" si="3772"/>
        <v>1011</v>
      </c>
      <c r="C1016" s="2" t="s">
        <v>1666</v>
      </c>
      <c r="D1016" s="55">
        <v>44837</v>
      </c>
      <c r="E1016" s="2" t="s">
        <v>44</v>
      </c>
      <c r="F1016" s="47" t="s">
        <v>41</v>
      </c>
      <c r="G1016" s="47" t="s">
        <v>67</v>
      </c>
      <c r="H1016" s="47">
        <v>1200</v>
      </c>
      <c r="I1016" s="47" t="s">
        <v>128</v>
      </c>
      <c r="J1016" s="47" t="s">
        <v>120</v>
      </c>
      <c r="K1016" s="121" t="s">
        <v>1544</v>
      </c>
      <c r="L1016" s="33" t="s">
        <v>12</v>
      </c>
      <c r="M1016" s="10">
        <v>52.25</v>
      </c>
      <c r="N1016" s="27">
        <v>0.19435729847494557</v>
      </c>
      <c r="O1016" s="28">
        <v>9.66</v>
      </c>
      <c r="P1016" s="27">
        <v>0.02</v>
      </c>
      <c r="Q1016" s="40">
        <f t="shared" si="3297"/>
        <v>0</v>
      </c>
      <c r="R1016" s="42">
        <f t="shared" ref="R1016:R1017" si="4902">Q1016+R1015</f>
        <v>399.80000000000041</v>
      </c>
      <c r="S1016" s="10">
        <f t="shared" ref="S1016:S1017" si="4903">M1016</f>
        <v>52.25</v>
      </c>
      <c r="T1016" s="27">
        <f t="shared" ref="T1016:T1017" si="4904">IF(S1016&gt;0,T$4,0)</f>
        <v>1</v>
      </c>
      <c r="U1016" s="28">
        <f t="shared" ref="U1016:U1017" si="4905">O1016</f>
        <v>9.66</v>
      </c>
      <c r="V1016" s="27">
        <f t="shared" ref="V1016:V1017" si="4906">IF(U1016&gt;0,V$4,0)</f>
        <v>1</v>
      </c>
      <c r="W1016" s="40">
        <f t="shared" si="3826"/>
        <v>7.66</v>
      </c>
      <c r="X1016" s="42">
        <f t="shared" ref="X1016:X1017" si="4907">W1016+X1015</f>
        <v>418.60999999999996</v>
      </c>
      <c r="Y1016" s="10">
        <f t="shared" ref="Y1016:Y1017" si="4908">S1016</f>
        <v>52.25</v>
      </c>
      <c r="Z1016" s="27">
        <v>7.6540659340659345E-2</v>
      </c>
      <c r="AA1016" s="28">
        <f t="shared" ref="AA1016:AA1017" si="4909">U1016</f>
        <v>9.66</v>
      </c>
      <c r="AB1016" s="27">
        <v>0</v>
      </c>
      <c r="AC1016" s="40">
        <f t="shared" si="4189"/>
        <v>0</v>
      </c>
      <c r="AD1016" s="40">
        <f t="shared" si="4190"/>
        <v>-0.08</v>
      </c>
      <c r="AE1016" s="42">
        <f t="shared" ref="AE1016:AE1017" si="4910">AD1016+AE1015</f>
        <v>40.390000000000015</v>
      </c>
      <c r="AF1016" s="10">
        <f t="shared" si="4682"/>
        <v>52.25</v>
      </c>
      <c r="AG1016" s="27">
        <f t="shared" si="4819"/>
        <v>0.5</v>
      </c>
      <c r="AH1016" s="28">
        <f t="shared" si="4820"/>
        <v>9.66</v>
      </c>
      <c r="AI1016" s="27">
        <v>0</v>
      </c>
      <c r="AJ1016" s="40">
        <f t="shared" si="4683"/>
        <v>-0.5</v>
      </c>
      <c r="AK1016" s="42">
        <f t="shared" si="4654"/>
        <v>36.839999999999989</v>
      </c>
      <c r="AL1016" s="70"/>
    </row>
    <row r="1017" spans="1:38" x14ac:dyDescent="0.2">
      <c r="A1017" s="72"/>
      <c r="B1017" s="34">
        <f t="shared" si="3772"/>
        <v>1012</v>
      </c>
      <c r="C1017" s="2" t="s">
        <v>1667</v>
      </c>
      <c r="D1017" s="55">
        <v>44838</v>
      </c>
      <c r="E1017" s="2" t="s">
        <v>457</v>
      </c>
      <c r="F1017" s="47" t="s">
        <v>25</v>
      </c>
      <c r="G1017" s="47" t="s">
        <v>67</v>
      </c>
      <c r="H1017" s="47">
        <v>1000</v>
      </c>
      <c r="I1017" s="47" t="s">
        <v>132</v>
      </c>
      <c r="J1017" s="47" t="s">
        <v>120</v>
      </c>
      <c r="K1017" s="121" t="s">
        <v>1545</v>
      </c>
      <c r="L1017" s="33" t="s">
        <v>9</v>
      </c>
      <c r="M1017" s="10">
        <v>3.44</v>
      </c>
      <c r="N1017" s="27">
        <v>4.1117948717948716</v>
      </c>
      <c r="O1017" s="28">
        <v>1.54</v>
      </c>
      <c r="P1017" s="27">
        <v>0</v>
      </c>
      <c r="Q1017" s="40">
        <f t="shared" ref="Q1017:Q1079" si="4911">ROUND(IF(OR($L1017="1st",$L1017="WON"),($M1017*$N1017)+($O1017*$P1017),IF(OR($L1017="2nd",$L1017="3rd"),IF($O1017="NTD",0,($O1017*$P1017))))-($N1017+$P1017),1)</f>
        <v>10</v>
      </c>
      <c r="R1017" s="42">
        <f t="shared" si="4902"/>
        <v>409.80000000000041</v>
      </c>
      <c r="S1017" s="10">
        <f t="shared" si="4903"/>
        <v>3.44</v>
      </c>
      <c r="T1017" s="27">
        <f t="shared" si="4904"/>
        <v>1</v>
      </c>
      <c r="U1017" s="28">
        <f t="shared" si="4905"/>
        <v>1.54</v>
      </c>
      <c r="V1017" s="27">
        <f t="shared" si="4906"/>
        <v>1</v>
      </c>
      <c r="W1017" s="40">
        <f t="shared" si="3826"/>
        <v>2.98</v>
      </c>
      <c r="X1017" s="42">
        <f t="shared" si="4907"/>
        <v>421.59</v>
      </c>
      <c r="Y1017" s="10">
        <f t="shared" si="4908"/>
        <v>3.44</v>
      </c>
      <c r="Z1017" s="27">
        <v>1.1625733413919757</v>
      </c>
      <c r="AA1017" s="28">
        <f t="shared" si="4909"/>
        <v>1.54</v>
      </c>
      <c r="AB1017" s="27">
        <v>0</v>
      </c>
      <c r="AC1017" s="40">
        <f t="shared" si="4189"/>
        <v>4</v>
      </c>
      <c r="AD1017" s="40">
        <f t="shared" si="4190"/>
        <v>2.84</v>
      </c>
      <c r="AE1017" s="42">
        <f t="shared" si="4910"/>
        <v>43.230000000000018</v>
      </c>
      <c r="AF1017" s="10">
        <f t="shared" si="4682"/>
        <v>3.44</v>
      </c>
      <c r="AG1017" s="27">
        <f t="shared" si="4819"/>
        <v>1</v>
      </c>
      <c r="AH1017" s="28">
        <f t="shared" si="4820"/>
        <v>1.54</v>
      </c>
      <c r="AI1017" s="27">
        <v>0</v>
      </c>
      <c r="AJ1017" s="40">
        <f t="shared" si="4683"/>
        <v>2.44</v>
      </c>
      <c r="AK1017" s="42">
        <f t="shared" si="4654"/>
        <v>39.279999999999987</v>
      </c>
      <c r="AL1017" s="70"/>
    </row>
    <row r="1018" spans="1:38" x14ac:dyDescent="0.2">
      <c r="A1018" s="72"/>
      <c r="B1018" s="34">
        <f t="shared" si="3772"/>
        <v>1013</v>
      </c>
      <c r="C1018" s="2" t="s">
        <v>1668</v>
      </c>
      <c r="D1018" s="55">
        <v>44840</v>
      </c>
      <c r="E1018" s="2" t="s">
        <v>39</v>
      </c>
      <c r="F1018" s="47" t="s">
        <v>25</v>
      </c>
      <c r="G1018" s="47" t="s">
        <v>67</v>
      </c>
      <c r="H1018" s="47">
        <v>1000</v>
      </c>
      <c r="I1018" s="47" t="s">
        <v>131</v>
      </c>
      <c r="J1018" s="47" t="s">
        <v>120</v>
      </c>
      <c r="K1018" s="121" t="s">
        <v>1545</v>
      </c>
      <c r="L1018" s="33" t="s">
        <v>110</v>
      </c>
      <c r="M1018" s="10">
        <v>4</v>
      </c>
      <c r="N1018" s="27">
        <v>3.3200000000000003</v>
      </c>
      <c r="O1018" s="28">
        <v>1.53</v>
      </c>
      <c r="P1018" s="27">
        <v>0</v>
      </c>
      <c r="Q1018" s="40">
        <f t="shared" si="4911"/>
        <v>-3.3</v>
      </c>
      <c r="R1018" s="42">
        <f t="shared" ref="R1018:R1021" si="4912">Q1018+R1017</f>
        <v>406.5000000000004</v>
      </c>
      <c r="S1018" s="10">
        <f t="shared" ref="S1018:S1021" si="4913">M1018</f>
        <v>4</v>
      </c>
      <c r="T1018" s="27">
        <f t="shared" ref="T1018:T1021" si="4914">IF(S1018&gt;0,T$4,0)</f>
        <v>1</v>
      </c>
      <c r="U1018" s="28">
        <f t="shared" ref="U1018:U1021" si="4915">O1018</f>
        <v>1.53</v>
      </c>
      <c r="V1018" s="27">
        <f t="shared" ref="V1018:V1021" si="4916">IF(U1018&gt;0,V$4,0)</f>
        <v>1</v>
      </c>
      <c r="W1018" s="40">
        <f t="shared" si="3826"/>
        <v>-2</v>
      </c>
      <c r="X1018" s="42">
        <f t="shared" ref="X1018:X1021" si="4917">W1018+X1017</f>
        <v>419.59</v>
      </c>
      <c r="Y1018" s="10">
        <f t="shared" ref="Y1018:Y1021" si="4918">S1018</f>
        <v>4</v>
      </c>
      <c r="Z1018" s="27">
        <v>1</v>
      </c>
      <c r="AA1018" s="28">
        <f t="shared" ref="AA1018:AA1021" si="4919">U1018</f>
        <v>1.53</v>
      </c>
      <c r="AB1018" s="27">
        <v>0</v>
      </c>
      <c r="AC1018" s="40">
        <f t="shared" si="4189"/>
        <v>0</v>
      </c>
      <c r="AD1018" s="40">
        <f t="shared" si="4190"/>
        <v>-1</v>
      </c>
      <c r="AE1018" s="42">
        <f t="shared" ref="AE1018:AE1021" si="4920">AD1018+AE1017</f>
        <v>42.230000000000018</v>
      </c>
      <c r="AF1018" s="10">
        <f t="shared" si="4682"/>
        <v>4</v>
      </c>
      <c r="AG1018" s="27">
        <f t="shared" si="4819"/>
        <v>1</v>
      </c>
      <c r="AH1018" s="28">
        <f t="shared" si="4820"/>
        <v>1.53</v>
      </c>
      <c r="AI1018" s="27">
        <v>0</v>
      </c>
      <c r="AJ1018" s="40">
        <f t="shared" si="4683"/>
        <v>-1</v>
      </c>
      <c r="AK1018" s="42">
        <f t="shared" si="4654"/>
        <v>38.279999999999987</v>
      </c>
      <c r="AL1018" s="70"/>
    </row>
    <row r="1019" spans="1:38" x14ac:dyDescent="0.2">
      <c r="A1019" s="72"/>
      <c r="B1019" s="34">
        <f t="shared" si="3772"/>
        <v>1014</v>
      </c>
      <c r="C1019" s="2" t="s">
        <v>1285</v>
      </c>
      <c r="D1019" s="55">
        <v>44840</v>
      </c>
      <c r="E1019" s="2" t="s">
        <v>39</v>
      </c>
      <c r="F1019" s="47" t="s">
        <v>36</v>
      </c>
      <c r="G1019" s="47" t="s">
        <v>67</v>
      </c>
      <c r="H1019" s="47">
        <v>1200</v>
      </c>
      <c r="I1019" s="47" t="s">
        <v>131</v>
      </c>
      <c r="J1019" s="47" t="s">
        <v>120</v>
      </c>
      <c r="K1019" s="121" t="s">
        <v>1544</v>
      </c>
      <c r="L1019" s="33" t="s">
        <v>62</v>
      </c>
      <c r="M1019" s="10">
        <v>7.24</v>
      </c>
      <c r="N1019" s="27">
        <v>1.6060000000000003</v>
      </c>
      <c r="O1019" s="28">
        <v>2.71</v>
      </c>
      <c r="P1019" s="27">
        <v>0.93090909090909091</v>
      </c>
      <c r="Q1019" s="40">
        <f t="shared" si="4911"/>
        <v>-2.5</v>
      </c>
      <c r="R1019" s="42">
        <f t="shared" si="4912"/>
        <v>404.0000000000004</v>
      </c>
      <c r="S1019" s="10">
        <f t="shared" si="4913"/>
        <v>7.24</v>
      </c>
      <c r="T1019" s="27">
        <f t="shared" si="4914"/>
        <v>1</v>
      </c>
      <c r="U1019" s="28">
        <f t="shared" si="4915"/>
        <v>2.71</v>
      </c>
      <c r="V1019" s="27">
        <f t="shared" si="4916"/>
        <v>1</v>
      </c>
      <c r="W1019" s="40">
        <f t="shared" si="3826"/>
        <v>-2</v>
      </c>
      <c r="X1019" s="42">
        <f t="shared" si="4917"/>
        <v>417.59</v>
      </c>
      <c r="Y1019" s="10">
        <f t="shared" si="4918"/>
        <v>7.24</v>
      </c>
      <c r="Z1019" s="27">
        <v>0.55306340238543639</v>
      </c>
      <c r="AA1019" s="28">
        <f t="shared" si="4919"/>
        <v>2.71</v>
      </c>
      <c r="AB1019" s="27">
        <v>0</v>
      </c>
      <c r="AC1019" s="40">
        <f t="shared" si="4189"/>
        <v>0</v>
      </c>
      <c r="AD1019" s="40">
        <f t="shared" si="4190"/>
        <v>-0.55000000000000004</v>
      </c>
      <c r="AE1019" s="42">
        <f t="shared" si="4920"/>
        <v>41.680000000000021</v>
      </c>
      <c r="AF1019" s="10">
        <f t="shared" si="4682"/>
        <v>7.24</v>
      </c>
      <c r="AG1019" s="27">
        <f t="shared" si="4819"/>
        <v>0.5</v>
      </c>
      <c r="AH1019" s="28">
        <f t="shared" si="4820"/>
        <v>2.71</v>
      </c>
      <c r="AI1019" s="27">
        <v>0</v>
      </c>
      <c r="AJ1019" s="40">
        <f t="shared" si="4683"/>
        <v>-0.5</v>
      </c>
      <c r="AK1019" s="42">
        <f t="shared" si="4654"/>
        <v>37.779999999999987</v>
      </c>
      <c r="AL1019" s="70"/>
    </row>
    <row r="1020" spans="1:38" x14ac:dyDescent="0.2">
      <c r="A1020" s="72"/>
      <c r="B1020" s="34">
        <f t="shared" si="3772"/>
        <v>1015</v>
      </c>
      <c r="C1020" s="2" t="s">
        <v>1669</v>
      </c>
      <c r="D1020" s="55">
        <v>44840</v>
      </c>
      <c r="E1020" s="2" t="s">
        <v>39</v>
      </c>
      <c r="F1020" s="47" t="s">
        <v>10</v>
      </c>
      <c r="G1020" s="47" t="s">
        <v>67</v>
      </c>
      <c r="H1020" s="47">
        <v>1200</v>
      </c>
      <c r="I1020" s="47" t="s">
        <v>131</v>
      </c>
      <c r="J1020" s="47" t="s">
        <v>120</v>
      </c>
      <c r="K1020" s="121" t="s">
        <v>1545</v>
      </c>
      <c r="L1020" s="33" t="s">
        <v>12</v>
      </c>
      <c r="M1020" s="10">
        <v>2.74</v>
      </c>
      <c r="N1020" s="27">
        <v>5.7481761006289309</v>
      </c>
      <c r="O1020" s="28">
        <v>1.41</v>
      </c>
      <c r="P1020" s="27">
        <v>0</v>
      </c>
      <c r="Q1020" s="40">
        <f t="shared" si="4911"/>
        <v>-5.7</v>
      </c>
      <c r="R1020" s="42">
        <f t="shared" si="4912"/>
        <v>398.30000000000041</v>
      </c>
      <c r="S1020" s="10">
        <f t="shared" si="4913"/>
        <v>2.74</v>
      </c>
      <c r="T1020" s="27">
        <f t="shared" si="4914"/>
        <v>1</v>
      </c>
      <c r="U1020" s="28">
        <f t="shared" si="4915"/>
        <v>1.41</v>
      </c>
      <c r="V1020" s="27">
        <f t="shared" si="4916"/>
        <v>1</v>
      </c>
      <c r="W1020" s="40">
        <f t="shared" si="3826"/>
        <v>-0.59</v>
      </c>
      <c r="X1020" s="42">
        <f t="shared" si="4917"/>
        <v>417</v>
      </c>
      <c r="Y1020" s="10">
        <f t="shared" si="4918"/>
        <v>2.74</v>
      </c>
      <c r="Z1020" s="27">
        <v>1.4591087344028517</v>
      </c>
      <c r="AA1020" s="28">
        <f t="shared" si="4919"/>
        <v>1.41</v>
      </c>
      <c r="AB1020" s="27">
        <v>0</v>
      </c>
      <c r="AC1020" s="40">
        <f t="shared" si="4189"/>
        <v>0</v>
      </c>
      <c r="AD1020" s="40">
        <f t="shared" si="4190"/>
        <v>-1.46</v>
      </c>
      <c r="AE1020" s="42">
        <f t="shared" si="4920"/>
        <v>40.22000000000002</v>
      </c>
      <c r="AF1020" s="10">
        <f t="shared" si="4682"/>
        <v>2.74</v>
      </c>
      <c r="AG1020" s="27">
        <f t="shared" si="4819"/>
        <v>1</v>
      </c>
      <c r="AH1020" s="28">
        <f t="shared" si="4820"/>
        <v>1.41</v>
      </c>
      <c r="AI1020" s="27">
        <v>0</v>
      </c>
      <c r="AJ1020" s="40">
        <f t="shared" si="4683"/>
        <v>-1</v>
      </c>
      <c r="AK1020" s="42">
        <f t="shared" si="4654"/>
        <v>36.779999999999987</v>
      </c>
      <c r="AL1020" s="70"/>
    </row>
    <row r="1021" spans="1:38" x14ac:dyDescent="0.2">
      <c r="A1021" s="72"/>
      <c r="B1021" s="34">
        <f t="shared" si="3772"/>
        <v>1016</v>
      </c>
      <c r="C1021" s="2" t="s">
        <v>1641</v>
      </c>
      <c r="D1021" s="55">
        <v>44840</v>
      </c>
      <c r="E1021" s="2" t="s">
        <v>39</v>
      </c>
      <c r="F1021" s="47" t="s">
        <v>10</v>
      </c>
      <c r="G1021" s="47" t="s">
        <v>67</v>
      </c>
      <c r="H1021" s="47">
        <v>1200</v>
      </c>
      <c r="I1021" s="47" t="s">
        <v>131</v>
      </c>
      <c r="J1021" s="47" t="s">
        <v>120</v>
      </c>
      <c r="K1021" s="121" t="s">
        <v>1544</v>
      </c>
      <c r="L1021" s="33" t="s">
        <v>66</v>
      </c>
      <c r="M1021" s="10">
        <v>25.48</v>
      </c>
      <c r="N1021" s="27">
        <v>0.40795918367346939</v>
      </c>
      <c r="O1021" s="28">
        <v>4.26</v>
      </c>
      <c r="P1021" s="27">
        <v>0.10999999999999996</v>
      </c>
      <c r="Q1021" s="40">
        <f t="shared" si="4911"/>
        <v>-0.5</v>
      </c>
      <c r="R1021" s="42">
        <f t="shared" si="4912"/>
        <v>397.80000000000041</v>
      </c>
      <c r="S1021" s="10">
        <f t="shared" si="4913"/>
        <v>25.48</v>
      </c>
      <c r="T1021" s="27">
        <f t="shared" si="4914"/>
        <v>1</v>
      </c>
      <c r="U1021" s="28">
        <f t="shared" si="4915"/>
        <v>4.26</v>
      </c>
      <c r="V1021" s="27">
        <f t="shared" si="4916"/>
        <v>1</v>
      </c>
      <c r="W1021" s="40">
        <f t="shared" si="3826"/>
        <v>-2</v>
      </c>
      <c r="X1021" s="42">
        <f t="shared" si="4917"/>
        <v>415</v>
      </c>
      <c r="Y1021" s="10">
        <f t="shared" si="4918"/>
        <v>25.48</v>
      </c>
      <c r="Z1021" s="27">
        <v>0.15705882352941178</v>
      </c>
      <c r="AA1021" s="28">
        <f t="shared" si="4919"/>
        <v>4.26</v>
      </c>
      <c r="AB1021" s="27">
        <v>0</v>
      </c>
      <c r="AC1021" s="40">
        <f t="shared" si="4189"/>
        <v>0</v>
      </c>
      <c r="AD1021" s="40">
        <f t="shared" si="4190"/>
        <v>-0.16</v>
      </c>
      <c r="AE1021" s="42">
        <f t="shared" si="4920"/>
        <v>40.060000000000024</v>
      </c>
      <c r="AF1021" s="10">
        <f t="shared" si="4682"/>
        <v>25.48</v>
      </c>
      <c r="AG1021" s="27">
        <f t="shared" si="4819"/>
        <v>0.5</v>
      </c>
      <c r="AH1021" s="28">
        <f t="shared" si="4820"/>
        <v>4.26</v>
      </c>
      <c r="AI1021" s="27">
        <v>0</v>
      </c>
      <c r="AJ1021" s="40">
        <f t="shared" si="4683"/>
        <v>-0.5</v>
      </c>
      <c r="AK1021" s="42">
        <f t="shared" si="4654"/>
        <v>36.279999999999987</v>
      </c>
      <c r="AL1021" s="70"/>
    </row>
    <row r="1022" spans="1:38" x14ac:dyDescent="0.2">
      <c r="A1022" s="72"/>
      <c r="B1022" s="34">
        <f t="shared" si="3772"/>
        <v>1017</v>
      </c>
      <c r="C1022" s="2" t="s">
        <v>1670</v>
      </c>
      <c r="D1022" s="55">
        <v>44841</v>
      </c>
      <c r="E1022" s="2" t="s">
        <v>15</v>
      </c>
      <c r="F1022" s="47" t="s">
        <v>34</v>
      </c>
      <c r="G1022" s="47" t="s">
        <v>67</v>
      </c>
      <c r="H1022" s="47">
        <v>1000</v>
      </c>
      <c r="I1022" s="47" t="s">
        <v>131</v>
      </c>
      <c r="J1022" s="47" t="s">
        <v>120</v>
      </c>
      <c r="K1022" s="121" t="s">
        <v>1546</v>
      </c>
      <c r="L1022" s="33" t="s">
        <v>9</v>
      </c>
      <c r="M1022" s="10">
        <v>2.17</v>
      </c>
      <c r="N1022" s="27">
        <v>8.5365250965250965</v>
      </c>
      <c r="O1022" s="28">
        <v>1.1599999999999999</v>
      </c>
      <c r="P1022" s="27">
        <v>0</v>
      </c>
      <c r="Q1022" s="40">
        <f t="shared" si="4911"/>
        <v>10</v>
      </c>
      <c r="R1022" s="42">
        <f t="shared" ref="R1022" si="4921">Q1022+R1021</f>
        <v>407.80000000000041</v>
      </c>
      <c r="S1022" s="10">
        <f t="shared" ref="S1022" si="4922">M1022</f>
        <v>2.17</v>
      </c>
      <c r="T1022" s="27">
        <f t="shared" ref="T1022" si="4923">IF(S1022&gt;0,T$4,0)</f>
        <v>1</v>
      </c>
      <c r="U1022" s="28">
        <f t="shared" ref="U1022" si="4924">O1022</f>
        <v>1.1599999999999999</v>
      </c>
      <c r="V1022" s="27">
        <f t="shared" ref="V1022" si="4925">IF(U1022&gt;0,V$4,0)</f>
        <v>1</v>
      </c>
      <c r="W1022" s="40">
        <f t="shared" si="3826"/>
        <v>1.33</v>
      </c>
      <c r="X1022" s="42">
        <f t="shared" ref="X1022" si="4926">W1022+X1021</f>
        <v>416.33</v>
      </c>
      <c r="Y1022" s="10">
        <f t="shared" ref="Y1022" si="4927">S1022</f>
        <v>2.17</v>
      </c>
      <c r="Z1022" s="27">
        <v>1.8410344827586211</v>
      </c>
      <c r="AA1022" s="28">
        <f t="shared" ref="AA1022" si="4928">U1022</f>
        <v>1.1599999999999999</v>
      </c>
      <c r="AB1022" s="27">
        <v>0</v>
      </c>
      <c r="AC1022" s="40">
        <f t="shared" si="4189"/>
        <v>4</v>
      </c>
      <c r="AD1022" s="40">
        <f t="shared" si="4190"/>
        <v>2.15</v>
      </c>
      <c r="AE1022" s="42">
        <f t="shared" ref="AE1022" si="4929">AD1022+AE1021</f>
        <v>42.210000000000022</v>
      </c>
      <c r="AF1022" s="10">
        <f t="shared" si="4682"/>
        <v>2.17</v>
      </c>
      <c r="AG1022" s="27">
        <f t="shared" si="4819"/>
        <v>2</v>
      </c>
      <c r="AH1022" s="28">
        <f t="shared" si="4820"/>
        <v>1.1599999999999999</v>
      </c>
      <c r="AI1022" s="27">
        <v>0</v>
      </c>
      <c r="AJ1022" s="40">
        <f t="shared" si="4683"/>
        <v>2.34</v>
      </c>
      <c r="AK1022" s="42">
        <f t="shared" si="4654"/>
        <v>38.61999999999999</v>
      </c>
      <c r="AL1022" s="70"/>
    </row>
    <row r="1023" spans="1:38" x14ac:dyDescent="0.2">
      <c r="A1023" s="72"/>
      <c r="B1023" s="34">
        <f t="shared" si="3772"/>
        <v>1018</v>
      </c>
      <c r="C1023" s="2" t="s">
        <v>1675</v>
      </c>
      <c r="D1023" s="55">
        <v>44843</v>
      </c>
      <c r="E1023" s="2" t="s">
        <v>32</v>
      </c>
      <c r="F1023" s="47" t="s">
        <v>25</v>
      </c>
      <c r="G1023" s="47" t="s">
        <v>67</v>
      </c>
      <c r="H1023" s="47">
        <v>1000</v>
      </c>
      <c r="I1023" s="47" t="s">
        <v>133</v>
      </c>
      <c r="J1023" s="47" t="s">
        <v>120</v>
      </c>
      <c r="K1023" s="121" t="s">
        <v>1545</v>
      </c>
      <c r="L1023" s="33" t="s">
        <v>9</v>
      </c>
      <c r="M1023" s="10">
        <v>1.54</v>
      </c>
      <c r="N1023" s="27">
        <v>18.517647058823531</v>
      </c>
      <c r="O1023" s="28">
        <v>1.06</v>
      </c>
      <c r="P1023" s="27">
        <v>0</v>
      </c>
      <c r="Q1023" s="40">
        <f t="shared" si="4911"/>
        <v>10</v>
      </c>
      <c r="R1023" s="42">
        <f t="shared" ref="R1023" si="4930">Q1023+R1022</f>
        <v>417.80000000000041</v>
      </c>
      <c r="S1023" s="10">
        <f t="shared" ref="S1023" si="4931">M1023</f>
        <v>1.54</v>
      </c>
      <c r="T1023" s="27">
        <f t="shared" ref="T1023" si="4932">IF(S1023&gt;0,T$4,0)</f>
        <v>1</v>
      </c>
      <c r="U1023" s="28">
        <f t="shared" ref="U1023" si="4933">O1023</f>
        <v>1.06</v>
      </c>
      <c r="V1023" s="27">
        <f t="shared" ref="V1023" si="4934">IF(U1023&gt;0,V$4,0)</f>
        <v>1</v>
      </c>
      <c r="W1023" s="40">
        <f t="shared" si="3826"/>
        <v>0.6</v>
      </c>
      <c r="X1023" s="42">
        <f t="shared" ref="X1023" si="4935">W1023+X1022</f>
        <v>416.93</v>
      </c>
      <c r="Y1023" s="10">
        <f t="shared" ref="Y1023" si="4936">S1023</f>
        <v>1.54</v>
      </c>
      <c r="Z1023" s="27">
        <v>2.6004789833822093</v>
      </c>
      <c r="AA1023" s="28">
        <f t="shared" ref="AA1023" si="4937">U1023</f>
        <v>1.06</v>
      </c>
      <c r="AB1023" s="27">
        <v>0</v>
      </c>
      <c r="AC1023" s="40">
        <f t="shared" si="4189"/>
        <v>4</v>
      </c>
      <c r="AD1023" s="40">
        <f t="shared" si="4190"/>
        <v>1.4</v>
      </c>
      <c r="AE1023" s="42">
        <f t="shared" ref="AE1023" si="4938">AD1023+AE1022</f>
        <v>43.610000000000021</v>
      </c>
      <c r="AF1023" s="10">
        <f t="shared" si="4682"/>
        <v>1.54</v>
      </c>
      <c r="AG1023" s="27">
        <f t="shared" si="4819"/>
        <v>1</v>
      </c>
      <c r="AH1023" s="28">
        <f t="shared" si="4820"/>
        <v>1.06</v>
      </c>
      <c r="AI1023" s="27">
        <v>0</v>
      </c>
      <c r="AJ1023" s="40">
        <f t="shared" si="4683"/>
        <v>0.54</v>
      </c>
      <c r="AK1023" s="42">
        <f t="shared" si="4654"/>
        <v>39.159999999999989</v>
      </c>
      <c r="AL1023" s="70"/>
    </row>
    <row r="1024" spans="1:38" x14ac:dyDescent="0.2">
      <c r="A1024" s="72"/>
      <c r="B1024" s="34">
        <f t="shared" si="3772"/>
        <v>1019</v>
      </c>
      <c r="C1024" s="2" t="s">
        <v>1676</v>
      </c>
      <c r="D1024" s="55">
        <v>44843</v>
      </c>
      <c r="E1024" s="2" t="s">
        <v>517</v>
      </c>
      <c r="F1024" s="47" t="s">
        <v>25</v>
      </c>
      <c r="G1024" s="47" t="s">
        <v>67</v>
      </c>
      <c r="H1024" s="47">
        <v>1100</v>
      </c>
      <c r="I1024" s="47" t="s">
        <v>131</v>
      </c>
      <c r="J1024" s="47" t="s">
        <v>438</v>
      </c>
      <c r="K1024" s="121" t="s">
        <v>1545</v>
      </c>
      <c r="L1024" s="33" t="s">
        <v>12</v>
      </c>
      <c r="M1024" s="10">
        <v>2.33</v>
      </c>
      <c r="N1024" s="27">
        <v>7.4912471655328803</v>
      </c>
      <c r="O1024" s="28">
        <v>1.27</v>
      </c>
      <c r="P1024" s="27">
        <v>0</v>
      </c>
      <c r="Q1024" s="40">
        <f t="shared" si="4911"/>
        <v>-7.5</v>
      </c>
      <c r="R1024" s="42">
        <f t="shared" ref="R1024" si="4939">Q1024+R1023</f>
        <v>410.30000000000041</v>
      </c>
      <c r="S1024" s="10">
        <f t="shared" ref="S1024" si="4940">M1024</f>
        <v>2.33</v>
      </c>
      <c r="T1024" s="27">
        <f t="shared" ref="T1024" si="4941">IF(S1024&gt;0,T$4,0)</f>
        <v>1</v>
      </c>
      <c r="U1024" s="28">
        <f t="shared" ref="U1024" si="4942">O1024</f>
        <v>1.27</v>
      </c>
      <c r="V1024" s="27">
        <f t="shared" ref="V1024" si="4943">IF(U1024&gt;0,V$4,0)</f>
        <v>1</v>
      </c>
      <c r="W1024" s="40">
        <f t="shared" si="3826"/>
        <v>-0.73</v>
      </c>
      <c r="X1024" s="42">
        <f t="shared" ref="X1024" si="4944">W1024+X1023</f>
        <v>416.2</v>
      </c>
      <c r="Y1024" s="10">
        <f t="shared" ref="Y1024" si="4945">S1024</f>
        <v>2.33</v>
      </c>
      <c r="Z1024" s="27">
        <v>1.7153475935828877</v>
      </c>
      <c r="AA1024" s="28">
        <f t="shared" ref="AA1024" si="4946">U1024</f>
        <v>1.27</v>
      </c>
      <c r="AB1024" s="27">
        <v>0</v>
      </c>
      <c r="AC1024" s="40">
        <f t="shared" si="4189"/>
        <v>0</v>
      </c>
      <c r="AD1024" s="40">
        <f t="shared" si="4190"/>
        <v>-1.72</v>
      </c>
      <c r="AE1024" s="42">
        <f t="shared" ref="AE1024" si="4947">AD1024+AE1023</f>
        <v>41.890000000000022</v>
      </c>
      <c r="AF1024" s="10">
        <f t="shared" si="4682"/>
        <v>2.33</v>
      </c>
      <c r="AG1024" s="27">
        <f t="shared" si="4819"/>
        <v>1</v>
      </c>
      <c r="AH1024" s="28">
        <f t="shared" si="4820"/>
        <v>1.27</v>
      </c>
      <c r="AI1024" s="27">
        <v>0</v>
      </c>
      <c r="AJ1024" s="40">
        <f t="shared" si="4683"/>
        <v>-1</v>
      </c>
      <c r="AK1024" s="42">
        <f t="shared" si="4654"/>
        <v>38.159999999999989</v>
      </c>
      <c r="AL1024" s="70"/>
    </row>
    <row r="1025" spans="1:38" x14ac:dyDescent="0.2">
      <c r="A1025" s="72"/>
      <c r="B1025" s="34">
        <f t="shared" si="3772"/>
        <v>1020</v>
      </c>
      <c r="C1025" s="2" t="s">
        <v>1679</v>
      </c>
      <c r="D1025" s="55">
        <v>44845</v>
      </c>
      <c r="E1025" s="2" t="s">
        <v>28</v>
      </c>
      <c r="F1025" s="47" t="s">
        <v>25</v>
      </c>
      <c r="G1025" s="47" t="s">
        <v>67</v>
      </c>
      <c r="H1025" s="47">
        <v>1100</v>
      </c>
      <c r="I1025" s="47" t="s">
        <v>131</v>
      </c>
      <c r="J1025" s="47" t="s">
        <v>120</v>
      </c>
      <c r="K1025" s="121" t="s">
        <v>1544</v>
      </c>
      <c r="L1025" s="33" t="s">
        <v>9</v>
      </c>
      <c r="M1025" s="10">
        <v>5.0199999999999996</v>
      </c>
      <c r="N1025" s="27">
        <v>2.4949999999999997</v>
      </c>
      <c r="O1025" s="28">
        <v>1.84</v>
      </c>
      <c r="P1025" s="27">
        <v>2.9371428571428573</v>
      </c>
      <c r="Q1025" s="40">
        <f t="shared" si="4911"/>
        <v>12.5</v>
      </c>
      <c r="R1025" s="42">
        <f t="shared" ref="R1025" si="4948">Q1025+R1024</f>
        <v>422.80000000000041</v>
      </c>
      <c r="S1025" s="10">
        <f t="shared" ref="S1025" si="4949">M1025</f>
        <v>5.0199999999999996</v>
      </c>
      <c r="T1025" s="27">
        <f t="shared" ref="T1025" si="4950">IF(S1025&gt;0,T$4,0)</f>
        <v>1</v>
      </c>
      <c r="U1025" s="28">
        <f t="shared" ref="U1025" si="4951">O1025</f>
        <v>1.84</v>
      </c>
      <c r="V1025" s="27">
        <f t="shared" ref="V1025" si="4952">IF(U1025&gt;0,V$4,0)</f>
        <v>1</v>
      </c>
      <c r="W1025" s="40">
        <f t="shared" si="3826"/>
        <v>4.8600000000000003</v>
      </c>
      <c r="X1025" s="42">
        <f t="shared" ref="X1025" si="4953">W1025+X1024</f>
        <v>421.06</v>
      </c>
      <c r="Y1025" s="10">
        <f t="shared" ref="Y1025" si="4954">S1025</f>
        <v>5.0199999999999996</v>
      </c>
      <c r="Z1025" s="27">
        <v>0.79604444444444444</v>
      </c>
      <c r="AA1025" s="28">
        <f t="shared" ref="AA1025" si="4955">U1025</f>
        <v>1.84</v>
      </c>
      <c r="AB1025" s="27">
        <v>0</v>
      </c>
      <c r="AC1025" s="40">
        <f t="shared" si="4189"/>
        <v>4</v>
      </c>
      <c r="AD1025" s="40">
        <f t="shared" si="4190"/>
        <v>3.2</v>
      </c>
      <c r="AE1025" s="42">
        <f t="shared" ref="AE1025" si="4956">AD1025+AE1024</f>
        <v>45.090000000000025</v>
      </c>
      <c r="AF1025" s="10">
        <f t="shared" si="4682"/>
        <v>5.0199999999999996</v>
      </c>
      <c r="AG1025" s="27">
        <f t="shared" si="4819"/>
        <v>0.5</v>
      </c>
      <c r="AH1025" s="28">
        <f t="shared" si="4820"/>
        <v>1.84</v>
      </c>
      <c r="AI1025" s="27">
        <v>0</v>
      </c>
      <c r="AJ1025" s="40">
        <f t="shared" si="4683"/>
        <v>2.0099999999999998</v>
      </c>
      <c r="AK1025" s="42">
        <f t="shared" si="4654"/>
        <v>40.169999999999987</v>
      </c>
      <c r="AL1025" s="70"/>
    </row>
    <row r="1026" spans="1:38" x14ac:dyDescent="0.2">
      <c r="A1026" s="72"/>
      <c r="B1026" s="34">
        <f t="shared" si="3772"/>
        <v>1021</v>
      </c>
      <c r="C1026" s="2" t="s">
        <v>1680</v>
      </c>
      <c r="D1026" s="55">
        <v>44846</v>
      </c>
      <c r="E1026" s="2" t="s">
        <v>886</v>
      </c>
      <c r="F1026" s="47" t="s">
        <v>10</v>
      </c>
      <c r="G1026" s="47" t="s">
        <v>67</v>
      </c>
      <c r="H1026" s="47">
        <v>1200</v>
      </c>
      <c r="I1026" s="47" t="s">
        <v>133</v>
      </c>
      <c r="J1026" s="47" t="s">
        <v>178</v>
      </c>
      <c r="K1026" s="121" t="s">
        <v>1552</v>
      </c>
      <c r="L1026" s="33" t="s">
        <v>110</v>
      </c>
      <c r="M1026" s="10">
        <v>7.6</v>
      </c>
      <c r="N1026" s="27">
        <v>1.5102849002849001</v>
      </c>
      <c r="O1026" s="28">
        <v>2.58</v>
      </c>
      <c r="P1026" s="27">
        <v>0.97333333333333361</v>
      </c>
      <c r="Q1026" s="40">
        <f t="shared" si="4911"/>
        <v>-2.5</v>
      </c>
      <c r="R1026" s="42">
        <f t="shared" ref="R1026" si="4957">Q1026+R1025</f>
        <v>420.30000000000041</v>
      </c>
      <c r="S1026" s="10">
        <f t="shared" ref="S1026" si="4958">M1026</f>
        <v>7.6</v>
      </c>
      <c r="T1026" s="27">
        <f t="shared" ref="T1026" si="4959">IF(S1026&gt;0,T$4,0)</f>
        <v>1</v>
      </c>
      <c r="U1026" s="28">
        <f t="shared" ref="U1026" si="4960">O1026</f>
        <v>2.58</v>
      </c>
      <c r="V1026" s="27">
        <f t="shared" ref="V1026" si="4961">IF(U1026&gt;0,V$4,0)</f>
        <v>1</v>
      </c>
      <c r="W1026" s="40">
        <f t="shared" si="3826"/>
        <v>-2</v>
      </c>
      <c r="X1026" s="42">
        <f t="shared" ref="X1026" si="4962">W1026+X1025</f>
        <v>419.06</v>
      </c>
      <c r="Y1026" s="10">
        <f t="shared" ref="Y1026" si="4963">S1026</f>
        <v>7.6</v>
      </c>
      <c r="Z1026" s="27">
        <v>0.52578947368421058</v>
      </c>
      <c r="AA1026" s="28">
        <f t="shared" ref="AA1026" si="4964">U1026</f>
        <v>2.58</v>
      </c>
      <c r="AB1026" s="27">
        <v>0</v>
      </c>
      <c r="AC1026" s="40">
        <f t="shared" si="4189"/>
        <v>0</v>
      </c>
      <c r="AD1026" s="40">
        <f t="shared" si="4190"/>
        <v>-0.53</v>
      </c>
      <c r="AE1026" s="42">
        <f t="shared" ref="AE1026" si="4965">AD1026+AE1025</f>
        <v>44.560000000000024</v>
      </c>
      <c r="AF1026" s="10">
        <f t="shared" si="4682"/>
        <v>7.6</v>
      </c>
      <c r="AG1026" s="27">
        <f t="shared" si="4819"/>
        <v>0.25</v>
      </c>
      <c r="AH1026" s="28">
        <f t="shared" si="4820"/>
        <v>2.58</v>
      </c>
      <c r="AI1026" s="27">
        <v>0</v>
      </c>
      <c r="AJ1026" s="40">
        <f t="shared" si="4683"/>
        <v>-0.25</v>
      </c>
      <c r="AK1026" s="42">
        <f t="shared" si="4654"/>
        <v>39.919999999999987</v>
      </c>
      <c r="AL1026" s="70"/>
    </row>
    <row r="1027" spans="1:38" x14ac:dyDescent="0.2">
      <c r="A1027" s="72"/>
      <c r="B1027" s="34">
        <f t="shared" si="3772"/>
        <v>1022</v>
      </c>
      <c r="C1027" s="2" t="s">
        <v>1681</v>
      </c>
      <c r="D1027" s="55">
        <v>44847</v>
      </c>
      <c r="E1027" s="2" t="s">
        <v>240</v>
      </c>
      <c r="F1027" s="47" t="s">
        <v>34</v>
      </c>
      <c r="G1027" s="47" t="s">
        <v>67</v>
      </c>
      <c r="H1027" s="47">
        <v>1000</v>
      </c>
      <c r="I1027" s="47" t="s">
        <v>133</v>
      </c>
      <c r="J1027" s="47" t="s">
        <v>178</v>
      </c>
      <c r="K1027" s="121" t="s">
        <v>1544</v>
      </c>
      <c r="L1027" s="33" t="s">
        <v>66</v>
      </c>
      <c r="M1027" s="10">
        <v>9.6</v>
      </c>
      <c r="N1027" s="27">
        <v>1.1573529411764707</v>
      </c>
      <c r="O1027" s="28">
        <v>2.76</v>
      </c>
      <c r="P1027" s="27">
        <v>0.66999999999999993</v>
      </c>
      <c r="Q1027" s="40">
        <f t="shared" si="4911"/>
        <v>-1.8</v>
      </c>
      <c r="R1027" s="42">
        <f t="shared" ref="R1027" si="4966">Q1027+R1026</f>
        <v>418.5000000000004</v>
      </c>
      <c r="S1027" s="10">
        <f t="shared" ref="S1027" si="4967">M1027</f>
        <v>9.6</v>
      </c>
      <c r="T1027" s="27">
        <f t="shared" ref="T1027" si="4968">IF(S1027&gt;0,T$4,0)</f>
        <v>1</v>
      </c>
      <c r="U1027" s="28">
        <f t="shared" ref="U1027" si="4969">O1027</f>
        <v>2.76</v>
      </c>
      <c r="V1027" s="27">
        <f t="shared" ref="V1027" si="4970">IF(U1027&gt;0,V$4,0)</f>
        <v>1</v>
      </c>
      <c r="W1027" s="40">
        <f t="shared" si="3826"/>
        <v>-2</v>
      </c>
      <c r="X1027" s="42">
        <f t="shared" ref="X1027" si="4971">W1027+X1026</f>
        <v>417.06</v>
      </c>
      <c r="Y1027" s="10">
        <f t="shared" ref="Y1027" si="4972">S1027</f>
        <v>9.6</v>
      </c>
      <c r="Z1027" s="27">
        <v>0.41625000000000001</v>
      </c>
      <c r="AA1027" s="28">
        <f t="shared" ref="AA1027" si="4973">U1027</f>
        <v>2.76</v>
      </c>
      <c r="AB1027" s="27">
        <v>0</v>
      </c>
      <c r="AC1027" s="40">
        <f t="shared" si="4189"/>
        <v>0</v>
      </c>
      <c r="AD1027" s="40">
        <f t="shared" si="4190"/>
        <v>-0.42</v>
      </c>
      <c r="AE1027" s="42">
        <f t="shared" ref="AE1027" si="4974">AD1027+AE1026</f>
        <v>44.140000000000022</v>
      </c>
      <c r="AF1027" s="10">
        <f t="shared" si="4682"/>
        <v>9.6</v>
      </c>
      <c r="AG1027" s="27">
        <f t="shared" si="4819"/>
        <v>0.5</v>
      </c>
      <c r="AH1027" s="28">
        <f t="shared" si="4820"/>
        <v>2.76</v>
      </c>
      <c r="AI1027" s="27">
        <v>0</v>
      </c>
      <c r="AJ1027" s="40">
        <f t="shared" si="4683"/>
        <v>-0.5</v>
      </c>
      <c r="AK1027" s="42">
        <f t="shared" si="4654"/>
        <v>39.419999999999987</v>
      </c>
      <c r="AL1027" s="70"/>
    </row>
    <row r="1028" spans="1:38" x14ac:dyDescent="0.2">
      <c r="A1028" s="72"/>
      <c r="B1028" s="34">
        <f t="shared" si="3772"/>
        <v>1023</v>
      </c>
      <c r="C1028" s="2" t="s">
        <v>1683</v>
      </c>
      <c r="D1028" s="55">
        <v>44848</v>
      </c>
      <c r="E1028" s="2" t="s">
        <v>14</v>
      </c>
      <c r="F1028" s="47" t="s">
        <v>36</v>
      </c>
      <c r="G1028" s="47" t="s">
        <v>67</v>
      </c>
      <c r="H1028" s="47">
        <v>1100</v>
      </c>
      <c r="I1028" s="47" t="s">
        <v>133</v>
      </c>
      <c r="J1028" s="47" t="s">
        <v>120</v>
      </c>
      <c r="K1028" s="121" t="s">
        <v>1545</v>
      </c>
      <c r="L1028" s="33" t="s">
        <v>12</v>
      </c>
      <c r="M1028" s="10">
        <v>2.19</v>
      </c>
      <c r="N1028" s="27">
        <v>8.3747368421052624</v>
      </c>
      <c r="O1028" s="28">
        <v>1.07</v>
      </c>
      <c r="P1028" s="27">
        <v>0</v>
      </c>
      <c r="Q1028" s="40">
        <f t="shared" si="4911"/>
        <v>-8.4</v>
      </c>
      <c r="R1028" s="42">
        <f t="shared" ref="R1028" si="4975">Q1028+R1027</f>
        <v>410.10000000000042</v>
      </c>
      <c r="S1028" s="10">
        <f t="shared" ref="S1028" si="4976">M1028</f>
        <v>2.19</v>
      </c>
      <c r="T1028" s="27">
        <f t="shared" ref="T1028" si="4977">IF(S1028&gt;0,T$4,0)</f>
        <v>1</v>
      </c>
      <c r="U1028" s="28">
        <f t="shared" ref="U1028" si="4978">O1028</f>
        <v>1.07</v>
      </c>
      <c r="V1028" s="27">
        <f t="shared" ref="V1028" si="4979">IF(U1028&gt;0,V$4,0)</f>
        <v>1</v>
      </c>
      <c r="W1028" s="40">
        <f t="shared" si="3826"/>
        <v>-0.93</v>
      </c>
      <c r="X1028" s="42">
        <f t="shared" ref="X1028" si="4980">W1028+X1027</f>
        <v>416.13</v>
      </c>
      <c r="Y1028" s="10">
        <f t="shared" ref="Y1028" si="4981">S1028</f>
        <v>2.19</v>
      </c>
      <c r="Z1028" s="27">
        <v>1.8282486631016044</v>
      </c>
      <c r="AA1028" s="28">
        <f t="shared" ref="AA1028" si="4982">U1028</f>
        <v>1.07</v>
      </c>
      <c r="AB1028" s="27">
        <v>0</v>
      </c>
      <c r="AC1028" s="40">
        <f t="shared" si="4189"/>
        <v>0</v>
      </c>
      <c r="AD1028" s="40">
        <f t="shared" si="4190"/>
        <v>-1.83</v>
      </c>
      <c r="AE1028" s="42">
        <f t="shared" ref="AE1028" si="4983">AD1028+AE1027</f>
        <v>42.310000000000024</v>
      </c>
      <c r="AF1028" s="10">
        <f t="shared" si="4682"/>
        <v>2.19</v>
      </c>
      <c r="AG1028" s="27">
        <f t="shared" si="4819"/>
        <v>1</v>
      </c>
      <c r="AH1028" s="28">
        <f t="shared" si="4820"/>
        <v>1.07</v>
      </c>
      <c r="AI1028" s="27">
        <v>0</v>
      </c>
      <c r="AJ1028" s="40">
        <f t="shared" si="4683"/>
        <v>-1</v>
      </c>
      <c r="AK1028" s="42">
        <f t="shared" si="4654"/>
        <v>38.419999999999987</v>
      </c>
      <c r="AL1028" s="70"/>
    </row>
    <row r="1029" spans="1:38" x14ac:dyDescent="0.2">
      <c r="A1029" s="72"/>
      <c r="B1029" s="34">
        <f t="shared" si="3772"/>
        <v>1024</v>
      </c>
      <c r="C1029" s="2" t="s">
        <v>1684</v>
      </c>
      <c r="D1029" s="55">
        <v>44848</v>
      </c>
      <c r="E1029" s="2" t="s">
        <v>14</v>
      </c>
      <c r="F1029" s="47" t="s">
        <v>10</v>
      </c>
      <c r="G1029" s="47" t="s">
        <v>67</v>
      </c>
      <c r="H1029" s="47">
        <v>1100</v>
      </c>
      <c r="I1029" s="47" t="s">
        <v>133</v>
      </c>
      <c r="J1029" s="47" t="s">
        <v>120</v>
      </c>
      <c r="K1029" s="121" t="s">
        <v>1544</v>
      </c>
      <c r="L1029" s="33" t="s">
        <v>12</v>
      </c>
      <c r="M1029" s="10">
        <v>11.5</v>
      </c>
      <c r="N1029" s="27">
        <v>0.94809523809523799</v>
      </c>
      <c r="O1029" s="28">
        <v>3.38</v>
      </c>
      <c r="P1029" s="27">
        <v>0.4</v>
      </c>
      <c r="Q1029" s="40">
        <f t="shared" si="4911"/>
        <v>0</v>
      </c>
      <c r="R1029" s="42">
        <f t="shared" ref="R1029" si="4984">Q1029+R1028</f>
        <v>410.10000000000042</v>
      </c>
      <c r="S1029" s="10">
        <f t="shared" ref="S1029" si="4985">M1029</f>
        <v>11.5</v>
      </c>
      <c r="T1029" s="27">
        <f t="shared" ref="T1029" si="4986">IF(S1029&gt;0,T$4,0)</f>
        <v>1</v>
      </c>
      <c r="U1029" s="28">
        <f t="shared" ref="U1029" si="4987">O1029</f>
        <v>3.38</v>
      </c>
      <c r="V1029" s="27">
        <f t="shared" ref="V1029" si="4988">IF(U1029&gt;0,V$4,0)</f>
        <v>1</v>
      </c>
      <c r="W1029" s="40">
        <f t="shared" si="3826"/>
        <v>1.38</v>
      </c>
      <c r="X1029" s="42">
        <f t="shared" ref="X1029" si="4989">W1029+X1028</f>
        <v>417.51</v>
      </c>
      <c r="Y1029" s="10">
        <f t="shared" ref="Y1029" si="4990">S1029</f>
        <v>11.5</v>
      </c>
      <c r="Z1029" s="27">
        <v>0.34739130434782617</v>
      </c>
      <c r="AA1029" s="28">
        <f t="shared" ref="AA1029" si="4991">U1029</f>
        <v>3.38</v>
      </c>
      <c r="AB1029" s="27">
        <v>0</v>
      </c>
      <c r="AC1029" s="40">
        <f t="shared" si="4189"/>
        <v>0</v>
      </c>
      <c r="AD1029" s="40">
        <f t="shared" si="4190"/>
        <v>-0.35</v>
      </c>
      <c r="AE1029" s="42">
        <f t="shared" ref="AE1029" si="4992">AD1029+AE1028</f>
        <v>41.960000000000022</v>
      </c>
      <c r="AF1029" s="10">
        <f t="shared" si="4682"/>
        <v>11.5</v>
      </c>
      <c r="AG1029" s="27">
        <f t="shared" si="4819"/>
        <v>0.5</v>
      </c>
      <c r="AH1029" s="28">
        <f t="shared" si="4820"/>
        <v>3.38</v>
      </c>
      <c r="AI1029" s="27">
        <v>0</v>
      </c>
      <c r="AJ1029" s="40">
        <f t="shared" si="4683"/>
        <v>-0.5</v>
      </c>
      <c r="AK1029" s="42">
        <f t="shared" si="4654"/>
        <v>37.919999999999987</v>
      </c>
      <c r="AL1029" s="70"/>
    </row>
    <row r="1030" spans="1:38" x14ac:dyDescent="0.2">
      <c r="A1030" s="72"/>
      <c r="B1030" s="34">
        <f t="shared" si="3772"/>
        <v>1025</v>
      </c>
      <c r="C1030" s="2" t="s">
        <v>1685</v>
      </c>
      <c r="D1030" s="55">
        <v>44848</v>
      </c>
      <c r="E1030" s="2" t="s">
        <v>44</v>
      </c>
      <c r="F1030" s="47" t="s">
        <v>25</v>
      </c>
      <c r="G1030" s="47" t="s">
        <v>67</v>
      </c>
      <c r="H1030" s="47">
        <v>1200</v>
      </c>
      <c r="I1030" s="47" t="s">
        <v>128</v>
      </c>
      <c r="J1030" s="47" t="s">
        <v>120</v>
      </c>
      <c r="K1030" s="121" t="s">
        <v>1546</v>
      </c>
      <c r="L1030" s="33" t="s">
        <v>9</v>
      </c>
      <c r="M1030" s="10">
        <v>2.74</v>
      </c>
      <c r="N1030" s="27">
        <v>5.7481761006289309</v>
      </c>
      <c r="O1030" s="28">
        <v>1.41</v>
      </c>
      <c r="P1030" s="27">
        <v>0</v>
      </c>
      <c r="Q1030" s="40">
        <f t="shared" si="4911"/>
        <v>10</v>
      </c>
      <c r="R1030" s="42">
        <f t="shared" ref="R1030" si="4993">Q1030+R1029</f>
        <v>420.10000000000042</v>
      </c>
      <c r="S1030" s="10">
        <f t="shared" ref="S1030" si="4994">M1030</f>
        <v>2.74</v>
      </c>
      <c r="T1030" s="27">
        <f t="shared" ref="T1030" si="4995">IF(S1030&gt;0,T$4,0)</f>
        <v>1</v>
      </c>
      <c r="U1030" s="28">
        <f t="shared" ref="U1030" si="4996">O1030</f>
        <v>1.41</v>
      </c>
      <c r="V1030" s="27">
        <f t="shared" ref="V1030" si="4997">IF(U1030&gt;0,V$4,0)</f>
        <v>1</v>
      </c>
      <c r="W1030" s="40">
        <f t="shared" si="3826"/>
        <v>2.15</v>
      </c>
      <c r="X1030" s="42">
        <f t="shared" ref="X1030" si="4998">W1030+X1029</f>
        <v>419.65999999999997</v>
      </c>
      <c r="Y1030" s="10">
        <f t="shared" ref="Y1030" si="4999">S1030</f>
        <v>2.74</v>
      </c>
      <c r="Z1030" s="27">
        <v>1.4591087344028517</v>
      </c>
      <c r="AA1030" s="28">
        <f t="shared" ref="AA1030" si="5000">U1030</f>
        <v>1.41</v>
      </c>
      <c r="AB1030" s="27">
        <v>0</v>
      </c>
      <c r="AC1030" s="40">
        <f t="shared" si="4189"/>
        <v>4</v>
      </c>
      <c r="AD1030" s="40">
        <f t="shared" si="4190"/>
        <v>2.54</v>
      </c>
      <c r="AE1030" s="42">
        <f t="shared" ref="AE1030" si="5001">AD1030+AE1029</f>
        <v>44.500000000000021</v>
      </c>
      <c r="AF1030" s="10">
        <f t="shared" si="4682"/>
        <v>2.74</v>
      </c>
      <c r="AG1030" s="27">
        <f t="shared" si="4819"/>
        <v>2</v>
      </c>
      <c r="AH1030" s="28">
        <f t="shared" si="4820"/>
        <v>1.41</v>
      </c>
      <c r="AI1030" s="27">
        <v>0</v>
      </c>
      <c r="AJ1030" s="40">
        <f t="shared" si="4683"/>
        <v>3.48</v>
      </c>
      <c r="AK1030" s="42">
        <f t="shared" si="4654"/>
        <v>41.399999999999984</v>
      </c>
      <c r="AL1030" s="70"/>
    </row>
    <row r="1031" spans="1:38" x14ac:dyDescent="0.2">
      <c r="A1031" s="72"/>
      <c r="B1031" s="34">
        <f t="shared" si="3772"/>
        <v>1026</v>
      </c>
      <c r="C1031" s="2" t="s">
        <v>1608</v>
      </c>
      <c r="D1031" s="55">
        <v>44848</v>
      </c>
      <c r="E1031" s="2" t="s">
        <v>44</v>
      </c>
      <c r="F1031" s="47" t="s">
        <v>34</v>
      </c>
      <c r="G1031" s="47" t="s">
        <v>67</v>
      </c>
      <c r="H1031" s="47">
        <v>1000</v>
      </c>
      <c r="I1031" s="47" t="s">
        <v>128</v>
      </c>
      <c r="J1031" s="47" t="s">
        <v>120</v>
      </c>
      <c r="K1031" s="121" t="s">
        <v>1545</v>
      </c>
      <c r="L1031" s="33" t="s">
        <v>56</v>
      </c>
      <c r="M1031" s="10">
        <v>3.85</v>
      </c>
      <c r="N1031" s="27">
        <v>3.5069565217391307</v>
      </c>
      <c r="O1031" s="28">
        <v>1.81</v>
      </c>
      <c r="P1031" s="27">
        <v>4.3261538461538454</v>
      </c>
      <c r="Q1031" s="40">
        <f t="shared" si="4911"/>
        <v>-7.8</v>
      </c>
      <c r="R1031" s="42">
        <f t="shared" ref="R1031" si="5002">Q1031+R1030</f>
        <v>412.30000000000041</v>
      </c>
      <c r="S1031" s="10">
        <f t="shared" ref="S1031" si="5003">M1031</f>
        <v>3.85</v>
      </c>
      <c r="T1031" s="27">
        <f t="shared" ref="T1031" si="5004">IF(S1031&gt;0,T$4,0)</f>
        <v>1</v>
      </c>
      <c r="U1031" s="28">
        <f t="shared" ref="U1031" si="5005">O1031</f>
        <v>1.81</v>
      </c>
      <c r="V1031" s="27">
        <f t="shared" ref="V1031" si="5006">IF(U1031&gt;0,V$4,0)</f>
        <v>1</v>
      </c>
      <c r="W1031" s="40">
        <f t="shared" si="3826"/>
        <v>-2</v>
      </c>
      <c r="X1031" s="42">
        <f t="shared" ref="X1031" si="5007">W1031+X1030</f>
        <v>417.65999999999997</v>
      </c>
      <c r="Y1031" s="10">
        <f t="shared" ref="Y1031" si="5008">S1031</f>
        <v>3.85</v>
      </c>
      <c r="Z1031" s="27">
        <v>1.0398701298701298</v>
      </c>
      <c r="AA1031" s="28">
        <f t="shared" ref="AA1031" si="5009">U1031</f>
        <v>1.81</v>
      </c>
      <c r="AB1031" s="27">
        <v>0</v>
      </c>
      <c r="AC1031" s="40">
        <f t="shared" si="4189"/>
        <v>0</v>
      </c>
      <c r="AD1031" s="40">
        <f t="shared" si="4190"/>
        <v>-1.04</v>
      </c>
      <c r="AE1031" s="42">
        <f t="shared" ref="AE1031" si="5010">AD1031+AE1030</f>
        <v>43.460000000000022</v>
      </c>
      <c r="AF1031" s="10">
        <f t="shared" si="4682"/>
        <v>3.85</v>
      </c>
      <c r="AG1031" s="27">
        <f t="shared" si="4819"/>
        <v>1</v>
      </c>
      <c r="AH1031" s="28">
        <f t="shared" si="4820"/>
        <v>1.81</v>
      </c>
      <c r="AI1031" s="27">
        <v>0</v>
      </c>
      <c r="AJ1031" s="40">
        <f t="shared" si="4683"/>
        <v>-1</v>
      </c>
      <c r="AK1031" s="42">
        <f t="shared" si="4654"/>
        <v>40.399999999999984</v>
      </c>
      <c r="AL1031" s="70"/>
    </row>
    <row r="1032" spans="1:38" x14ac:dyDescent="0.2">
      <c r="A1032" s="72"/>
      <c r="B1032" s="34">
        <f t="shared" si="3772"/>
        <v>1027</v>
      </c>
      <c r="C1032" s="2" t="s">
        <v>1686</v>
      </c>
      <c r="D1032" s="55">
        <v>44848</v>
      </c>
      <c r="E1032" s="2" t="s">
        <v>44</v>
      </c>
      <c r="F1032" s="47" t="s">
        <v>34</v>
      </c>
      <c r="G1032" s="47" t="s">
        <v>67</v>
      </c>
      <c r="H1032" s="47">
        <v>1000</v>
      </c>
      <c r="I1032" s="47" t="s">
        <v>128</v>
      </c>
      <c r="J1032" s="47" t="s">
        <v>120</v>
      </c>
      <c r="K1032" s="121" t="s">
        <v>1544</v>
      </c>
      <c r="L1032" s="33" t="s">
        <v>62</v>
      </c>
      <c r="M1032" s="10">
        <v>22</v>
      </c>
      <c r="N1032" s="27">
        <v>0.47666666666666668</v>
      </c>
      <c r="O1032" s="28">
        <v>5.2</v>
      </c>
      <c r="P1032" s="27">
        <v>0.11000000000000003</v>
      </c>
      <c r="Q1032" s="40">
        <f t="shared" si="4911"/>
        <v>-0.6</v>
      </c>
      <c r="R1032" s="42">
        <f t="shared" ref="R1032" si="5011">Q1032+R1031</f>
        <v>411.70000000000039</v>
      </c>
      <c r="S1032" s="10">
        <f t="shared" ref="S1032" si="5012">M1032</f>
        <v>22</v>
      </c>
      <c r="T1032" s="27">
        <f t="shared" ref="T1032" si="5013">IF(S1032&gt;0,T$4,0)</f>
        <v>1</v>
      </c>
      <c r="U1032" s="28">
        <f t="shared" ref="U1032" si="5014">O1032</f>
        <v>5.2</v>
      </c>
      <c r="V1032" s="27">
        <f t="shared" ref="V1032" si="5015">IF(U1032&gt;0,V$4,0)</f>
        <v>1</v>
      </c>
      <c r="W1032" s="40">
        <f t="shared" si="3826"/>
        <v>-2</v>
      </c>
      <c r="X1032" s="42">
        <f t="shared" ref="X1032" si="5016">W1032+X1031</f>
        <v>415.65999999999997</v>
      </c>
      <c r="Y1032" s="10">
        <f t="shared" ref="Y1032" si="5017">S1032</f>
        <v>22</v>
      </c>
      <c r="Z1032" s="27">
        <v>0.18181818181818182</v>
      </c>
      <c r="AA1032" s="28">
        <f t="shared" ref="AA1032" si="5018">U1032</f>
        <v>5.2</v>
      </c>
      <c r="AB1032" s="27">
        <v>0</v>
      </c>
      <c r="AC1032" s="40">
        <f t="shared" si="4189"/>
        <v>0</v>
      </c>
      <c r="AD1032" s="40">
        <f t="shared" si="4190"/>
        <v>-0.18</v>
      </c>
      <c r="AE1032" s="42">
        <f t="shared" ref="AE1032" si="5019">AD1032+AE1031</f>
        <v>43.280000000000022</v>
      </c>
      <c r="AF1032" s="10">
        <f t="shared" si="4682"/>
        <v>22</v>
      </c>
      <c r="AG1032" s="27">
        <f t="shared" si="4819"/>
        <v>0.5</v>
      </c>
      <c r="AH1032" s="28">
        <f t="shared" si="4820"/>
        <v>5.2</v>
      </c>
      <c r="AI1032" s="27">
        <v>0</v>
      </c>
      <c r="AJ1032" s="40">
        <f t="shared" si="4683"/>
        <v>-0.5</v>
      </c>
      <c r="AK1032" s="42">
        <f t="shared" si="4654"/>
        <v>39.899999999999984</v>
      </c>
      <c r="AL1032" s="70"/>
    </row>
    <row r="1033" spans="1:38" x14ac:dyDescent="0.2">
      <c r="A1033" s="72"/>
      <c r="B1033" s="34">
        <f t="shared" si="3772"/>
        <v>1028</v>
      </c>
      <c r="C1033" s="2" t="s">
        <v>1629</v>
      </c>
      <c r="D1033" s="55">
        <v>44849</v>
      </c>
      <c r="E1033" s="2" t="s">
        <v>719</v>
      </c>
      <c r="F1033" s="47" t="s">
        <v>34</v>
      </c>
      <c r="G1033" s="47" t="s">
        <v>67</v>
      </c>
      <c r="H1033" s="47">
        <v>1200</v>
      </c>
      <c r="I1033" s="47" t="s">
        <v>131</v>
      </c>
      <c r="J1033" s="47" t="s">
        <v>178</v>
      </c>
      <c r="K1033" s="121" t="s">
        <v>1545</v>
      </c>
      <c r="L1033" s="33" t="s">
        <v>8</v>
      </c>
      <c r="M1033" s="10">
        <v>2.2000000000000002</v>
      </c>
      <c r="N1033" s="27">
        <v>8.3747368421052624</v>
      </c>
      <c r="O1033" s="28">
        <v>1.35</v>
      </c>
      <c r="P1033" s="27">
        <v>0</v>
      </c>
      <c r="Q1033" s="40">
        <f t="shared" si="4911"/>
        <v>-8.4</v>
      </c>
      <c r="R1033" s="42">
        <f t="shared" ref="R1033" si="5020">Q1033+R1032</f>
        <v>403.30000000000041</v>
      </c>
      <c r="S1033" s="10">
        <f t="shared" ref="S1033" si="5021">M1033</f>
        <v>2.2000000000000002</v>
      </c>
      <c r="T1033" s="27">
        <f t="shared" ref="T1033" si="5022">IF(S1033&gt;0,T$4,0)</f>
        <v>1</v>
      </c>
      <c r="U1033" s="28">
        <f t="shared" ref="U1033" si="5023">O1033</f>
        <v>1.35</v>
      </c>
      <c r="V1033" s="27">
        <f t="shared" ref="V1033" si="5024">IF(U1033&gt;0,V$4,0)</f>
        <v>1</v>
      </c>
      <c r="W1033" s="40">
        <f t="shared" si="3826"/>
        <v>-0.65</v>
      </c>
      <c r="X1033" s="42">
        <f t="shared" ref="X1033" si="5025">W1033+X1032</f>
        <v>415.01</v>
      </c>
      <c r="Y1033" s="10">
        <f t="shared" ref="Y1033" si="5026">S1033</f>
        <v>2.2000000000000002</v>
      </c>
      <c r="Z1033" s="27">
        <v>1.8190909090909093</v>
      </c>
      <c r="AA1033" s="28">
        <f t="shared" ref="AA1033" si="5027">U1033</f>
        <v>1.35</v>
      </c>
      <c r="AB1033" s="27">
        <v>0</v>
      </c>
      <c r="AC1033" s="40">
        <f t="shared" si="4189"/>
        <v>0</v>
      </c>
      <c r="AD1033" s="40">
        <f t="shared" si="4190"/>
        <v>-1.82</v>
      </c>
      <c r="AE1033" s="42">
        <f t="shared" ref="AE1033" si="5028">AD1033+AE1032</f>
        <v>41.460000000000022</v>
      </c>
      <c r="AF1033" s="10">
        <f t="shared" si="4682"/>
        <v>2.2000000000000002</v>
      </c>
      <c r="AG1033" s="27">
        <f t="shared" si="4819"/>
        <v>1</v>
      </c>
      <c r="AH1033" s="28">
        <f t="shared" si="4820"/>
        <v>1.35</v>
      </c>
      <c r="AI1033" s="27">
        <v>0</v>
      </c>
      <c r="AJ1033" s="40">
        <f t="shared" si="4683"/>
        <v>-1</v>
      </c>
      <c r="AK1033" s="42">
        <f t="shared" si="4654"/>
        <v>38.899999999999984</v>
      </c>
      <c r="AL1033" s="70"/>
    </row>
    <row r="1034" spans="1:38" x14ac:dyDescent="0.2">
      <c r="A1034" s="72"/>
      <c r="B1034" s="34">
        <f t="shared" si="3772"/>
        <v>1029</v>
      </c>
      <c r="C1034" s="2" t="s">
        <v>1689</v>
      </c>
      <c r="D1034" s="55">
        <v>44851</v>
      </c>
      <c r="E1034" s="2" t="s">
        <v>39</v>
      </c>
      <c r="F1034" s="47" t="s">
        <v>10</v>
      </c>
      <c r="G1034" s="47" t="s">
        <v>67</v>
      </c>
      <c r="H1034" s="47">
        <v>1200</v>
      </c>
      <c r="I1034" s="47" t="s">
        <v>131</v>
      </c>
      <c r="J1034" s="47" t="s">
        <v>120</v>
      </c>
      <c r="K1034" s="121" t="s">
        <v>1545</v>
      </c>
      <c r="L1034" s="33" t="s">
        <v>9</v>
      </c>
      <c r="M1034" s="10">
        <v>3.93</v>
      </c>
      <c r="N1034" s="27">
        <v>3.405284280936455</v>
      </c>
      <c r="O1034" s="28">
        <v>1.55</v>
      </c>
      <c r="P1034" s="27">
        <v>0</v>
      </c>
      <c r="Q1034" s="40">
        <f t="shared" si="4911"/>
        <v>10</v>
      </c>
      <c r="R1034" s="42">
        <f t="shared" ref="R1034" si="5029">Q1034+R1033</f>
        <v>413.30000000000041</v>
      </c>
      <c r="S1034" s="10">
        <f t="shared" ref="S1034" si="5030">M1034</f>
        <v>3.93</v>
      </c>
      <c r="T1034" s="27">
        <f t="shared" ref="T1034" si="5031">IF(S1034&gt;0,T$4,0)</f>
        <v>1</v>
      </c>
      <c r="U1034" s="28">
        <f t="shared" ref="U1034" si="5032">O1034</f>
        <v>1.55</v>
      </c>
      <c r="V1034" s="27">
        <f t="shared" ref="V1034" si="5033">IF(U1034&gt;0,V$4,0)</f>
        <v>1</v>
      </c>
      <c r="W1034" s="40">
        <f t="shared" si="3826"/>
        <v>3.48</v>
      </c>
      <c r="X1034" s="42">
        <f t="shared" ref="X1034" si="5034">W1034+X1033</f>
        <v>418.49</v>
      </c>
      <c r="Y1034" s="10">
        <f t="shared" ref="Y1034" si="5035">S1034</f>
        <v>3.93</v>
      </c>
      <c r="Z1034" s="27">
        <v>1.01828025477707</v>
      </c>
      <c r="AA1034" s="28">
        <f t="shared" ref="AA1034" si="5036">U1034</f>
        <v>1.55</v>
      </c>
      <c r="AB1034" s="27">
        <v>0</v>
      </c>
      <c r="AC1034" s="40">
        <f t="shared" si="4189"/>
        <v>4</v>
      </c>
      <c r="AD1034" s="40">
        <f t="shared" si="4190"/>
        <v>2.98</v>
      </c>
      <c r="AE1034" s="42">
        <f t="shared" ref="AE1034" si="5037">AD1034+AE1033</f>
        <v>44.440000000000019</v>
      </c>
      <c r="AF1034" s="10">
        <f t="shared" si="4682"/>
        <v>3.93</v>
      </c>
      <c r="AG1034" s="27">
        <f t="shared" si="4819"/>
        <v>1</v>
      </c>
      <c r="AH1034" s="28">
        <f t="shared" si="4820"/>
        <v>1.55</v>
      </c>
      <c r="AI1034" s="27">
        <v>0</v>
      </c>
      <c r="AJ1034" s="40">
        <f t="shared" si="4683"/>
        <v>2.93</v>
      </c>
      <c r="AK1034" s="42">
        <f t="shared" si="4654"/>
        <v>41.829999999999984</v>
      </c>
      <c r="AL1034" s="70"/>
    </row>
    <row r="1035" spans="1:38" x14ac:dyDescent="0.2">
      <c r="A1035" s="72"/>
      <c r="B1035" s="34">
        <f t="shared" si="3772"/>
        <v>1030</v>
      </c>
      <c r="C1035" s="2" t="s">
        <v>1700</v>
      </c>
      <c r="D1035" s="55">
        <v>44854</v>
      </c>
      <c r="E1035" s="2" t="s">
        <v>32</v>
      </c>
      <c r="F1035" s="47" t="s">
        <v>25</v>
      </c>
      <c r="G1035" s="47" t="s">
        <v>67</v>
      </c>
      <c r="H1035" s="47">
        <v>1200</v>
      </c>
      <c r="I1035" s="47" t="s">
        <v>132</v>
      </c>
      <c r="J1035" s="47" t="s">
        <v>120</v>
      </c>
      <c r="K1035" s="121" t="s">
        <v>1552</v>
      </c>
      <c r="L1035" s="33" t="s">
        <v>86</v>
      </c>
      <c r="M1035" s="10">
        <v>10</v>
      </c>
      <c r="N1035" s="27">
        <v>1.1099999999999999</v>
      </c>
      <c r="O1035" s="28">
        <v>2.2799999999999998</v>
      </c>
      <c r="P1035" s="27">
        <v>0.87999999999999923</v>
      </c>
      <c r="Q1035" s="40">
        <f t="shared" si="4911"/>
        <v>-2</v>
      </c>
      <c r="R1035" s="42">
        <f t="shared" ref="R1035" si="5038">Q1035+R1034</f>
        <v>411.30000000000041</v>
      </c>
      <c r="S1035" s="10">
        <f t="shared" ref="S1035" si="5039">M1035</f>
        <v>10</v>
      </c>
      <c r="T1035" s="27">
        <f t="shared" ref="T1035" si="5040">IF(S1035&gt;0,T$4,0)</f>
        <v>1</v>
      </c>
      <c r="U1035" s="28">
        <f t="shared" ref="U1035" si="5041">O1035</f>
        <v>2.2799999999999998</v>
      </c>
      <c r="V1035" s="27">
        <f t="shared" ref="V1035" si="5042">IF(U1035&gt;0,V$4,0)</f>
        <v>1</v>
      </c>
      <c r="W1035" s="40">
        <f t="shared" si="3826"/>
        <v>-2</v>
      </c>
      <c r="X1035" s="42">
        <f t="shared" ref="X1035" si="5043">W1035+X1034</f>
        <v>416.49</v>
      </c>
      <c r="Y1035" s="10">
        <f t="shared" ref="Y1035" si="5044">S1035</f>
        <v>10</v>
      </c>
      <c r="Z1035" s="27">
        <v>0.4</v>
      </c>
      <c r="AA1035" s="28">
        <f t="shared" ref="AA1035" si="5045">U1035</f>
        <v>2.2799999999999998</v>
      </c>
      <c r="AB1035" s="27">
        <v>0</v>
      </c>
      <c r="AC1035" s="40">
        <f t="shared" si="4189"/>
        <v>0</v>
      </c>
      <c r="AD1035" s="40">
        <f t="shared" si="4190"/>
        <v>-0.4</v>
      </c>
      <c r="AE1035" s="42">
        <f t="shared" ref="AE1035" si="5046">AD1035+AE1034</f>
        <v>44.04000000000002</v>
      </c>
      <c r="AF1035" s="10">
        <f t="shared" si="4682"/>
        <v>10</v>
      </c>
      <c r="AG1035" s="27">
        <f t="shared" si="4819"/>
        <v>0.25</v>
      </c>
      <c r="AH1035" s="28">
        <f t="shared" si="4820"/>
        <v>2.2799999999999998</v>
      </c>
      <c r="AI1035" s="27">
        <v>0</v>
      </c>
      <c r="AJ1035" s="40">
        <f t="shared" si="4683"/>
        <v>-0.25</v>
      </c>
      <c r="AK1035" s="42">
        <f t="shared" si="4654"/>
        <v>41.579999999999984</v>
      </c>
      <c r="AL1035" s="70"/>
    </row>
    <row r="1036" spans="1:38" x14ac:dyDescent="0.2">
      <c r="A1036" s="72"/>
      <c r="B1036" s="34">
        <f t="shared" si="3772"/>
        <v>1031</v>
      </c>
      <c r="C1036" s="2" t="s">
        <v>1365</v>
      </c>
      <c r="D1036" s="55">
        <v>44854</v>
      </c>
      <c r="E1036" s="2" t="s">
        <v>602</v>
      </c>
      <c r="F1036" s="47" t="s">
        <v>34</v>
      </c>
      <c r="G1036" s="47" t="s">
        <v>67</v>
      </c>
      <c r="H1036" s="47">
        <v>1000</v>
      </c>
      <c r="I1036" s="47" t="s">
        <v>132</v>
      </c>
      <c r="J1036" s="47" t="s">
        <v>178</v>
      </c>
      <c r="K1036" s="121" t="s">
        <v>1545</v>
      </c>
      <c r="L1036" s="33" t="s">
        <v>9</v>
      </c>
      <c r="M1036" s="10">
        <v>2.62</v>
      </c>
      <c r="N1036" s="27">
        <v>6.1630769230769218</v>
      </c>
      <c r="O1036" s="28">
        <v>1.47</v>
      </c>
      <c r="P1036" s="27">
        <v>0</v>
      </c>
      <c r="Q1036" s="40">
        <f t="shared" si="4911"/>
        <v>10</v>
      </c>
      <c r="R1036" s="42">
        <f t="shared" ref="R1036" si="5047">Q1036+R1035</f>
        <v>421.30000000000041</v>
      </c>
      <c r="S1036" s="10">
        <f t="shared" ref="S1036" si="5048">M1036</f>
        <v>2.62</v>
      </c>
      <c r="T1036" s="27">
        <f t="shared" ref="T1036" si="5049">IF(S1036&gt;0,T$4,0)</f>
        <v>1</v>
      </c>
      <c r="U1036" s="28">
        <f t="shared" ref="U1036" si="5050">O1036</f>
        <v>1.47</v>
      </c>
      <c r="V1036" s="27">
        <f t="shared" ref="V1036" si="5051">IF(U1036&gt;0,V$4,0)</f>
        <v>1</v>
      </c>
      <c r="W1036" s="40">
        <f t="shared" si="3826"/>
        <v>2.09</v>
      </c>
      <c r="X1036" s="42">
        <f t="shared" ref="X1036" si="5052">W1036+X1035</f>
        <v>418.58</v>
      </c>
      <c r="Y1036" s="10">
        <f t="shared" ref="Y1036" si="5053">S1036</f>
        <v>2.62</v>
      </c>
      <c r="Z1036" s="27">
        <v>1.5252380952380951</v>
      </c>
      <c r="AA1036" s="28">
        <f t="shared" ref="AA1036" si="5054">U1036</f>
        <v>1.47</v>
      </c>
      <c r="AB1036" s="27">
        <v>0</v>
      </c>
      <c r="AC1036" s="40">
        <f t="shared" si="4189"/>
        <v>4</v>
      </c>
      <c r="AD1036" s="40">
        <f t="shared" si="4190"/>
        <v>2.4700000000000002</v>
      </c>
      <c r="AE1036" s="42">
        <f t="shared" ref="AE1036" si="5055">AD1036+AE1035</f>
        <v>46.510000000000019</v>
      </c>
      <c r="AF1036" s="10">
        <f t="shared" si="4682"/>
        <v>2.62</v>
      </c>
      <c r="AG1036" s="27">
        <f t="shared" si="4819"/>
        <v>1</v>
      </c>
      <c r="AH1036" s="28">
        <f t="shared" si="4820"/>
        <v>1.47</v>
      </c>
      <c r="AI1036" s="27">
        <v>0</v>
      </c>
      <c r="AJ1036" s="40">
        <f t="shared" si="4683"/>
        <v>1.62</v>
      </c>
      <c r="AK1036" s="42">
        <f t="shared" si="4654"/>
        <v>43.199999999999982</v>
      </c>
      <c r="AL1036" s="70"/>
    </row>
    <row r="1037" spans="1:38" x14ac:dyDescent="0.2">
      <c r="A1037" s="72"/>
      <c r="B1037" s="34">
        <f t="shared" si="3772"/>
        <v>1032</v>
      </c>
      <c r="C1037" s="2" t="s">
        <v>1702</v>
      </c>
      <c r="D1037" s="55">
        <v>44855</v>
      </c>
      <c r="E1037" s="2" t="s">
        <v>15</v>
      </c>
      <c r="F1037" s="47" t="s">
        <v>34</v>
      </c>
      <c r="G1037" s="47" t="s">
        <v>67</v>
      </c>
      <c r="H1037" s="47">
        <v>1300</v>
      </c>
      <c r="I1037" s="47" t="s">
        <v>132</v>
      </c>
      <c r="J1037" s="47" t="s">
        <v>120</v>
      </c>
      <c r="K1037" s="121" t="s">
        <v>1545</v>
      </c>
      <c r="L1037" s="33" t="s">
        <v>8</v>
      </c>
      <c r="M1037" s="10">
        <v>5.0999999999999996</v>
      </c>
      <c r="N1037" s="27">
        <v>2.4381818181818184</v>
      </c>
      <c r="O1037" s="28">
        <v>1.92</v>
      </c>
      <c r="P1037" s="27">
        <v>2.6133333333333337</v>
      </c>
      <c r="Q1037" s="40">
        <f t="shared" si="4911"/>
        <v>0</v>
      </c>
      <c r="R1037" s="42">
        <f t="shared" ref="R1037" si="5056">Q1037+R1036</f>
        <v>421.30000000000041</v>
      </c>
      <c r="S1037" s="10">
        <f t="shared" ref="S1037" si="5057">M1037</f>
        <v>5.0999999999999996</v>
      </c>
      <c r="T1037" s="27">
        <f t="shared" ref="T1037" si="5058">IF(S1037&gt;0,T$4,0)</f>
        <v>1</v>
      </c>
      <c r="U1037" s="28">
        <f t="shared" ref="U1037" si="5059">O1037</f>
        <v>1.92</v>
      </c>
      <c r="V1037" s="27">
        <f t="shared" ref="V1037" si="5060">IF(U1037&gt;0,V$4,0)</f>
        <v>1</v>
      </c>
      <c r="W1037" s="40">
        <f t="shared" si="3826"/>
        <v>-0.08</v>
      </c>
      <c r="X1037" s="42">
        <f t="shared" ref="X1037" si="5061">W1037+X1036</f>
        <v>418.5</v>
      </c>
      <c r="Y1037" s="10">
        <f t="shared" ref="Y1037" si="5062">S1037</f>
        <v>5.0999999999999996</v>
      </c>
      <c r="Z1037" s="27">
        <v>0.78450980392156855</v>
      </c>
      <c r="AA1037" s="28">
        <f t="shared" ref="AA1037" si="5063">U1037</f>
        <v>1.92</v>
      </c>
      <c r="AB1037" s="27">
        <v>0</v>
      </c>
      <c r="AC1037" s="40">
        <f t="shared" si="4189"/>
        <v>0</v>
      </c>
      <c r="AD1037" s="40">
        <f t="shared" si="4190"/>
        <v>-0.78</v>
      </c>
      <c r="AE1037" s="42">
        <f t="shared" ref="AE1037" si="5064">AD1037+AE1036</f>
        <v>45.730000000000018</v>
      </c>
      <c r="AF1037" s="10">
        <f t="shared" si="4682"/>
        <v>5.0999999999999996</v>
      </c>
      <c r="AG1037" s="27">
        <f t="shared" si="4819"/>
        <v>1</v>
      </c>
      <c r="AH1037" s="28">
        <f t="shared" si="4820"/>
        <v>1.92</v>
      </c>
      <c r="AI1037" s="27">
        <v>0</v>
      </c>
      <c r="AJ1037" s="40">
        <f t="shared" si="4683"/>
        <v>-1</v>
      </c>
      <c r="AK1037" s="42">
        <f t="shared" si="4654"/>
        <v>42.199999999999982</v>
      </c>
      <c r="AL1037" s="70"/>
    </row>
    <row r="1038" spans="1:38" x14ac:dyDescent="0.2">
      <c r="A1038" s="72"/>
      <c r="B1038" s="34">
        <f t="shared" si="3772"/>
        <v>1033</v>
      </c>
      <c r="C1038" s="2" t="s">
        <v>1703</v>
      </c>
      <c r="D1038" s="55">
        <v>44855</v>
      </c>
      <c r="E1038" s="2" t="s">
        <v>15</v>
      </c>
      <c r="F1038" s="47" t="s">
        <v>41</v>
      </c>
      <c r="G1038" s="47" t="s">
        <v>67</v>
      </c>
      <c r="H1038" s="47">
        <v>1000</v>
      </c>
      <c r="I1038" s="47" t="s">
        <v>132</v>
      </c>
      <c r="J1038" s="47" t="s">
        <v>120</v>
      </c>
      <c r="K1038" s="121" t="s">
        <v>1544</v>
      </c>
      <c r="L1038" s="33" t="s">
        <v>74</v>
      </c>
      <c r="M1038" s="10">
        <v>8.1999999999999993</v>
      </c>
      <c r="N1038" s="27">
        <v>1.3858620689655172</v>
      </c>
      <c r="O1038" s="28">
        <v>2.64</v>
      </c>
      <c r="P1038" s="27">
        <v>0.84833333333333316</v>
      </c>
      <c r="Q1038" s="40">
        <f t="shared" si="4911"/>
        <v>-2.2000000000000002</v>
      </c>
      <c r="R1038" s="42">
        <f t="shared" ref="R1038" si="5065">Q1038+R1037</f>
        <v>419.10000000000042</v>
      </c>
      <c r="S1038" s="10">
        <f t="shared" ref="S1038" si="5066">M1038</f>
        <v>8.1999999999999993</v>
      </c>
      <c r="T1038" s="27">
        <f t="shared" ref="T1038" si="5067">IF(S1038&gt;0,T$4,0)</f>
        <v>1</v>
      </c>
      <c r="U1038" s="28">
        <f t="shared" ref="U1038" si="5068">O1038</f>
        <v>2.64</v>
      </c>
      <c r="V1038" s="27">
        <f t="shared" ref="V1038" si="5069">IF(U1038&gt;0,V$4,0)</f>
        <v>1</v>
      </c>
      <c r="W1038" s="40">
        <f t="shared" si="3826"/>
        <v>-2</v>
      </c>
      <c r="X1038" s="42">
        <f t="shared" ref="X1038" si="5070">W1038+X1037</f>
        <v>416.5</v>
      </c>
      <c r="Y1038" s="10">
        <f t="shared" ref="Y1038" si="5071">S1038</f>
        <v>8.1999999999999993</v>
      </c>
      <c r="Z1038" s="27">
        <v>0.48804878048780487</v>
      </c>
      <c r="AA1038" s="28">
        <f t="shared" ref="AA1038" si="5072">U1038</f>
        <v>2.64</v>
      </c>
      <c r="AB1038" s="27">
        <v>0</v>
      </c>
      <c r="AC1038" s="40">
        <f t="shared" si="4189"/>
        <v>0</v>
      </c>
      <c r="AD1038" s="40">
        <f t="shared" si="4190"/>
        <v>-0.49</v>
      </c>
      <c r="AE1038" s="42">
        <f t="shared" ref="AE1038" si="5073">AD1038+AE1037</f>
        <v>45.240000000000016</v>
      </c>
      <c r="AF1038" s="10">
        <f t="shared" si="4682"/>
        <v>8.1999999999999993</v>
      </c>
      <c r="AG1038" s="27">
        <f t="shared" si="4819"/>
        <v>0.5</v>
      </c>
      <c r="AH1038" s="28">
        <f t="shared" si="4820"/>
        <v>2.64</v>
      </c>
      <c r="AI1038" s="27">
        <v>0</v>
      </c>
      <c r="AJ1038" s="40">
        <f t="shared" si="4683"/>
        <v>-0.5</v>
      </c>
      <c r="AK1038" s="42">
        <f t="shared" si="4654"/>
        <v>41.699999999999982</v>
      </c>
      <c r="AL1038" s="70"/>
    </row>
    <row r="1039" spans="1:38" x14ac:dyDescent="0.2">
      <c r="A1039" s="72"/>
      <c r="B1039" s="34">
        <f t="shared" si="3772"/>
        <v>1034</v>
      </c>
      <c r="C1039" s="2" t="s">
        <v>1701</v>
      </c>
      <c r="D1039" s="55">
        <v>44855</v>
      </c>
      <c r="E1039" s="2" t="s">
        <v>15</v>
      </c>
      <c r="F1039" s="47" t="s">
        <v>41</v>
      </c>
      <c r="G1039" s="47" t="s">
        <v>67</v>
      </c>
      <c r="H1039" s="47">
        <v>1000</v>
      </c>
      <c r="I1039" s="47" t="s">
        <v>132</v>
      </c>
      <c r="J1039" s="47" t="s">
        <v>120</v>
      </c>
      <c r="K1039" s="121" t="s">
        <v>1545</v>
      </c>
      <c r="L1039" s="33" t="s">
        <v>66</v>
      </c>
      <c r="M1039" s="10">
        <v>9.8800000000000008</v>
      </c>
      <c r="N1039" s="27">
        <v>1.1217293233082706</v>
      </c>
      <c r="O1039" s="28">
        <v>2.68</v>
      </c>
      <c r="P1039" s="27">
        <v>0.6514285714285708</v>
      </c>
      <c r="Q1039" s="40">
        <f t="shared" si="4911"/>
        <v>-1.8</v>
      </c>
      <c r="R1039" s="42">
        <f t="shared" ref="R1039" si="5074">Q1039+R1038</f>
        <v>417.30000000000041</v>
      </c>
      <c r="S1039" s="10">
        <f t="shared" ref="S1039" si="5075">M1039</f>
        <v>9.8800000000000008</v>
      </c>
      <c r="T1039" s="27">
        <f t="shared" ref="T1039" si="5076">IF(S1039&gt;0,T$4,0)</f>
        <v>1</v>
      </c>
      <c r="U1039" s="28">
        <f t="shared" ref="U1039" si="5077">O1039</f>
        <v>2.68</v>
      </c>
      <c r="V1039" s="27">
        <f t="shared" ref="V1039" si="5078">IF(U1039&gt;0,V$4,0)</f>
        <v>1</v>
      </c>
      <c r="W1039" s="40">
        <f t="shared" si="3826"/>
        <v>-2</v>
      </c>
      <c r="X1039" s="42">
        <f t="shared" ref="X1039" si="5079">W1039+X1038</f>
        <v>414.5</v>
      </c>
      <c r="Y1039" s="10">
        <f t="shared" ref="Y1039" si="5080">S1039</f>
        <v>9.8800000000000008</v>
      </c>
      <c r="Z1039" s="27">
        <v>0.40442693026983706</v>
      </c>
      <c r="AA1039" s="28">
        <f t="shared" ref="AA1039" si="5081">U1039</f>
        <v>2.68</v>
      </c>
      <c r="AB1039" s="27">
        <v>0</v>
      </c>
      <c r="AC1039" s="40">
        <f t="shared" si="4189"/>
        <v>0</v>
      </c>
      <c r="AD1039" s="40">
        <f t="shared" si="4190"/>
        <v>-0.4</v>
      </c>
      <c r="AE1039" s="42">
        <f t="shared" ref="AE1039" si="5082">AD1039+AE1038</f>
        <v>44.840000000000018</v>
      </c>
      <c r="AF1039" s="10">
        <f t="shared" si="4682"/>
        <v>9.8800000000000008</v>
      </c>
      <c r="AG1039" s="27">
        <f t="shared" si="4819"/>
        <v>1</v>
      </c>
      <c r="AH1039" s="28">
        <f t="shared" si="4820"/>
        <v>2.68</v>
      </c>
      <c r="AI1039" s="27">
        <v>0</v>
      </c>
      <c r="AJ1039" s="40">
        <f t="shared" si="4683"/>
        <v>-1</v>
      </c>
      <c r="AK1039" s="42">
        <f t="shared" si="4654"/>
        <v>40.699999999999982</v>
      </c>
      <c r="AL1039" s="70"/>
    </row>
    <row r="1040" spans="1:38" x14ac:dyDescent="0.2">
      <c r="A1040" s="72"/>
      <c r="B1040" s="34">
        <f t="shared" si="3772"/>
        <v>1035</v>
      </c>
      <c r="C1040" s="2" t="s">
        <v>1330</v>
      </c>
      <c r="D1040" s="55">
        <v>44855</v>
      </c>
      <c r="E1040" s="2" t="s">
        <v>15</v>
      </c>
      <c r="F1040" s="47" t="s">
        <v>41</v>
      </c>
      <c r="G1040" s="47" t="s">
        <v>67</v>
      </c>
      <c r="H1040" s="47">
        <v>1000</v>
      </c>
      <c r="I1040" s="47" t="s">
        <v>132</v>
      </c>
      <c r="J1040" s="47" t="s">
        <v>120</v>
      </c>
      <c r="K1040" s="121" t="s">
        <v>1545</v>
      </c>
      <c r="L1040" s="33" t="s">
        <v>9</v>
      </c>
      <c r="M1040" s="10">
        <v>2.54</v>
      </c>
      <c r="N1040" s="27">
        <v>6.4971428571428573</v>
      </c>
      <c r="O1040" s="28">
        <v>1.35</v>
      </c>
      <c r="P1040" s="27">
        <v>0</v>
      </c>
      <c r="Q1040" s="40">
        <f t="shared" si="4911"/>
        <v>10</v>
      </c>
      <c r="R1040" s="42">
        <f t="shared" ref="R1040:R1041" si="5083">Q1040+R1039</f>
        <v>427.30000000000041</v>
      </c>
      <c r="S1040" s="10">
        <f t="shared" ref="S1040:S1041" si="5084">M1040</f>
        <v>2.54</v>
      </c>
      <c r="T1040" s="27">
        <f t="shared" ref="T1040:T1041" si="5085">IF(S1040&gt;0,T$4,0)</f>
        <v>1</v>
      </c>
      <c r="U1040" s="28">
        <f t="shared" ref="U1040:U1041" si="5086">O1040</f>
        <v>1.35</v>
      </c>
      <c r="V1040" s="27">
        <f t="shared" ref="V1040:V1041" si="5087">IF(U1040&gt;0,V$4,0)</f>
        <v>1</v>
      </c>
      <c r="W1040" s="40">
        <f t="shared" si="3826"/>
        <v>1.89</v>
      </c>
      <c r="X1040" s="42">
        <f t="shared" ref="X1040:X1041" si="5088">W1040+X1039</f>
        <v>416.39</v>
      </c>
      <c r="Y1040" s="10">
        <f t="shared" ref="Y1040:Y1041" si="5089">S1040</f>
        <v>2.54</v>
      </c>
      <c r="Z1040" s="27">
        <v>1.5748366013071897</v>
      </c>
      <c r="AA1040" s="28">
        <f t="shared" ref="AA1040:AA1041" si="5090">U1040</f>
        <v>1.35</v>
      </c>
      <c r="AB1040" s="27">
        <v>0</v>
      </c>
      <c r="AC1040" s="40">
        <f t="shared" si="4189"/>
        <v>4</v>
      </c>
      <c r="AD1040" s="40">
        <f t="shared" si="4190"/>
        <v>2.4300000000000002</v>
      </c>
      <c r="AE1040" s="42">
        <f t="shared" ref="AE1040:AE1041" si="5091">AD1040+AE1039</f>
        <v>47.270000000000017</v>
      </c>
      <c r="AF1040" s="10">
        <f t="shared" si="4682"/>
        <v>2.54</v>
      </c>
      <c r="AG1040" s="27">
        <f t="shared" si="4819"/>
        <v>1</v>
      </c>
      <c r="AH1040" s="28">
        <f t="shared" si="4820"/>
        <v>1.35</v>
      </c>
      <c r="AI1040" s="27">
        <v>0</v>
      </c>
      <c r="AJ1040" s="40">
        <f t="shared" si="4683"/>
        <v>1.54</v>
      </c>
      <c r="AK1040" s="42">
        <f t="shared" si="4654"/>
        <v>42.239999999999981</v>
      </c>
      <c r="AL1040" s="70"/>
    </row>
    <row r="1041" spans="1:38" x14ac:dyDescent="0.2">
      <c r="A1041" s="72"/>
      <c r="B1041" s="34">
        <f t="shared" si="3772"/>
        <v>1036</v>
      </c>
      <c r="C1041" s="2" t="s">
        <v>1638</v>
      </c>
      <c r="D1041" s="55">
        <v>44856</v>
      </c>
      <c r="E1041" s="2" t="s">
        <v>14</v>
      </c>
      <c r="F1041" s="47" t="s">
        <v>25</v>
      </c>
      <c r="G1041" s="47" t="s">
        <v>67</v>
      </c>
      <c r="H1041" s="47">
        <v>1014</v>
      </c>
      <c r="I1041" s="47" t="s">
        <v>131</v>
      </c>
      <c r="J1041" s="47" t="s">
        <v>120</v>
      </c>
      <c r="K1041" s="121" t="s">
        <v>1546</v>
      </c>
      <c r="L1041" s="33" t="s">
        <v>9</v>
      </c>
      <c r="M1041" s="10">
        <v>1.37</v>
      </c>
      <c r="N1041" s="27">
        <v>27.155744680851065</v>
      </c>
      <c r="O1041" s="28">
        <v>1.05</v>
      </c>
      <c r="P1041" s="27">
        <v>0</v>
      </c>
      <c r="Q1041" s="40">
        <f t="shared" si="4911"/>
        <v>10</v>
      </c>
      <c r="R1041" s="42">
        <f t="shared" si="5083"/>
        <v>437.30000000000041</v>
      </c>
      <c r="S1041" s="10">
        <f t="shared" si="5084"/>
        <v>1.37</v>
      </c>
      <c r="T1041" s="27">
        <f t="shared" si="5085"/>
        <v>1</v>
      </c>
      <c r="U1041" s="28">
        <f t="shared" si="5086"/>
        <v>1.05</v>
      </c>
      <c r="V1041" s="27">
        <f t="shared" si="5087"/>
        <v>1</v>
      </c>
      <c r="W1041" s="40">
        <f t="shared" si="3826"/>
        <v>0.42</v>
      </c>
      <c r="X1041" s="42">
        <f t="shared" si="5088"/>
        <v>416.81</v>
      </c>
      <c r="Y1041" s="10">
        <f t="shared" si="5089"/>
        <v>1.37</v>
      </c>
      <c r="Z1041" s="27">
        <v>2.9209469696969701</v>
      </c>
      <c r="AA1041" s="28">
        <f t="shared" si="5090"/>
        <v>1.05</v>
      </c>
      <c r="AB1041" s="27">
        <v>0</v>
      </c>
      <c r="AC1041" s="40">
        <f t="shared" si="4189"/>
        <v>4</v>
      </c>
      <c r="AD1041" s="40">
        <f t="shared" si="4190"/>
        <v>1.08</v>
      </c>
      <c r="AE1041" s="42">
        <f t="shared" si="5091"/>
        <v>48.350000000000016</v>
      </c>
      <c r="AF1041" s="10">
        <f t="shared" si="4682"/>
        <v>1.37</v>
      </c>
      <c r="AG1041" s="27">
        <f t="shared" si="4819"/>
        <v>2</v>
      </c>
      <c r="AH1041" s="28">
        <f t="shared" si="4820"/>
        <v>1.05</v>
      </c>
      <c r="AI1041" s="27">
        <v>0</v>
      </c>
      <c r="AJ1041" s="40">
        <f t="shared" si="4683"/>
        <v>0.74</v>
      </c>
      <c r="AK1041" s="42">
        <f t="shared" si="4654"/>
        <v>42.979999999999983</v>
      </c>
      <c r="AL1041" s="70"/>
    </row>
    <row r="1042" spans="1:38" x14ac:dyDescent="0.2">
      <c r="A1042" s="72"/>
      <c r="B1042" s="34">
        <f t="shared" si="3772"/>
        <v>1037</v>
      </c>
      <c r="C1042" s="2" t="s">
        <v>1706</v>
      </c>
      <c r="D1042" s="55">
        <v>44856</v>
      </c>
      <c r="E1042" s="2" t="s">
        <v>1705</v>
      </c>
      <c r="F1042" s="47" t="s">
        <v>10</v>
      </c>
      <c r="G1042" s="47" t="s">
        <v>67</v>
      </c>
      <c r="H1042" s="47">
        <v>1100</v>
      </c>
      <c r="I1042" s="47" t="s">
        <v>131</v>
      </c>
      <c r="J1042" s="47" t="s">
        <v>120</v>
      </c>
      <c r="K1042" s="121" t="s">
        <v>1545</v>
      </c>
      <c r="L1042" s="33" t="s">
        <v>9</v>
      </c>
      <c r="M1042" s="10">
        <v>1.69</v>
      </c>
      <c r="N1042" s="27">
        <v>14.552727272727271</v>
      </c>
      <c r="O1042" s="28">
        <v>1.22</v>
      </c>
      <c r="P1042" s="27">
        <v>0</v>
      </c>
      <c r="Q1042" s="40">
        <f t="shared" si="4911"/>
        <v>10</v>
      </c>
      <c r="R1042" s="42">
        <f t="shared" ref="R1042" si="5092">Q1042+R1041</f>
        <v>447.30000000000041</v>
      </c>
      <c r="S1042" s="10">
        <f t="shared" ref="S1042" si="5093">M1042</f>
        <v>1.69</v>
      </c>
      <c r="T1042" s="27">
        <f t="shared" ref="T1042" si="5094">IF(S1042&gt;0,T$4,0)</f>
        <v>1</v>
      </c>
      <c r="U1042" s="28">
        <f t="shared" ref="U1042" si="5095">O1042</f>
        <v>1.22</v>
      </c>
      <c r="V1042" s="27">
        <f t="shared" ref="V1042" si="5096">IF(U1042&gt;0,V$4,0)</f>
        <v>1</v>
      </c>
      <c r="W1042" s="40">
        <f t="shared" si="3826"/>
        <v>0.91</v>
      </c>
      <c r="X1042" s="42">
        <f t="shared" ref="X1042" si="5097">W1042+X1041</f>
        <v>417.72</v>
      </c>
      <c r="Y1042" s="10">
        <f t="shared" ref="Y1042" si="5098">S1042</f>
        <v>1.69</v>
      </c>
      <c r="Z1042" s="27">
        <v>2.3692592592592594</v>
      </c>
      <c r="AA1042" s="28">
        <f t="shared" ref="AA1042" si="5099">U1042</f>
        <v>1.22</v>
      </c>
      <c r="AB1042" s="27">
        <v>0</v>
      </c>
      <c r="AC1042" s="40">
        <f t="shared" si="4189"/>
        <v>4</v>
      </c>
      <c r="AD1042" s="40">
        <f t="shared" si="4190"/>
        <v>1.63</v>
      </c>
      <c r="AE1042" s="42">
        <f t="shared" ref="AE1042" si="5100">AD1042+AE1041</f>
        <v>49.980000000000018</v>
      </c>
      <c r="AF1042" s="10">
        <f t="shared" si="4682"/>
        <v>1.69</v>
      </c>
      <c r="AG1042" s="27">
        <f t="shared" si="4819"/>
        <v>1</v>
      </c>
      <c r="AH1042" s="28">
        <f t="shared" si="4820"/>
        <v>1.22</v>
      </c>
      <c r="AI1042" s="27">
        <v>0</v>
      </c>
      <c r="AJ1042" s="40">
        <f t="shared" si="4683"/>
        <v>0.69</v>
      </c>
      <c r="AK1042" s="42">
        <f t="shared" si="4654"/>
        <v>43.66999999999998</v>
      </c>
      <c r="AL1042" s="70"/>
    </row>
    <row r="1043" spans="1:38" x14ac:dyDescent="0.2">
      <c r="A1043" s="72"/>
      <c r="B1043" s="34">
        <f t="shared" si="3772"/>
        <v>1038</v>
      </c>
      <c r="C1043" s="2" t="s">
        <v>1709</v>
      </c>
      <c r="D1043" s="55">
        <v>44856</v>
      </c>
      <c r="E1043" s="2" t="s">
        <v>27</v>
      </c>
      <c r="F1043" s="47" t="s">
        <v>1704</v>
      </c>
      <c r="G1043" s="47" t="s">
        <v>835</v>
      </c>
      <c r="H1043" s="47">
        <v>1200</v>
      </c>
      <c r="I1043" s="47" t="s">
        <v>131</v>
      </c>
      <c r="J1043" s="47" t="s">
        <v>120</v>
      </c>
      <c r="K1043" s="121" t="s">
        <v>1544</v>
      </c>
      <c r="L1043" s="33" t="s">
        <v>56</v>
      </c>
      <c r="M1043" s="10">
        <v>17</v>
      </c>
      <c r="N1043" s="27">
        <v>0.62250000000000005</v>
      </c>
      <c r="O1043" s="28">
        <v>4.5199999999999996</v>
      </c>
      <c r="P1043" s="27">
        <v>0.18285714285714288</v>
      </c>
      <c r="Q1043" s="40">
        <f t="shared" si="4911"/>
        <v>-0.8</v>
      </c>
      <c r="R1043" s="42">
        <f t="shared" ref="R1043" si="5101">Q1043+R1042</f>
        <v>446.5000000000004</v>
      </c>
      <c r="S1043" s="10">
        <f t="shared" ref="S1043" si="5102">M1043</f>
        <v>17</v>
      </c>
      <c r="T1043" s="27">
        <f t="shared" ref="T1043" si="5103">IF(S1043&gt;0,T$4,0)</f>
        <v>1</v>
      </c>
      <c r="U1043" s="28">
        <f t="shared" ref="U1043" si="5104">O1043</f>
        <v>4.5199999999999996</v>
      </c>
      <c r="V1043" s="27">
        <f t="shared" ref="V1043" si="5105">IF(U1043&gt;0,V$4,0)</f>
        <v>1</v>
      </c>
      <c r="W1043" s="40">
        <f t="shared" si="3826"/>
        <v>-2</v>
      </c>
      <c r="X1043" s="42">
        <f t="shared" ref="X1043" si="5106">W1043+X1042</f>
        <v>415.72</v>
      </c>
      <c r="Y1043" s="10">
        <f t="shared" ref="Y1043" si="5107">S1043</f>
        <v>17</v>
      </c>
      <c r="Z1043" s="27">
        <v>0.23529411764705882</v>
      </c>
      <c r="AA1043" s="28">
        <f t="shared" ref="AA1043" si="5108">U1043</f>
        <v>4.5199999999999996</v>
      </c>
      <c r="AB1043" s="27">
        <v>0</v>
      </c>
      <c r="AC1043" s="40">
        <f t="shared" si="4189"/>
        <v>0</v>
      </c>
      <c r="AD1043" s="40">
        <f t="shared" si="4190"/>
        <v>-0.24</v>
      </c>
      <c r="AE1043" s="42">
        <f t="shared" ref="AE1043" si="5109">AD1043+AE1042</f>
        <v>49.740000000000016</v>
      </c>
      <c r="AF1043" s="10">
        <f t="shared" si="4682"/>
        <v>17</v>
      </c>
      <c r="AG1043" s="27">
        <f t="shared" si="4819"/>
        <v>0.5</v>
      </c>
      <c r="AH1043" s="28">
        <f t="shared" si="4820"/>
        <v>4.5199999999999996</v>
      </c>
      <c r="AI1043" s="27">
        <v>0</v>
      </c>
      <c r="AJ1043" s="40">
        <f t="shared" si="4683"/>
        <v>-0.5</v>
      </c>
      <c r="AK1043" s="42">
        <f t="shared" si="4654"/>
        <v>43.16999999999998</v>
      </c>
      <c r="AL1043" s="70"/>
    </row>
    <row r="1044" spans="1:38" x14ac:dyDescent="0.2">
      <c r="A1044" s="72"/>
      <c r="B1044" s="34">
        <f t="shared" si="3772"/>
        <v>1039</v>
      </c>
      <c r="C1044" s="2" t="s">
        <v>1640</v>
      </c>
      <c r="D1044" s="55">
        <v>44857</v>
      </c>
      <c r="E1044" s="2" t="s">
        <v>26</v>
      </c>
      <c r="F1044" s="47" t="s">
        <v>25</v>
      </c>
      <c r="G1044" s="47" t="s">
        <v>67</v>
      </c>
      <c r="H1044" s="47">
        <v>1400</v>
      </c>
      <c r="I1044" s="47" t="s">
        <v>132</v>
      </c>
      <c r="J1044" s="47" t="s">
        <v>120</v>
      </c>
      <c r="K1044" s="121" t="s">
        <v>1544</v>
      </c>
      <c r="L1044" s="33" t="s">
        <v>8</v>
      </c>
      <c r="M1044" s="10">
        <v>13.5</v>
      </c>
      <c r="N1044" s="27">
        <v>0.79799999999999993</v>
      </c>
      <c r="O1044" s="28">
        <v>3.84</v>
      </c>
      <c r="P1044" s="27">
        <v>0.26499999999999979</v>
      </c>
      <c r="Q1044" s="40">
        <f t="shared" si="4911"/>
        <v>0</v>
      </c>
      <c r="R1044" s="42">
        <f t="shared" ref="R1044" si="5110">Q1044+R1043</f>
        <v>446.5000000000004</v>
      </c>
      <c r="S1044" s="10">
        <f t="shared" ref="S1044" si="5111">M1044</f>
        <v>13.5</v>
      </c>
      <c r="T1044" s="27">
        <f t="shared" ref="T1044" si="5112">IF(S1044&gt;0,T$4,0)</f>
        <v>1</v>
      </c>
      <c r="U1044" s="28">
        <f t="shared" ref="U1044" si="5113">O1044</f>
        <v>3.84</v>
      </c>
      <c r="V1044" s="27">
        <f t="shared" ref="V1044" si="5114">IF(U1044&gt;0,V$4,0)</f>
        <v>1</v>
      </c>
      <c r="W1044" s="40">
        <f t="shared" si="3826"/>
        <v>1.84</v>
      </c>
      <c r="X1044" s="42">
        <f t="shared" ref="X1044" si="5115">W1044+X1043</f>
        <v>417.56</v>
      </c>
      <c r="Y1044" s="10">
        <f t="shared" ref="Y1044" si="5116">S1044</f>
        <v>13.5</v>
      </c>
      <c r="Z1044" s="27">
        <v>0.29592592592592593</v>
      </c>
      <c r="AA1044" s="28">
        <f t="shared" ref="AA1044" si="5117">U1044</f>
        <v>3.84</v>
      </c>
      <c r="AB1044" s="27">
        <v>0</v>
      </c>
      <c r="AC1044" s="40">
        <f t="shared" si="4189"/>
        <v>0</v>
      </c>
      <c r="AD1044" s="40">
        <f t="shared" si="4190"/>
        <v>-0.3</v>
      </c>
      <c r="AE1044" s="42">
        <f t="shared" ref="AE1044" si="5118">AD1044+AE1043</f>
        <v>49.440000000000019</v>
      </c>
      <c r="AF1044" s="10">
        <f t="shared" si="4682"/>
        <v>13.5</v>
      </c>
      <c r="AG1044" s="27">
        <f t="shared" si="4819"/>
        <v>0.5</v>
      </c>
      <c r="AH1044" s="28">
        <f t="shared" si="4820"/>
        <v>3.84</v>
      </c>
      <c r="AI1044" s="27">
        <v>0</v>
      </c>
      <c r="AJ1044" s="40">
        <f t="shared" si="4683"/>
        <v>-0.5</v>
      </c>
      <c r="AK1044" s="42">
        <f t="shared" si="4654"/>
        <v>42.66999999999998</v>
      </c>
      <c r="AL1044" s="70"/>
    </row>
    <row r="1045" spans="1:38" x14ac:dyDescent="0.2">
      <c r="A1045" s="72"/>
      <c r="B1045" s="34">
        <f t="shared" si="3772"/>
        <v>1040</v>
      </c>
      <c r="C1045" s="2" t="s">
        <v>1712</v>
      </c>
      <c r="D1045" s="55">
        <v>44857</v>
      </c>
      <c r="E1045" s="2" t="s">
        <v>26</v>
      </c>
      <c r="F1045" s="47" t="s">
        <v>10</v>
      </c>
      <c r="G1045" s="47" t="s">
        <v>67</v>
      </c>
      <c r="H1045" s="47">
        <v>1100</v>
      </c>
      <c r="I1045" s="47" t="s">
        <v>132</v>
      </c>
      <c r="J1045" s="47" t="s">
        <v>120</v>
      </c>
      <c r="K1045" s="121" t="s">
        <v>1552</v>
      </c>
      <c r="L1045" s="33" t="s">
        <v>9</v>
      </c>
      <c r="M1045" s="10">
        <v>7</v>
      </c>
      <c r="N1045" s="27">
        <v>1.6600000000000001</v>
      </c>
      <c r="O1045" s="28">
        <v>2.4</v>
      </c>
      <c r="P1045" s="27">
        <v>1.2</v>
      </c>
      <c r="Q1045" s="40">
        <f t="shared" si="4911"/>
        <v>11.6</v>
      </c>
      <c r="R1045" s="42">
        <f t="shared" ref="R1045" si="5119">Q1045+R1044</f>
        <v>458.10000000000042</v>
      </c>
      <c r="S1045" s="10">
        <f t="shared" ref="S1045" si="5120">M1045</f>
        <v>7</v>
      </c>
      <c r="T1045" s="27">
        <f t="shared" ref="T1045" si="5121">IF(S1045&gt;0,T$4,0)</f>
        <v>1</v>
      </c>
      <c r="U1045" s="28">
        <f t="shared" ref="U1045" si="5122">O1045</f>
        <v>2.4</v>
      </c>
      <c r="V1045" s="27">
        <f t="shared" ref="V1045" si="5123">IF(U1045&gt;0,V$4,0)</f>
        <v>1</v>
      </c>
      <c r="W1045" s="40">
        <f t="shared" si="3826"/>
        <v>7.4</v>
      </c>
      <c r="X1045" s="42">
        <f t="shared" ref="X1045" si="5124">W1045+X1044</f>
        <v>424.96</v>
      </c>
      <c r="Y1045" s="10">
        <f t="shared" ref="Y1045" si="5125">S1045</f>
        <v>7</v>
      </c>
      <c r="Z1045" s="27">
        <v>0.5714285714285714</v>
      </c>
      <c r="AA1045" s="28">
        <f t="shared" ref="AA1045" si="5126">U1045</f>
        <v>2.4</v>
      </c>
      <c r="AB1045" s="27">
        <v>0</v>
      </c>
      <c r="AC1045" s="40">
        <f t="shared" si="4189"/>
        <v>4</v>
      </c>
      <c r="AD1045" s="40">
        <f t="shared" si="4190"/>
        <v>3.43</v>
      </c>
      <c r="AE1045" s="42">
        <f t="shared" ref="AE1045" si="5127">AD1045+AE1044</f>
        <v>52.870000000000019</v>
      </c>
      <c r="AF1045" s="10">
        <f t="shared" si="4682"/>
        <v>7</v>
      </c>
      <c r="AG1045" s="27">
        <f t="shared" si="4819"/>
        <v>0.25</v>
      </c>
      <c r="AH1045" s="28">
        <f t="shared" si="4820"/>
        <v>2.4</v>
      </c>
      <c r="AI1045" s="27">
        <v>0</v>
      </c>
      <c r="AJ1045" s="40">
        <f t="shared" si="4683"/>
        <v>1.5</v>
      </c>
      <c r="AK1045" s="42">
        <f t="shared" si="4654"/>
        <v>44.16999999999998</v>
      </c>
      <c r="AL1045" s="70"/>
    </row>
    <row r="1046" spans="1:38" x14ac:dyDescent="0.2">
      <c r="A1046" s="72"/>
      <c r="B1046" s="34">
        <f t="shared" si="3772"/>
        <v>1041</v>
      </c>
      <c r="C1046" s="2" t="s">
        <v>1716</v>
      </c>
      <c r="D1046" s="55">
        <v>44859</v>
      </c>
      <c r="E1046" s="2" t="s">
        <v>447</v>
      </c>
      <c r="F1046" s="47" t="s">
        <v>25</v>
      </c>
      <c r="G1046" s="47" t="s">
        <v>67</v>
      </c>
      <c r="H1046" s="47">
        <v>1200</v>
      </c>
      <c r="I1046" s="47" t="s">
        <v>133</v>
      </c>
      <c r="J1046" s="47" t="s">
        <v>120</v>
      </c>
      <c r="K1046" s="121" t="s">
        <v>1544</v>
      </c>
      <c r="L1046" s="33" t="s">
        <v>66</v>
      </c>
      <c r="M1046" s="10">
        <v>6.68</v>
      </c>
      <c r="N1046" s="27">
        <v>1.7534782608695654</v>
      </c>
      <c r="O1046" s="28">
        <v>1.72</v>
      </c>
      <c r="P1046" s="27">
        <v>0</v>
      </c>
      <c r="Q1046" s="40">
        <f t="shared" si="4911"/>
        <v>-1.8</v>
      </c>
      <c r="R1046" s="42">
        <f t="shared" ref="R1046" si="5128">Q1046+R1045</f>
        <v>456.30000000000041</v>
      </c>
      <c r="S1046" s="10">
        <f t="shared" ref="S1046" si="5129">M1046</f>
        <v>6.68</v>
      </c>
      <c r="T1046" s="27">
        <f t="shared" ref="T1046" si="5130">IF(S1046&gt;0,T$4,0)</f>
        <v>1</v>
      </c>
      <c r="U1046" s="28">
        <f t="shared" ref="U1046" si="5131">O1046</f>
        <v>1.72</v>
      </c>
      <c r="V1046" s="27">
        <f t="shared" ref="V1046" si="5132">IF(U1046&gt;0,V$4,0)</f>
        <v>1</v>
      </c>
      <c r="W1046" s="40">
        <f t="shared" si="3826"/>
        <v>-2</v>
      </c>
      <c r="X1046" s="42">
        <f t="shared" ref="X1046" si="5133">W1046+X1045</f>
        <v>422.96</v>
      </c>
      <c r="Y1046" s="10">
        <f t="shared" ref="Y1046" si="5134">S1046</f>
        <v>6.68</v>
      </c>
      <c r="Z1046" s="27">
        <v>0.59805970149253729</v>
      </c>
      <c r="AA1046" s="28">
        <f t="shared" ref="AA1046" si="5135">U1046</f>
        <v>1.72</v>
      </c>
      <c r="AB1046" s="27">
        <v>0</v>
      </c>
      <c r="AC1046" s="40">
        <f t="shared" si="4189"/>
        <v>0</v>
      </c>
      <c r="AD1046" s="40">
        <f t="shared" si="4190"/>
        <v>-0.6</v>
      </c>
      <c r="AE1046" s="42">
        <f t="shared" ref="AE1046" si="5136">AD1046+AE1045</f>
        <v>52.270000000000017</v>
      </c>
      <c r="AF1046" s="10">
        <f t="shared" si="4682"/>
        <v>6.68</v>
      </c>
      <c r="AG1046" s="27">
        <f t="shared" si="4819"/>
        <v>0.5</v>
      </c>
      <c r="AH1046" s="28">
        <f t="shared" si="4820"/>
        <v>1.72</v>
      </c>
      <c r="AI1046" s="27">
        <v>0</v>
      </c>
      <c r="AJ1046" s="40">
        <f t="shared" si="4683"/>
        <v>-0.5</v>
      </c>
      <c r="AK1046" s="42">
        <f t="shared" si="4654"/>
        <v>43.66999999999998</v>
      </c>
      <c r="AL1046" s="70"/>
    </row>
    <row r="1047" spans="1:38" x14ac:dyDescent="0.2">
      <c r="A1047" s="72"/>
      <c r="B1047" s="34">
        <f t="shared" si="3772"/>
        <v>1042</v>
      </c>
      <c r="C1047" s="2" t="s">
        <v>1433</v>
      </c>
      <c r="D1047" s="55">
        <v>44862</v>
      </c>
      <c r="E1047" s="2" t="s">
        <v>44</v>
      </c>
      <c r="F1047" s="47" t="s">
        <v>25</v>
      </c>
      <c r="G1047" s="47" t="s">
        <v>67</v>
      </c>
      <c r="H1047" s="47">
        <v>1100</v>
      </c>
      <c r="I1047" s="47" t="s">
        <v>128</v>
      </c>
      <c r="J1047" s="47" t="s">
        <v>120</v>
      </c>
      <c r="K1047" s="121" t="s">
        <v>1544</v>
      </c>
      <c r="L1047" s="33" t="s">
        <v>9</v>
      </c>
      <c r="M1047" s="10">
        <v>2.61</v>
      </c>
      <c r="N1047" s="27">
        <v>6.2282352941176464</v>
      </c>
      <c r="O1047" s="28">
        <v>1.3</v>
      </c>
      <c r="P1047" s="27">
        <v>0</v>
      </c>
      <c r="Q1047" s="40">
        <f t="shared" si="4911"/>
        <v>10</v>
      </c>
      <c r="R1047" s="42">
        <f t="shared" ref="R1047" si="5137">Q1047+R1046</f>
        <v>466.30000000000041</v>
      </c>
      <c r="S1047" s="10">
        <f t="shared" ref="S1047" si="5138">M1047</f>
        <v>2.61</v>
      </c>
      <c r="T1047" s="27">
        <f t="shared" ref="T1047" si="5139">IF(S1047&gt;0,T$4,0)</f>
        <v>1</v>
      </c>
      <c r="U1047" s="28">
        <f t="shared" ref="U1047" si="5140">O1047</f>
        <v>1.3</v>
      </c>
      <c r="V1047" s="27">
        <f t="shared" ref="V1047" si="5141">IF(U1047&gt;0,V$4,0)</f>
        <v>1</v>
      </c>
      <c r="W1047" s="40">
        <f t="shared" si="3826"/>
        <v>1.91</v>
      </c>
      <c r="X1047" s="42">
        <f t="shared" ref="X1047" si="5142">W1047+X1046</f>
        <v>424.87</v>
      </c>
      <c r="Y1047" s="10">
        <f t="shared" ref="Y1047" si="5143">S1047</f>
        <v>2.61</v>
      </c>
      <c r="Z1047" s="27">
        <v>1.5329665071770335</v>
      </c>
      <c r="AA1047" s="28">
        <f t="shared" ref="AA1047" si="5144">U1047</f>
        <v>1.3</v>
      </c>
      <c r="AB1047" s="27">
        <v>0</v>
      </c>
      <c r="AC1047" s="40">
        <f t="shared" si="4189"/>
        <v>4</v>
      </c>
      <c r="AD1047" s="40">
        <f t="shared" si="4190"/>
        <v>2.4700000000000002</v>
      </c>
      <c r="AE1047" s="42">
        <f t="shared" ref="AE1047" si="5145">AD1047+AE1046</f>
        <v>54.740000000000016</v>
      </c>
      <c r="AF1047" s="10">
        <f t="shared" ref="AF1047" si="5146">M1047</f>
        <v>2.61</v>
      </c>
      <c r="AG1047" s="27">
        <f t="shared" ref="AG1047" si="5147">IF(K1047=$AH$3,$AG$3,IF(K1047=$AH$4,$AG$4,IF(K1047=$AJ$3,$AI$3,IF(K1047=$AJ$4,$AI$4,0))))</f>
        <v>0.5</v>
      </c>
      <c r="AH1047" s="28">
        <f t="shared" ref="AH1047" si="5148">O1047</f>
        <v>1.3</v>
      </c>
      <c r="AI1047" s="27">
        <v>0</v>
      </c>
      <c r="AJ1047" s="40">
        <f t="shared" si="4683"/>
        <v>0.81</v>
      </c>
      <c r="AK1047" s="42">
        <f t="shared" ref="AK1047" si="5149">AJ1047+AK1046</f>
        <v>44.479999999999983</v>
      </c>
      <c r="AL1047" s="70"/>
    </row>
    <row r="1048" spans="1:38" x14ac:dyDescent="0.2">
      <c r="A1048" s="72"/>
      <c r="B1048" s="34">
        <f t="shared" si="3772"/>
        <v>1043</v>
      </c>
      <c r="C1048" s="2" t="s">
        <v>1717</v>
      </c>
      <c r="D1048" s="55">
        <v>44862</v>
      </c>
      <c r="E1048" s="2" t="s">
        <v>44</v>
      </c>
      <c r="F1048" s="47" t="s">
        <v>36</v>
      </c>
      <c r="G1048" s="47" t="s">
        <v>67</v>
      </c>
      <c r="H1048" s="47">
        <v>1100</v>
      </c>
      <c r="I1048" s="47" t="s">
        <v>128</v>
      </c>
      <c r="J1048" s="47" t="s">
        <v>120</v>
      </c>
      <c r="K1048" s="121" t="s">
        <v>1544</v>
      </c>
      <c r="L1048" s="33" t="s">
        <v>110</v>
      </c>
      <c r="M1048" s="10">
        <v>6.1</v>
      </c>
      <c r="N1048" s="27">
        <v>1.9587804878048782</v>
      </c>
      <c r="O1048" s="28">
        <v>2.25</v>
      </c>
      <c r="P1048" s="27">
        <v>1.59</v>
      </c>
      <c r="Q1048" s="40">
        <f t="shared" si="4911"/>
        <v>-3.5</v>
      </c>
      <c r="R1048" s="42">
        <f t="shared" ref="R1048:R1049" si="5150">Q1048+R1047</f>
        <v>462.80000000000041</v>
      </c>
      <c r="S1048" s="10">
        <f t="shared" ref="S1048:S1049" si="5151">M1048</f>
        <v>6.1</v>
      </c>
      <c r="T1048" s="27">
        <f t="shared" ref="T1048:T1049" si="5152">IF(S1048&gt;0,T$4,0)</f>
        <v>1</v>
      </c>
      <c r="U1048" s="28">
        <f t="shared" ref="U1048:U1049" si="5153">O1048</f>
        <v>2.25</v>
      </c>
      <c r="V1048" s="27">
        <f t="shared" ref="V1048:V1049" si="5154">IF(U1048&gt;0,V$4,0)</f>
        <v>1</v>
      </c>
      <c r="W1048" s="40">
        <f t="shared" si="3826"/>
        <v>-2</v>
      </c>
      <c r="X1048" s="42">
        <f t="shared" ref="X1048:X1049" si="5155">W1048+X1047</f>
        <v>422.87</v>
      </c>
      <c r="Y1048" s="10">
        <f t="shared" ref="Y1048:Y1049" si="5156">S1048</f>
        <v>6.1</v>
      </c>
      <c r="Z1048" s="27">
        <v>0.65590163934426249</v>
      </c>
      <c r="AA1048" s="28">
        <f t="shared" ref="AA1048:AA1049" si="5157">U1048</f>
        <v>2.25</v>
      </c>
      <c r="AB1048" s="27">
        <v>0</v>
      </c>
      <c r="AC1048" s="40">
        <f t="shared" si="4189"/>
        <v>0</v>
      </c>
      <c r="AD1048" s="40">
        <f t="shared" si="4190"/>
        <v>-0.66</v>
      </c>
      <c r="AE1048" s="42">
        <f t="shared" ref="AE1048:AE1049" si="5158">AD1048+AE1047</f>
        <v>54.08000000000002</v>
      </c>
      <c r="AF1048" s="10">
        <f t="shared" ref="AF1048:AF1049" si="5159">M1048</f>
        <v>6.1</v>
      </c>
      <c r="AG1048" s="27">
        <f t="shared" ref="AG1048:AG1049" si="5160">IF(K1048=$AH$3,$AG$3,IF(K1048=$AH$4,$AG$4,IF(K1048=$AJ$3,$AI$3,IF(K1048=$AJ$4,$AI$4,0))))</f>
        <v>0.5</v>
      </c>
      <c r="AH1048" s="28">
        <f t="shared" ref="AH1048:AH1049" si="5161">O1048</f>
        <v>2.25</v>
      </c>
      <c r="AI1048" s="27">
        <v>0</v>
      </c>
      <c r="AJ1048" s="40">
        <f t="shared" si="4683"/>
        <v>-0.5</v>
      </c>
      <c r="AK1048" s="42">
        <f t="shared" ref="AK1048:AK1049" si="5162">AJ1048+AK1047</f>
        <v>43.979999999999983</v>
      </c>
      <c r="AL1048" s="70"/>
    </row>
    <row r="1049" spans="1:38" x14ac:dyDescent="0.2">
      <c r="A1049" s="72"/>
      <c r="B1049" s="34">
        <f t="shared" si="3772"/>
        <v>1044</v>
      </c>
      <c r="C1049" s="2" t="s">
        <v>1383</v>
      </c>
      <c r="D1049" s="55">
        <v>44865</v>
      </c>
      <c r="E1049" s="2" t="s">
        <v>32</v>
      </c>
      <c r="F1049" s="47" t="s">
        <v>36</v>
      </c>
      <c r="G1049" s="47" t="s">
        <v>67</v>
      </c>
      <c r="H1049" s="47">
        <v>1000</v>
      </c>
      <c r="I1049" s="47" t="s">
        <v>128</v>
      </c>
      <c r="J1049" s="47" t="s">
        <v>120</v>
      </c>
      <c r="K1049" s="121" t="s">
        <v>1546</v>
      </c>
      <c r="L1049" s="33" t="s">
        <v>12</v>
      </c>
      <c r="M1049" s="10">
        <v>2.84</v>
      </c>
      <c r="N1049" s="27">
        <v>5.4342294159042916</v>
      </c>
      <c r="O1049" s="28">
        <v>1.18</v>
      </c>
      <c r="P1049" s="27">
        <v>0</v>
      </c>
      <c r="Q1049" s="40">
        <f t="shared" si="4911"/>
        <v>-5.4</v>
      </c>
      <c r="R1049" s="42">
        <f t="shared" si="5150"/>
        <v>457.40000000000043</v>
      </c>
      <c r="S1049" s="10">
        <f t="shared" si="5151"/>
        <v>2.84</v>
      </c>
      <c r="T1049" s="27">
        <f t="shared" si="5152"/>
        <v>1</v>
      </c>
      <c r="U1049" s="28">
        <f t="shared" si="5153"/>
        <v>1.18</v>
      </c>
      <c r="V1049" s="27">
        <f t="shared" si="5154"/>
        <v>1</v>
      </c>
      <c r="W1049" s="40">
        <f t="shared" si="3826"/>
        <v>-0.82</v>
      </c>
      <c r="X1049" s="42">
        <f t="shared" si="5155"/>
        <v>422.05</v>
      </c>
      <c r="Y1049" s="10">
        <f t="shared" si="5156"/>
        <v>2.84</v>
      </c>
      <c r="Z1049" s="27">
        <v>1.408263425060112</v>
      </c>
      <c r="AA1049" s="28">
        <f t="shared" si="5157"/>
        <v>1.18</v>
      </c>
      <c r="AB1049" s="27">
        <v>0</v>
      </c>
      <c r="AC1049" s="40">
        <f t="shared" si="4189"/>
        <v>0</v>
      </c>
      <c r="AD1049" s="40">
        <f t="shared" si="4190"/>
        <v>-1.41</v>
      </c>
      <c r="AE1049" s="42">
        <f t="shared" si="5158"/>
        <v>52.670000000000023</v>
      </c>
      <c r="AF1049" s="10">
        <f t="shared" si="5159"/>
        <v>2.84</v>
      </c>
      <c r="AG1049" s="27">
        <f t="shared" si="5160"/>
        <v>2</v>
      </c>
      <c r="AH1049" s="28">
        <f t="shared" si="5161"/>
        <v>1.18</v>
      </c>
      <c r="AI1049" s="27">
        <v>0</v>
      </c>
      <c r="AJ1049" s="40">
        <f t="shared" si="4683"/>
        <v>-2</v>
      </c>
      <c r="AK1049" s="42">
        <f t="shared" si="5162"/>
        <v>41.979999999999983</v>
      </c>
      <c r="AL1049" s="70"/>
    </row>
    <row r="1050" spans="1:38" x14ac:dyDescent="0.2">
      <c r="A1050" s="72"/>
      <c r="B1050" s="48">
        <f t="shared" si="3772"/>
        <v>1045</v>
      </c>
      <c r="C1050" s="9" t="s">
        <v>1723</v>
      </c>
      <c r="D1050" s="39">
        <v>44865</v>
      </c>
      <c r="E1050" s="9" t="s">
        <v>32</v>
      </c>
      <c r="F1050" s="50" t="s">
        <v>10</v>
      </c>
      <c r="G1050" s="50" t="s">
        <v>67</v>
      </c>
      <c r="H1050" s="50">
        <v>1200</v>
      </c>
      <c r="I1050" s="50" t="s">
        <v>128</v>
      </c>
      <c r="J1050" s="50" t="s">
        <v>120</v>
      </c>
      <c r="K1050" s="122" t="s">
        <v>1545</v>
      </c>
      <c r="L1050" s="35" t="s">
        <v>9</v>
      </c>
      <c r="M1050" s="36">
        <v>1.25</v>
      </c>
      <c r="N1050" s="37">
        <v>39.919999999999995</v>
      </c>
      <c r="O1050" s="38">
        <v>1.07</v>
      </c>
      <c r="P1050" s="37">
        <v>0</v>
      </c>
      <c r="Q1050" s="41">
        <f t="shared" si="4911"/>
        <v>10</v>
      </c>
      <c r="R1050" s="45">
        <f t="shared" ref="R1050" si="5163">Q1050+R1049</f>
        <v>467.40000000000043</v>
      </c>
      <c r="S1050" s="36">
        <f t="shared" ref="S1050" si="5164">M1050</f>
        <v>1.25</v>
      </c>
      <c r="T1050" s="37">
        <f t="shared" ref="T1050" si="5165">IF(S1050&gt;0,T$4,0)</f>
        <v>1</v>
      </c>
      <c r="U1050" s="38">
        <f t="shared" ref="U1050" si="5166">O1050</f>
        <v>1.07</v>
      </c>
      <c r="V1050" s="37">
        <f t="shared" ref="V1050" si="5167">IF(U1050&gt;0,V$4,0)</f>
        <v>1</v>
      </c>
      <c r="W1050" s="41">
        <f t="shared" si="3826"/>
        <v>0.32</v>
      </c>
      <c r="X1050" s="45">
        <f t="shared" ref="X1050" si="5168">W1050+X1049</f>
        <v>422.37</v>
      </c>
      <c r="Y1050" s="36">
        <f t="shared" ref="Y1050" si="5169">S1050</f>
        <v>1.25</v>
      </c>
      <c r="Z1050" s="37">
        <v>3.1980000000000004</v>
      </c>
      <c r="AA1050" s="38">
        <f t="shared" ref="AA1050" si="5170">U1050</f>
        <v>1.07</v>
      </c>
      <c r="AB1050" s="37">
        <v>0</v>
      </c>
      <c r="AC1050" s="41">
        <f t="shared" si="4189"/>
        <v>4</v>
      </c>
      <c r="AD1050" s="41">
        <f t="shared" si="4190"/>
        <v>0.8</v>
      </c>
      <c r="AE1050" s="45">
        <f t="shared" ref="AE1050" si="5171">AD1050+AE1049</f>
        <v>53.47000000000002</v>
      </c>
      <c r="AF1050" s="36">
        <f t="shared" ref="AF1050" si="5172">M1050</f>
        <v>1.25</v>
      </c>
      <c r="AG1050" s="37">
        <f t="shared" ref="AG1050" si="5173">IF(K1050=$AH$3,$AG$3,IF(K1050=$AH$4,$AG$4,IF(K1050=$AJ$3,$AI$3,IF(K1050=$AJ$4,$AI$4,0))))</f>
        <v>1</v>
      </c>
      <c r="AH1050" s="38">
        <f t="shared" ref="AH1050" si="5174">O1050</f>
        <v>1.07</v>
      </c>
      <c r="AI1050" s="37">
        <v>0</v>
      </c>
      <c r="AJ1050" s="41">
        <f t="shared" si="4683"/>
        <v>0.25</v>
      </c>
      <c r="AK1050" s="45">
        <f t="shared" ref="AK1050" si="5175">AJ1050+AK1049</f>
        <v>42.229999999999983</v>
      </c>
      <c r="AL1050" s="70"/>
    </row>
    <row r="1051" spans="1:38" x14ac:dyDescent="0.2">
      <c r="A1051" s="72"/>
      <c r="B1051" s="34">
        <f t="shared" si="3772"/>
        <v>1046</v>
      </c>
      <c r="C1051" s="2" t="s">
        <v>1724</v>
      </c>
      <c r="D1051" s="55">
        <v>44866</v>
      </c>
      <c r="E1051" s="2" t="s">
        <v>28</v>
      </c>
      <c r="F1051" s="47" t="s">
        <v>10</v>
      </c>
      <c r="G1051" s="47" t="s">
        <v>67</v>
      </c>
      <c r="H1051" s="47">
        <v>1000</v>
      </c>
      <c r="I1051" s="47" t="s">
        <v>133</v>
      </c>
      <c r="J1051" s="47" t="s">
        <v>120</v>
      </c>
      <c r="K1051" s="121" t="s">
        <v>1544</v>
      </c>
      <c r="L1051" s="33" t="s">
        <v>9</v>
      </c>
      <c r="M1051" s="10">
        <v>3.3</v>
      </c>
      <c r="N1051" s="27">
        <v>4.3523456790123456</v>
      </c>
      <c r="O1051" s="28">
        <v>1.65</v>
      </c>
      <c r="P1051" s="27">
        <v>0</v>
      </c>
      <c r="Q1051" s="40">
        <f t="shared" si="4911"/>
        <v>10</v>
      </c>
      <c r="R1051" s="42">
        <f t="shared" ref="R1051" si="5176">Q1051+R1050</f>
        <v>477.40000000000043</v>
      </c>
      <c r="S1051" s="10">
        <f t="shared" ref="S1051" si="5177">M1051</f>
        <v>3.3</v>
      </c>
      <c r="T1051" s="27">
        <f t="shared" ref="T1051" si="5178">IF(S1051&gt;0,T$4,0)</f>
        <v>1</v>
      </c>
      <c r="U1051" s="28">
        <f t="shared" ref="U1051" si="5179">O1051</f>
        <v>1.65</v>
      </c>
      <c r="V1051" s="27">
        <f t="shared" ref="V1051" si="5180">IF(U1051&gt;0,V$4,0)</f>
        <v>1</v>
      </c>
      <c r="W1051" s="40">
        <f t="shared" si="3826"/>
        <v>2.95</v>
      </c>
      <c r="X1051" s="42">
        <f t="shared" ref="X1051" si="5181">W1051+X1050</f>
        <v>425.32</v>
      </c>
      <c r="Y1051" s="10">
        <f t="shared" ref="Y1051" si="5182">S1051</f>
        <v>3.3</v>
      </c>
      <c r="Z1051" s="27">
        <v>1.2130303030303033</v>
      </c>
      <c r="AA1051" s="28">
        <f t="shared" ref="AA1051" si="5183">U1051</f>
        <v>1.65</v>
      </c>
      <c r="AB1051" s="27">
        <v>0</v>
      </c>
      <c r="AC1051" s="40">
        <f t="shared" si="4189"/>
        <v>4</v>
      </c>
      <c r="AD1051" s="40">
        <f t="shared" si="4190"/>
        <v>2.79</v>
      </c>
      <c r="AE1051" s="42">
        <f t="shared" ref="AE1051" si="5184">AD1051+AE1050</f>
        <v>56.260000000000019</v>
      </c>
      <c r="AF1051" s="10">
        <f t="shared" ref="AF1051" si="5185">M1051</f>
        <v>3.3</v>
      </c>
      <c r="AG1051" s="27">
        <f t="shared" ref="AG1051" si="5186">IF(K1051=$AH$3,$AG$3,IF(K1051=$AH$4,$AG$4,IF(K1051=$AJ$3,$AI$3,IF(K1051=$AJ$4,$AI$4,0))))</f>
        <v>0.5</v>
      </c>
      <c r="AH1051" s="28">
        <f t="shared" ref="AH1051" si="5187">O1051</f>
        <v>1.65</v>
      </c>
      <c r="AI1051" s="27">
        <v>0</v>
      </c>
      <c r="AJ1051" s="40">
        <f t="shared" si="4683"/>
        <v>1.1499999999999999</v>
      </c>
      <c r="AK1051" s="42">
        <f t="shared" ref="AK1051" si="5188">AJ1051+AK1050</f>
        <v>43.379999999999981</v>
      </c>
      <c r="AL1051" s="70"/>
    </row>
    <row r="1052" spans="1:38" x14ac:dyDescent="0.2">
      <c r="A1052" s="72"/>
      <c r="B1052" s="34">
        <f t="shared" si="3772"/>
        <v>1047</v>
      </c>
      <c r="C1052" s="2" t="s">
        <v>1725</v>
      </c>
      <c r="D1052" s="55">
        <v>44866</v>
      </c>
      <c r="E1052" s="2" t="s">
        <v>240</v>
      </c>
      <c r="F1052" s="47" t="s">
        <v>25</v>
      </c>
      <c r="G1052" s="47" t="s">
        <v>67</v>
      </c>
      <c r="H1052" s="47">
        <v>1000</v>
      </c>
      <c r="I1052" s="47" t="s">
        <v>131</v>
      </c>
      <c r="J1052" s="47" t="s">
        <v>178</v>
      </c>
      <c r="K1052" s="121" t="s">
        <v>1552</v>
      </c>
      <c r="L1052" s="33" t="s">
        <v>110</v>
      </c>
      <c r="M1052" s="10">
        <v>40</v>
      </c>
      <c r="N1052" s="27">
        <v>0.25615384615384618</v>
      </c>
      <c r="O1052" s="28">
        <v>7</v>
      </c>
      <c r="P1052" s="27">
        <v>5.000000000000001E-2</v>
      </c>
      <c r="Q1052" s="40">
        <f t="shared" si="4911"/>
        <v>-0.3</v>
      </c>
      <c r="R1052" s="42">
        <f t="shared" ref="R1052:R1053" si="5189">Q1052+R1051</f>
        <v>477.10000000000042</v>
      </c>
      <c r="S1052" s="10">
        <f t="shared" ref="S1052:S1053" si="5190">M1052</f>
        <v>40</v>
      </c>
      <c r="T1052" s="27">
        <f t="shared" ref="T1052:T1053" si="5191">IF(S1052&gt;0,T$4,0)</f>
        <v>1</v>
      </c>
      <c r="U1052" s="28">
        <f t="shared" ref="U1052:U1053" si="5192">O1052</f>
        <v>7</v>
      </c>
      <c r="V1052" s="27">
        <f t="shared" ref="V1052:V1053" si="5193">IF(U1052&gt;0,V$4,0)</f>
        <v>1</v>
      </c>
      <c r="W1052" s="40">
        <f t="shared" si="3826"/>
        <v>-2</v>
      </c>
      <c r="X1052" s="42">
        <f t="shared" ref="X1052:X1053" si="5194">W1052+X1051</f>
        <v>423.32</v>
      </c>
      <c r="Y1052" s="10">
        <f t="shared" ref="Y1052:Y1053" si="5195">S1052</f>
        <v>40</v>
      </c>
      <c r="Z1052" s="27">
        <v>9.9999999999999992E-2</v>
      </c>
      <c r="AA1052" s="28">
        <f t="shared" ref="AA1052:AA1053" si="5196">U1052</f>
        <v>7</v>
      </c>
      <c r="AB1052" s="27">
        <v>0</v>
      </c>
      <c r="AC1052" s="40">
        <f t="shared" si="4189"/>
        <v>0</v>
      </c>
      <c r="AD1052" s="40">
        <f t="shared" si="4190"/>
        <v>-0.1</v>
      </c>
      <c r="AE1052" s="42">
        <f t="shared" ref="AE1052:AE1053" si="5197">AD1052+AE1051</f>
        <v>56.160000000000018</v>
      </c>
      <c r="AF1052" s="10">
        <f t="shared" ref="AF1052:AF1053" si="5198">M1052</f>
        <v>40</v>
      </c>
      <c r="AG1052" s="27">
        <f t="shared" ref="AG1052:AG1053" si="5199">IF(K1052=$AH$3,$AG$3,IF(K1052=$AH$4,$AG$4,IF(K1052=$AJ$3,$AI$3,IF(K1052=$AJ$4,$AI$4,0))))</f>
        <v>0.25</v>
      </c>
      <c r="AH1052" s="28">
        <f t="shared" ref="AH1052:AH1053" si="5200">O1052</f>
        <v>7</v>
      </c>
      <c r="AI1052" s="27">
        <v>0</v>
      </c>
      <c r="AJ1052" s="40">
        <f t="shared" si="4683"/>
        <v>-0.25</v>
      </c>
      <c r="AK1052" s="42">
        <f t="shared" ref="AK1052:AK1053" si="5201">AJ1052+AK1051</f>
        <v>43.129999999999981</v>
      </c>
      <c r="AL1052" s="70"/>
    </row>
    <row r="1053" spans="1:38" x14ac:dyDescent="0.2">
      <c r="A1053" s="72"/>
      <c r="B1053" s="34">
        <f t="shared" si="3772"/>
        <v>1048</v>
      </c>
      <c r="C1053" s="2" t="s">
        <v>1728</v>
      </c>
      <c r="D1053" s="55">
        <v>44868</v>
      </c>
      <c r="E1053" s="2" t="s">
        <v>602</v>
      </c>
      <c r="F1053" s="47" t="s">
        <v>36</v>
      </c>
      <c r="G1053" s="47" t="s">
        <v>67</v>
      </c>
      <c r="H1053" s="47">
        <v>1100</v>
      </c>
      <c r="I1053" s="47" t="s">
        <v>132</v>
      </c>
      <c r="J1053" s="47" t="s">
        <v>178</v>
      </c>
      <c r="K1053" s="121" t="s">
        <v>1544</v>
      </c>
      <c r="L1053" s="33" t="s">
        <v>9</v>
      </c>
      <c r="M1053" s="10">
        <v>3.1</v>
      </c>
      <c r="N1053" s="27">
        <v>4.7706184012066366</v>
      </c>
      <c r="O1053" s="28">
        <v>1.58</v>
      </c>
      <c r="P1053" s="27">
        <v>0</v>
      </c>
      <c r="Q1053" s="40">
        <f t="shared" si="4911"/>
        <v>10</v>
      </c>
      <c r="R1053" s="42">
        <f t="shared" si="5189"/>
        <v>487.10000000000042</v>
      </c>
      <c r="S1053" s="10">
        <f t="shared" si="5190"/>
        <v>3.1</v>
      </c>
      <c r="T1053" s="27">
        <f t="shared" si="5191"/>
        <v>1</v>
      </c>
      <c r="U1053" s="28">
        <f t="shared" si="5192"/>
        <v>1.58</v>
      </c>
      <c r="V1053" s="27">
        <f t="shared" si="5193"/>
        <v>1</v>
      </c>
      <c r="W1053" s="40">
        <f t="shared" si="3826"/>
        <v>2.68</v>
      </c>
      <c r="X1053" s="42">
        <f t="shared" si="5194"/>
        <v>426</v>
      </c>
      <c r="Y1053" s="10">
        <f t="shared" si="5195"/>
        <v>3.1</v>
      </c>
      <c r="Z1053" s="27">
        <v>1.2906451612903223</v>
      </c>
      <c r="AA1053" s="28">
        <f t="shared" si="5196"/>
        <v>1.58</v>
      </c>
      <c r="AB1053" s="27">
        <v>0</v>
      </c>
      <c r="AC1053" s="40">
        <f t="shared" si="4189"/>
        <v>4</v>
      </c>
      <c r="AD1053" s="40">
        <f t="shared" si="4190"/>
        <v>2.71</v>
      </c>
      <c r="AE1053" s="42">
        <f t="shared" si="5197"/>
        <v>58.870000000000019</v>
      </c>
      <c r="AF1053" s="10">
        <f t="shared" si="5198"/>
        <v>3.1</v>
      </c>
      <c r="AG1053" s="27">
        <f t="shared" si="5199"/>
        <v>0.5</v>
      </c>
      <c r="AH1053" s="28">
        <f t="shared" si="5200"/>
        <v>1.58</v>
      </c>
      <c r="AI1053" s="27">
        <v>0</v>
      </c>
      <c r="AJ1053" s="40">
        <f t="shared" si="4683"/>
        <v>1.05</v>
      </c>
      <c r="AK1053" s="42">
        <f t="shared" si="5201"/>
        <v>44.179999999999978</v>
      </c>
      <c r="AL1053" s="70"/>
    </row>
    <row r="1054" spans="1:38" x14ac:dyDescent="0.2">
      <c r="A1054" s="72"/>
      <c r="B1054" s="34">
        <f t="shared" si="3772"/>
        <v>1049</v>
      </c>
      <c r="C1054" s="2" t="s">
        <v>272</v>
      </c>
      <c r="D1054" s="55">
        <v>44869</v>
      </c>
      <c r="E1054" s="2" t="s">
        <v>44</v>
      </c>
      <c r="F1054" s="47" t="s">
        <v>48</v>
      </c>
      <c r="G1054" s="47" t="s">
        <v>69</v>
      </c>
      <c r="H1054" s="47">
        <v>1400</v>
      </c>
      <c r="I1054" s="47" t="s">
        <v>133</v>
      </c>
      <c r="J1054" s="47" t="s">
        <v>120</v>
      </c>
      <c r="K1054" s="121" t="s">
        <v>1544</v>
      </c>
      <c r="L1054" s="33" t="s">
        <v>66</v>
      </c>
      <c r="M1054" s="10">
        <v>19.45</v>
      </c>
      <c r="N1054" s="27">
        <v>0.54243243243243244</v>
      </c>
      <c r="O1054" s="28">
        <v>4.1500000000000004</v>
      </c>
      <c r="P1054" s="27">
        <v>0.16800000000000004</v>
      </c>
      <c r="Q1054" s="40">
        <f t="shared" si="4911"/>
        <v>-0.7</v>
      </c>
      <c r="R1054" s="42">
        <f t="shared" ref="R1054" si="5202">Q1054+R1053</f>
        <v>486.40000000000043</v>
      </c>
      <c r="S1054" s="10">
        <f t="shared" ref="S1054" si="5203">M1054</f>
        <v>19.45</v>
      </c>
      <c r="T1054" s="27">
        <f t="shared" ref="T1054" si="5204">IF(S1054&gt;0,T$4,0)</f>
        <v>1</v>
      </c>
      <c r="U1054" s="28">
        <f t="shared" ref="U1054" si="5205">O1054</f>
        <v>4.1500000000000004</v>
      </c>
      <c r="V1054" s="27">
        <f t="shared" ref="V1054" si="5206">IF(U1054&gt;0,V$4,0)</f>
        <v>1</v>
      </c>
      <c r="W1054" s="40">
        <f t="shared" si="3826"/>
        <v>-2</v>
      </c>
      <c r="X1054" s="42">
        <f t="shared" ref="X1054" si="5207">W1054+X1053</f>
        <v>424</v>
      </c>
      <c r="Y1054" s="10">
        <f t="shared" ref="Y1054" si="5208">S1054</f>
        <v>19.45</v>
      </c>
      <c r="Z1054" s="27">
        <v>0.20590020790020788</v>
      </c>
      <c r="AA1054" s="28">
        <f t="shared" ref="AA1054" si="5209">U1054</f>
        <v>4.1500000000000004</v>
      </c>
      <c r="AB1054" s="27">
        <v>0</v>
      </c>
      <c r="AC1054" s="40">
        <f t="shared" si="4189"/>
        <v>0</v>
      </c>
      <c r="AD1054" s="40">
        <f t="shared" si="4190"/>
        <v>-0.21</v>
      </c>
      <c r="AE1054" s="42">
        <f t="shared" ref="AE1054" si="5210">AD1054+AE1053</f>
        <v>58.660000000000018</v>
      </c>
      <c r="AF1054" s="10">
        <f t="shared" ref="AF1054" si="5211">M1054</f>
        <v>19.45</v>
      </c>
      <c r="AG1054" s="27">
        <f t="shared" ref="AG1054" si="5212">IF(K1054=$AH$3,$AG$3,IF(K1054=$AH$4,$AG$4,IF(K1054=$AJ$3,$AI$3,IF(K1054=$AJ$4,$AI$4,0))))</f>
        <v>0.5</v>
      </c>
      <c r="AH1054" s="28">
        <f t="shared" ref="AH1054" si="5213">O1054</f>
        <v>4.1500000000000004</v>
      </c>
      <c r="AI1054" s="27">
        <v>0</v>
      </c>
      <c r="AJ1054" s="40">
        <f t="shared" si="4683"/>
        <v>-0.5</v>
      </c>
      <c r="AK1054" s="42">
        <f t="shared" ref="AK1054" si="5214">AJ1054+AK1053</f>
        <v>43.679999999999978</v>
      </c>
      <c r="AL1054" s="70"/>
    </row>
    <row r="1055" spans="1:38" x14ac:dyDescent="0.2">
      <c r="A1055" s="72"/>
      <c r="B1055" s="34">
        <f t="shared" si="3772"/>
        <v>1050</v>
      </c>
      <c r="C1055" s="2" t="s">
        <v>1731</v>
      </c>
      <c r="D1055" s="55">
        <v>44870</v>
      </c>
      <c r="E1055" s="2" t="s">
        <v>51</v>
      </c>
      <c r="F1055" s="47" t="s">
        <v>36</v>
      </c>
      <c r="G1055" s="47" t="s">
        <v>67</v>
      </c>
      <c r="H1055" s="47">
        <v>1212</v>
      </c>
      <c r="I1055" s="47" t="s">
        <v>132</v>
      </c>
      <c r="J1055" s="47" t="s">
        <v>120</v>
      </c>
      <c r="K1055" s="121" t="s">
        <v>1545</v>
      </c>
      <c r="L1055" s="33" t="s">
        <v>9</v>
      </c>
      <c r="M1055" s="10">
        <v>2.46</v>
      </c>
      <c r="N1055" s="27">
        <v>6.857021276595745</v>
      </c>
      <c r="O1055" s="28">
        <v>1.54</v>
      </c>
      <c r="P1055" s="27">
        <v>0</v>
      </c>
      <c r="Q1055" s="40">
        <f t="shared" si="4911"/>
        <v>10</v>
      </c>
      <c r="R1055" s="42">
        <f t="shared" ref="R1055" si="5215">Q1055+R1054</f>
        <v>496.40000000000043</v>
      </c>
      <c r="S1055" s="10">
        <f t="shared" ref="S1055" si="5216">M1055</f>
        <v>2.46</v>
      </c>
      <c r="T1055" s="27">
        <f t="shared" ref="T1055" si="5217">IF(S1055&gt;0,T$4,0)</f>
        <v>1</v>
      </c>
      <c r="U1055" s="28">
        <f t="shared" ref="U1055" si="5218">O1055</f>
        <v>1.54</v>
      </c>
      <c r="V1055" s="27">
        <f t="shared" ref="V1055" si="5219">IF(U1055&gt;0,V$4,0)</f>
        <v>1</v>
      </c>
      <c r="W1055" s="40">
        <f t="shared" si="3826"/>
        <v>2</v>
      </c>
      <c r="X1055" s="42">
        <f t="shared" ref="X1055" si="5220">W1055+X1054</f>
        <v>426</v>
      </c>
      <c r="Y1055" s="10">
        <f t="shared" ref="Y1055" si="5221">S1055</f>
        <v>2.46</v>
      </c>
      <c r="Z1055" s="27">
        <v>1.6244217687074831</v>
      </c>
      <c r="AA1055" s="28">
        <f t="shared" ref="AA1055" si="5222">U1055</f>
        <v>1.54</v>
      </c>
      <c r="AB1055" s="27">
        <v>0</v>
      </c>
      <c r="AC1055" s="40">
        <f t="shared" si="4189"/>
        <v>4</v>
      </c>
      <c r="AD1055" s="40">
        <f t="shared" si="4190"/>
        <v>2.37</v>
      </c>
      <c r="AE1055" s="42">
        <f t="shared" ref="AE1055" si="5223">AD1055+AE1054</f>
        <v>61.030000000000015</v>
      </c>
      <c r="AF1055" s="10">
        <f t="shared" ref="AF1055" si="5224">M1055</f>
        <v>2.46</v>
      </c>
      <c r="AG1055" s="27">
        <f t="shared" ref="AG1055" si="5225">IF(K1055=$AH$3,$AG$3,IF(K1055=$AH$4,$AG$4,IF(K1055=$AJ$3,$AI$3,IF(K1055=$AJ$4,$AI$4,0))))</f>
        <v>1</v>
      </c>
      <c r="AH1055" s="28">
        <f t="shared" ref="AH1055" si="5226">O1055</f>
        <v>1.54</v>
      </c>
      <c r="AI1055" s="27">
        <v>0</v>
      </c>
      <c r="AJ1055" s="40">
        <f t="shared" si="4683"/>
        <v>1.46</v>
      </c>
      <c r="AK1055" s="42">
        <f t="shared" ref="AK1055" si="5227">AJ1055+AK1054</f>
        <v>45.139999999999979</v>
      </c>
      <c r="AL1055" s="70"/>
    </row>
    <row r="1056" spans="1:38" x14ac:dyDescent="0.2">
      <c r="A1056" s="72"/>
      <c r="B1056" s="34">
        <f t="shared" si="3772"/>
        <v>1051</v>
      </c>
      <c r="C1056" s="2" t="s">
        <v>1245</v>
      </c>
      <c r="D1056" s="55">
        <v>44871</v>
      </c>
      <c r="E1056" s="2" t="s">
        <v>11</v>
      </c>
      <c r="F1056" s="47" t="s">
        <v>25</v>
      </c>
      <c r="G1056" s="47" t="s">
        <v>67</v>
      </c>
      <c r="H1056" s="47">
        <v>1106</v>
      </c>
      <c r="I1056" s="47" t="s">
        <v>132</v>
      </c>
      <c r="J1056" s="47" t="s">
        <v>120</v>
      </c>
      <c r="K1056" s="121" t="s">
        <v>1546</v>
      </c>
      <c r="L1056" s="33" t="s">
        <v>56</v>
      </c>
      <c r="M1056" s="10">
        <v>2.2400000000000002</v>
      </c>
      <c r="N1056" s="27">
        <v>8.0621339950372217</v>
      </c>
      <c r="O1056" s="28">
        <v>1.25</v>
      </c>
      <c r="P1056" s="27">
        <v>0</v>
      </c>
      <c r="Q1056" s="40">
        <f t="shared" si="4911"/>
        <v>-8.1</v>
      </c>
      <c r="R1056" s="42">
        <f t="shared" ref="R1056" si="5228">Q1056+R1055</f>
        <v>488.30000000000041</v>
      </c>
      <c r="S1056" s="10">
        <f t="shared" ref="S1056" si="5229">M1056</f>
        <v>2.2400000000000002</v>
      </c>
      <c r="T1056" s="27">
        <f t="shared" ref="T1056" si="5230">IF(S1056&gt;0,T$4,0)</f>
        <v>1</v>
      </c>
      <c r="U1056" s="28">
        <f t="shared" ref="U1056" si="5231">O1056</f>
        <v>1.25</v>
      </c>
      <c r="V1056" s="27">
        <f t="shared" ref="V1056" si="5232">IF(U1056&gt;0,V$4,0)</f>
        <v>1</v>
      </c>
      <c r="W1056" s="40">
        <f t="shared" si="3826"/>
        <v>-2</v>
      </c>
      <c r="X1056" s="42">
        <f t="shared" ref="X1056" si="5233">W1056+X1055</f>
        <v>424</v>
      </c>
      <c r="Y1056" s="10">
        <f t="shared" ref="Y1056" si="5234">S1056</f>
        <v>2.2400000000000002</v>
      </c>
      <c r="Z1056" s="27">
        <v>1.7870949720670393</v>
      </c>
      <c r="AA1056" s="28">
        <f t="shared" ref="AA1056" si="5235">U1056</f>
        <v>1.25</v>
      </c>
      <c r="AB1056" s="27">
        <v>0</v>
      </c>
      <c r="AC1056" s="40">
        <f t="shared" si="4189"/>
        <v>0</v>
      </c>
      <c r="AD1056" s="40">
        <f t="shared" si="4190"/>
        <v>-1.79</v>
      </c>
      <c r="AE1056" s="42">
        <f t="shared" ref="AE1056" si="5236">AD1056+AE1055</f>
        <v>59.240000000000016</v>
      </c>
      <c r="AF1056" s="10">
        <f t="shared" ref="AF1056" si="5237">M1056</f>
        <v>2.2400000000000002</v>
      </c>
      <c r="AG1056" s="27">
        <f t="shared" ref="AG1056" si="5238">IF(K1056=$AH$3,$AG$3,IF(K1056=$AH$4,$AG$4,IF(K1056=$AJ$3,$AI$3,IF(K1056=$AJ$4,$AI$4,0))))</f>
        <v>2</v>
      </c>
      <c r="AH1056" s="28">
        <f t="shared" ref="AH1056" si="5239">O1056</f>
        <v>1.25</v>
      </c>
      <c r="AI1056" s="27">
        <v>0</v>
      </c>
      <c r="AJ1056" s="40">
        <f t="shared" si="4683"/>
        <v>-2</v>
      </c>
      <c r="AK1056" s="42">
        <f t="shared" ref="AK1056" si="5240">AJ1056+AK1055</f>
        <v>43.139999999999979</v>
      </c>
      <c r="AL1056" s="70"/>
    </row>
    <row r="1057" spans="1:38" x14ac:dyDescent="0.2">
      <c r="A1057" s="72"/>
      <c r="B1057" s="34">
        <f t="shared" si="3772"/>
        <v>1052</v>
      </c>
      <c r="C1057" s="2" t="s">
        <v>1732</v>
      </c>
      <c r="D1057" s="55">
        <v>44872</v>
      </c>
      <c r="E1057" s="2" t="s">
        <v>14</v>
      </c>
      <c r="F1057" s="47" t="s">
        <v>36</v>
      </c>
      <c r="G1057" s="47" t="s">
        <v>67</v>
      </c>
      <c r="H1057" s="47">
        <v>1200</v>
      </c>
      <c r="I1057" s="47" t="s">
        <v>131</v>
      </c>
      <c r="J1057" s="47" t="s">
        <v>120</v>
      </c>
      <c r="K1057" s="121" t="s">
        <v>1545</v>
      </c>
      <c r="L1057" s="33" t="s">
        <v>8</v>
      </c>
      <c r="M1057" s="10">
        <v>7.4</v>
      </c>
      <c r="N1057" s="27">
        <v>1.5561538461538462</v>
      </c>
      <c r="O1057" s="28">
        <v>2.9</v>
      </c>
      <c r="P1057" s="27">
        <v>0.80999999999999994</v>
      </c>
      <c r="Q1057" s="40">
        <f t="shared" si="4911"/>
        <v>0</v>
      </c>
      <c r="R1057" s="42">
        <f t="shared" ref="R1057" si="5241">Q1057+R1056</f>
        <v>488.30000000000041</v>
      </c>
      <c r="S1057" s="10">
        <f t="shared" ref="S1057" si="5242">M1057</f>
        <v>7.4</v>
      </c>
      <c r="T1057" s="27">
        <f t="shared" ref="T1057" si="5243">IF(S1057&gt;0,T$4,0)</f>
        <v>1</v>
      </c>
      <c r="U1057" s="28">
        <f t="shared" ref="U1057" si="5244">O1057</f>
        <v>2.9</v>
      </c>
      <c r="V1057" s="27">
        <f t="shared" ref="V1057" si="5245">IF(U1057&gt;0,V$4,0)</f>
        <v>1</v>
      </c>
      <c r="W1057" s="40">
        <f t="shared" si="3826"/>
        <v>0.9</v>
      </c>
      <c r="X1057" s="42">
        <f t="shared" ref="X1057" si="5246">W1057+X1056</f>
        <v>424.9</v>
      </c>
      <c r="Y1057" s="10">
        <f t="shared" ref="Y1057" si="5247">S1057</f>
        <v>7.4</v>
      </c>
      <c r="Z1057" s="27">
        <v>0.54108108108108122</v>
      </c>
      <c r="AA1057" s="28">
        <f t="shared" ref="AA1057" si="5248">U1057</f>
        <v>2.9</v>
      </c>
      <c r="AB1057" s="27">
        <v>0</v>
      </c>
      <c r="AC1057" s="40">
        <f t="shared" si="4189"/>
        <v>0</v>
      </c>
      <c r="AD1057" s="40">
        <f t="shared" si="4190"/>
        <v>-0.54</v>
      </c>
      <c r="AE1057" s="42">
        <f t="shared" ref="AE1057" si="5249">AD1057+AE1056</f>
        <v>58.700000000000017</v>
      </c>
      <c r="AF1057" s="10">
        <f t="shared" ref="AF1057" si="5250">M1057</f>
        <v>7.4</v>
      </c>
      <c r="AG1057" s="27">
        <f t="shared" ref="AG1057" si="5251">IF(K1057=$AH$3,$AG$3,IF(K1057=$AH$4,$AG$4,IF(K1057=$AJ$3,$AI$3,IF(K1057=$AJ$4,$AI$4,0))))</f>
        <v>1</v>
      </c>
      <c r="AH1057" s="28">
        <f t="shared" ref="AH1057" si="5252">O1057</f>
        <v>2.9</v>
      </c>
      <c r="AI1057" s="27">
        <v>0</v>
      </c>
      <c r="AJ1057" s="40">
        <f t="shared" si="4683"/>
        <v>-1</v>
      </c>
      <c r="AK1057" s="42">
        <f t="shared" ref="AK1057" si="5253">AJ1057+AK1056</f>
        <v>42.139999999999979</v>
      </c>
      <c r="AL1057" s="70"/>
    </row>
    <row r="1058" spans="1:38" x14ac:dyDescent="0.2">
      <c r="A1058" s="72"/>
      <c r="B1058" s="34">
        <f t="shared" si="3772"/>
        <v>1053</v>
      </c>
      <c r="C1058" s="2" t="s">
        <v>1733</v>
      </c>
      <c r="D1058" s="55">
        <v>44872</v>
      </c>
      <c r="E1058" s="2" t="s">
        <v>14</v>
      </c>
      <c r="F1058" s="47" t="s">
        <v>10</v>
      </c>
      <c r="G1058" s="47" t="s">
        <v>67</v>
      </c>
      <c r="H1058" s="47">
        <v>1200</v>
      </c>
      <c r="I1058" s="47" t="s">
        <v>131</v>
      </c>
      <c r="J1058" s="47" t="s">
        <v>120</v>
      </c>
      <c r="K1058" s="121" t="s">
        <v>1545</v>
      </c>
      <c r="L1058" s="33" t="s">
        <v>1509</v>
      </c>
      <c r="M1058" s="10">
        <v>4.5999999999999996</v>
      </c>
      <c r="N1058" s="27">
        <v>2.7717241379310344</v>
      </c>
      <c r="O1058" s="28">
        <v>1.63</v>
      </c>
      <c r="P1058" s="27">
        <v>0</v>
      </c>
      <c r="Q1058" s="40">
        <f t="shared" si="4911"/>
        <v>-2.8</v>
      </c>
      <c r="R1058" s="42">
        <f t="shared" ref="R1058" si="5254">Q1058+R1057</f>
        <v>485.5000000000004</v>
      </c>
      <c r="S1058" s="10">
        <f t="shared" ref="S1058" si="5255">M1058</f>
        <v>4.5999999999999996</v>
      </c>
      <c r="T1058" s="27">
        <f t="shared" ref="T1058" si="5256">IF(S1058&gt;0,T$4,0)</f>
        <v>1</v>
      </c>
      <c r="U1058" s="28">
        <f t="shared" ref="U1058" si="5257">O1058</f>
        <v>1.63</v>
      </c>
      <c r="V1058" s="27">
        <f t="shared" ref="V1058" si="5258">IF(U1058&gt;0,V$4,0)</f>
        <v>1</v>
      </c>
      <c r="W1058" s="40">
        <f t="shared" si="3826"/>
        <v>-2</v>
      </c>
      <c r="X1058" s="42">
        <f t="shared" ref="X1058" si="5259">W1058+X1057</f>
        <v>422.9</v>
      </c>
      <c r="Y1058" s="10">
        <f t="shared" ref="Y1058" si="5260">S1058</f>
        <v>4.5999999999999996</v>
      </c>
      <c r="Z1058" s="27">
        <v>0.86869565217391298</v>
      </c>
      <c r="AA1058" s="28">
        <f t="shared" ref="AA1058" si="5261">U1058</f>
        <v>1.63</v>
      </c>
      <c r="AB1058" s="27">
        <v>0</v>
      </c>
      <c r="AC1058" s="40">
        <f t="shared" si="4189"/>
        <v>0</v>
      </c>
      <c r="AD1058" s="40">
        <f t="shared" si="4190"/>
        <v>-0.87</v>
      </c>
      <c r="AE1058" s="42">
        <f t="shared" ref="AE1058" si="5262">AD1058+AE1057</f>
        <v>57.83000000000002</v>
      </c>
      <c r="AF1058" s="10">
        <f t="shared" ref="AF1058" si="5263">M1058</f>
        <v>4.5999999999999996</v>
      </c>
      <c r="AG1058" s="27">
        <f t="shared" ref="AG1058" si="5264">IF(K1058=$AH$3,$AG$3,IF(K1058=$AH$4,$AG$4,IF(K1058=$AJ$3,$AI$3,IF(K1058=$AJ$4,$AI$4,0))))</f>
        <v>1</v>
      </c>
      <c r="AH1058" s="28">
        <f t="shared" ref="AH1058" si="5265">O1058</f>
        <v>1.63</v>
      </c>
      <c r="AI1058" s="27">
        <v>0</v>
      </c>
      <c r="AJ1058" s="40">
        <f t="shared" si="4683"/>
        <v>-1</v>
      </c>
      <c r="AK1058" s="42">
        <f t="shared" ref="AK1058" si="5266">AJ1058+AK1057</f>
        <v>41.139999999999979</v>
      </c>
      <c r="AL1058" s="70"/>
    </row>
    <row r="1059" spans="1:38" x14ac:dyDescent="0.2">
      <c r="A1059" s="72"/>
      <c r="B1059" s="34">
        <f t="shared" si="3772"/>
        <v>1054</v>
      </c>
      <c r="C1059" s="2" t="s">
        <v>1736</v>
      </c>
      <c r="D1059" s="55">
        <v>44874</v>
      </c>
      <c r="E1059" s="2" t="s">
        <v>602</v>
      </c>
      <c r="F1059" s="47" t="s">
        <v>36</v>
      </c>
      <c r="G1059" s="47" t="s">
        <v>67</v>
      </c>
      <c r="H1059" s="47">
        <v>1300</v>
      </c>
      <c r="I1059" s="47" t="s">
        <v>132</v>
      </c>
      <c r="J1059" s="47" t="s">
        <v>178</v>
      </c>
      <c r="K1059" s="121" t="s">
        <v>1544</v>
      </c>
      <c r="L1059" s="33" t="s">
        <v>12</v>
      </c>
      <c r="M1059" s="10">
        <v>5.2</v>
      </c>
      <c r="N1059" s="27">
        <v>2.3853092006033183</v>
      </c>
      <c r="O1059" s="28">
        <v>1.82</v>
      </c>
      <c r="P1059" s="27">
        <v>2.8738461538461539</v>
      </c>
      <c r="Q1059" s="40">
        <f t="shared" si="4911"/>
        <v>0</v>
      </c>
      <c r="R1059" s="42">
        <f t="shared" ref="R1059" si="5267">Q1059+R1058</f>
        <v>485.5000000000004</v>
      </c>
      <c r="S1059" s="10">
        <f t="shared" ref="S1059" si="5268">M1059</f>
        <v>5.2</v>
      </c>
      <c r="T1059" s="27">
        <f t="shared" ref="T1059" si="5269">IF(S1059&gt;0,T$4,0)</f>
        <v>1</v>
      </c>
      <c r="U1059" s="28">
        <f t="shared" ref="U1059" si="5270">O1059</f>
        <v>1.82</v>
      </c>
      <c r="V1059" s="27">
        <f t="shared" ref="V1059" si="5271">IF(U1059&gt;0,V$4,0)</f>
        <v>1</v>
      </c>
      <c r="W1059" s="40">
        <f t="shared" si="3826"/>
        <v>-0.18</v>
      </c>
      <c r="X1059" s="42">
        <f t="shared" ref="X1059" si="5272">W1059+X1058</f>
        <v>422.71999999999997</v>
      </c>
      <c r="Y1059" s="10">
        <f t="shared" ref="Y1059" si="5273">S1059</f>
        <v>5.2</v>
      </c>
      <c r="Z1059" s="27">
        <v>0.76961538461538459</v>
      </c>
      <c r="AA1059" s="28">
        <f t="shared" ref="AA1059" si="5274">U1059</f>
        <v>1.82</v>
      </c>
      <c r="AB1059" s="27">
        <v>0</v>
      </c>
      <c r="AC1059" s="40">
        <f t="shared" si="4189"/>
        <v>0</v>
      </c>
      <c r="AD1059" s="40">
        <f t="shared" si="4190"/>
        <v>-0.77</v>
      </c>
      <c r="AE1059" s="42">
        <f t="shared" ref="AE1059" si="5275">AD1059+AE1058</f>
        <v>57.060000000000016</v>
      </c>
      <c r="AF1059" s="10">
        <f t="shared" ref="AF1059" si="5276">M1059</f>
        <v>5.2</v>
      </c>
      <c r="AG1059" s="27">
        <f t="shared" ref="AG1059" si="5277">IF(K1059=$AH$3,$AG$3,IF(K1059=$AH$4,$AG$4,IF(K1059=$AJ$3,$AI$3,IF(K1059=$AJ$4,$AI$4,0))))</f>
        <v>0.5</v>
      </c>
      <c r="AH1059" s="28">
        <f t="shared" ref="AH1059" si="5278">O1059</f>
        <v>1.82</v>
      </c>
      <c r="AI1059" s="27">
        <v>0</v>
      </c>
      <c r="AJ1059" s="40">
        <f t="shared" si="4683"/>
        <v>-0.5</v>
      </c>
      <c r="AK1059" s="42">
        <f t="shared" ref="AK1059" si="5279">AJ1059+AK1058</f>
        <v>40.639999999999979</v>
      </c>
      <c r="AL1059" s="70"/>
    </row>
    <row r="1060" spans="1:38" x14ac:dyDescent="0.2">
      <c r="A1060" s="72"/>
      <c r="B1060" s="34">
        <f t="shared" si="3772"/>
        <v>1055</v>
      </c>
      <c r="C1060" s="2" t="s">
        <v>1737</v>
      </c>
      <c r="D1060" s="55">
        <v>44874</v>
      </c>
      <c r="E1060" s="2" t="s">
        <v>602</v>
      </c>
      <c r="F1060" s="47" t="s">
        <v>10</v>
      </c>
      <c r="G1060" s="47" t="s">
        <v>67</v>
      </c>
      <c r="H1060" s="47">
        <v>1300</v>
      </c>
      <c r="I1060" s="47" t="s">
        <v>132</v>
      </c>
      <c r="J1060" s="47" t="s">
        <v>178</v>
      </c>
      <c r="K1060" s="121" t="s">
        <v>1552</v>
      </c>
      <c r="L1060" s="33" t="s">
        <v>8</v>
      </c>
      <c r="M1060" s="10">
        <v>11.09</v>
      </c>
      <c r="N1060" s="27">
        <v>0.99328816621499538</v>
      </c>
      <c r="O1060" s="28">
        <v>2.73</v>
      </c>
      <c r="P1060" s="27">
        <v>0.58000000000000007</v>
      </c>
      <c r="Q1060" s="40">
        <f t="shared" si="4911"/>
        <v>0</v>
      </c>
      <c r="R1060" s="42">
        <f t="shared" ref="R1060" si="5280">Q1060+R1059</f>
        <v>485.5000000000004</v>
      </c>
      <c r="S1060" s="10">
        <f t="shared" ref="S1060" si="5281">M1060</f>
        <v>11.09</v>
      </c>
      <c r="T1060" s="27">
        <f t="shared" ref="T1060" si="5282">IF(S1060&gt;0,T$4,0)</f>
        <v>1</v>
      </c>
      <c r="U1060" s="28">
        <f t="shared" ref="U1060" si="5283">O1060</f>
        <v>2.73</v>
      </c>
      <c r="V1060" s="27">
        <f t="shared" ref="V1060" si="5284">IF(U1060&gt;0,V$4,0)</f>
        <v>1</v>
      </c>
      <c r="W1060" s="40">
        <f t="shared" si="3826"/>
        <v>0.73</v>
      </c>
      <c r="X1060" s="42">
        <f t="shared" ref="X1060" si="5285">W1060+X1059</f>
        <v>423.45</v>
      </c>
      <c r="Y1060" s="10">
        <f t="shared" ref="Y1060" si="5286">S1060</f>
        <v>11.09</v>
      </c>
      <c r="Z1060" s="27">
        <v>0.36045045045045054</v>
      </c>
      <c r="AA1060" s="28">
        <f t="shared" ref="AA1060" si="5287">U1060</f>
        <v>2.73</v>
      </c>
      <c r="AB1060" s="27">
        <v>0</v>
      </c>
      <c r="AC1060" s="40">
        <f t="shared" si="4189"/>
        <v>0</v>
      </c>
      <c r="AD1060" s="40">
        <f t="shared" si="4190"/>
        <v>-0.36</v>
      </c>
      <c r="AE1060" s="42">
        <f t="shared" ref="AE1060" si="5288">AD1060+AE1059</f>
        <v>56.700000000000017</v>
      </c>
      <c r="AF1060" s="10">
        <f t="shared" ref="AF1060" si="5289">M1060</f>
        <v>11.09</v>
      </c>
      <c r="AG1060" s="27">
        <f t="shared" ref="AG1060" si="5290">IF(K1060=$AH$3,$AG$3,IF(K1060=$AH$4,$AG$4,IF(K1060=$AJ$3,$AI$3,IF(K1060=$AJ$4,$AI$4,0))))</f>
        <v>0.25</v>
      </c>
      <c r="AH1060" s="28">
        <f t="shared" ref="AH1060" si="5291">O1060</f>
        <v>2.73</v>
      </c>
      <c r="AI1060" s="27">
        <v>0</v>
      </c>
      <c r="AJ1060" s="40">
        <f t="shared" si="4683"/>
        <v>-0.25</v>
      </c>
      <c r="AK1060" s="42">
        <f t="shared" ref="AK1060" si="5292">AJ1060+AK1059</f>
        <v>40.389999999999979</v>
      </c>
      <c r="AL1060" s="70"/>
    </row>
    <row r="1061" spans="1:38" x14ac:dyDescent="0.2">
      <c r="A1061" s="72"/>
      <c r="B1061" s="34">
        <f t="shared" si="3772"/>
        <v>1056</v>
      </c>
      <c r="C1061" s="2" t="s">
        <v>1740</v>
      </c>
      <c r="D1061" s="55">
        <v>44875</v>
      </c>
      <c r="E1061" s="2" t="s">
        <v>44</v>
      </c>
      <c r="F1061" s="47" t="s">
        <v>36</v>
      </c>
      <c r="G1061" s="47" t="s">
        <v>67</v>
      </c>
      <c r="H1061" s="47">
        <v>1400</v>
      </c>
      <c r="I1061" s="47" t="s">
        <v>132</v>
      </c>
      <c r="J1061" s="47" t="s">
        <v>120</v>
      </c>
      <c r="K1061" s="121" t="s">
        <v>1544</v>
      </c>
      <c r="L1061" s="33" t="s">
        <v>12</v>
      </c>
      <c r="M1061" s="10">
        <v>5.2</v>
      </c>
      <c r="N1061" s="27">
        <v>2.3853092006033183</v>
      </c>
      <c r="O1061" s="28">
        <v>2.04</v>
      </c>
      <c r="P1061" s="27">
        <v>2.3400000000000003</v>
      </c>
      <c r="Q1061" s="40">
        <f t="shared" si="4911"/>
        <v>0</v>
      </c>
      <c r="R1061" s="42">
        <f t="shared" ref="R1061" si="5293">Q1061+R1060</f>
        <v>485.5000000000004</v>
      </c>
      <c r="S1061" s="10">
        <f t="shared" ref="S1061" si="5294">M1061</f>
        <v>5.2</v>
      </c>
      <c r="T1061" s="27">
        <f t="shared" ref="T1061" si="5295">IF(S1061&gt;0,T$4,0)</f>
        <v>1</v>
      </c>
      <c r="U1061" s="28">
        <f t="shared" ref="U1061" si="5296">O1061</f>
        <v>2.04</v>
      </c>
      <c r="V1061" s="27">
        <f t="shared" ref="V1061" si="5297">IF(U1061&gt;0,V$4,0)</f>
        <v>1</v>
      </c>
      <c r="W1061" s="40">
        <f t="shared" si="3826"/>
        <v>0.04</v>
      </c>
      <c r="X1061" s="42">
        <f t="shared" ref="X1061" si="5298">W1061+X1060</f>
        <v>423.49</v>
      </c>
      <c r="Y1061" s="10">
        <f t="shared" ref="Y1061" si="5299">S1061</f>
        <v>5.2</v>
      </c>
      <c r="Z1061" s="27">
        <v>0.76961538461538459</v>
      </c>
      <c r="AA1061" s="28">
        <f t="shared" ref="AA1061" si="5300">U1061</f>
        <v>2.04</v>
      </c>
      <c r="AB1061" s="27">
        <v>0</v>
      </c>
      <c r="AC1061" s="40">
        <f t="shared" si="4189"/>
        <v>0</v>
      </c>
      <c r="AD1061" s="40">
        <f t="shared" si="4190"/>
        <v>-0.77</v>
      </c>
      <c r="AE1061" s="42">
        <f t="shared" ref="AE1061" si="5301">AD1061+AE1060</f>
        <v>55.930000000000014</v>
      </c>
      <c r="AF1061" s="10">
        <f t="shared" ref="AF1061" si="5302">M1061</f>
        <v>5.2</v>
      </c>
      <c r="AG1061" s="27">
        <f t="shared" ref="AG1061" si="5303">IF(K1061=$AH$3,$AG$3,IF(K1061=$AH$4,$AG$4,IF(K1061=$AJ$3,$AI$3,IF(K1061=$AJ$4,$AI$4,0))))</f>
        <v>0.5</v>
      </c>
      <c r="AH1061" s="28">
        <f t="shared" ref="AH1061" si="5304">O1061</f>
        <v>2.04</v>
      </c>
      <c r="AI1061" s="27">
        <v>0</v>
      </c>
      <c r="AJ1061" s="40">
        <f t="shared" si="4683"/>
        <v>-0.5</v>
      </c>
      <c r="AK1061" s="42">
        <f t="shared" ref="AK1061" si="5305">AJ1061+AK1060</f>
        <v>39.889999999999979</v>
      </c>
      <c r="AL1061" s="70"/>
    </row>
    <row r="1062" spans="1:38" x14ac:dyDescent="0.2">
      <c r="A1062" s="72"/>
      <c r="B1062" s="34">
        <f t="shared" si="3772"/>
        <v>1057</v>
      </c>
      <c r="C1062" s="2" t="s">
        <v>1702</v>
      </c>
      <c r="D1062" s="55">
        <v>44875</v>
      </c>
      <c r="E1062" s="2" t="s">
        <v>44</v>
      </c>
      <c r="F1062" s="47" t="s">
        <v>10</v>
      </c>
      <c r="G1062" s="47" t="s">
        <v>67</v>
      </c>
      <c r="H1062" s="47">
        <v>1600</v>
      </c>
      <c r="I1062" s="47" t="s">
        <v>132</v>
      </c>
      <c r="J1062" s="47" t="s">
        <v>120</v>
      </c>
      <c r="K1062" s="121" t="s">
        <v>1545</v>
      </c>
      <c r="L1062" s="33" t="s">
        <v>9</v>
      </c>
      <c r="M1062" s="10">
        <v>2.39</v>
      </c>
      <c r="N1062" s="27">
        <v>7.1777777777777771</v>
      </c>
      <c r="O1062" s="28">
        <v>1.33</v>
      </c>
      <c r="P1062" s="27">
        <v>0</v>
      </c>
      <c r="Q1062" s="40">
        <f t="shared" si="4911"/>
        <v>10</v>
      </c>
      <c r="R1062" s="42">
        <f t="shared" ref="R1062" si="5306">Q1062+R1061</f>
        <v>495.5000000000004</v>
      </c>
      <c r="S1062" s="10">
        <f t="shared" ref="S1062" si="5307">M1062</f>
        <v>2.39</v>
      </c>
      <c r="T1062" s="27">
        <f t="shared" ref="T1062" si="5308">IF(S1062&gt;0,T$4,0)</f>
        <v>1</v>
      </c>
      <c r="U1062" s="28">
        <f t="shared" ref="U1062" si="5309">O1062</f>
        <v>1.33</v>
      </c>
      <c r="V1062" s="27">
        <f t="shared" ref="V1062" si="5310">IF(U1062&gt;0,V$4,0)</f>
        <v>1</v>
      </c>
      <c r="W1062" s="40">
        <f t="shared" si="3826"/>
        <v>1.72</v>
      </c>
      <c r="X1062" s="42">
        <f t="shared" ref="X1062" si="5311">W1062+X1061</f>
        <v>425.21000000000004</v>
      </c>
      <c r="Y1062" s="10">
        <f t="shared" ref="Y1062" si="5312">S1062</f>
        <v>2.39</v>
      </c>
      <c r="Z1062" s="27">
        <v>1.6733507853403142</v>
      </c>
      <c r="AA1062" s="28">
        <f t="shared" ref="AA1062" si="5313">U1062</f>
        <v>1.33</v>
      </c>
      <c r="AB1062" s="27">
        <v>0</v>
      </c>
      <c r="AC1062" s="40">
        <f t="shared" si="4189"/>
        <v>4</v>
      </c>
      <c r="AD1062" s="40">
        <f t="shared" si="4190"/>
        <v>2.33</v>
      </c>
      <c r="AE1062" s="42">
        <f t="shared" ref="AE1062" si="5314">AD1062+AE1061</f>
        <v>58.260000000000012</v>
      </c>
      <c r="AF1062" s="10">
        <f t="shared" ref="AF1062" si="5315">M1062</f>
        <v>2.39</v>
      </c>
      <c r="AG1062" s="27">
        <f t="shared" ref="AG1062" si="5316">IF(K1062=$AH$3,$AG$3,IF(K1062=$AH$4,$AG$4,IF(K1062=$AJ$3,$AI$3,IF(K1062=$AJ$4,$AI$4,0))))</f>
        <v>1</v>
      </c>
      <c r="AH1062" s="28">
        <f t="shared" ref="AH1062" si="5317">O1062</f>
        <v>1.33</v>
      </c>
      <c r="AI1062" s="27">
        <v>0</v>
      </c>
      <c r="AJ1062" s="40">
        <f t="shared" si="4683"/>
        <v>1.39</v>
      </c>
      <c r="AK1062" s="42">
        <f t="shared" ref="AK1062" si="5318">AJ1062+AK1061</f>
        <v>41.27999999999998</v>
      </c>
      <c r="AL1062" s="70"/>
    </row>
    <row r="1063" spans="1:38" x14ac:dyDescent="0.2">
      <c r="A1063" s="72"/>
      <c r="B1063" s="34">
        <f t="shared" si="3772"/>
        <v>1058</v>
      </c>
      <c r="C1063" s="2" t="s">
        <v>1744</v>
      </c>
      <c r="D1063" s="55">
        <v>44880</v>
      </c>
      <c r="E1063" s="2" t="s">
        <v>719</v>
      </c>
      <c r="F1063" s="47" t="s">
        <v>10</v>
      </c>
      <c r="G1063" s="47" t="s">
        <v>67</v>
      </c>
      <c r="H1063" s="47">
        <v>900</v>
      </c>
      <c r="I1063" s="47" t="s">
        <v>131</v>
      </c>
      <c r="J1063" s="47" t="s">
        <v>178</v>
      </c>
      <c r="K1063" s="121" t="s">
        <v>1544</v>
      </c>
      <c r="L1063" s="33" t="s">
        <v>8</v>
      </c>
      <c r="M1063" s="10">
        <v>3.56</v>
      </c>
      <c r="N1063" s="27">
        <v>3.9175609756097565</v>
      </c>
      <c r="O1063" s="28">
        <v>1.74</v>
      </c>
      <c r="P1063" s="27">
        <v>0</v>
      </c>
      <c r="Q1063" s="40">
        <f t="shared" si="4911"/>
        <v>-3.9</v>
      </c>
      <c r="R1063" s="42">
        <f t="shared" ref="R1063" si="5319">Q1063+R1062</f>
        <v>491.60000000000042</v>
      </c>
      <c r="S1063" s="10">
        <f t="shared" ref="S1063" si="5320">M1063</f>
        <v>3.56</v>
      </c>
      <c r="T1063" s="27">
        <f t="shared" ref="T1063" si="5321">IF(S1063&gt;0,T$4,0)</f>
        <v>1</v>
      </c>
      <c r="U1063" s="28">
        <f t="shared" ref="U1063" si="5322">O1063</f>
        <v>1.74</v>
      </c>
      <c r="V1063" s="27">
        <f t="shared" ref="V1063" si="5323">IF(U1063&gt;0,V$4,0)</f>
        <v>1</v>
      </c>
      <c r="W1063" s="40">
        <f t="shared" si="3826"/>
        <v>-0.26</v>
      </c>
      <c r="X1063" s="42">
        <f t="shared" ref="X1063" si="5324">W1063+X1062</f>
        <v>424.95000000000005</v>
      </c>
      <c r="Y1063" s="10">
        <f t="shared" ref="Y1063" si="5325">S1063</f>
        <v>3.56</v>
      </c>
      <c r="Z1063" s="27">
        <v>1.1240051729092828</v>
      </c>
      <c r="AA1063" s="28">
        <f t="shared" ref="AA1063" si="5326">U1063</f>
        <v>1.74</v>
      </c>
      <c r="AB1063" s="27">
        <v>0</v>
      </c>
      <c r="AC1063" s="40">
        <f t="shared" si="4189"/>
        <v>0</v>
      </c>
      <c r="AD1063" s="40">
        <f t="shared" si="4190"/>
        <v>-1.1200000000000001</v>
      </c>
      <c r="AE1063" s="42">
        <f t="shared" ref="AE1063" si="5327">AD1063+AE1062</f>
        <v>57.140000000000015</v>
      </c>
      <c r="AF1063" s="10">
        <f t="shared" ref="AF1063" si="5328">M1063</f>
        <v>3.56</v>
      </c>
      <c r="AG1063" s="27">
        <f t="shared" ref="AG1063" si="5329">IF(K1063=$AH$3,$AG$3,IF(K1063=$AH$4,$AG$4,IF(K1063=$AJ$3,$AI$3,IF(K1063=$AJ$4,$AI$4,0))))</f>
        <v>0.5</v>
      </c>
      <c r="AH1063" s="28">
        <f t="shared" ref="AH1063" si="5330">O1063</f>
        <v>1.74</v>
      </c>
      <c r="AI1063" s="27">
        <v>0</v>
      </c>
      <c r="AJ1063" s="40">
        <f t="shared" si="4683"/>
        <v>-0.5</v>
      </c>
      <c r="AK1063" s="42">
        <f t="shared" ref="AK1063" si="5331">AJ1063+AK1062</f>
        <v>40.77999999999998</v>
      </c>
      <c r="AL1063" s="70"/>
    </row>
    <row r="1064" spans="1:38" x14ac:dyDescent="0.2">
      <c r="A1064" s="72"/>
      <c r="B1064" s="34">
        <f t="shared" si="3772"/>
        <v>1059</v>
      </c>
      <c r="C1064" s="2" t="s">
        <v>1746</v>
      </c>
      <c r="D1064" s="55">
        <v>44882</v>
      </c>
      <c r="E1064" s="2" t="s">
        <v>39</v>
      </c>
      <c r="F1064" s="47" t="s">
        <v>36</v>
      </c>
      <c r="G1064" s="47" t="s">
        <v>67</v>
      </c>
      <c r="H1064" s="47">
        <v>1000</v>
      </c>
      <c r="I1064" s="47" t="s">
        <v>131</v>
      </c>
      <c r="J1064" s="47" t="s">
        <v>120</v>
      </c>
      <c r="K1064" s="121" t="s">
        <v>1545</v>
      </c>
      <c r="L1064" s="33" t="s">
        <v>86</v>
      </c>
      <c r="M1064" s="10">
        <v>2.2999999999999998</v>
      </c>
      <c r="N1064" s="27">
        <v>7.72</v>
      </c>
      <c r="O1064" s="28">
        <v>1.33</v>
      </c>
      <c r="P1064" s="27">
        <v>0</v>
      </c>
      <c r="Q1064" s="40">
        <f t="shared" si="4911"/>
        <v>-7.7</v>
      </c>
      <c r="R1064" s="42">
        <f t="shared" ref="R1064" si="5332">Q1064+R1063</f>
        <v>483.90000000000043</v>
      </c>
      <c r="S1064" s="10">
        <f t="shared" ref="S1064" si="5333">M1064</f>
        <v>2.2999999999999998</v>
      </c>
      <c r="T1064" s="27">
        <f t="shared" ref="T1064" si="5334">IF(S1064&gt;0,T$4,0)</f>
        <v>1</v>
      </c>
      <c r="U1064" s="28">
        <f t="shared" ref="U1064" si="5335">O1064</f>
        <v>1.33</v>
      </c>
      <c r="V1064" s="27">
        <f t="shared" ref="V1064" si="5336">IF(U1064&gt;0,V$4,0)</f>
        <v>1</v>
      </c>
      <c r="W1064" s="40">
        <f t="shared" si="3826"/>
        <v>-2</v>
      </c>
      <c r="X1064" s="42">
        <f t="shared" ref="X1064" si="5337">W1064+X1063</f>
        <v>422.95000000000005</v>
      </c>
      <c r="Y1064" s="10">
        <f t="shared" ref="Y1064" si="5338">S1064</f>
        <v>2.2999999999999998</v>
      </c>
      <c r="Z1064" s="27">
        <v>1.7404347826086957</v>
      </c>
      <c r="AA1064" s="28">
        <f t="shared" ref="AA1064" si="5339">U1064</f>
        <v>1.33</v>
      </c>
      <c r="AB1064" s="27">
        <v>0</v>
      </c>
      <c r="AC1064" s="40">
        <f t="shared" si="4189"/>
        <v>0</v>
      </c>
      <c r="AD1064" s="40">
        <f t="shared" si="4190"/>
        <v>-1.74</v>
      </c>
      <c r="AE1064" s="42">
        <f t="shared" ref="AE1064" si="5340">AD1064+AE1063</f>
        <v>55.400000000000013</v>
      </c>
      <c r="AF1064" s="10">
        <f t="shared" ref="AF1064" si="5341">M1064</f>
        <v>2.2999999999999998</v>
      </c>
      <c r="AG1064" s="27">
        <f t="shared" ref="AG1064" si="5342">IF(K1064=$AH$3,$AG$3,IF(K1064=$AH$4,$AG$4,IF(K1064=$AJ$3,$AI$3,IF(K1064=$AJ$4,$AI$4,0))))</f>
        <v>1</v>
      </c>
      <c r="AH1064" s="28">
        <f t="shared" ref="AH1064" si="5343">O1064</f>
        <v>1.33</v>
      </c>
      <c r="AI1064" s="27">
        <v>0</v>
      </c>
      <c r="AJ1064" s="40">
        <f t="shared" si="4683"/>
        <v>-1</v>
      </c>
      <c r="AK1064" s="42">
        <f t="shared" ref="AK1064" si="5344">AJ1064+AK1063</f>
        <v>39.77999999999998</v>
      </c>
      <c r="AL1064" s="70"/>
    </row>
    <row r="1065" spans="1:38" x14ac:dyDescent="0.2">
      <c r="A1065" s="72"/>
      <c r="B1065" s="34">
        <f t="shared" si="3772"/>
        <v>1060</v>
      </c>
      <c r="C1065" s="2" t="s">
        <v>1747</v>
      </c>
      <c r="D1065" s="55">
        <v>44883</v>
      </c>
      <c r="E1065" s="2" t="s">
        <v>27</v>
      </c>
      <c r="F1065" s="47" t="s">
        <v>10</v>
      </c>
      <c r="G1065" s="47" t="s">
        <v>67</v>
      </c>
      <c r="H1065" s="47">
        <v>1200</v>
      </c>
      <c r="I1065" s="47" t="s">
        <v>131</v>
      </c>
      <c r="J1065" s="47" t="s">
        <v>120</v>
      </c>
      <c r="K1065" s="121" t="s">
        <v>1545</v>
      </c>
      <c r="L1065" s="33" t="s">
        <v>56</v>
      </c>
      <c r="M1065" s="10">
        <v>2.9</v>
      </c>
      <c r="N1065" s="27">
        <v>5.2411347517730498</v>
      </c>
      <c r="O1065" s="28">
        <v>1.62</v>
      </c>
      <c r="P1065" s="27">
        <v>0</v>
      </c>
      <c r="Q1065" s="40">
        <f t="shared" si="4911"/>
        <v>-5.2</v>
      </c>
      <c r="R1065" s="42">
        <f t="shared" ref="R1065" si="5345">Q1065+R1064</f>
        <v>478.70000000000044</v>
      </c>
      <c r="S1065" s="10">
        <f t="shared" ref="S1065" si="5346">M1065</f>
        <v>2.9</v>
      </c>
      <c r="T1065" s="27">
        <f t="shared" ref="T1065" si="5347">IF(S1065&gt;0,T$4,0)</f>
        <v>1</v>
      </c>
      <c r="U1065" s="28">
        <f t="shared" ref="U1065" si="5348">O1065</f>
        <v>1.62</v>
      </c>
      <c r="V1065" s="27">
        <f t="shared" ref="V1065" si="5349">IF(U1065&gt;0,V$4,0)</f>
        <v>1</v>
      </c>
      <c r="W1065" s="40">
        <f t="shared" si="3826"/>
        <v>-2</v>
      </c>
      <c r="X1065" s="42">
        <f t="shared" ref="X1065" si="5350">W1065+X1064</f>
        <v>420.95000000000005</v>
      </c>
      <c r="Y1065" s="10">
        <f t="shared" ref="Y1065" si="5351">S1065</f>
        <v>2.9</v>
      </c>
      <c r="Z1065" s="27">
        <v>1.3789655172413791</v>
      </c>
      <c r="AA1065" s="28">
        <f t="shared" ref="AA1065" si="5352">U1065</f>
        <v>1.62</v>
      </c>
      <c r="AB1065" s="27">
        <v>0</v>
      </c>
      <c r="AC1065" s="40">
        <f t="shared" si="4189"/>
        <v>0</v>
      </c>
      <c r="AD1065" s="40">
        <f t="shared" si="4190"/>
        <v>-1.38</v>
      </c>
      <c r="AE1065" s="42">
        <f t="shared" ref="AE1065" si="5353">AD1065+AE1064</f>
        <v>54.02000000000001</v>
      </c>
      <c r="AF1065" s="10">
        <f t="shared" ref="AF1065" si="5354">M1065</f>
        <v>2.9</v>
      </c>
      <c r="AG1065" s="27">
        <f t="shared" ref="AG1065" si="5355">IF(K1065=$AH$3,$AG$3,IF(K1065=$AH$4,$AG$4,IF(K1065=$AJ$3,$AI$3,IF(K1065=$AJ$4,$AI$4,0))))</f>
        <v>1</v>
      </c>
      <c r="AH1065" s="28">
        <f t="shared" ref="AH1065" si="5356">O1065</f>
        <v>1.62</v>
      </c>
      <c r="AI1065" s="27">
        <v>0</v>
      </c>
      <c r="AJ1065" s="40">
        <f t="shared" si="4683"/>
        <v>-1</v>
      </c>
      <c r="AK1065" s="42">
        <f t="shared" ref="AK1065" si="5357">AJ1065+AK1064</f>
        <v>38.77999999999998</v>
      </c>
      <c r="AL1065" s="70"/>
    </row>
    <row r="1066" spans="1:38" x14ac:dyDescent="0.2">
      <c r="A1066" s="72"/>
      <c r="B1066" s="34">
        <f t="shared" si="3772"/>
        <v>1061</v>
      </c>
      <c r="C1066" s="2" t="s">
        <v>1751</v>
      </c>
      <c r="D1066" s="55">
        <v>44884</v>
      </c>
      <c r="E1066" s="2" t="s">
        <v>1754</v>
      </c>
      <c r="F1066" s="47" t="s">
        <v>10</v>
      </c>
      <c r="G1066" s="47" t="s">
        <v>67</v>
      </c>
      <c r="H1066" s="47">
        <v>1284</v>
      </c>
      <c r="I1066" s="47" t="s">
        <v>131</v>
      </c>
      <c r="J1066" s="47" t="s">
        <v>120</v>
      </c>
      <c r="K1066" s="121" t="s">
        <v>1546</v>
      </c>
      <c r="L1066" s="33" t="s">
        <v>9</v>
      </c>
      <c r="M1066" s="10">
        <v>2.19</v>
      </c>
      <c r="N1066" s="27">
        <v>8.3747368421052624</v>
      </c>
      <c r="O1066" s="28">
        <v>1.35</v>
      </c>
      <c r="P1066" s="27">
        <v>0</v>
      </c>
      <c r="Q1066" s="40">
        <f t="shared" si="4911"/>
        <v>10</v>
      </c>
      <c r="R1066" s="42">
        <f t="shared" ref="R1066" si="5358">Q1066+R1065</f>
        <v>488.70000000000044</v>
      </c>
      <c r="S1066" s="10">
        <f t="shared" ref="S1066" si="5359">M1066</f>
        <v>2.19</v>
      </c>
      <c r="T1066" s="27">
        <f t="shared" ref="T1066" si="5360">IF(S1066&gt;0,T$4,0)</f>
        <v>1</v>
      </c>
      <c r="U1066" s="28">
        <f t="shared" ref="U1066" si="5361">O1066</f>
        <v>1.35</v>
      </c>
      <c r="V1066" s="27">
        <f t="shared" ref="V1066" si="5362">IF(U1066&gt;0,V$4,0)</f>
        <v>1</v>
      </c>
      <c r="W1066" s="40">
        <f t="shared" si="3826"/>
        <v>1.54</v>
      </c>
      <c r="X1066" s="42">
        <f t="shared" ref="X1066" si="5363">W1066+X1065</f>
        <v>422.49000000000007</v>
      </c>
      <c r="Y1066" s="10">
        <f t="shared" ref="Y1066" si="5364">S1066</f>
        <v>2.19</v>
      </c>
      <c r="Z1066" s="27">
        <v>1.8282486631016044</v>
      </c>
      <c r="AA1066" s="28">
        <f t="shared" ref="AA1066" si="5365">U1066</f>
        <v>1.35</v>
      </c>
      <c r="AB1066" s="27">
        <v>0</v>
      </c>
      <c r="AC1066" s="40">
        <f t="shared" si="4189"/>
        <v>4</v>
      </c>
      <c r="AD1066" s="40">
        <f t="shared" si="4190"/>
        <v>2.1800000000000002</v>
      </c>
      <c r="AE1066" s="42">
        <f t="shared" ref="AE1066" si="5366">AD1066+AE1065</f>
        <v>56.20000000000001</v>
      </c>
      <c r="AF1066" s="10">
        <f t="shared" ref="AF1066" si="5367">M1066</f>
        <v>2.19</v>
      </c>
      <c r="AG1066" s="27">
        <f t="shared" ref="AG1066" si="5368">IF(K1066=$AH$3,$AG$3,IF(K1066=$AH$4,$AG$4,IF(K1066=$AJ$3,$AI$3,IF(K1066=$AJ$4,$AI$4,0))))</f>
        <v>2</v>
      </c>
      <c r="AH1066" s="28">
        <f t="shared" ref="AH1066" si="5369">O1066</f>
        <v>1.35</v>
      </c>
      <c r="AI1066" s="27">
        <v>0</v>
      </c>
      <c r="AJ1066" s="40">
        <f t="shared" si="4683"/>
        <v>2.38</v>
      </c>
      <c r="AK1066" s="42">
        <f t="shared" ref="AK1066" si="5370">AJ1066+AK1065</f>
        <v>41.159999999999982</v>
      </c>
      <c r="AL1066" s="70"/>
    </row>
    <row r="1067" spans="1:38" x14ac:dyDescent="0.2">
      <c r="A1067" s="72"/>
      <c r="B1067" s="34">
        <f t="shared" si="3772"/>
        <v>1062</v>
      </c>
      <c r="C1067" s="2" t="s">
        <v>1750</v>
      </c>
      <c r="D1067" s="55">
        <v>44884</v>
      </c>
      <c r="E1067" s="2" t="s">
        <v>80</v>
      </c>
      <c r="F1067" s="47" t="s">
        <v>34</v>
      </c>
      <c r="G1067" s="47" t="s">
        <v>67</v>
      </c>
      <c r="H1067" s="47">
        <v>1000</v>
      </c>
      <c r="I1067" s="47" t="s">
        <v>132</v>
      </c>
      <c r="J1067" s="47" t="s">
        <v>120</v>
      </c>
      <c r="K1067" s="121" t="s">
        <v>1544</v>
      </c>
      <c r="L1067" s="33" t="s">
        <v>12</v>
      </c>
      <c r="M1067" s="10">
        <v>8.6</v>
      </c>
      <c r="N1067" s="27">
        <v>1.3102836879432624</v>
      </c>
      <c r="O1067" s="28">
        <v>2.46</v>
      </c>
      <c r="P1067" s="27">
        <v>0.88</v>
      </c>
      <c r="Q1067" s="40">
        <f t="shared" si="4911"/>
        <v>0</v>
      </c>
      <c r="R1067" s="42">
        <f t="shared" ref="R1067" si="5371">Q1067+R1066</f>
        <v>488.70000000000044</v>
      </c>
      <c r="S1067" s="10">
        <f t="shared" ref="S1067" si="5372">M1067</f>
        <v>8.6</v>
      </c>
      <c r="T1067" s="27">
        <f t="shared" ref="T1067" si="5373">IF(S1067&gt;0,T$4,0)</f>
        <v>1</v>
      </c>
      <c r="U1067" s="28">
        <f t="shared" ref="U1067" si="5374">O1067</f>
        <v>2.46</v>
      </c>
      <c r="V1067" s="27">
        <f t="shared" ref="V1067" si="5375">IF(U1067&gt;0,V$4,0)</f>
        <v>1</v>
      </c>
      <c r="W1067" s="40">
        <f t="shared" si="3826"/>
        <v>0.46</v>
      </c>
      <c r="X1067" s="42">
        <f t="shared" ref="X1067" si="5376">W1067+X1066</f>
        <v>422.95000000000005</v>
      </c>
      <c r="Y1067" s="10">
        <f t="shared" ref="Y1067" si="5377">S1067</f>
        <v>8.6</v>
      </c>
      <c r="Z1067" s="27">
        <v>0.46465116279069768</v>
      </c>
      <c r="AA1067" s="28">
        <f t="shared" ref="AA1067" si="5378">U1067</f>
        <v>2.46</v>
      </c>
      <c r="AB1067" s="27">
        <v>0</v>
      </c>
      <c r="AC1067" s="40">
        <f t="shared" si="4189"/>
        <v>0</v>
      </c>
      <c r="AD1067" s="40">
        <f t="shared" si="4190"/>
        <v>-0.46</v>
      </c>
      <c r="AE1067" s="42">
        <f t="shared" ref="AE1067" si="5379">AD1067+AE1066</f>
        <v>55.740000000000009</v>
      </c>
      <c r="AF1067" s="10">
        <f t="shared" ref="AF1067" si="5380">M1067</f>
        <v>8.6</v>
      </c>
      <c r="AG1067" s="27">
        <f t="shared" ref="AG1067" si="5381">IF(K1067=$AH$3,$AG$3,IF(K1067=$AH$4,$AG$4,IF(K1067=$AJ$3,$AI$3,IF(K1067=$AJ$4,$AI$4,0))))</f>
        <v>0.5</v>
      </c>
      <c r="AH1067" s="28">
        <f t="shared" ref="AH1067" si="5382">O1067</f>
        <v>2.46</v>
      </c>
      <c r="AI1067" s="27">
        <v>0</v>
      </c>
      <c r="AJ1067" s="40">
        <f t="shared" si="4683"/>
        <v>-0.5</v>
      </c>
      <c r="AK1067" s="42">
        <f t="shared" ref="AK1067" si="5383">AJ1067+AK1066</f>
        <v>40.659999999999982</v>
      </c>
      <c r="AL1067" s="70"/>
    </row>
    <row r="1068" spans="1:38" x14ac:dyDescent="0.2">
      <c r="A1068" s="72"/>
      <c r="B1068" s="34">
        <f t="shared" si="3772"/>
        <v>1063</v>
      </c>
      <c r="C1068" s="2" t="s">
        <v>1752</v>
      </c>
      <c r="D1068" s="55">
        <v>44884</v>
      </c>
      <c r="E1068" s="2" t="s">
        <v>588</v>
      </c>
      <c r="F1068" s="47" t="s">
        <v>10</v>
      </c>
      <c r="G1068" s="47" t="s">
        <v>67</v>
      </c>
      <c r="H1068" s="47">
        <v>1000</v>
      </c>
      <c r="I1068" s="47" t="s">
        <v>132</v>
      </c>
      <c r="J1068" s="47" t="s">
        <v>178</v>
      </c>
      <c r="K1068" s="121" t="s">
        <v>1545</v>
      </c>
      <c r="L1068" s="33" t="s">
        <v>9</v>
      </c>
      <c r="M1068" s="10">
        <v>2.46</v>
      </c>
      <c r="N1068" s="27">
        <v>6.857021276595745</v>
      </c>
      <c r="O1068" s="28">
        <v>1.34</v>
      </c>
      <c r="P1068" s="27">
        <v>0</v>
      </c>
      <c r="Q1068" s="40">
        <f t="shared" si="4911"/>
        <v>10</v>
      </c>
      <c r="R1068" s="42">
        <f t="shared" ref="R1068" si="5384">Q1068+R1067</f>
        <v>498.70000000000044</v>
      </c>
      <c r="S1068" s="10">
        <f t="shared" ref="S1068" si="5385">M1068</f>
        <v>2.46</v>
      </c>
      <c r="T1068" s="27">
        <f t="shared" ref="T1068" si="5386">IF(S1068&gt;0,T$4,0)</f>
        <v>1</v>
      </c>
      <c r="U1068" s="28">
        <f t="shared" ref="U1068" si="5387">O1068</f>
        <v>1.34</v>
      </c>
      <c r="V1068" s="27">
        <f t="shared" ref="V1068" si="5388">IF(U1068&gt;0,V$4,0)</f>
        <v>1</v>
      </c>
      <c r="W1068" s="40">
        <f t="shared" si="3826"/>
        <v>1.8</v>
      </c>
      <c r="X1068" s="42">
        <f t="shared" ref="X1068" si="5389">W1068+X1067</f>
        <v>424.75000000000006</v>
      </c>
      <c r="Y1068" s="10">
        <f t="shared" ref="Y1068" si="5390">S1068</f>
        <v>2.46</v>
      </c>
      <c r="Z1068" s="27">
        <v>1.6244217687074831</v>
      </c>
      <c r="AA1068" s="28">
        <f t="shared" ref="AA1068" si="5391">U1068</f>
        <v>1.34</v>
      </c>
      <c r="AB1068" s="27">
        <v>0</v>
      </c>
      <c r="AC1068" s="40">
        <f t="shared" si="4189"/>
        <v>4</v>
      </c>
      <c r="AD1068" s="40">
        <f t="shared" si="4190"/>
        <v>2.37</v>
      </c>
      <c r="AE1068" s="42">
        <f t="shared" ref="AE1068" si="5392">AD1068+AE1067</f>
        <v>58.110000000000007</v>
      </c>
      <c r="AF1068" s="10">
        <f t="shared" ref="AF1068" si="5393">M1068</f>
        <v>2.46</v>
      </c>
      <c r="AG1068" s="27">
        <f t="shared" ref="AG1068" si="5394">IF(K1068=$AH$3,$AG$3,IF(K1068=$AH$4,$AG$4,IF(K1068=$AJ$3,$AI$3,IF(K1068=$AJ$4,$AI$4,0))))</f>
        <v>1</v>
      </c>
      <c r="AH1068" s="28">
        <f t="shared" ref="AH1068" si="5395">O1068</f>
        <v>1.34</v>
      </c>
      <c r="AI1068" s="27">
        <v>0</v>
      </c>
      <c r="AJ1068" s="40">
        <f t="shared" si="4683"/>
        <v>1.46</v>
      </c>
      <c r="AK1068" s="42">
        <f t="shared" ref="AK1068" si="5396">AJ1068+AK1067</f>
        <v>42.119999999999983</v>
      </c>
      <c r="AL1068" s="70"/>
    </row>
    <row r="1069" spans="1:38" x14ac:dyDescent="0.2">
      <c r="A1069" s="72"/>
      <c r="B1069" s="34">
        <f t="shared" si="3772"/>
        <v>1064</v>
      </c>
      <c r="C1069" s="2" t="s">
        <v>1755</v>
      </c>
      <c r="D1069" s="55">
        <v>44886</v>
      </c>
      <c r="E1069" s="2" t="s">
        <v>649</v>
      </c>
      <c r="F1069" s="47" t="s">
        <v>41</v>
      </c>
      <c r="G1069" s="47" t="s">
        <v>67</v>
      </c>
      <c r="H1069" s="47">
        <v>1200</v>
      </c>
      <c r="I1069" s="47" t="s">
        <v>131</v>
      </c>
      <c r="J1069" s="47" t="s">
        <v>120</v>
      </c>
      <c r="K1069" s="121" t="s">
        <v>1546</v>
      </c>
      <c r="L1069" s="33" t="s">
        <v>56</v>
      </c>
      <c r="M1069" s="10">
        <v>1.76</v>
      </c>
      <c r="N1069" s="27">
        <v>13.124897959183674</v>
      </c>
      <c r="O1069" s="28">
        <v>1.1299999999999999</v>
      </c>
      <c r="P1069" s="27">
        <v>0</v>
      </c>
      <c r="Q1069" s="40">
        <f t="shared" si="4911"/>
        <v>-13.1</v>
      </c>
      <c r="R1069" s="42">
        <f t="shared" ref="R1069" si="5397">Q1069+R1068</f>
        <v>485.60000000000042</v>
      </c>
      <c r="S1069" s="10">
        <f t="shared" ref="S1069" si="5398">M1069</f>
        <v>1.76</v>
      </c>
      <c r="T1069" s="27">
        <f t="shared" ref="T1069" si="5399">IF(S1069&gt;0,T$4,0)</f>
        <v>1</v>
      </c>
      <c r="U1069" s="28">
        <f t="shared" ref="U1069" si="5400">O1069</f>
        <v>1.1299999999999999</v>
      </c>
      <c r="V1069" s="27">
        <f t="shared" ref="V1069" si="5401">IF(U1069&gt;0,V$4,0)</f>
        <v>1</v>
      </c>
      <c r="W1069" s="40">
        <f t="shared" si="3826"/>
        <v>-2</v>
      </c>
      <c r="X1069" s="42">
        <f t="shared" ref="X1069" si="5402">W1069+X1068</f>
        <v>422.75000000000006</v>
      </c>
      <c r="Y1069" s="10">
        <f t="shared" ref="Y1069" si="5403">S1069</f>
        <v>1.76</v>
      </c>
      <c r="Z1069" s="27">
        <v>2.270283687943262</v>
      </c>
      <c r="AA1069" s="28">
        <f t="shared" ref="AA1069" si="5404">U1069</f>
        <v>1.1299999999999999</v>
      </c>
      <c r="AB1069" s="27">
        <v>0</v>
      </c>
      <c r="AC1069" s="40">
        <f t="shared" si="4189"/>
        <v>0</v>
      </c>
      <c r="AD1069" s="40">
        <f t="shared" si="4190"/>
        <v>-2.27</v>
      </c>
      <c r="AE1069" s="42">
        <f t="shared" ref="AE1069" si="5405">AD1069+AE1068</f>
        <v>55.84</v>
      </c>
      <c r="AF1069" s="10">
        <f t="shared" ref="AF1069" si="5406">M1069</f>
        <v>1.76</v>
      </c>
      <c r="AG1069" s="27">
        <f t="shared" ref="AG1069" si="5407">IF(K1069=$AH$3,$AG$3,IF(K1069=$AH$4,$AG$4,IF(K1069=$AJ$3,$AI$3,IF(K1069=$AJ$4,$AI$4,0))))</f>
        <v>2</v>
      </c>
      <c r="AH1069" s="28">
        <f t="shared" ref="AH1069" si="5408">O1069</f>
        <v>1.1299999999999999</v>
      </c>
      <c r="AI1069" s="27">
        <v>0</v>
      </c>
      <c r="AJ1069" s="40">
        <f t="shared" si="4683"/>
        <v>-2</v>
      </c>
      <c r="AK1069" s="42">
        <f t="shared" ref="AK1069" si="5409">AJ1069+AK1068</f>
        <v>40.119999999999983</v>
      </c>
      <c r="AL1069" s="70"/>
    </row>
    <row r="1070" spans="1:38" x14ac:dyDescent="0.2">
      <c r="A1070" s="72"/>
      <c r="B1070" s="34">
        <f t="shared" si="3772"/>
        <v>1065</v>
      </c>
      <c r="C1070" s="2" t="s">
        <v>1756</v>
      </c>
      <c r="D1070" s="55">
        <v>44888</v>
      </c>
      <c r="E1070" s="2" t="s">
        <v>43</v>
      </c>
      <c r="F1070" s="47" t="s">
        <v>25</v>
      </c>
      <c r="G1070" s="47" t="s">
        <v>67</v>
      </c>
      <c r="H1070" s="47">
        <v>1200</v>
      </c>
      <c r="I1070" s="47" t="s">
        <v>131</v>
      </c>
      <c r="J1070" s="47" t="s">
        <v>120</v>
      </c>
      <c r="K1070" s="121" t="s">
        <v>1544</v>
      </c>
      <c r="L1070" s="33" t="s">
        <v>74</v>
      </c>
      <c r="M1070" s="10">
        <v>6</v>
      </c>
      <c r="N1070" s="27">
        <v>1.9900000000000002</v>
      </c>
      <c r="O1070" s="28">
        <v>1.68</v>
      </c>
      <c r="P1070" s="27">
        <v>0</v>
      </c>
      <c r="Q1070" s="40">
        <f t="shared" si="4911"/>
        <v>-2</v>
      </c>
      <c r="R1070" s="42">
        <f t="shared" ref="R1070:R1071" si="5410">Q1070+R1069</f>
        <v>483.60000000000042</v>
      </c>
      <c r="S1070" s="10">
        <f t="shared" ref="S1070:S1071" si="5411">M1070</f>
        <v>6</v>
      </c>
      <c r="T1070" s="27">
        <f t="shared" ref="T1070:T1071" si="5412">IF(S1070&gt;0,T$4,0)</f>
        <v>1</v>
      </c>
      <c r="U1070" s="28">
        <f t="shared" ref="U1070:U1071" si="5413">O1070</f>
        <v>1.68</v>
      </c>
      <c r="V1070" s="27">
        <f t="shared" ref="V1070:V1071" si="5414">IF(U1070&gt;0,V$4,0)</f>
        <v>1</v>
      </c>
      <c r="W1070" s="40">
        <f t="shared" si="3826"/>
        <v>-2</v>
      </c>
      <c r="X1070" s="42">
        <f t="shared" ref="X1070:X1071" si="5415">W1070+X1069</f>
        <v>420.75000000000006</v>
      </c>
      <c r="Y1070" s="10">
        <f t="shared" ref="Y1070:Y1071" si="5416">S1070</f>
        <v>6</v>
      </c>
      <c r="Z1070" s="27">
        <v>0.66666666666666652</v>
      </c>
      <c r="AA1070" s="28">
        <f t="shared" ref="AA1070:AA1071" si="5417">U1070</f>
        <v>1.68</v>
      </c>
      <c r="AB1070" s="27">
        <v>0</v>
      </c>
      <c r="AC1070" s="40">
        <f t="shared" si="4189"/>
        <v>0</v>
      </c>
      <c r="AD1070" s="40">
        <f t="shared" si="4190"/>
        <v>-0.67</v>
      </c>
      <c r="AE1070" s="42">
        <f t="shared" ref="AE1070:AE1071" si="5418">AD1070+AE1069</f>
        <v>55.17</v>
      </c>
      <c r="AF1070" s="10">
        <f t="shared" ref="AF1070:AF1071" si="5419">M1070</f>
        <v>6</v>
      </c>
      <c r="AG1070" s="27">
        <f t="shared" ref="AG1070:AG1071" si="5420">IF(K1070=$AH$3,$AG$3,IF(K1070=$AH$4,$AG$4,IF(K1070=$AJ$3,$AI$3,IF(K1070=$AJ$4,$AI$4,0))))</f>
        <v>0.5</v>
      </c>
      <c r="AH1070" s="28">
        <f t="shared" ref="AH1070:AH1071" si="5421">O1070</f>
        <v>1.68</v>
      </c>
      <c r="AI1070" s="27">
        <v>0</v>
      </c>
      <c r="AJ1070" s="40">
        <f t="shared" si="4683"/>
        <v>-0.5</v>
      </c>
      <c r="AK1070" s="42">
        <f t="shared" ref="AK1070:AK1071" si="5422">AJ1070+AK1069</f>
        <v>39.619999999999983</v>
      </c>
      <c r="AL1070" s="70"/>
    </row>
    <row r="1071" spans="1:38" x14ac:dyDescent="0.2">
      <c r="A1071" s="72"/>
      <c r="B1071" s="34">
        <f t="shared" si="3772"/>
        <v>1066</v>
      </c>
      <c r="C1071" s="2" t="s">
        <v>1416</v>
      </c>
      <c r="D1071" s="55">
        <v>44889</v>
      </c>
      <c r="E1071" s="2" t="s">
        <v>40</v>
      </c>
      <c r="F1071" s="47" t="s">
        <v>34</v>
      </c>
      <c r="G1071" s="47" t="s">
        <v>67</v>
      </c>
      <c r="H1071" s="47">
        <v>1000</v>
      </c>
      <c r="I1071" s="47" t="s">
        <v>132</v>
      </c>
      <c r="J1071" s="47" t="s">
        <v>120</v>
      </c>
      <c r="K1071" s="121" t="s">
        <v>1544</v>
      </c>
      <c r="L1071" s="33" t="s">
        <v>9</v>
      </c>
      <c r="M1071" s="10">
        <v>14</v>
      </c>
      <c r="N1071" s="27">
        <v>0.77153846153846173</v>
      </c>
      <c r="O1071" s="28">
        <v>2.88</v>
      </c>
      <c r="P1071" s="27">
        <v>0.39333333333333298</v>
      </c>
      <c r="Q1071" s="40">
        <f t="shared" si="4911"/>
        <v>10.8</v>
      </c>
      <c r="R1071" s="42">
        <f t="shared" si="5410"/>
        <v>494.40000000000043</v>
      </c>
      <c r="S1071" s="10">
        <f t="shared" si="5411"/>
        <v>14</v>
      </c>
      <c r="T1071" s="27">
        <f t="shared" si="5412"/>
        <v>1</v>
      </c>
      <c r="U1071" s="28">
        <f t="shared" si="5413"/>
        <v>2.88</v>
      </c>
      <c r="V1071" s="27">
        <f t="shared" si="5414"/>
        <v>1</v>
      </c>
      <c r="W1071" s="40">
        <f t="shared" si="3826"/>
        <v>14.88</v>
      </c>
      <c r="X1071" s="42">
        <f t="shared" si="5415"/>
        <v>435.63000000000005</v>
      </c>
      <c r="Y1071" s="10">
        <f t="shared" si="5416"/>
        <v>14</v>
      </c>
      <c r="Z1071" s="27">
        <v>0.28571428571428575</v>
      </c>
      <c r="AA1071" s="28">
        <f t="shared" si="5417"/>
        <v>2.88</v>
      </c>
      <c r="AB1071" s="27">
        <v>0</v>
      </c>
      <c r="AC1071" s="40">
        <f t="shared" si="4189"/>
        <v>4</v>
      </c>
      <c r="AD1071" s="40">
        <f t="shared" si="4190"/>
        <v>3.71</v>
      </c>
      <c r="AE1071" s="42">
        <f t="shared" si="5418"/>
        <v>58.88</v>
      </c>
      <c r="AF1071" s="10">
        <f t="shared" si="5419"/>
        <v>14</v>
      </c>
      <c r="AG1071" s="27">
        <f t="shared" si="5420"/>
        <v>0.5</v>
      </c>
      <c r="AH1071" s="28">
        <f t="shared" si="5421"/>
        <v>2.88</v>
      </c>
      <c r="AI1071" s="27">
        <v>0</v>
      </c>
      <c r="AJ1071" s="40">
        <f t="shared" si="4683"/>
        <v>6.5</v>
      </c>
      <c r="AK1071" s="42">
        <f t="shared" si="5422"/>
        <v>46.119999999999983</v>
      </c>
      <c r="AL1071" s="70"/>
    </row>
    <row r="1072" spans="1:38" x14ac:dyDescent="0.2">
      <c r="A1072" s="72"/>
      <c r="B1072" s="34">
        <f t="shared" si="3772"/>
        <v>1067</v>
      </c>
      <c r="C1072" s="2" t="s">
        <v>1757</v>
      </c>
      <c r="D1072" s="55">
        <v>44890</v>
      </c>
      <c r="E1072" s="2" t="s">
        <v>634</v>
      </c>
      <c r="F1072" s="47" t="s">
        <v>10</v>
      </c>
      <c r="G1072" s="47" t="s">
        <v>67</v>
      </c>
      <c r="H1072" s="47">
        <v>1100</v>
      </c>
      <c r="I1072" s="47" t="s">
        <v>132</v>
      </c>
      <c r="J1072" s="47" t="s">
        <v>178</v>
      </c>
      <c r="K1072" s="121" t="s">
        <v>1545</v>
      </c>
      <c r="L1072" s="33" t="s">
        <v>8</v>
      </c>
      <c r="M1072" s="10">
        <v>3.14</v>
      </c>
      <c r="N1072" s="27">
        <v>4.6752941176470593</v>
      </c>
      <c r="O1072" s="28">
        <v>1.65</v>
      </c>
      <c r="P1072" s="27">
        <v>0</v>
      </c>
      <c r="Q1072" s="40">
        <f t="shared" si="4911"/>
        <v>-4.7</v>
      </c>
      <c r="R1072" s="42">
        <f t="shared" ref="R1072" si="5423">Q1072+R1071</f>
        <v>489.70000000000044</v>
      </c>
      <c r="S1072" s="10">
        <f t="shared" ref="S1072" si="5424">M1072</f>
        <v>3.14</v>
      </c>
      <c r="T1072" s="27">
        <f t="shared" ref="T1072" si="5425">IF(S1072&gt;0,T$4,0)</f>
        <v>1</v>
      </c>
      <c r="U1072" s="28">
        <f t="shared" ref="U1072" si="5426">O1072</f>
        <v>1.65</v>
      </c>
      <c r="V1072" s="27">
        <f t="shared" ref="V1072" si="5427">IF(U1072&gt;0,V$4,0)</f>
        <v>1</v>
      </c>
      <c r="W1072" s="40">
        <f t="shared" si="3826"/>
        <v>-0.35</v>
      </c>
      <c r="X1072" s="42">
        <f t="shared" ref="X1072" si="5428">W1072+X1071</f>
        <v>435.28000000000003</v>
      </c>
      <c r="Y1072" s="10">
        <f t="shared" ref="Y1072" si="5429">S1072</f>
        <v>3.14</v>
      </c>
      <c r="Z1072" s="27">
        <v>1.2750974025974022</v>
      </c>
      <c r="AA1072" s="28">
        <f t="shared" ref="AA1072" si="5430">U1072</f>
        <v>1.65</v>
      </c>
      <c r="AB1072" s="27">
        <v>0</v>
      </c>
      <c r="AC1072" s="40">
        <f t="shared" si="4189"/>
        <v>0</v>
      </c>
      <c r="AD1072" s="40">
        <f t="shared" si="4190"/>
        <v>-1.28</v>
      </c>
      <c r="AE1072" s="42">
        <f t="shared" ref="AE1072" si="5431">AD1072+AE1071</f>
        <v>57.6</v>
      </c>
      <c r="AF1072" s="10">
        <f t="shared" ref="AF1072" si="5432">M1072</f>
        <v>3.14</v>
      </c>
      <c r="AG1072" s="27">
        <f t="shared" ref="AG1072" si="5433">IF(K1072=$AH$3,$AG$3,IF(K1072=$AH$4,$AG$4,IF(K1072=$AJ$3,$AI$3,IF(K1072=$AJ$4,$AI$4,0))))</f>
        <v>1</v>
      </c>
      <c r="AH1072" s="28">
        <f t="shared" ref="AH1072" si="5434">O1072</f>
        <v>1.65</v>
      </c>
      <c r="AI1072" s="27">
        <v>0</v>
      </c>
      <c r="AJ1072" s="40">
        <f t="shared" si="4683"/>
        <v>-1</v>
      </c>
      <c r="AK1072" s="42">
        <f t="shared" ref="AK1072" si="5435">AJ1072+AK1071</f>
        <v>45.119999999999983</v>
      </c>
      <c r="AL1072" s="70"/>
    </row>
    <row r="1073" spans="1:38" x14ac:dyDescent="0.2">
      <c r="A1073" s="72"/>
      <c r="B1073" s="34">
        <f t="shared" si="3772"/>
        <v>1068</v>
      </c>
      <c r="C1073" s="2" t="s">
        <v>1759</v>
      </c>
      <c r="D1073" s="55">
        <v>44891</v>
      </c>
      <c r="E1073" s="2" t="s">
        <v>14</v>
      </c>
      <c r="F1073" s="47" t="s">
        <v>25</v>
      </c>
      <c r="G1073" s="47" t="s">
        <v>67</v>
      </c>
      <c r="H1073" s="47">
        <v>1217</v>
      </c>
      <c r="I1073" s="47" t="s">
        <v>131</v>
      </c>
      <c r="J1073" s="47" t="s">
        <v>120</v>
      </c>
      <c r="K1073" s="121" t="s">
        <v>1544</v>
      </c>
      <c r="L1073" s="33" t="s">
        <v>9</v>
      </c>
      <c r="M1073" s="10">
        <v>5.9</v>
      </c>
      <c r="N1073" s="27">
        <v>2.0406896551724136</v>
      </c>
      <c r="O1073" s="28">
        <v>2.1800000000000002</v>
      </c>
      <c r="P1073" s="27">
        <v>1.7688888888888892</v>
      </c>
      <c r="Q1073" s="40">
        <f t="shared" si="4911"/>
        <v>12.1</v>
      </c>
      <c r="R1073" s="42">
        <f t="shared" ref="R1073" si="5436">Q1073+R1072</f>
        <v>501.80000000000047</v>
      </c>
      <c r="S1073" s="10">
        <f t="shared" ref="S1073" si="5437">M1073</f>
        <v>5.9</v>
      </c>
      <c r="T1073" s="27">
        <f t="shared" ref="T1073" si="5438">IF(S1073&gt;0,T$4,0)</f>
        <v>1</v>
      </c>
      <c r="U1073" s="28">
        <f t="shared" ref="U1073" si="5439">O1073</f>
        <v>2.1800000000000002</v>
      </c>
      <c r="V1073" s="27">
        <f t="shared" ref="V1073" si="5440">IF(U1073&gt;0,V$4,0)</f>
        <v>1</v>
      </c>
      <c r="W1073" s="40">
        <f t="shared" si="3826"/>
        <v>6.08</v>
      </c>
      <c r="X1073" s="42">
        <f t="shared" ref="X1073" si="5441">W1073+X1072</f>
        <v>441.36</v>
      </c>
      <c r="Y1073" s="10">
        <f t="shared" ref="Y1073" si="5442">S1073</f>
        <v>5.9</v>
      </c>
      <c r="Z1073" s="27">
        <v>0.67779661016949144</v>
      </c>
      <c r="AA1073" s="28">
        <f t="shared" ref="AA1073" si="5443">U1073</f>
        <v>2.1800000000000002</v>
      </c>
      <c r="AB1073" s="27">
        <v>0</v>
      </c>
      <c r="AC1073" s="40">
        <f t="shared" si="4189"/>
        <v>4</v>
      </c>
      <c r="AD1073" s="40">
        <f t="shared" si="4190"/>
        <v>3.32</v>
      </c>
      <c r="AE1073" s="42">
        <f t="shared" ref="AE1073" si="5444">AD1073+AE1072</f>
        <v>60.92</v>
      </c>
      <c r="AF1073" s="10">
        <f t="shared" ref="AF1073" si="5445">M1073</f>
        <v>5.9</v>
      </c>
      <c r="AG1073" s="27">
        <f t="shared" ref="AG1073" si="5446">IF(K1073=$AH$3,$AG$3,IF(K1073=$AH$4,$AG$4,IF(K1073=$AJ$3,$AI$3,IF(K1073=$AJ$4,$AI$4,0))))</f>
        <v>0.5</v>
      </c>
      <c r="AH1073" s="28">
        <f t="shared" ref="AH1073" si="5447">O1073</f>
        <v>2.1800000000000002</v>
      </c>
      <c r="AI1073" s="27">
        <v>0</v>
      </c>
      <c r="AJ1073" s="40">
        <f t="shared" si="4683"/>
        <v>2.4500000000000002</v>
      </c>
      <c r="AK1073" s="42">
        <f t="shared" ref="AK1073" si="5448">AJ1073+AK1072</f>
        <v>47.569999999999986</v>
      </c>
      <c r="AL1073" s="70"/>
    </row>
    <row r="1074" spans="1:38" x14ac:dyDescent="0.2">
      <c r="A1074" s="72"/>
      <c r="B1074" s="34">
        <f t="shared" si="3772"/>
        <v>1069</v>
      </c>
      <c r="C1074" s="2" t="s">
        <v>1761</v>
      </c>
      <c r="D1074" s="55">
        <v>44891</v>
      </c>
      <c r="E1074" s="2" t="s">
        <v>14</v>
      </c>
      <c r="F1074" s="47" t="s">
        <v>36</v>
      </c>
      <c r="G1074" s="47" t="s">
        <v>67</v>
      </c>
      <c r="H1074" s="47">
        <v>1217</v>
      </c>
      <c r="I1074" s="47" t="s">
        <v>131</v>
      </c>
      <c r="J1074" s="47" t="s">
        <v>120</v>
      </c>
      <c r="K1074" s="121" t="s">
        <v>1544</v>
      </c>
      <c r="L1074" s="33" t="s">
        <v>8</v>
      </c>
      <c r="M1074" s="10">
        <v>3.08</v>
      </c>
      <c r="N1074" s="27">
        <v>4.8278787878787872</v>
      </c>
      <c r="O1074" s="28">
        <v>1.53</v>
      </c>
      <c r="P1074" s="27">
        <v>0</v>
      </c>
      <c r="Q1074" s="40">
        <f t="shared" si="4911"/>
        <v>-4.8</v>
      </c>
      <c r="R1074" s="42">
        <f t="shared" ref="R1074" si="5449">Q1074+R1073</f>
        <v>497.00000000000045</v>
      </c>
      <c r="S1074" s="10">
        <f t="shared" ref="S1074" si="5450">M1074</f>
        <v>3.08</v>
      </c>
      <c r="T1074" s="27">
        <f t="shared" ref="T1074" si="5451">IF(S1074&gt;0,T$4,0)</f>
        <v>1</v>
      </c>
      <c r="U1074" s="28">
        <f t="shared" ref="U1074" si="5452">O1074</f>
        <v>1.53</v>
      </c>
      <c r="V1074" s="27">
        <f t="shared" ref="V1074" si="5453">IF(U1074&gt;0,V$4,0)</f>
        <v>1</v>
      </c>
      <c r="W1074" s="40">
        <f t="shared" si="3826"/>
        <v>-0.47</v>
      </c>
      <c r="X1074" s="42">
        <f t="shared" ref="X1074" si="5454">W1074+X1073</f>
        <v>440.89</v>
      </c>
      <c r="Y1074" s="10">
        <f t="shared" ref="Y1074" si="5455">S1074</f>
        <v>3.08</v>
      </c>
      <c r="Z1074" s="27">
        <v>1.2971146953405017</v>
      </c>
      <c r="AA1074" s="28">
        <f t="shared" ref="AA1074" si="5456">U1074</f>
        <v>1.53</v>
      </c>
      <c r="AB1074" s="27">
        <v>0</v>
      </c>
      <c r="AC1074" s="40">
        <f t="shared" si="4189"/>
        <v>0</v>
      </c>
      <c r="AD1074" s="40">
        <f t="shared" si="4190"/>
        <v>-1.3</v>
      </c>
      <c r="AE1074" s="42">
        <f t="shared" ref="AE1074" si="5457">AD1074+AE1073</f>
        <v>59.620000000000005</v>
      </c>
      <c r="AF1074" s="10">
        <f t="shared" ref="AF1074" si="5458">M1074</f>
        <v>3.08</v>
      </c>
      <c r="AG1074" s="27">
        <f t="shared" ref="AG1074" si="5459">IF(K1074=$AH$3,$AG$3,IF(K1074=$AH$4,$AG$4,IF(K1074=$AJ$3,$AI$3,IF(K1074=$AJ$4,$AI$4,0))))</f>
        <v>0.5</v>
      </c>
      <c r="AH1074" s="28">
        <f t="shared" ref="AH1074" si="5460">O1074</f>
        <v>1.53</v>
      </c>
      <c r="AI1074" s="27">
        <v>0</v>
      </c>
      <c r="AJ1074" s="40">
        <f t="shared" si="4683"/>
        <v>-0.5</v>
      </c>
      <c r="AK1074" s="42">
        <f t="shared" ref="AK1074" si="5461">AJ1074+AK1073</f>
        <v>47.069999999999986</v>
      </c>
      <c r="AL1074" s="70"/>
    </row>
    <row r="1075" spans="1:38" x14ac:dyDescent="0.2">
      <c r="A1075" s="72"/>
      <c r="B1075" s="34">
        <f t="shared" si="3772"/>
        <v>1070</v>
      </c>
      <c r="C1075" s="2" t="s">
        <v>1760</v>
      </c>
      <c r="D1075" s="55">
        <v>44891</v>
      </c>
      <c r="E1075" s="2" t="s">
        <v>14</v>
      </c>
      <c r="F1075" s="47" t="s">
        <v>34</v>
      </c>
      <c r="G1075" s="47" t="s">
        <v>67</v>
      </c>
      <c r="H1075" s="47">
        <v>1017</v>
      </c>
      <c r="I1075" s="47" t="s">
        <v>131</v>
      </c>
      <c r="J1075" s="47" t="s">
        <v>120</v>
      </c>
      <c r="K1075" s="121" t="s">
        <v>1545</v>
      </c>
      <c r="L1075" s="33" t="s">
        <v>86</v>
      </c>
      <c r="M1075" s="10">
        <v>3.61</v>
      </c>
      <c r="N1075" s="27">
        <v>3.82</v>
      </c>
      <c r="O1075" s="28">
        <v>1.6</v>
      </c>
      <c r="P1075" s="27">
        <v>0</v>
      </c>
      <c r="Q1075" s="40">
        <f t="shared" si="4911"/>
        <v>-3.8</v>
      </c>
      <c r="R1075" s="42">
        <f t="shared" ref="R1075" si="5462">Q1075+R1074</f>
        <v>493.20000000000044</v>
      </c>
      <c r="S1075" s="10">
        <f t="shared" ref="S1075" si="5463">M1075</f>
        <v>3.61</v>
      </c>
      <c r="T1075" s="27">
        <f t="shared" ref="T1075" si="5464">IF(S1075&gt;0,T$4,0)</f>
        <v>1</v>
      </c>
      <c r="U1075" s="28">
        <f t="shared" ref="U1075" si="5465">O1075</f>
        <v>1.6</v>
      </c>
      <c r="V1075" s="27">
        <f t="shared" ref="V1075" si="5466">IF(U1075&gt;0,V$4,0)</f>
        <v>1</v>
      </c>
      <c r="W1075" s="40">
        <f t="shared" si="3826"/>
        <v>-2</v>
      </c>
      <c r="X1075" s="42">
        <f t="shared" ref="X1075" si="5467">W1075+X1074</f>
        <v>438.89</v>
      </c>
      <c r="Y1075" s="10">
        <f t="shared" ref="Y1075" si="5468">S1075</f>
        <v>3.61</v>
      </c>
      <c r="Z1075" s="27">
        <v>1.1072413793103448</v>
      </c>
      <c r="AA1075" s="28">
        <f t="shared" ref="AA1075" si="5469">U1075</f>
        <v>1.6</v>
      </c>
      <c r="AB1075" s="27">
        <v>0</v>
      </c>
      <c r="AC1075" s="40">
        <f t="shared" si="4189"/>
        <v>0</v>
      </c>
      <c r="AD1075" s="40">
        <f t="shared" si="4190"/>
        <v>-1.1100000000000001</v>
      </c>
      <c r="AE1075" s="42">
        <f t="shared" ref="AE1075" si="5470">AD1075+AE1074</f>
        <v>58.510000000000005</v>
      </c>
      <c r="AF1075" s="10">
        <f t="shared" ref="AF1075" si="5471">M1075</f>
        <v>3.61</v>
      </c>
      <c r="AG1075" s="27">
        <f t="shared" ref="AG1075" si="5472">IF(K1075=$AH$3,$AG$3,IF(K1075=$AH$4,$AG$4,IF(K1075=$AJ$3,$AI$3,IF(K1075=$AJ$4,$AI$4,0))))</f>
        <v>1</v>
      </c>
      <c r="AH1075" s="28">
        <f t="shared" ref="AH1075" si="5473">O1075</f>
        <v>1.6</v>
      </c>
      <c r="AI1075" s="27">
        <v>0</v>
      </c>
      <c r="AJ1075" s="40">
        <f t="shared" si="4683"/>
        <v>-1</v>
      </c>
      <c r="AK1075" s="42">
        <f t="shared" ref="AK1075" si="5474">AJ1075+AK1074</f>
        <v>46.069999999999986</v>
      </c>
      <c r="AL1075" s="70"/>
    </row>
    <row r="1076" spans="1:38" x14ac:dyDescent="0.2">
      <c r="A1076" s="72"/>
      <c r="B1076" s="34">
        <f t="shared" si="3772"/>
        <v>1071</v>
      </c>
      <c r="C1076" s="2" t="s">
        <v>1762</v>
      </c>
      <c r="D1076" s="55">
        <v>44892</v>
      </c>
      <c r="E1076" s="2" t="s">
        <v>58</v>
      </c>
      <c r="F1076" s="47" t="s">
        <v>36</v>
      </c>
      <c r="G1076" s="47" t="s">
        <v>67</v>
      </c>
      <c r="H1076" s="47">
        <v>1100</v>
      </c>
      <c r="I1076" s="47" t="s">
        <v>131</v>
      </c>
      <c r="J1076" s="47" t="s">
        <v>120</v>
      </c>
      <c r="K1076" s="121" t="s">
        <v>1545</v>
      </c>
      <c r="L1076" s="33" t="s">
        <v>66</v>
      </c>
      <c r="M1076" s="10">
        <v>4.66</v>
      </c>
      <c r="N1076" s="27">
        <v>2.7441379310344822</v>
      </c>
      <c r="O1076" s="28">
        <v>1.9</v>
      </c>
      <c r="P1076" s="27">
        <v>3.0259340659340661</v>
      </c>
      <c r="Q1076" s="40">
        <f t="shared" si="4911"/>
        <v>-5.8</v>
      </c>
      <c r="R1076" s="42">
        <f t="shared" ref="R1076" si="5475">Q1076+R1075</f>
        <v>487.40000000000043</v>
      </c>
      <c r="S1076" s="10">
        <f t="shared" ref="S1076" si="5476">M1076</f>
        <v>4.66</v>
      </c>
      <c r="T1076" s="27">
        <f t="shared" ref="T1076" si="5477">IF(S1076&gt;0,T$4,0)</f>
        <v>1</v>
      </c>
      <c r="U1076" s="28">
        <f t="shared" ref="U1076" si="5478">O1076</f>
        <v>1.9</v>
      </c>
      <c r="V1076" s="27">
        <f t="shared" ref="V1076" si="5479">IF(U1076&gt;0,V$4,0)</f>
        <v>1</v>
      </c>
      <c r="W1076" s="40">
        <f t="shared" si="3826"/>
        <v>-2</v>
      </c>
      <c r="X1076" s="42">
        <f t="shared" ref="X1076" si="5480">W1076+X1075</f>
        <v>436.89</v>
      </c>
      <c r="Y1076" s="10">
        <f t="shared" ref="Y1076" si="5481">S1076</f>
        <v>4.66</v>
      </c>
      <c r="Z1076" s="27">
        <v>0.85759358288770049</v>
      </c>
      <c r="AA1076" s="28">
        <f t="shared" ref="AA1076" si="5482">U1076</f>
        <v>1.9</v>
      </c>
      <c r="AB1076" s="27">
        <v>0</v>
      </c>
      <c r="AC1076" s="40">
        <f t="shared" si="4189"/>
        <v>0</v>
      </c>
      <c r="AD1076" s="40">
        <f t="shared" si="4190"/>
        <v>-0.86</v>
      </c>
      <c r="AE1076" s="42">
        <f t="shared" ref="AE1076" si="5483">AD1076+AE1075</f>
        <v>57.650000000000006</v>
      </c>
      <c r="AF1076" s="10">
        <f t="shared" ref="AF1076" si="5484">M1076</f>
        <v>4.66</v>
      </c>
      <c r="AG1076" s="27">
        <f t="shared" ref="AG1076" si="5485">IF(K1076=$AH$3,$AG$3,IF(K1076=$AH$4,$AG$4,IF(K1076=$AJ$3,$AI$3,IF(K1076=$AJ$4,$AI$4,0))))</f>
        <v>1</v>
      </c>
      <c r="AH1076" s="28">
        <f t="shared" ref="AH1076" si="5486">O1076</f>
        <v>1.9</v>
      </c>
      <c r="AI1076" s="27">
        <v>0</v>
      </c>
      <c r="AJ1076" s="40">
        <f t="shared" si="4683"/>
        <v>-1</v>
      </c>
      <c r="AK1076" s="42">
        <f t="shared" ref="AK1076" si="5487">AJ1076+AK1075</f>
        <v>45.069999999999986</v>
      </c>
      <c r="AL1076" s="70"/>
    </row>
    <row r="1077" spans="1:38" x14ac:dyDescent="0.2">
      <c r="A1077" s="72"/>
      <c r="B1077" s="34">
        <f t="shared" si="3772"/>
        <v>1072</v>
      </c>
      <c r="C1077" s="2" t="s">
        <v>1763</v>
      </c>
      <c r="D1077" s="55">
        <v>44892</v>
      </c>
      <c r="E1077" s="2" t="s">
        <v>42</v>
      </c>
      <c r="F1077" s="47" t="s">
        <v>36</v>
      </c>
      <c r="G1077" s="47" t="s">
        <v>67</v>
      </c>
      <c r="H1077" s="47">
        <v>1200</v>
      </c>
      <c r="I1077" s="47" t="s">
        <v>131</v>
      </c>
      <c r="J1077" s="47" t="s">
        <v>120</v>
      </c>
      <c r="K1077" s="121" t="s">
        <v>1544</v>
      </c>
      <c r="L1077" s="33" t="s">
        <v>12</v>
      </c>
      <c r="M1077" s="10">
        <v>3.18</v>
      </c>
      <c r="N1077" s="27">
        <v>4.5771428571428565</v>
      </c>
      <c r="O1077" s="28">
        <v>1.59</v>
      </c>
      <c r="P1077" s="27">
        <v>0</v>
      </c>
      <c r="Q1077" s="40">
        <f t="shared" si="4911"/>
        <v>-4.5999999999999996</v>
      </c>
      <c r="R1077" s="42">
        <f t="shared" ref="R1077" si="5488">Q1077+R1076</f>
        <v>482.80000000000041</v>
      </c>
      <c r="S1077" s="10">
        <f t="shared" ref="S1077" si="5489">M1077</f>
        <v>3.18</v>
      </c>
      <c r="T1077" s="27">
        <f t="shared" ref="T1077" si="5490">IF(S1077&gt;0,T$4,0)</f>
        <v>1</v>
      </c>
      <c r="U1077" s="28">
        <f t="shared" ref="U1077" si="5491">O1077</f>
        <v>1.59</v>
      </c>
      <c r="V1077" s="27">
        <f t="shared" ref="V1077" si="5492">IF(U1077&gt;0,V$4,0)</f>
        <v>1</v>
      </c>
      <c r="W1077" s="40">
        <f t="shared" si="3826"/>
        <v>-0.41</v>
      </c>
      <c r="X1077" s="42">
        <f t="shared" ref="X1077" si="5493">W1077+X1076</f>
        <v>436.47999999999996</v>
      </c>
      <c r="Y1077" s="10">
        <f t="shared" ref="Y1077" si="5494">S1077</f>
        <v>3.18</v>
      </c>
      <c r="Z1077" s="27">
        <v>1.2580314960629921</v>
      </c>
      <c r="AA1077" s="28">
        <f t="shared" ref="AA1077" si="5495">U1077</f>
        <v>1.59</v>
      </c>
      <c r="AB1077" s="27">
        <v>0</v>
      </c>
      <c r="AC1077" s="40">
        <f t="shared" si="4189"/>
        <v>0</v>
      </c>
      <c r="AD1077" s="40">
        <f t="shared" si="4190"/>
        <v>-1.26</v>
      </c>
      <c r="AE1077" s="42">
        <f t="shared" ref="AE1077" si="5496">AD1077+AE1076</f>
        <v>56.390000000000008</v>
      </c>
      <c r="AF1077" s="10">
        <f t="shared" ref="AF1077" si="5497">M1077</f>
        <v>3.18</v>
      </c>
      <c r="AG1077" s="27">
        <f t="shared" ref="AG1077" si="5498">IF(K1077=$AH$3,$AG$3,IF(K1077=$AH$4,$AG$4,IF(K1077=$AJ$3,$AI$3,IF(K1077=$AJ$4,$AI$4,0))))</f>
        <v>0.5</v>
      </c>
      <c r="AH1077" s="28">
        <f t="shared" ref="AH1077" si="5499">O1077</f>
        <v>1.59</v>
      </c>
      <c r="AI1077" s="27">
        <v>0</v>
      </c>
      <c r="AJ1077" s="40">
        <f t="shared" si="4683"/>
        <v>-0.5</v>
      </c>
      <c r="AK1077" s="42">
        <f t="shared" ref="AK1077" si="5500">AJ1077+AK1076</f>
        <v>44.569999999999986</v>
      </c>
      <c r="AL1077" s="70"/>
    </row>
    <row r="1078" spans="1:38" x14ac:dyDescent="0.2">
      <c r="A1078" s="72"/>
      <c r="B1078" s="34">
        <f t="shared" si="3772"/>
        <v>1073</v>
      </c>
      <c r="C1078" s="2" t="s">
        <v>1767</v>
      </c>
      <c r="D1078" s="55">
        <v>44895</v>
      </c>
      <c r="E1078" s="2" t="s">
        <v>51</v>
      </c>
      <c r="F1078" s="47" t="s">
        <v>36</v>
      </c>
      <c r="G1078" s="47" t="s">
        <v>67</v>
      </c>
      <c r="H1078" s="47">
        <v>1200</v>
      </c>
      <c r="I1078" s="47" t="s">
        <v>132</v>
      </c>
      <c r="J1078" s="47" t="s">
        <v>120</v>
      </c>
      <c r="K1078" s="121" t="s">
        <v>1544</v>
      </c>
      <c r="L1078" s="33" t="s">
        <v>110</v>
      </c>
      <c r="M1078" s="10">
        <v>3.05</v>
      </c>
      <c r="N1078" s="27">
        <v>4.8763636363636369</v>
      </c>
      <c r="O1078" s="28">
        <v>1.61</v>
      </c>
      <c r="P1078" s="27">
        <v>0</v>
      </c>
      <c r="Q1078" s="40">
        <f t="shared" si="4911"/>
        <v>-4.9000000000000004</v>
      </c>
      <c r="R1078" s="42">
        <f t="shared" ref="R1078" si="5501">Q1078+R1077</f>
        <v>477.90000000000043</v>
      </c>
      <c r="S1078" s="10">
        <f t="shared" ref="S1078" si="5502">M1078</f>
        <v>3.05</v>
      </c>
      <c r="T1078" s="27">
        <f t="shared" ref="T1078" si="5503">IF(S1078&gt;0,T$4,0)</f>
        <v>1</v>
      </c>
      <c r="U1078" s="28">
        <f t="shared" ref="U1078" si="5504">O1078</f>
        <v>1.61</v>
      </c>
      <c r="V1078" s="27">
        <f t="shared" ref="V1078" si="5505">IF(U1078&gt;0,V$4,0)</f>
        <v>1</v>
      </c>
      <c r="W1078" s="40">
        <f t="shared" si="3826"/>
        <v>-2</v>
      </c>
      <c r="X1078" s="42">
        <f t="shared" ref="X1078" si="5506">W1078+X1077</f>
        <v>434.47999999999996</v>
      </c>
      <c r="Y1078" s="10">
        <f t="shared" ref="Y1078" si="5507">S1078</f>
        <v>3.05</v>
      </c>
      <c r="Z1078" s="27">
        <v>1.31</v>
      </c>
      <c r="AA1078" s="28">
        <f t="shared" ref="AA1078" si="5508">U1078</f>
        <v>1.61</v>
      </c>
      <c r="AB1078" s="27">
        <v>0</v>
      </c>
      <c r="AC1078" s="40">
        <f t="shared" si="4189"/>
        <v>0</v>
      </c>
      <c r="AD1078" s="40">
        <f t="shared" si="4190"/>
        <v>-1.31</v>
      </c>
      <c r="AE1078" s="42">
        <f t="shared" ref="AE1078" si="5509">AD1078+AE1077</f>
        <v>55.080000000000005</v>
      </c>
      <c r="AF1078" s="10">
        <f t="shared" ref="AF1078" si="5510">M1078</f>
        <v>3.05</v>
      </c>
      <c r="AG1078" s="27">
        <f t="shared" ref="AG1078" si="5511">IF(K1078=$AH$3,$AG$3,IF(K1078=$AH$4,$AG$4,IF(K1078=$AJ$3,$AI$3,IF(K1078=$AJ$4,$AI$4,0))))</f>
        <v>0.5</v>
      </c>
      <c r="AH1078" s="28">
        <f t="shared" ref="AH1078" si="5512">O1078</f>
        <v>1.61</v>
      </c>
      <c r="AI1078" s="27">
        <v>0</v>
      </c>
      <c r="AJ1078" s="40">
        <f t="shared" si="4683"/>
        <v>-0.5</v>
      </c>
      <c r="AK1078" s="42">
        <f t="shared" ref="AK1078" si="5513">AJ1078+AK1077</f>
        <v>44.069999999999986</v>
      </c>
      <c r="AL1078" s="70"/>
    </row>
    <row r="1079" spans="1:38" x14ac:dyDescent="0.2">
      <c r="A1079" s="72"/>
      <c r="B1079" s="48">
        <f t="shared" si="3772"/>
        <v>1074</v>
      </c>
      <c r="C1079" s="9" t="s">
        <v>1766</v>
      </c>
      <c r="D1079" s="39">
        <v>44895</v>
      </c>
      <c r="E1079" s="9" t="s">
        <v>51</v>
      </c>
      <c r="F1079" s="50" t="s">
        <v>46</v>
      </c>
      <c r="G1079" s="50" t="s">
        <v>69</v>
      </c>
      <c r="H1079" s="50">
        <v>1100</v>
      </c>
      <c r="I1079" s="50" t="s">
        <v>132</v>
      </c>
      <c r="J1079" s="50" t="s">
        <v>120</v>
      </c>
      <c r="K1079" s="122" t="s">
        <v>1544</v>
      </c>
      <c r="L1079" s="35" t="s">
        <v>12</v>
      </c>
      <c r="M1079" s="36">
        <v>4.3</v>
      </c>
      <c r="N1079" s="37">
        <v>3.0205698005698003</v>
      </c>
      <c r="O1079" s="38">
        <v>1.94</v>
      </c>
      <c r="P1079" s="37">
        <v>3.2266666666666666</v>
      </c>
      <c r="Q1079" s="41">
        <f t="shared" si="4911"/>
        <v>0</v>
      </c>
      <c r="R1079" s="45">
        <f t="shared" ref="R1079" si="5514">Q1079+R1078</f>
        <v>477.90000000000043</v>
      </c>
      <c r="S1079" s="36">
        <f t="shared" ref="S1079" si="5515">M1079</f>
        <v>4.3</v>
      </c>
      <c r="T1079" s="37">
        <f t="shared" ref="T1079" si="5516">IF(S1079&gt;0,T$4,0)</f>
        <v>1</v>
      </c>
      <c r="U1079" s="38">
        <f t="shared" ref="U1079" si="5517">O1079</f>
        <v>1.94</v>
      </c>
      <c r="V1079" s="37">
        <f t="shared" ref="V1079" si="5518">IF(U1079&gt;0,V$4,0)</f>
        <v>1</v>
      </c>
      <c r="W1079" s="41">
        <f t="shared" si="3826"/>
        <v>-0.06</v>
      </c>
      <c r="X1079" s="45">
        <f t="shared" ref="X1079" si="5519">W1079+X1078</f>
        <v>434.41999999999996</v>
      </c>
      <c r="Y1079" s="36">
        <f t="shared" ref="Y1079" si="5520">S1079</f>
        <v>4.3</v>
      </c>
      <c r="Z1079" s="37">
        <v>0.93093023255813956</v>
      </c>
      <c r="AA1079" s="38">
        <f t="shared" ref="AA1079" si="5521">U1079</f>
        <v>1.94</v>
      </c>
      <c r="AB1079" s="37">
        <v>0</v>
      </c>
      <c r="AC1079" s="41">
        <f t="shared" si="4189"/>
        <v>0</v>
      </c>
      <c r="AD1079" s="41">
        <f t="shared" si="4190"/>
        <v>-0.93</v>
      </c>
      <c r="AE1079" s="45">
        <f t="shared" ref="AE1079" si="5522">AD1079+AE1078</f>
        <v>54.150000000000006</v>
      </c>
      <c r="AF1079" s="36">
        <f t="shared" ref="AF1079" si="5523">M1079</f>
        <v>4.3</v>
      </c>
      <c r="AG1079" s="37">
        <f t="shared" ref="AG1079" si="5524">IF(K1079=$AH$3,$AG$3,IF(K1079=$AH$4,$AG$4,IF(K1079=$AJ$3,$AI$3,IF(K1079=$AJ$4,$AI$4,0))))</f>
        <v>0.5</v>
      </c>
      <c r="AH1079" s="38">
        <f t="shared" ref="AH1079" si="5525">O1079</f>
        <v>1.94</v>
      </c>
      <c r="AI1079" s="37">
        <v>0</v>
      </c>
      <c r="AJ1079" s="41">
        <f t="shared" si="4683"/>
        <v>-0.5</v>
      </c>
      <c r="AK1079" s="45">
        <f t="shared" ref="AK1079" si="5526">AJ1079+AK1078</f>
        <v>43.569999999999986</v>
      </c>
      <c r="AL1079" s="70"/>
    </row>
    <row r="1080" spans="1:38" x14ac:dyDescent="0.2">
      <c r="A1080" s="72"/>
      <c r="B1080" s="56"/>
      <c r="C1080" s="57"/>
      <c r="D1080" s="58"/>
      <c r="E1080" s="57"/>
      <c r="F1080" s="59"/>
      <c r="G1080" s="59"/>
      <c r="H1080" s="59"/>
      <c r="I1080" s="59"/>
      <c r="J1080" s="59"/>
      <c r="K1080" s="59"/>
      <c r="L1080" s="60"/>
      <c r="M1080" s="60"/>
      <c r="N1080" s="60"/>
      <c r="O1080" s="60"/>
      <c r="P1080" s="60"/>
      <c r="Q1080" s="61"/>
      <c r="R1080" s="61"/>
      <c r="S1080" s="60"/>
      <c r="T1080" s="60"/>
      <c r="U1080" s="60"/>
      <c r="V1080" s="60"/>
      <c r="W1080" s="61"/>
      <c r="X1080" s="86" t="s">
        <v>198</v>
      </c>
      <c r="Y1080" s="60"/>
      <c r="Z1080" s="60"/>
      <c r="AA1080" s="60"/>
      <c r="AB1080" s="60"/>
      <c r="AC1080" s="60"/>
      <c r="AD1080" s="61"/>
      <c r="AE1080" s="86"/>
      <c r="AF1080" s="60"/>
      <c r="AG1080" s="60"/>
      <c r="AH1080" s="60"/>
      <c r="AI1080" s="60"/>
      <c r="AJ1080" s="61"/>
      <c r="AK1080" s="86" t="s">
        <v>198</v>
      </c>
      <c r="AL1080" s="64"/>
    </row>
  </sheetData>
  <sheetProtection algorithmName="SHA-512" hashValue="1F89eUrs5EjcZ07g+K1BM8/BYAAkBFXQRLbqnFCv/g1DEiNBoVzFEBtMOTG/9QLztwO5ASCKPbWZwCYA4ylaQw==" saltValue="8YheuXQobWZ6zf8z4wFy9w==" spinCount="100000" sheet="1" objects="1" scenarios="1"/>
  <dataConsolidate/>
  <mergeCells count="4">
    <mergeCell ref="M1:R4"/>
    <mergeCell ref="AF1:AK2"/>
    <mergeCell ref="S1:X3"/>
    <mergeCell ref="Y1:AE4"/>
  </mergeCells>
  <pageMargins left="0.7" right="0.7" top="0.75" bottom="0.75" header="0" footer="0"/>
  <pageSetup paperSize="9" scale="4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3235-7D52-674E-B6AC-4FF9A5D099EF}">
  <sheetPr>
    <pageSetUpPr fitToPage="1"/>
  </sheetPr>
  <dimension ref="A1:AF60"/>
  <sheetViews>
    <sheetView showGridLines="0" tabSelected="1" zoomScale="90" zoomScaleNormal="90" workbookViewId="0">
      <pane xSplit="3" ySplit="4" topLeftCell="D28" activePane="bottomRight" state="frozen"/>
      <selection activeCell="J30" sqref="J30"/>
      <selection pane="topRight" activeCell="J30" sqref="J30"/>
      <selection pane="bottomLeft" activeCell="J30" sqref="J30"/>
      <selection pane="bottomRight" activeCell="S58" sqref="S58"/>
    </sheetView>
  </sheetViews>
  <sheetFormatPr baseColWidth="10" defaultColWidth="14.5" defaultRowHeight="16" outlineLevelCol="1" x14ac:dyDescent="0.2"/>
  <cols>
    <col min="1" max="1" width="4.33203125" style="2" customWidth="1"/>
    <col min="2" max="2" width="4.1640625" style="2" customWidth="1" outlineLevel="1"/>
    <col min="3" max="3" width="32.5" style="2" bestFit="1" customWidth="1"/>
    <col min="4" max="4" width="10.6640625" style="2" bestFit="1" customWidth="1"/>
    <col min="5" max="5" width="14.6640625" style="2" bestFit="1" customWidth="1"/>
    <col min="6" max="6" width="5.1640625" style="47" bestFit="1" customWidth="1"/>
    <col min="7" max="7" width="7.5" style="47" bestFit="1" customWidth="1"/>
    <col min="8" max="8" width="8.83203125" style="47" customWidth="1"/>
    <col min="9" max="9" width="9.1640625" style="47" bestFit="1" customWidth="1"/>
    <col min="10" max="10" width="5.5" style="47" bestFit="1" customWidth="1"/>
    <col min="11" max="11" width="6.33203125" style="2" bestFit="1" customWidth="1"/>
    <col min="12" max="12" width="9.6640625" style="2" bestFit="1" customWidth="1"/>
    <col min="13" max="13" width="6" style="2" bestFit="1" customWidth="1"/>
    <col min="14" max="14" width="8.83203125" style="2" bestFit="1" customWidth="1"/>
    <col min="15" max="15" width="5.6640625" style="2" bestFit="1" customWidth="1"/>
    <col min="16" max="16" width="7" style="2" customWidth="1"/>
    <col min="17" max="17" width="7" style="2" customWidth="1" outlineLevel="1"/>
    <col min="18" max="18" width="5" customWidth="1"/>
    <col min="33" max="16384" width="14.5" style="2"/>
  </cols>
  <sheetData>
    <row r="1" spans="1:18" ht="16" customHeight="1" x14ac:dyDescent="0.2">
      <c r="L1" s="139" t="s">
        <v>659</v>
      </c>
      <c r="M1" s="140"/>
      <c r="N1" s="140"/>
      <c r="O1" s="140"/>
      <c r="P1" s="140"/>
      <c r="Q1" s="141"/>
    </row>
    <row r="2" spans="1:18" x14ac:dyDescent="0.2">
      <c r="L2" s="145"/>
      <c r="M2" s="146"/>
      <c r="N2" s="146"/>
      <c r="O2" s="146"/>
      <c r="P2" s="146"/>
      <c r="Q2" s="147"/>
    </row>
    <row r="3" spans="1:18" x14ac:dyDescent="0.2">
      <c r="L3" s="75"/>
      <c r="M3" s="100">
        <v>1</v>
      </c>
      <c r="N3" s="76" t="s">
        <v>657</v>
      </c>
      <c r="O3" s="100">
        <v>0.5</v>
      </c>
      <c r="P3" s="76" t="s">
        <v>658</v>
      </c>
      <c r="Q3" s="77"/>
    </row>
    <row r="4" spans="1:18" x14ac:dyDescent="0.2">
      <c r="A4" s="72"/>
      <c r="B4" s="78" t="s">
        <v>127</v>
      </c>
      <c r="C4" s="79" t="s">
        <v>24</v>
      </c>
      <c r="D4" s="80" t="s">
        <v>0</v>
      </c>
      <c r="E4" s="79" t="s">
        <v>23</v>
      </c>
      <c r="F4" s="80" t="s">
        <v>22</v>
      </c>
      <c r="G4" s="80" t="s">
        <v>68</v>
      </c>
      <c r="H4" s="80" t="s">
        <v>135</v>
      </c>
      <c r="I4" s="80" t="s">
        <v>1473</v>
      </c>
      <c r="J4" s="80" t="s">
        <v>119</v>
      </c>
      <c r="K4" s="80" t="s">
        <v>19</v>
      </c>
      <c r="L4" s="81" t="s">
        <v>21</v>
      </c>
      <c r="M4" s="80" t="s">
        <v>18</v>
      </c>
      <c r="N4" s="80" t="s">
        <v>20</v>
      </c>
      <c r="O4" s="80" t="s">
        <v>18</v>
      </c>
      <c r="P4" s="80" t="s">
        <v>16</v>
      </c>
      <c r="Q4" s="82" t="s">
        <v>101</v>
      </c>
      <c r="R4" s="64"/>
    </row>
    <row r="5" spans="1:18" customFormat="1" x14ac:dyDescent="0.2">
      <c r="A5" s="72"/>
      <c r="B5" s="34">
        <v>1</v>
      </c>
      <c r="C5" s="2" t="s">
        <v>1080</v>
      </c>
      <c r="D5" s="55">
        <v>44778</v>
      </c>
      <c r="E5" s="2" t="s">
        <v>32</v>
      </c>
      <c r="F5" s="47" t="s">
        <v>36</v>
      </c>
      <c r="G5" s="47" t="s">
        <v>67</v>
      </c>
      <c r="H5" s="47">
        <v>1100</v>
      </c>
      <c r="I5" s="47" t="s">
        <v>128</v>
      </c>
      <c r="J5" s="47" t="s">
        <v>120</v>
      </c>
      <c r="K5" s="33" t="s">
        <v>9</v>
      </c>
      <c r="L5" s="10">
        <v>3.7</v>
      </c>
      <c r="M5" s="27">
        <f t="shared" ref="M5:M18" si="0">IF(L5&gt;0,M$3,0)</f>
        <v>1</v>
      </c>
      <c r="N5" s="28">
        <v>0</v>
      </c>
      <c r="O5" s="27">
        <f t="shared" ref="O5:O18" si="1">IF(N5&gt;0,O$3,0)</f>
        <v>0</v>
      </c>
      <c r="P5" s="40">
        <f>ROUND(IF(OR($K5="1st",$K5="WON"),($L5*$M5)+($N5*$O5),IF(OR($K5="2nd",$K5="3rd"),IF($N5="NTD",0,($N5*$O5))))-($M5+$O5),2)</f>
        <v>2.7</v>
      </c>
      <c r="Q5" s="42">
        <f>P5</f>
        <v>2.7</v>
      </c>
      <c r="R5" s="70"/>
    </row>
    <row r="6" spans="1:18" customFormat="1" x14ac:dyDescent="0.2">
      <c r="A6" s="72"/>
      <c r="B6" s="34">
        <f t="shared" ref="B6:B59" si="2">B5+1</f>
        <v>2</v>
      </c>
      <c r="C6" s="2" t="s">
        <v>1592</v>
      </c>
      <c r="D6" s="55">
        <v>44779</v>
      </c>
      <c r="E6" s="2" t="s">
        <v>615</v>
      </c>
      <c r="F6" s="47" t="s">
        <v>34</v>
      </c>
      <c r="G6" s="47" t="s">
        <v>1530</v>
      </c>
      <c r="H6" s="47">
        <v>1400</v>
      </c>
      <c r="I6" s="47" t="s">
        <v>131</v>
      </c>
      <c r="J6" s="47" t="s">
        <v>178</v>
      </c>
      <c r="K6" s="33" t="s">
        <v>12</v>
      </c>
      <c r="L6" s="10">
        <v>2.25</v>
      </c>
      <c r="M6" s="27">
        <f t="shared" si="0"/>
        <v>1</v>
      </c>
      <c r="N6" s="28">
        <v>0</v>
      </c>
      <c r="O6" s="27">
        <f t="shared" si="1"/>
        <v>0</v>
      </c>
      <c r="P6" s="40">
        <f t="shared" ref="P6:P10" si="3">ROUND(IF(OR($K6="1st",$K6="WON"),($L6*$M6)+($N6*$O6),IF(OR($K6="2nd",$K6="3rd"),IF($N6="NTD",0,($N6*$O6))))-($M6+$O6),2)</f>
        <v>-1</v>
      </c>
      <c r="Q6" s="42">
        <f t="shared" ref="Q6:Q18" si="4">P6+Q5</f>
        <v>1.7000000000000002</v>
      </c>
      <c r="R6" s="70"/>
    </row>
    <row r="7" spans="1:18" customFormat="1" x14ac:dyDescent="0.2">
      <c r="A7" s="72"/>
      <c r="B7" s="34">
        <f t="shared" si="2"/>
        <v>3</v>
      </c>
      <c r="C7" s="2" t="s">
        <v>237</v>
      </c>
      <c r="D7" s="55">
        <v>44779</v>
      </c>
      <c r="E7" s="2" t="s">
        <v>615</v>
      </c>
      <c r="F7" s="47" t="s">
        <v>41</v>
      </c>
      <c r="G7" s="47" t="s">
        <v>72</v>
      </c>
      <c r="H7" s="47">
        <v>1300</v>
      </c>
      <c r="I7" s="47" t="s">
        <v>131</v>
      </c>
      <c r="J7" s="47" t="s">
        <v>178</v>
      </c>
      <c r="K7" s="33" t="s">
        <v>86</v>
      </c>
      <c r="L7" s="10">
        <v>18</v>
      </c>
      <c r="M7" s="27">
        <f t="shared" si="0"/>
        <v>1</v>
      </c>
      <c r="N7" s="28">
        <v>0</v>
      </c>
      <c r="O7" s="27">
        <f t="shared" si="1"/>
        <v>0</v>
      </c>
      <c r="P7" s="40">
        <f t="shared" si="3"/>
        <v>-1</v>
      </c>
      <c r="Q7" s="42">
        <f t="shared" si="4"/>
        <v>0.70000000000000018</v>
      </c>
      <c r="R7" s="70"/>
    </row>
    <row r="8" spans="1:18" customFormat="1" x14ac:dyDescent="0.2">
      <c r="A8" s="72"/>
      <c r="B8" s="34">
        <f t="shared" si="2"/>
        <v>4</v>
      </c>
      <c r="C8" s="2" t="s">
        <v>1593</v>
      </c>
      <c r="D8" s="55">
        <v>44779</v>
      </c>
      <c r="E8" s="2" t="s">
        <v>31</v>
      </c>
      <c r="F8" s="47" t="s">
        <v>29</v>
      </c>
      <c r="G8" s="47" t="s">
        <v>189</v>
      </c>
      <c r="H8" s="47">
        <v>1100</v>
      </c>
      <c r="I8" s="47" t="s">
        <v>131</v>
      </c>
      <c r="J8" s="47" t="s">
        <v>120</v>
      </c>
      <c r="K8" s="33" t="s">
        <v>92</v>
      </c>
      <c r="L8" s="10">
        <v>21</v>
      </c>
      <c r="M8" s="27">
        <f t="shared" si="0"/>
        <v>1</v>
      </c>
      <c r="N8" s="28">
        <v>0</v>
      </c>
      <c r="O8" s="27">
        <f t="shared" si="1"/>
        <v>0</v>
      </c>
      <c r="P8" s="40">
        <f t="shared" si="3"/>
        <v>-1</v>
      </c>
      <c r="Q8" s="42">
        <f t="shared" ref="Q8:Q12" si="5">P8+Q7</f>
        <v>-0.29999999999999982</v>
      </c>
      <c r="R8" s="70"/>
    </row>
    <row r="9" spans="1:18" customFormat="1" x14ac:dyDescent="0.2">
      <c r="A9" s="72"/>
      <c r="B9" s="34">
        <f t="shared" si="2"/>
        <v>5</v>
      </c>
      <c r="C9" s="2" t="s">
        <v>1391</v>
      </c>
      <c r="D9" s="55">
        <v>44784</v>
      </c>
      <c r="E9" s="2" t="s">
        <v>26</v>
      </c>
      <c r="F9" s="47" t="s">
        <v>41</v>
      </c>
      <c r="G9" s="47" t="s">
        <v>69</v>
      </c>
      <c r="H9" s="47">
        <v>1106</v>
      </c>
      <c r="I9" s="47" t="s">
        <v>132</v>
      </c>
      <c r="J9" s="47" t="s">
        <v>120</v>
      </c>
      <c r="K9" s="33" t="s">
        <v>9</v>
      </c>
      <c r="L9" s="10">
        <v>3.2</v>
      </c>
      <c r="M9" s="27">
        <f t="shared" si="0"/>
        <v>1</v>
      </c>
      <c r="N9" s="28">
        <v>0</v>
      </c>
      <c r="O9" s="27">
        <f t="shared" si="1"/>
        <v>0</v>
      </c>
      <c r="P9" s="40">
        <f t="shared" si="3"/>
        <v>2.2000000000000002</v>
      </c>
      <c r="Q9" s="42">
        <f t="shared" si="5"/>
        <v>1.9000000000000004</v>
      </c>
      <c r="R9" s="70"/>
    </row>
    <row r="10" spans="1:18" customFormat="1" x14ac:dyDescent="0.2">
      <c r="A10" s="72"/>
      <c r="B10" s="34">
        <f t="shared" si="2"/>
        <v>6</v>
      </c>
      <c r="C10" s="2" t="s">
        <v>1591</v>
      </c>
      <c r="D10" s="55">
        <v>44784</v>
      </c>
      <c r="E10" s="2" t="s">
        <v>719</v>
      </c>
      <c r="F10" s="47" t="s">
        <v>36</v>
      </c>
      <c r="G10" s="47" t="s">
        <v>67</v>
      </c>
      <c r="H10" s="47">
        <v>900</v>
      </c>
      <c r="I10" s="47" t="s">
        <v>133</v>
      </c>
      <c r="J10" s="47" t="s">
        <v>178</v>
      </c>
      <c r="K10" s="33" t="s">
        <v>9</v>
      </c>
      <c r="L10" s="10">
        <v>1.7</v>
      </c>
      <c r="M10" s="27">
        <f t="shared" si="0"/>
        <v>1</v>
      </c>
      <c r="N10" s="28">
        <v>0</v>
      </c>
      <c r="O10" s="27">
        <f t="shared" si="1"/>
        <v>0</v>
      </c>
      <c r="P10" s="40">
        <f t="shared" si="3"/>
        <v>0.7</v>
      </c>
      <c r="Q10" s="42">
        <f t="shared" si="5"/>
        <v>2.6000000000000005</v>
      </c>
      <c r="R10" s="70"/>
    </row>
    <row r="11" spans="1:18" customFormat="1" x14ac:dyDescent="0.2">
      <c r="A11" s="72"/>
      <c r="B11" s="34">
        <f t="shared" si="2"/>
        <v>7</v>
      </c>
      <c r="C11" s="2" t="s">
        <v>1590</v>
      </c>
      <c r="D11" s="55">
        <v>44786</v>
      </c>
      <c r="E11" s="2" t="s">
        <v>49</v>
      </c>
      <c r="F11" s="47" t="s">
        <v>34</v>
      </c>
      <c r="G11" s="47" t="s">
        <v>72</v>
      </c>
      <c r="H11" s="47">
        <v>1200</v>
      </c>
      <c r="I11" s="47" t="s">
        <v>132</v>
      </c>
      <c r="J11" s="47" t="s">
        <v>120</v>
      </c>
      <c r="K11" s="33" t="s">
        <v>62</v>
      </c>
      <c r="L11" s="10">
        <v>3.8</v>
      </c>
      <c r="M11" s="27">
        <f t="shared" si="0"/>
        <v>1</v>
      </c>
      <c r="N11" s="28">
        <v>0</v>
      </c>
      <c r="O11" s="27">
        <f t="shared" si="1"/>
        <v>0</v>
      </c>
      <c r="P11" s="40">
        <f t="shared" ref="P11:P59" si="6">ROUND(IF(OR($K11="1st",$K11="WON"),($L11*$M11)+($N11*$O11),IF(OR($K11="2nd",$K11="3rd"),IF($N11="NTD",0,($N11*$O11))))-($M11+$O11),2)</f>
        <v>-1</v>
      </c>
      <c r="Q11" s="42">
        <f t="shared" si="5"/>
        <v>1.6000000000000005</v>
      </c>
      <c r="R11" s="70"/>
    </row>
    <row r="12" spans="1:18" customFormat="1" x14ac:dyDescent="0.2">
      <c r="A12" s="72"/>
      <c r="B12" s="34">
        <f t="shared" si="2"/>
        <v>8</v>
      </c>
      <c r="C12" s="2" t="s">
        <v>769</v>
      </c>
      <c r="D12" s="55">
        <v>44790</v>
      </c>
      <c r="E12" s="2" t="s">
        <v>15</v>
      </c>
      <c r="F12" s="47" t="s">
        <v>34</v>
      </c>
      <c r="G12" s="47" t="s">
        <v>69</v>
      </c>
      <c r="H12" s="47">
        <v>1200</v>
      </c>
      <c r="I12" s="47" t="s">
        <v>133</v>
      </c>
      <c r="J12" s="47" t="s">
        <v>120</v>
      </c>
      <c r="K12" s="33" t="s">
        <v>56</v>
      </c>
      <c r="L12" s="10">
        <v>2.38</v>
      </c>
      <c r="M12" s="27">
        <f t="shared" si="0"/>
        <v>1</v>
      </c>
      <c r="N12" s="28">
        <v>1.65</v>
      </c>
      <c r="O12" s="27">
        <f t="shared" si="1"/>
        <v>0.5</v>
      </c>
      <c r="P12" s="40">
        <f t="shared" si="6"/>
        <v>-1.5</v>
      </c>
      <c r="Q12" s="42">
        <f t="shared" si="5"/>
        <v>0.10000000000000053</v>
      </c>
      <c r="R12" s="70"/>
    </row>
    <row r="13" spans="1:18" customFormat="1" x14ac:dyDescent="0.2">
      <c r="A13" s="72"/>
      <c r="B13" s="34">
        <f t="shared" si="2"/>
        <v>9</v>
      </c>
      <c r="C13" s="2" t="s">
        <v>1589</v>
      </c>
      <c r="D13" s="55">
        <v>44791</v>
      </c>
      <c r="E13" s="2" t="s">
        <v>28</v>
      </c>
      <c r="F13" s="47" t="s">
        <v>25</v>
      </c>
      <c r="G13" s="47" t="s">
        <v>67</v>
      </c>
      <c r="H13" s="47">
        <v>1100</v>
      </c>
      <c r="I13" s="47" t="s">
        <v>133</v>
      </c>
      <c r="J13" s="47" t="s">
        <v>120</v>
      </c>
      <c r="K13" s="33" t="s">
        <v>74</v>
      </c>
      <c r="L13" s="10">
        <v>7</v>
      </c>
      <c r="M13" s="27">
        <f t="shared" si="0"/>
        <v>1</v>
      </c>
      <c r="N13" s="28">
        <v>2.2799999999999998</v>
      </c>
      <c r="O13" s="27">
        <f t="shared" si="1"/>
        <v>0.5</v>
      </c>
      <c r="P13" s="40">
        <f t="shared" si="6"/>
        <v>-1.5</v>
      </c>
      <c r="Q13" s="42">
        <f t="shared" si="4"/>
        <v>-1.3999999999999995</v>
      </c>
      <c r="R13" s="70"/>
    </row>
    <row r="14" spans="1:18" customFormat="1" x14ac:dyDescent="0.2">
      <c r="A14" s="72"/>
      <c r="B14" s="34">
        <f t="shared" si="2"/>
        <v>10</v>
      </c>
      <c r="C14" s="83" t="s">
        <v>1569</v>
      </c>
      <c r="D14" s="55">
        <v>44791</v>
      </c>
      <c r="E14" s="2" t="s">
        <v>602</v>
      </c>
      <c r="F14" s="47" t="s">
        <v>10</v>
      </c>
      <c r="G14" s="47" t="s">
        <v>67</v>
      </c>
      <c r="H14" s="47">
        <v>1300</v>
      </c>
      <c r="I14" s="47" t="s">
        <v>132</v>
      </c>
      <c r="J14" s="47" t="s">
        <v>178</v>
      </c>
      <c r="K14" s="33" t="s">
        <v>9</v>
      </c>
      <c r="L14" s="10">
        <v>3.41</v>
      </c>
      <c r="M14" s="27">
        <f t="shared" si="0"/>
        <v>1</v>
      </c>
      <c r="N14" s="28">
        <v>1.54</v>
      </c>
      <c r="O14" s="27">
        <f t="shared" si="1"/>
        <v>0.5</v>
      </c>
      <c r="P14" s="40">
        <f t="shared" si="6"/>
        <v>2.68</v>
      </c>
      <c r="Q14" s="42">
        <f t="shared" si="4"/>
        <v>1.2800000000000007</v>
      </c>
      <c r="R14" s="70"/>
    </row>
    <row r="15" spans="1:18" customFormat="1" x14ac:dyDescent="0.2">
      <c r="A15" s="72"/>
      <c r="B15" s="34">
        <f t="shared" si="2"/>
        <v>11</v>
      </c>
      <c r="C15" s="83" t="s">
        <v>1036</v>
      </c>
      <c r="D15" s="55">
        <v>44795</v>
      </c>
      <c r="E15" s="2" t="s">
        <v>44</v>
      </c>
      <c r="F15" s="47" t="s">
        <v>41</v>
      </c>
      <c r="G15" s="47" t="s">
        <v>70</v>
      </c>
      <c r="H15" s="47">
        <v>1000</v>
      </c>
      <c r="I15" s="47" t="s">
        <v>128</v>
      </c>
      <c r="J15" s="47" t="s">
        <v>120</v>
      </c>
      <c r="K15" s="33" t="s">
        <v>9</v>
      </c>
      <c r="L15" s="10">
        <v>13.58</v>
      </c>
      <c r="M15" s="27">
        <f t="shared" si="0"/>
        <v>1</v>
      </c>
      <c r="N15" s="28">
        <v>3.2</v>
      </c>
      <c r="O15" s="27">
        <f t="shared" si="1"/>
        <v>0.5</v>
      </c>
      <c r="P15" s="40">
        <f t="shared" si="6"/>
        <v>13.68</v>
      </c>
      <c r="Q15" s="42">
        <f t="shared" si="4"/>
        <v>14.96</v>
      </c>
      <c r="R15" s="70"/>
    </row>
    <row r="16" spans="1:18" customFormat="1" x14ac:dyDescent="0.2">
      <c r="A16" s="72"/>
      <c r="B16" s="34">
        <f t="shared" si="2"/>
        <v>12</v>
      </c>
      <c r="C16" s="83" t="s">
        <v>1580</v>
      </c>
      <c r="D16" s="55">
        <v>44797</v>
      </c>
      <c r="E16" s="2" t="s">
        <v>615</v>
      </c>
      <c r="F16" s="47" t="s">
        <v>25</v>
      </c>
      <c r="G16" s="47" t="s">
        <v>67</v>
      </c>
      <c r="H16" s="47">
        <v>1100</v>
      </c>
      <c r="I16" s="47" t="s">
        <v>131</v>
      </c>
      <c r="J16" s="47" t="s">
        <v>178</v>
      </c>
      <c r="K16" s="33" t="s">
        <v>9</v>
      </c>
      <c r="L16" s="10">
        <v>5.76</v>
      </c>
      <c r="M16" s="27">
        <f t="shared" si="0"/>
        <v>1</v>
      </c>
      <c r="N16" s="28">
        <v>3.03</v>
      </c>
      <c r="O16" s="27">
        <f t="shared" si="1"/>
        <v>0.5</v>
      </c>
      <c r="P16" s="40">
        <f t="shared" si="6"/>
        <v>5.78</v>
      </c>
      <c r="Q16" s="42">
        <f t="shared" si="4"/>
        <v>20.740000000000002</v>
      </c>
      <c r="R16" s="70"/>
    </row>
    <row r="17" spans="1:19" customFormat="1" x14ac:dyDescent="0.2">
      <c r="A17" s="72"/>
      <c r="B17" s="34">
        <f t="shared" si="2"/>
        <v>13</v>
      </c>
      <c r="C17" s="83" t="s">
        <v>1588</v>
      </c>
      <c r="D17" s="55">
        <v>44797</v>
      </c>
      <c r="E17" s="2" t="s">
        <v>43</v>
      </c>
      <c r="F17" s="47" t="s">
        <v>36</v>
      </c>
      <c r="G17" s="47" t="s">
        <v>69</v>
      </c>
      <c r="H17" s="47">
        <v>1400</v>
      </c>
      <c r="I17" s="47" t="s">
        <v>133</v>
      </c>
      <c r="J17" s="47" t="s">
        <v>120</v>
      </c>
      <c r="K17" s="33" t="s">
        <v>56</v>
      </c>
      <c r="L17" s="10">
        <v>30</v>
      </c>
      <c r="M17" s="27">
        <f t="shared" si="0"/>
        <v>1</v>
      </c>
      <c r="N17" s="28">
        <v>5.88</v>
      </c>
      <c r="O17" s="27">
        <f t="shared" si="1"/>
        <v>0.5</v>
      </c>
      <c r="P17" s="40">
        <f t="shared" si="6"/>
        <v>-1.5</v>
      </c>
      <c r="Q17" s="42">
        <f t="shared" si="4"/>
        <v>19.240000000000002</v>
      </c>
      <c r="R17" s="70"/>
    </row>
    <row r="18" spans="1:19" customFormat="1" x14ac:dyDescent="0.2">
      <c r="A18" s="72"/>
      <c r="B18" s="34">
        <f t="shared" si="2"/>
        <v>14</v>
      </c>
      <c r="C18" s="83" t="s">
        <v>1559</v>
      </c>
      <c r="D18" s="55">
        <v>44798</v>
      </c>
      <c r="E18" s="2" t="s">
        <v>40</v>
      </c>
      <c r="F18" s="47" t="s">
        <v>46</v>
      </c>
      <c r="G18" s="47" t="s">
        <v>69</v>
      </c>
      <c r="H18" s="47">
        <v>1100</v>
      </c>
      <c r="I18" s="47" t="s">
        <v>133</v>
      </c>
      <c r="J18" s="47" t="s">
        <v>120</v>
      </c>
      <c r="K18" s="33" t="s">
        <v>66</v>
      </c>
      <c r="L18" s="10">
        <v>4.92</v>
      </c>
      <c r="M18" s="27">
        <f t="shared" si="0"/>
        <v>1</v>
      </c>
      <c r="N18" s="28">
        <v>1.97</v>
      </c>
      <c r="O18" s="27">
        <f t="shared" si="1"/>
        <v>0.5</v>
      </c>
      <c r="P18" s="40">
        <f t="shared" si="6"/>
        <v>-1.5</v>
      </c>
      <c r="Q18" s="42">
        <f t="shared" si="4"/>
        <v>17.740000000000002</v>
      </c>
      <c r="R18" s="70"/>
    </row>
    <row r="19" spans="1:19" customFormat="1" x14ac:dyDescent="0.2">
      <c r="A19" s="72"/>
      <c r="B19" s="34">
        <f t="shared" si="2"/>
        <v>15</v>
      </c>
      <c r="C19" s="83" t="s">
        <v>1599</v>
      </c>
      <c r="D19" s="55">
        <v>44799</v>
      </c>
      <c r="E19" s="2" t="s">
        <v>44</v>
      </c>
      <c r="F19" s="47" t="s">
        <v>36</v>
      </c>
      <c r="G19" s="47" t="s">
        <v>67</v>
      </c>
      <c r="H19" s="47">
        <v>1200</v>
      </c>
      <c r="I19" s="47" t="s">
        <v>128</v>
      </c>
      <c r="J19" s="47" t="s">
        <v>120</v>
      </c>
      <c r="K19" s="33" t="s">
        <v>12</v>
      </c>
      <c r="L19" s="10">
        <v>3.17</v>
      </c>
      <c r="M19" s="27">
        <f t="shared" ref="M19" si="7">IF(L19&gt;0,M$3,0)</f>
        <v>1</v>
      </c>
      <c r="N19" s="28">
        <v>1.75</v>
      </c>
      <c r="O19" s="27">
        <f t="shared" ref="O19" si="8">IF(N19&gt;0,O$3,0)</f>
        <v>0.5</v>
      </c>
      <c r="P19" s="40">
        <f t="shared" si="6"/>
        <v>-0.63</v>
      </c>
      <c r="Q19" s="42">
        <f t="shared" ref="Q19" si="9">P19+Q18</f>
        <v>17.110000000000003</v>
      </c>
      <c r="R19" s="70"/>
    </row>
    <row r="20" spans="1:19" x14ac:dyDescent="0.2">
      <c r="A20" s="72"/>
      <c r="B20" s="34">
        <f t="shared" si="2"/>
        <v>16</v>
      </c>
      <c r="C20" s="83" t="s">
        <v>1597</v>
      </c>
      <c r="D20" s="55">
        <v>44799</v>
      </c>
      <c r="E20" s="2" t="s">
        <v>588</v>
      </c>
      <c r="F20" s="47" t="s">
        <v>41</v>
      </c>
      <c r="G20" s="47" t="s">
        <v>69</v>
      </c>
      <c r="H20" s="47">
        <v>1200</v>
      </c>
      <c r="I20" s="47" t="s">
        <v>131</v>
      </c>
      <c r="J20" s="47" t="s">
        <v>178</v>
      </c>
      <c r="K20" s="33" t="s">
        <v>110</v>
      </c>
      <c r="L20" s="10">
        <v>8.0500000000000007</v>
      </c>
      <c r="M20" s="27">
        <f t="shared" ref="M20" si="10">IF(L20&gt;0,M$3,0)</f>
        <v>1</v>
      </c>
      <c r="N20" s="28">
        <v>2.69</v>
      </c>
      <c r="O20" s="27">
        <f t="shared" ref="O20" si="11">IF(N20&gt;0,O$3,0)</f>
        <v>0.5</v>
      </c>
      <c r="P20" s="40">
        <f t="shared" si="6"/>
        <v>-1.5</v>
      </c>
      <c r="Q20" s="42">
        <f t="shared" ref="Q20" si="12">P20+Q19</f>
        <v>15.610000000000003</v>
      </c>
      <c r="R20" s="70"/>
    </row>
    <row r="21" spans="1:19" x14ac:dyDescent="0.2">
      <c r="A21" s="72"/>
      <c r="B21" s="34">
        <f t="shared" si="2"/>
        <v>17</v>
      </c>
      <c r="C21" s="83" t="s">
        <v>1271</v>
      </c>
      <c r="D21" s="55">
        <v>44800</v>
      </c>
      <c r="E21" s="2" t="s">
        <v>240</v>
      </c>
      <c r="F21" s="47" t="s">
        <v>36</v>
      </c>
      <c r="G21" s="47" t="s">
        <v>67</v>
      </c>
      <c r="H21" s="47">
        <v>1200</v>
      </c>
      <c r="I21" s="47" t="s">
        <v>131</v>
      </c>
      <c r="J21" s="47" t="s">
        <v>178</v>
      </c>
      <c r="K21" s="33" t="s">
        <v>9</v>
      </c>
      <c r="L21" s="10">
        <v>1.57</v>
      </c>
      <c r="M21" s="27">
        <f t="shared" ref="M21" si="13">IF(L21&gt;0,M$3,0)</f>
        <v>1</v>
      </c>
      <c r="N21" s="28">
        <v>1.0900000000000001</v>
      </c>
      <c r="O21" s="27">
        <f t="shared" ref="O21" si="14">IF(N21&gt;0,O$3,0)</f>
        <v>0.5</v>
      </c>
      <c r="P21" s="40">
        <f t="shared" si="6"/>
        <v>0.62</v>
      </c>
      <c r="Q21" s="42">
        <f t="shared" ref="Q21" si="15">P21+Q20</f>
        <v>16.230000000000004</v>
      </c>
      <c r="R21" s="70"/>
    </row>
    <row r="22" spans="1:19" x14ac:dyDescent="0.2">
      <c r="A22" s="72"/>
      <c r="B22" s="34">
        <f t="shared" si="2"/>
        <v>18</v>
      </c>
      <c r="C22" s="83" t="s">
        <v>1604</v>
      </c>
      <c r="D22" s="55">
        <v>44801</v>
      </c>
      <c r="E22" s="2" t="s">
        <v>14</v>
      </c>
      <c r="F22" s="47" t="s">
        <v>36</v>
      </c>
      <c r="G22" s="47" t="s">
        <v>67</v>
      </c>
      <c r="H22" s="47">
        <v>1217</v>
      </c>
      <c r="I22" s="47" t="s">
        <v>133</v>
      </c>
      <c r="J22" s="47" t="s">
        <v>120</v>
      </c>
      <c r="K22" s="33" t="s">
        <v>9</v>
      </c>
      <c r="L22" s="10">
        <v>5.4</v>
      </c>
      <c r="M22" s="27">
        <f t="shared" ref="M22" si="16">IF(L22&gt;0,M$3,0)</f>
        <v>1</v>
      </c>
      <c r="N22" s="28">
        <v>1.94</v>
      </c>
      <c r="O22" s="27">
        <f t="shared" ref="O22" si="17">IF(N22&gt;0,O$3,0)</f>
        <v>0.5</v>
      </c>
      <c r="P22" s="40">
        <f t="shared" si="6"/>
        <v>4.87</v>
      </c>
      <c r="Q22" s="42">
        <f t="shared" ref="Q22" si="18">P22+Q21</f>
        <v>21.100000000000005</v>
      </c>
      <c r="R22" s="70"/>
    </row>
    <row r="23" spans="1:19" x14ac:dyDescent="0.2">
      <c r="A23" s="72"/>
      <c r="B23" s="48">
        <f t="shared" si="2"/>
        <v>19</v>
      </c>
      <c r="C23" s="125" t="s">
        <v>1609</v>
      </c>
      <c r="D23" s="39">
        <v>44804</v>
      </c>
      <c r="E23" s="9" t="s">
        <v>43</v>
      </c>
      <c r="F23" s="50" t="s">
        <v>10</v>
      </c>
      <c r="G23" s="50" t="s">
        <v>147</v>
      </c>
      <c r="H23" s="50">
        <v>1400</v>
      </c>
      <c r="I23" s="50" t="s">
        <v>133</v>
      </c>
      <c r="J23" s="50" t="s">
        <v>120</v>
      </c>
      <c r="K23" s="35" t="s">
        <v>56</v>
      </c>
      <c r="L23" s="36">
        <v>12.5</v>
      </c>
      <c r="M23" s="37">
        <f t="shared" ref="M23" si="19">IF(L23&gt;0,M$3,0)</f>
        <v>1</v>
      </c>
      <c r="N23" s="38">
        <v>3.47</v>
      </c>
      <c r="O23" s="37">
        <f t="shared" ref="O23" si="20">IF(N23&gt;0,O$3,0)</f>
        <v>0.5</v>
      </c>
      <c r="P23" s="41">
        <f t="shared" si="6"/>
        <v>-1.5</v>
      </c>
      <c r="Q23" s="45">
        <f t="shared" ref="Q23" si="21">P23+Q22</f>
        <v>19.600000000000005</v>
      </c>
      <c r="R23" s="70"/>
    </row>
    <row r="24" spans="1:19" x14ac:dyDescent="0.2">
      <c r="A24" s="72"/>
      <c r="B24" s="34">
        <f t="shared" si="2"/>
        <v>20</v>
      </c>
      <c r="C24" s="83" t="s">
        <v>1615</v>
      </c>
      <c r="D24" s="55">
        <v>44809</v>
      </c>
      <c r="E24" s="2" t="s">
        <v>1616</v>
      </c>
      <c r="F24" s="47" t="s">
        <v>41</v>
      </c>
      <c r="G24" s="47" t="s">
        <v>1230</v>
      </c>
      <c r="H24" s="47">
        <v>1200</v>
      </c>
      <c r="I24" s="47" t="s">
        <v>131</v>
      </c>
      <c r="J24" s="47" t="s">
        <v>178</v>
      </c>
      <c r="K24" s="33" t="s">
        <v>9</v>
      </c>
      <c r="L24" s="10">
        <v>2.48</v>
      </c>
      <c r="M24" s="27">
        <f t="shared" ref="M24" si="22">IF(L24&gt;0,M$3,0)</f>
        <v>1</v>
      </c>
      <c r="N24" s="28">
        <v>1.34</v>
      </c>
      <c r="O24" s="27">
        <f t="shared" ref="O24" si="23">IF(N24&gt;0,O$3,0)</f>
        <v>0.5</v>
      </c>
      <c r="P24" s="40">
        <f t="shared" si="6"/>
        <v>1.65</v>
      </c>
      <c r="Q24" s="42">
        <f t="shared" ref="Q24" si="24">P24+Q23</f>
        <v>21.250000000000004</v>
      </c>
      <c r="R24" s="70"/>
    </row>
    <row r="25" spans="1:19" x14ac:dyDescent="0.2">
      <c r="A25" s="72"/>
      <c r="B25" s="34">
        <f t="shared" si="2"/>
        <v>21</v>
      </c>
      <c r="C25" s="83" t="s">
        <v>1623</v>
      </c>
      <c r="D25" s="55">
        <v>44814</v>
      </c>
      <c r="E25" s="2" t="s">
        <v>240</v>
      </c>
      <c r="F25" s="47" t="s">
        <v>41</v>
      </c>
      <c r="G25" s="47" t="s">
        <v>67</v>
      </c>
      <c r="H25" s="47">
        <v>1200</v>
      </c>
      <c r="I25" s="47" t="s">
        <v>131</v>
      </c>
      <c r="J25" s="47" t="s">
        <v>178</v>
      </c>
      <c r="K25" s="33" t="s">
        <v>9</v>
      </c>
      <c r="L25" s="10">
        <v>6.4</v>
      </c>
      <c r="M25" s="27">
        <f t="shared" ref="M25" si="25">IF(L25&gt;0,M$3,0)</f>
        <v>1</v>
      </c>
      <c r="N25" s="28">
        <v>2.36</v>
      </c>
      <c r="O25" s="27">
        <f t="shared" ref="O25" si="26">IF(N25&gt;0,O$3,0)</f>
        <v>0.5</v>
      </c>
      <c r="P25" s="40">
        <f t="shared" si="6"/>
        <v>6.08</v>
      </c>
      <c r="Q25" s="42">
        <f t="shared" ref="Q25" si="27">P25+Q24</f>
        <v>27.330000000000005</v>
      </c>
      <c r="R25" s="70"/>
    </row>
    <row r="26" spans="1:19" x14ac:dyDescent="0.2">
      <c r="A26" s="72"/>
      <c r="B26" s="34">
        <f t="shared" si="2"/>
        <v>22</v>
      </c>
      <c r="C26" s="83" t="s">
        <v>1633</v>
      </c>
      <c r="D26" s="55">
        <v>44818</v>
      </c>
      <c r="E26" s="2" t="s">
        <v>43</v>
      </c>
      <c r="F26" s="47" t="s">
        <v>46</v>
      </c>
      <c r="G26" s="47" t="s">
        <v>69</v>
      </c>
      <c r="H26" s="47">
        <v>1300</v>
      </c>
      <c r="I26" s="47" t="s">
        <v>132</v>
      </c>
      <c r="J26" s="47" t="s">
        <v>120</v>
      </c>
      <c r="K26" s="33" t="s">
        <v>65</v>
      </c>
      <c r="L26" s="10">
        <v>3.1</v>
      </c>
      <c r="M26" s="27">
        <f t="shared" ref="M26" si="28">IF(L26&gt;0,M$3,0)</f>
        <v>1</v>
      </c>
      <c r="N26" s="28">
        <v>2.04</v>
      </c>
      <c r="O26" s="27">
        <f t="shared" ref="O26" si="29">IF(N26&gt;0,O$3,0)</f>
        <v>0.5</v>
      </c>
      <c r="P26" s="40">
        <f t="shared" si="6"/>
        <v>-1.5</v>
      </c>
      <c r="Q26" s="42">
        <f t="shared" ref="Q26" si="30">P26+Q25</f>
        <v>25.830000000000005</v>
      </c>
      <c r="R26" s="70"/>
    </row>
    <row r="27" spans="1:19" x14ac:dyDescent="0.2">
      <c r="A27" s="72"/>
      <c r="B27" s="34">
        <f t="shared" si="2"/>
        <v>23</v>
      </c>
      <c r="C27" s="83" t="s">
        <v>1620</v>
      </c>
      <c r="D27" s="55">
        <v>44822</v>
      </c>
      <c r="E27" s="2" t="s">
        <v>31</v>
      </c>
      <c r="F27" s="47" t="s">
        <v>48</v>
      </c>
      <c r="G27" s="47" t="s">
        <v>71</v>
      </c>
      <c r="H27" s="47">
        <v>1100</v>
      </c>
      <c r="I27" s="47" t="s">
        <v>133</v>
      </c>
      <c r="J27" s="47" t="s">
        <v>120</v>
      </c>
      <c r="K27" s="33" t="s">
        <v>9</v>
      </c>
      <c r="L27" s="10">
        <v>2.33</v>
      </c>
      <c r="M27" s="27">
        <f t="shared" ref="M27" si="31">IF(L27&gt;0,M$3,0)</f>
        <v>1</v>
      </c>
      <c r="N27" s="28">
        <v>1.29</v>
      </c>
      <c r="O27" s="27">
        <f t="shared" ref="O27" si="32">IF(N27&gt;0,O$3,0)</f>
        <v>0.5</v>
      </c>
      <c r="P27" s="40">
        <f t="shared" si="6"/>
        <v>1.48</v>
      </c>
      <c r="Q27" s="42">
        <f t="shared" ref="Q27" si="33">P27+Q26</f>
        <v>27.310000000000006</v>
      </c>
      <c r="R27" s="70"/>
    </row>
    <row r="28" spans="1:19" x14ac:dyDescent="0.2">
      <c r="A28" s="72"/>
      <c r="B28" s="34">
        <f t="shared" si="2"/>
        <v>24</v>
      </c>
      <c r="C28" s="83" t="s">
        <v>1547</v>
      </c>
      <c r="D28" s="55">
        <v>44825</v>
      </c>
      <c r="E28" s="2" t="s">
        <v>40</v>
      </c>
      <c r="F28" s="47" t="s">
        <v>10</v>
      </c>
      <c r="G28" s="47" t="s">
        <v>67</v>
      </c>
      <c r="H28" s="47">
        <v>1400</v>
      </c>
      <c r="I28" s="47" t="s">
        <v>133</v>
      </c>
      <c r="J28" s="47" t="s">
        <v>120</v>
      </c>
      <c r="K28" s="33" t="s">
        <v>8</v>
      </c>
      <c r="L28" s="10">
        <v>5.3</v>
      </c>
      <c r="M28" s="27">
        <f t="shared" ref="M28" si="34">IF(L28&gt;0,M$3,0)</f>
        <v>1</v>
      </c>
      <c r="N28" s="28">
        <v>1.71</v>
      </c>
      <c r="O28" s="27">
        <f t="shared" ref="O28" si="35">IF(N28&gt;0,O$3,0)</f>
        <v>0.5</v>
      </c>
      <c r="P28" s="40">
        <f t="shared" si="6"/>
        <v>-0.65</v>
      </c>
      <c r="Q28" s="42">
        <f t="shared" ref="Q28" si="36">P28+Q27</f>
        <v>26.660000000000007</v>
      </c>
      <c r="R28" s="70"/>
    </row>
    <row r="29" spans="1:19" x14ac:dyDescent="0.2">
      <c r="A29" s="72"/>
      <c r="B29" s="34">
        <f t="shared" si="2"/>
        <v>25</v>
      </c>
      <c r="C29" s="83" t="s">
        <v>1647</v>
      </c>
      <c r="D29" s="55">
        <v>44826</v>
      </c>
      <c r="E29" s="2" t="s">
        <v>14</v>
      </c>
      <c r="F29" s="47" t="s">
        <v>10</v>
      </c>
      <c r="G29" s="47" t="s">
        <v>67</v>
      </c>
      <c r="H29" s="47">
        <v>1017</v>
      </c>
      <c r="I29" s="47" t="s">
        <v>131</v>
      </c>
      <c r="J29" s="47" t="s">
        <v>120</v>
      </c>
      <c r="K29" s="33" t="s">
        <v>110</v>
      </c>
      <c r="L29" s="10">
        <v>3.47</v>
      </c>
      <c r="M29" s="27">
        <f t="shared" ref="M29" si="37">IF(L29&gt;0,M$3,0)</f>
        <v>1</v>
      </c>
      <c r="N29" s="28">
        <v>1.65</v>
      </c>
      <c r="O29" s="27">
        <f t="shared" ref="O29" si="38">IF(N29&gt;0,O$3,0)</f>
        <v>0.5</v>
      </c>
      <c r="P29" s="40">
        <f t="shared" si="6"/>
        <v>-1.5</v>
      </c>
      <c r="Q29" s="42">
        <f t="shared" ref="Q29" si="39">P29+Q28</f>
        <v>25.160000000000007</v>
      </c>
      <c r="R29" s="70"/>
    </row>
    <row r="30" spans="1:19" x14ac:dyDescent="0.2">
      <c r="A30" s="72"/>
      <c r="B30" s="34">
        <f t="shared" si="2"/>
        <v>26</v>
      </c>
      <c r="C30" s="83" t="s">
        <v>964</v>
      </c>
      <c r="D30" s="55">
        <v>44826</v>
      </c>
      <c r="E30" s="2" t="s">
        <v>14</v>
      </c>
      <c r="F30" s="47" t="s">
        <v>48</v>
      </c>
      <c r="G30" s="47" t="s">
        <v>69</v>
      </c>
      <c r="H30" s="47">
        <v>1117</v>
      </c>
      <c r="I30" s="47" t="s">
        <v>131</v>
      </c>
      <c r="J30" s="47" t="s">
        <v>120</v>
      </c>
      <c r="K30" s="33" t="s">
        <v>56</v>
      </c>
      <c r="L30" s="10">
        <v>1.75</v>
      </c>
      <c r="M30" s="27">
        <f t="shared" ref="M30" si="40">IF(L30&gt;0,M$3,0)</f>
        <v>1</v>
      </c>
      <c r="N30" s="28">
        <v>1.21</v>
      </c>
      <c r="O30" s="27">
        <f t="shared" ref="O30" si="41">IF(N30&gt;0,O$3,0)</f>
        <v>0.5</v>
      </c>
      <c r="P30" s="40">
        <f t="shared" si="6"/>
        <v>-1.5</v>
      </c>
      <c r="Q30" s="42">
        <f t="shared" ref="Q30" si="42">P30+Q29</f>
        <v>23.660000000000007</v>
      </c>
      <c r="R30" s="70"/>
    </row>
    <row r="31" spans="1:19" x14ac:dyDescent="0.2">
      <c r="A31" s="72"/>
      <c r="B31" s="34">
        <f t="shared" si="2"/>
        <v>27</v>
      </c>
      <c r="C31" s="83" t="s">
        <v>1518</v>
      </c>
      <c r="D31" s="55">
        <v>44829</v>
      </c>
      <c r="E31" s="2" t="s">
        <v>43</v>
      </c>
      <c r="F31" s="47" t="s">
        <v>46</v>
      </c>
      <c r="G31" s="47" t="s">
        <v>177</v>
      </c>
      <c r="H31" s="47">
        <v>1400</v>
      </c>
      <c r="I31" s="47" t="s">
        <v>131</v>
      </c>
      <c r="J31" s="47" t="s">
        <v>120</v>
      </c>
      <c r="K31" s="33" t="s">
        <v>9</v>
      </c>
      <c r="L31" s="10">
        <v>4.5</v>
      </c>
      <c r="M31" s="27">
        <f t="shared" ref="M31:M32" si="43">IF(L31&gt;0,M$3,0)</f>
        <v>1</v>
      </c>
      <c r="N31" s="28">
        <v>1.84</v>
      </c>
      <c r="O31" s="27">
        <f t="shared" ref="O31:O32" si="44">IF(N31&gt;0,O$3,0)</f>
        <v>0.5</v>
      </c>
      <c r="P31" s="40">
        <f t="shared" si="6"/>
        <v>3.92</v>
      </c>
      <c r="Q31" s="42">
        <f t="shared" ref="Q31:Q32" si="45">P31+Q30</f>
        <v>27.580000000000005</v>
      </c>
      <c r="R31" s="70"/>
      <c r="S31" s="1"/>
    </row>
    <row r="32" spans="1:19" x14ac:dyDescent="0.2">
      <c r="A32" s="72"/>
      <c r="B32" s="34">
        <f>B31+1</f>
        <v>28</v>
      </c>
      <c r="C32" s="83" t="s">
        <v>1618</v>
      </c>
      <c r="D32" s="55">
        <v>44832</v>
      </c>
      <c r="E32" s="2" t="s">
        <v>15</v>
      </c>
      <c r="F32" s="47" t="s">
        <v>10</v>
      </c>
      <c r="G32" s="47" t="s">
        <v>67</v>
      </c>
      <c r="H32" s="47">
        <v>1400</v>
      </c>
      <c r="I32" s="47" t="s">
        <v>131</v>
      </c>
      <c r="J32" s="47" t="s">
        <v>120</v>
      </c>
      <c r="K32" s="33" t="s">
        <v>56</v>
      </c>
      <c r="L32" s="10">
        <v>4.66</v>
      </c>
      <c r="M32" s="27">
        <f t="shared" si="43"/>
        <v>1</v>
      </c>
      <c r="N32" s="28">
        <v>1.69</v>
      </c>
      <c r="O32" s="27">
        <f t="shared" si="44"/>
        <v>0.5</v>
      </c>
      <c r="P32" s="40">
        <f t="shared" si="6"/>
        <v>-1.5</v>
      </c>
      <c r="Q32" s="42">
        <f t="shared" si="45"/>
        <v>26.080000000000005</v>
      </c>
      <c r="R32" s="70"/>
      <c r="S32" s="1"/>
    </row>
    <row r="33" spans="1:18" x14ac:dyDescent="0.2">
      <c r="A33" s="72"/>
      <c r="B33" s="48">
        <f>B32+1</f>
        <v>29</v>
      </c>
      <c r="C33" s="125" t="s">
        <v>1635</v>
      </c>
      <c r="D33" s="39">
        <v>44833</v>
      </c>
      <c r="E33" s="9" t="s">
        <v>51</v>
      </c>
      <c r="F33" s="50" t="s">
        <v>645</v>
      </c>
      <c r="G33" s="50" t="s">
        <v>69</v>
      </c>
      <c r="H33" s="50">
        <v>1447</v>
      </c>
      <c r="I33" s="50" t="s">
        <v>131</v>
      </c>
      <c r="J33" s="50" t="s">
        <v>120</v>
      </c>
      <c r="K33" s="35" t="s">
        <v>86</v>
      </c>
      <c r="L33" s="36">
        <v>20</v>
      </c>
      <c r="M33" s="37">
        <f t="shared" ref="M33" si="46">IF(L33&gt;0,M$3,0)</f>
        <v>1</v>
      </c>
      <c r="N33" s="38">
        <v>4.2</v>
      </c>
      <c r="O33" s="37">
        <f t="shared" ref="O33" si="47">IF(N33&gt;0,O$3,0)</f>
        <v>0.5</v>
      </c>
      <c r="P33" s="41">
        <f t="shared" si="6"/>
        <v>-1.5</v>
      </c>
      <c r="Q33" s="45">
        <f>P33+Q32</f>
        <v>24.580000000000005</v>
      </c>
      <c r="R33" s="70"/>
    </row>
    <row r="34" spans="1:18" x14ac:dyDescent="0.2">
      <c r="A34" s="72"/>
      <c r="B34" s="34">
        <f t="shared" si="2"/>
        <v>30</v>
      </c>
      <c r="C34" s="83" t="s">
        <v>918</v>
      </c>
      <c r="D34" s="55">
        <v>44835</v>
      </c>
      <c r="E34" s="2" t="s">
        <v>485</v>
      </c>
      <c r="F34" s="47" t="s">
        <v>36</v>
      </c>
      <c r="G34" s="47" t="s">
        <v>1665</v>
      </c>
      <c r="H34" s="47">
        <v>1000</v>
      </c>
      <c r="I34" s="47" t="s">
        <v>132</v>
      </c>
      <c r="J34" s="47" t="s">
        <v>260</v>
      </c>
      <c r="K34" s="33" t="s">
        <v>9</v>
      </c>
      <c r="L34" s="10">
        <v>2.85</v>
      </c>
      <c r="M34" s="27">
        <f t="shared" ref="M34:M35" si="48">IF(L34&gt;0,M$3,0)</f>
        <v>1</v>
      </c>
      <c r="N34" s="28">
        <v>1.4</v>
      </c>
      <c r="O34" s="27">
        <f t="shared" ref="O34:O35" si="49">IF(N34&gt;0,O$3,0)</f>
        <v>0.5</v>
      </c>
      <c r="P34" s="40">
        <f t="shared" si="6"/>
        <v>2.0499999999999998</v>
      </c>
      <c r="Q34" s="42">
        <f t="shared" ref="Q34:Q35" si="50">P34+Q33</f>
        <v>26.630000000000006</v>
      </c>
      <c r="R34" s="70"/>
    </row>
    <row r="35" spans="1:18" x14ac:dyDescent="0.2">
      <c r="A35" s="72"/>
      <c r="B35" s="34">
        <f t="shared" si="2"/>
        <v>31</v>
      </c>
      <c r="C35" s="83" t="s">
        <v>1671</v>
      </c>
      <c r="D35" s="55">
        <v>44841</v>
      </c>
      <c r="E35" s="2" t="s">
        <v>1672</v>
      </c>
      <c r="F35" s="47" t="s">
        <v>10</v>
      </c>
      <c r="G35" s="47" t="s">
        <v>1230</v>
      </c>
      <c r="H35" s="47">
        <v>1000</v>
      </c>
      <c r="I35" s="47" t="s">
        <v>131</v>
      </c>
      <c r="J35" s="47" t="s">
        <v>178</v>
      </c>
      <c r="K35" s="33" t="s">
        <v>12</v>
      </c>
      <c r="L35" s="10">
        <v>7.15</v>
      </c>
      <c r="M35" s="27">
        <f t="shared" si="48"/>
        <v>1</v>
      </c>
      <c r="N35" s="28">
        <v>1.9</v>
      </c>
      <c r="O35" s="27">
        <f t="shared" si="49"/>
        <v>0.5</v>
      </c>
      <c r="P35" s="40">
        <f t="shared" si="6"/>
        <v>-0.55000000000000004</v>
      </c>
      <c r="Q35" s="42">
        <f t="shared" si="50"/>
        <v>26.080000000000005</v>
      </c>
      <c r="R35" s="70"/>
    </row>
    <row r="36" spans="1:18" x14ac:dyDescent="0.2">
      <c r="A36" s="72"/>
      <c r="B36" s="34">
        <f t="shared" si="2"/>
        <v>32</v>
      </c>
      <c r="C36" s="83" t="s">
        <v>1673</v>
      </c>
      <c r="D36" s="55">
        <v>44842</v>
      </c>
      <c r="E36" s="2" t="s">
        <v>49</v>
      </c>
      <c r="F36" s="47" t="s">
        <v>25</v>
      </c>
      <c r="G36" s="47" t="s">
        <v>245</v>
      </c>
      <c r="H36" s="47">
        <v>1000</v>
      </c>
      <c r="I36" s="47" t="s">
        <v>131</v>
      </c>
      <c r="J36" s="47" t="s">
        <v>120</v>
      </c>
      <c r="K36" s="33" t="s">
        <v>9</v>
      </c>
      <c r="L36" s="10">
        <v>3.32</v>
      </c>
      <c r="M36" s="27">
        <f t="shared" ref="M36" si="51">IF(L36&gt;0,M$3,0)</f>
        <v>1</v>
      </c>
      <c r="N36" s="28">
        <v>1.62</v>
      </c>
      <c r="O36" s="27">
        <f t="shared" ref="O36" si="52">IF(N36&gt;0,O$3,0)</f>
        <v>0.5</v>
      </c>
      <c r="P36" s="40">
        <f t="shared" si="6"/>
        <v>2.63</v>
      </c>
      <c r="Q36" s="42">
        <f t="shared" ref="Q36" si="53">P36+Q35</f>
        <v>28.710000000000004</v>
      </c>
      <c r="R36" s="70"/>
    </row>
    <row r="37" spans="1:18" x14ac:dyDescent="0.2">
      <c r="A37" s="72"/>
      <c r="B37" s="34">
        <f t="shared" si="2"/>
        <v>33</v>
      </c>
      <c r="C37" s="83" t="s">
        <v>1674</v>
      </c>
      <c r="D37" s="55">
        <v>44842</v>
      </c>
      <c r="E37" s="2" t="s">
        <v>49</v>
      </c>
      <c r="F37" s="47" t="s">
        <v>25</v>
      </c>
      <c r="G37" s="47" t="s">
        <v>245</v>
      </c>
      <c r="H37" s="47">
        <v>1000</v>
      </c>
      <c r="I37" s="47" t="s">
        <v>131</v>
      </c>
      <c r="J37" s="47" t="s">
        <v>120</v>
      </c>
      <c r="K37" s="33" t="s">
        <v>66</v>
      </c>
      <c r="L37" s="10">
        <v>6.71</v>
      </c>
      <c r="M37" s="27">
        <f t="shared" ref="M37" si="54">IF(L37&gt;0,M$3,0)</f>
        <v>1</v>
      </c>
      <c r="N37" s="28">
        <v>3.05</v>
      </c>
      <c r="O37" s="27">
        <f t="shared" ref="O37" si="55">IF(N37&gt;0,O$3,0)</f>
        <v>0.5</v>
      </c>
      <c r="P37" s="40">
        <f t="shared" si="6"/>
        <v>-1.5</v>
      </c>
      <c r="Q37" s="42">
        <f t="shared" ref="Q37" si="56">P37+Q36</f>
        <v>27.210000000000004</v>
      </c>
      <c r="R37" s="70"/>
    </row>
    <row r="38" spans="1:18" x14ac:dyDescent="0.2">
      <c r="A38" s="72"/>
      <c r="B38" s="34">
        <f t="shared" si="2"/>
        <v>34</v>
      </c>
      <c r="C38" s="83" t="s">
        <v>1562</v>
      </c>
      <c r="D38" s="55">
        <v>44846</v>
      </c>
      <c r="E38" s="2" t="s">
        <v>886</v>
      </c>
      <c r="F38" s="47" t="s">
        <v>10</v>
      </c>
      <c r="G38" s="47" t="s">
        <v>67</v>
      </c>
      <c r="H38" s="47">
        <v>1200</v>
      </c>
      <c r="I38" s="47" t="s">
        <v>133</v>
      </c>
      <c r="J38" s="47" t="s">
        <v>178</v>
      </c>
      <c r="K38" s="33" t="s">
        <v>12</v>
      </c>
      <c r="L38" s="10">
        <v>2.36</v>
      </c>
      <c r="M38" s="27">
        <f t="shared" ref="M38:M39" si="57">IF(L38&gt;0,M$3,0)</f>
        <v>1</v>
      </c>
      <c r="N38" s="28">
        <v>1.26</v>
      </c>
      <c r="O38" s="27">
        <f t="shared" ref="O38:O39" si="58">IF(N38&gt;0,O$3,0)</f>
        <v>0.5</v>
      </c>
      <c r="P38" s="40">
        <f t="shared" si="6"/>
        <v>-0.87</v>
      </c>
      <c r="Q38" s="42">
        <f t="shared" ref="Q38:Q39" si="59">P38+Q37</f>
        <v>26.340000000000003</v>
      </c>
      <c r="R38" s="70"/>
    </row>
    <row r="39" spans="1:18" x14ac:dyDescent="0.2">
      <c r="A39" s="72"/>
      <c r="B39" s="34">
        <f t="shared" si="2"/>
        <v>35</v>
      </c>
      <c r="C39" s="83" t="s">
        <v>1707</v>
      </c>
      <c r="D39" s="55">
        <v>44856</v>
      </c>
      <c r="E39" s="2" t="s">
        <v>27</v>
      </c>
      <c r="F39" s="47" t="s">
        <v>25</v>
      </c>
      <c r="G39" s="47" t="s">
        <v>245</v>
      </c>
      <c r="H39" s="47">
        <v>1000</v>
      </c>
      <c r="I39" s="47" t="s">
        <v>131</v>
      </c>
      <c r="J39" s="47" t="s">
        <v>120</v>
      </c>
      <c r="K39" s="33" t="s">
        <v>9</v>
      </c>
      <c r="L39" s="10">
        <v>3.52</v>
      </c>
      <c r="M39" s="27">
        <f t="shared" si="57"/>
        <v>1</v>
      </c>
      <c r="N39" s="28">
        <v>1.89</v>
      </c>
      <c r="O39" s="27">
        <f t="shared" si="58"/>
        <v>0.5</v>
      </c>
      <c r="P39" s="40">
        <f t="shared" si="6"/>
        <v>2.97</v>
      </c>
      <c r="Q39" s="42">
        <f t="shared" si="59"/>
        <v>29.310000000000002</v>
      </c>
      <c r="R39" s="70"/>
    </row>
    <row r="40" spans="1:18" x14ac:dyDescent="0.2">
      <c r="A40" s="72"/>
      <c r="B40" s="34">
        <f t="shared" si="2"/>
        <v>36</v>
      </c>
      <c r="C40" s="83" t="s">
        <v>1708</v>
      </c>
      <c r="D40" s="55">
        <v>44856</v>
      </c>
      <c r="E40" s="2" t="s">
        <v>27</v>
      </c>
      <c r="F40" s="47" t="s">
        <v>25</v>
      </c>
      <c r="G40" s="47" t="s">
        <v>245</v>
      </c>
      <c r="H40" s="47">
        <v>1000</v>
      </c>
      <c r="I40" s="47" t="s">
        <v>131</v>
      </c>
      <c r="J40" s="47" t="s">
        <v>120</v>
      </c>
      <c r="K40" s="33" t="s">
        <v>66</v>
      </c>
      <c r="L40" s="10">
        <v>11.5</v>
      </c>
      <c r="M40" s="27">
        <f t="shared" ref="M40" si="60">IF(L40&gt;0,M$3,0)</f>
        <v>1</v>
      </c>
      <c r="N40" s="28">
        <v>5.84</v>
      </c>
      <c r="O40" s="27">
        <f t="shared" ref="O40" si="61">IF(N40&gt;0,O$3,0)</f>
        <v>0.5</v>
      </c>
      <c r="P40" s="40">
        <f t="shared" si="6"/>
        <v>-1.5</v>
      </c>
      <c r="Q40" s="42">
        <f t="shared" ref="Q40" si="62">P40+Q39</f>
        <v>27.810000000000002</v>
      </c>
      <c r="R40" s="70"/>
    </row>
    <row r="41" spans="1:18" x14ac:dyDescent="0.2">
      <c r="A41" s="72"/>
      <c r="B41" s="34">
        <f t="shared" si="2"/>
        <v>37</v>
      </c>
      <c r="C41" s="83" t="s">
        <v>1719</v>
      </c>
      <c r="D41" s="55">
        <v>44863</v>
      </c>
      <c r="E41" s="2" t="s">
        <v>31</v>
      </c>
      <c r="F41" s="47" t="s">
        <v>34</v>
      </c>
      <c r="G41" s="47" t="s">
        <v>812</v>
      </c>
      <c r="H41" s="47">
        <v>2000</v>
      </c>
      <c r="I41" s="47" t="s">
        <v>131</v>
      </c>
      <c r="J41" s="47" t="s">
        <v>120</v>
      </c>
      <c r="K41" s="33" t="s">
        <v>8</v>
      </c>
      <c r="L41" s="10">
        <v>5.35</v>
      </c>
      <c r="M41" s="27">
        <f t="shared" ref="M41" si="63">IF(L41&gt;0,M$3,0)</f>
        <v>1</v>
      </c>
      <c r="N41" s="28">
        <v>2.04</v>
      </c>
      <c r="O41" s="27">
        <f t="shared" ref="O41" si="64">IF(N41&gt;0,O$3,0)</f>
        <v>0.5</v>
      </c>
      <c r="P41" s="40">
        <f t="shared" si="6"/>
        <v>-0.48</v>
      </c>
      <c r="Q41" s="42">
        <f t="shared" ref="Q41" si="65">P41+Q40</f>
        <v>27.330000000000002</v>
      </c>
      <c r="R41" s="70"/>
    </row>
    <row r="42" spans="1:18" x14ac:dyDescent="0.2">
      <c r="A42" s="72"/>
      <c r="B42" s="48">
        <f t="shared" si="2"/>
        <v>38</v>
      </c>
      <c r="C42" s="125" t="s">
        <v>1720</v>
      </c>
      <c r="D42" s="39">
        <v>44864</v>
      </c>
      <c r="E42" s="9" t="s">
        <v>39</v>
      </c>
      <c r="F42" s="50" t="s">
        <v>25</v>
      </c>
      <c r="G42" s="50" t="s">
        <v>67</v>
      </c>
      <c r="H42" s="50">
        <v>1000</v>
      </c>
      <c r="I42" s="50" t="s">
        <v>133</v>
      </c>
      <c r="J42" s="50" t="s">
        <v>120</v>
      </c>
      <c r="K42" s="35" t="s">
        <v>12</v>
      </c>
      <c r="L42" s="36">
        <v>21</v>
      </c>
      <c r="M42" s="37">
        <f t="shared" ref="M42" si="66">IF(L42&gt;0,M$3,0)</f>
        <v>1</v>
      </c>
      <c r="N42" s="38">
        <v>4.8</v>
      </c>
      <c r="O42" s="37">
        <f t="shared" ref="O42" si="67">IF(N42&gt;0,O$3,0)</f>
        <v>0.5</v>
      </c>
      <c r="P42" s="41">
        <f t="shared" si="6"/>
        <v>0.9</v>
      </c>
      <c r="Q42" s="45">
        <f t="shared" ref="Q42" si="68">P42+Q41</f>
        <v>28.23</v>
      </c>
      <c r="R42" s="70"/>
    </row>
    <row r="43" spans="1:18" x14ac:dyDescent="0.2">
      <c r="A43" s="72"/>
      <c r="B43" s="34">
        <f t="shared" si="2"/>
        <v>39</v>
      </c>
      <c r="C43" s="83" t="s">
        <v>1726</v>
      </c>
      <c r="D43" s="55">
        <v>44866</v>
      </c>
      <c r="E43" s="2" t="s">
        <v>31</v>
      </c>
      <c r="F43" s="47" t="s">
        <v>10</v>
      </c>
      <c r="G43" s="47" t="s">
        <v>660</v>
      </c>
      <c r="H43" s="47">
        <v>1400</v>
      </c>
      <c r="I43" s="47" t="s">
        <v>131</v>
      </c>
      <c r="J43" s="47" t="s">
        <v>120</v>
      </c>
      <c r="K43" s="33" t="s">
        <v>1219</v>
      </c>
      <c r="L43" s="10">
        <v>23.34</v>
      </c>
      <c r="M43" s="27">
        <f t="shared" ref="M43" si="69">IF(L43&gt;0,M$3,0)</f>
        <v>1</v>
      </c>
      <c r="N43" s="28">
        <v>6</v>
      </c>
      <c r="O43" s="27">
        <f t="shared" ref="O43" si="70">IF(N43&gt;0,O$3,0)</f>
        <v>0.5</v>
      </c>
      <c r="P43" s="40">
        <f t="shared" si="6"/>
        <v>-1.5</v>
      </c>
      <c r="Q43" s="42">
        <f t="shared" ref="Q43" si="71">P43+Q42</f>
        <v>26.73</v>
      </c>
      <c r="R43" s="70"/>
    </row>
    <row r="44" spans="1:18" x14ac:dyDescent="0.2">
      <c r="A44" s="72"/>
      <c r="B44" s="34">
        <f t="shared" si="2"/>
        <v>40</v>
      </c>
      <c r="C44" s="83" t="s">
        <v>1730</v>
      </c>
      <c r="D44" s="55">
        <v>44868</v>
      </c>
      <c r="E44" s="2" t="s">
        <v>31</v>
      </c>
      <c r="F44" s="47" t="s">
        <v>36</v>
      </c>
      <c r="G44" s="47" t="s">
        <v>245</v>
      </c>
      <c r="H44" s="47">
        <v>1000</v>
      </c>
      <c r="I44" s="47" t="s">
        <v>131</v>
      </c>
      <c r="J44" s="47" t="s">
        <v>120</v>
      </c>
      <c r="K44" s="33" t="s">
        <v>9</v>
      </c>
      <c r="L44" s="10">
        <v>5.5</v>
      </c>
      <c r="M44" s="27">
        <f t="shared" ref="M44" si="72">IF(L44&gt;0,M$3,0)</f>
        <v>1</v>
      </c>
      <c r="N44" s="28">
        <v>2.31</v>
      </c>
      <c r="O44" s="27">
        <f t="shared" ref="O44" si="73">IF(N44&gt;0,O$3,0)</f>
        <v>0.5</v>
      </c>
      <c r="P44" s="40">
        <f t="shared" si="6"/>
        <v>5.16</v>
      </c>
      <c r="Q44" s="42">
        <f t="shared" ref="Q44" si="74">P44+Q43</f>
        <v>31.89</v>
      </c>
      <c r="R44" s="70"/>
    </row>
    <row r="45" spans="1:18" x14ac:dyDescent="0.2">
      <c r="A45" s="72"/>
      <c r="B45" s="34">
        <f t="shared" si="2"/>
        <v>41</v>
      </c>
      <c r="C45" s="83" t="s">
        <v>1715</v>
      </c>
      <c r="D45" s="55">
        <v>44868</v>
      </c>
      <c r="E45" s="2" t="s">
        <v>31</v>
      </c>
      <c r="F45" s="47" t="s">
        <v>36</v>
      </c>
      <c r="G45" s="47" t="s">
        <v>245</v>
      </c>
      <c r="H45" s="47">
        <v>1000</v>
      </c>
      <c r="I45" s="47" t="s">
        <v>131</v>
      </c>
      <c r="J45" s="47" t="s">
        <v>120</v>
      </c>
      <c r="K45" s="33" t="s">
        <v>12</v>
      </c>
      <c r="L45" s="10">
        <v>5.94</v>
      </c>
      <c r="M45" s="27">
        <f t="shared" ref="M45" si="75">IF(L45&gt;0,M$3,0)</f>
        <v>1</v>
      </c>
      <c r="N45" s="28">
        <v>2.29</v>
      </c>
      <c r="O45" s="27">
        <f t="shared" ref="O45" si="76">IF(N45&gt;0,O$3,0)</f>
        <v>0.5</v>
      </c>
      <c r="P45" s="40">
        <f t="shared" si="6"/>
        <v>-0.36</v>
      </c>
      <c r="Q45" s="42">
        <f t="shared" ref="Q45" si="77">P45+Q44</f>
        <v>31.53</v>
      </c>
      <c r="R45" s="70"/>
    </row>
    <row r="46" spans="1:18" x14ac:dyDescent="0.2">
      <c r="A46" s="72"/>
      <c r="B46" s="34">
        <f t="shared" si="2"/>
        <v>42</v>
      </c>
      <c r="C46" s="83" t="s">
        <v>1729</v>
      </c>
      <c r="D46" s="55">
        <v>44869</v>
      </c>
      <c r="E46" s="2" t="s">
        <v>44</v>
      </c>
      <c r="F46" s="47" t="s">
        <v>25</v>
      </c>
      <c r="G46" s="47" t="s">
        <v>67</v>
      </c>
      <c r="H46" s="47">
        <v>1600</v>
      </c>
      <c r="I46" s="47" t="s">
        <v>133</v>
      </c>
      <c r="J46" s="47" t="s">
        <v>120</v>
      </c>
      <c r="K46" s="33" t="s">
        <v>9</v>
      </c>
      <c r="L46" s="10">
        <v>7.74</v>
      </c>
      <c r="M46" s="27">
        <f t="shared" ref="M46" si="78">IF(L46&gt;0,M$3,0)</f>
        <v>1</v>
      </c>
      <c r="N46" s="28">
        <v>2.2799999999999998</v>
      </c>
      <c r="O46" s="27">
        <f t="shared" ref="O46" si="79">IF(N46&gt;0,O$3,0)</f>
        <v>0.5</v>
      </c>
      <c r="P46" s="40">
        <f t="shared" si="6"/>
        <v>7.38</v>
      </c>
      <c r="Q46" s="42">
        <f t="shared" ref="Q46" si="80">P46+Q45</f>
        <v>38.910000000000004</v>
      </c>
      <c r="R46" s="70"/>
    </row>
    <row r="47" spans="1:18" x14ac:dyDescent="0.2">
      <c r="A47" s="72"/>
      <c r="B47" s="34">
        <f t="shared" si="2"/>
        <v>43</v>
      </c>
      <c r="C47" s="83" t="s">
        <v>1738</v>
      </c>
      <c r="D47" s="55">
        <v>44874</v>
      </c>
      <c r="E47" s="2" t="s">
        <v>40</v>
      </c>
      <c r="F47" s="47" t="s">
        <v>36</v>
      </c>
      <c r="G47" s="47" t="s">
        <v>67</v>
      </c>
      <c r="H47" s="47">
        <v>1400</v>
      </c>
      <c r="I47" s="47" t="s">
        <v>132</v>
      </c>
      <c r="J47" s="47" t="s">
        <v>120</v>
      </c>
      <c r="K47" s="33" t="s">
        <v>56</v>
      </c>
      <c r="L47" s="10">
        <v>59.44</v>
      </c>
      <c r="M47" s="27">
        <f t="shared" ref="M47" si="81">IF(L47&gt;0,M$3,0)</f>
        <v>1</v>
      </c>
      <c r="N47" s="28">
        <v>13.91</v>
      </c>
      <c r="O47" s="27">
        <f t="shared" ref="O47" si="82">IF(N47&gt;0,O$3,0)</f>
        <v>0.5</v>
      </c>
      <c r="P47" s="40">
        <f t="shared" si="6"/>
        <v>-1.5</v>
      </c>
      <c r="Q47" s="42">
        <f t="shared" ref="Q47" si="83">P47+Q46</f>
        <v>37.410000000000004</v>
      </c>
      <c r="R47" s="70"/>
    </row>
    <row r="48" spans="1:18" x14ac:dyDescent="0.2">
      <c r="A48" s="72"/>
      <c r="B48" s="34">
        <f t="shared" si="2"/>
        <v>44</v>
      </c>
      <c r="C48" s="83" t="s">
        <v>1739</v>
      </c>
      <c r="D48" s="55">
        <v>44874</v>
      </c>
      <c r="E48" s="2" t="s">
        <v>40</v>
      </c>
      <c r="F48" s="47" t="s">
        <v>34</v>
      </c>
      <c r="G48" s="47" t="s">
        <v>67</v>
      </c>
      <c r="H48" s="47">
        <v>1100</v>
      </c>
      <c r="I48" s="47" t="s">
        <v>132</v>
      </c>
      <c r="J48" s="47" t="s">
        <v>120</v>
      </c>
      <c r="K48" s="33" t="s">
        <v>9</v>
      </c>
      <c r="L48" s="10">
        <v>5.93</v>
      </c>
      <c r="M48" s="27">
        <f>IF(L48&gt;0,M$3,0)</f>
        <v>1</v>
      </c>
      <c r="N48" s="28">
        <v>2.83</v>
      </c>
      <c r="O48" s="27">
        <f t="shared" ref="O48" si="84">IF(N48&gt;0,O$3,0)</f>
        <v>0.5</v>
      </c>
      <c r="P48" s="40">
        <f t="shared" si="6"/>
        <v>5.85</v>
      </c>
      <c r="Q48" s="42">
        <f t="shared" ref="Q48" si="85">P48+Q47</f>
        <v>43.260000000000005</v>
      </c>
      <c r="R48" s="70"/>
    </row>
    <row r="49" spans="1:18" x14ac:dyDescent="0.2">
      <c r="A49" s="72"/>
      <c r="B49" s="34">
        <f t="shared" si="2"/>
        <v>45</v>
      </c>
      <c r="C49" s="83" t="s">
        <v>1669</v>
      </c>
      <c r="D49" s="55">
        <v>44876</v>
      </c>
      <c r="E49" s="2" t="s">
        <v>1741</v>
      </c>
      <c r="F49" s="47" t="s">
        <v>36</v>
      </c>
      <c r="G49" s="47" t="s">
        <v>67</v>
      </c>
      <c r="H49" s="47">
        <v>1100</v>
      </c>
      <c r="I49" s="47" t="s">
        <v>131</v>
      </c>
      <c r="J49" s="47" t="s">
        <v>120</v>
      </c>
      <c r="K49" s="33" t="s">
        <v>9</v>
      </c>
      <c r="L49" s="10">
        <v>2.21</v>
      </c>
      <c r="M49" s="27">
        <f t="shared" ref="M49" si="86">IF(L49&gt;0,M$3,0)</f>
        <v>1</v>
      </c>
      <c r="N49" s="28">
        <v>1.3</v>
      </c>
      <c r="O49" s="27">
        <f t="shared" ref="O49" si="87">IF(N49&gt;0,O$3,0)</f>
        <v>0.5</v>
      </c>
      <c r="P49" s="40">
        <f t="shared" si="6"/>
        <v>1.36</v>
      </c>
      <c r="Q49" s="42">
        <f t="shared" ref="Q49" si="88">P49+Q48</f>
        <v>44.620000000000005</v>
      </c>
      <c r="R49" s="70"/>
    </row>
    <row r="50" spans="1:18" x14ac:dyDescent="0.2">
      <c r="A50" s="72"/>
      <c r="B50" s="34">
        <f t="shared" si="2"/>
        <v>46</v>
      </c>
      <c r="C50" s="83" t="s">
        <v>1742</v>
      </c>
      <c r="D50" s="55">
        <v>44878</v>
      </c>
      <c r="E50" s="2" t="s">
        <v>51</v>
      </c>
      <c r="F50" s="47" t="s">
        <v>25</v>
      </c>
      <c r="G50" s="47" t="s">
        <v>67</v>
      </c>
      <c r="H50" s="47">
        <v>1225</v>
      </c>
      <c r="I50" s="47" t="s">
        <v>132</v>
      </c>
      <c r="J50" s="47" t="s">
        <v>120</v>
      </c>
      <c r="K50" s="33" t="s">
        <v>62</v>
      </c>
      <c r="L50" s="10">
        <v>6.18</v>
      </c>
      <c r="M50" s="27">
        <f t="shared" ref="M50:M52" si="89">IF(L50&gt;0,M$3,0)</f>
        <v>1</v>
      </c>
      <c r="N50" s="28">
        <v>2.2400000000000002</v>
      </c>
      <c r="O50" s="27">
        <f t="shared" ref="O50:O52" si="90">IF(N50&gt;0,O$3,0)</f>
        <v>0.5</v>
      </c>
      <c r="P50" s="40">
        <f t="shared" si="6"/>
        <v>-1.5</v>
      </c>
      <c r="Q50" s="42">
        <f t="shared" ref="Q50:Q52" si="91">P50+Q49</f>
        <v>43.120000000000005</v>
      </c>
      <c r="R50" s="70"/>
    </row>
    <row r="51" spans="1:18" x14ac:dyDescent="0.2">
      <c r="A51" s="72"/>
      <c r="B51" s="34">
        <f t="shared" si="2"/>
        <v>47</v>
      </c>
      <c r="C51" s="83" t="s">
        <v>1745</v>
      </c>
      <c r="D51" s="55">
        <v>44882</v>
      </c>
      <c r="E51" s="2" t="s">
        <v>39</v>
      </c>
      <c r="F51" s="47" t="s">
        <v>34</v>
      </c>
      <c r="G51" s="47" t="s">
        <v>67</v>
      </c>
      <c r="H51" s="47">
        <v>1200</v>
      </c>
      <c r="I51" s="47" t="s">
        <v>131</v>
      </c>
      <c r="J51" s="47" t="s">
        <v>120</v>
      </c>
      <c r="K51" s="33" t="s">
        <v>12</v>
      </c>
      <c r="L51" s="10">
        <v>3.74</v>
      </c>
      <c r="M51" s="27">
        <f t="shared" si="89"/>
        <v>1</v>
      </c>
      <c r="N51" s="28">
        <v>1.72</v>
      </c>
      <c r="O51" s="27">
        <f t="shared" si="90"/>
        <v>0.5</v>
      </c>
      <c r="P51" s="40">
        <f t="shared" si="6"/>
        <v>-0.64</v>
      </c>
      <c r="Q51" s="42">
        <f t="shared" si="91"/>
        <v>42.480000000000004</v>
      </c>
      <c r="R51" s="70"/>
    </row>
    <row r="52" spans="1:18" x14ac:dyDescent="0.2">
      <c r="A52" s="72"/>
      <c r="B52" s="34">
        <f t="shared" si="2"/>
        <v>48</v>
      </c>
      <c r="C52" s="83" t="s">
        <v>1748</v>
      </c>
      <c r="D52" s="55">
        <v>44883</v>
      </c>
      <c r="E52" s="2" t="s">
        <v>27</v>
      </c>
      <c r="F52" s="47" t="s">
        <v>10</v>
      </c>
      <c r="G52" s="47" t="s">
        <v>67</v>
      </c>
      <c r="H52" s="47">
        <v>1200</v>
      </c>
      <c r="I52" s="47" t="s">
        <v>131</v>
      </c>
      <c r="J52" s="47" t="s">
        <v>120</v>
      </c>
      <c r="K52" s="33" t="s">
        <v>66</v>
      </c>
      <c r="L52" s="10">
        <v>24.58</v>
      </c>
      <c r="M52" s="27">
        <f t="shared" si="89"/>
        <v>1</v>
      </c>
      <c r="N52" s="28">
        <v>6.8</v>
      </c>
      <c r="O52" s="27">
        <f t="shared" si="90"/>
        <v>0.5</v>
      </c>
      <c r="P52" s="40">
        <f t="shared" si="6"/>
        <v>-1.5</v>
      </c>
      <c r="Q52" s="42">
        <f t="shared" si="91"/>
        <v>40.980000000000004</v>
      </c>
      <c r="R52" s="70"/>
    </row>
    <row r="53" spans="1:18" x14ac:dyDescent="0.2">
      <c r="A53" s="72"/>
      <c r="B53" s="34">
        <f t="shared" si="2"/>
        <v>49</v>
      </c>
      <c r="C53" s="83" t="s">
        <v>1749</v>
      </c>
      <c r="D53" s="55">
        <v>44884</v>
      </c>
      <c r="E53" s="2" t="s">
        <v>32</v>
      </c>
      <c r="F53" s="47" t="s">
        <v>10</v>
      </c>
      <c r="G53" s="47" t="s">
        <v>245</v>
      </c>
      <c r="H53" s="47">
        <v>1000</v>
      </c>
      <c r="I53" s="47" t="s">
        <v>132</v>
      </c>
      <c r="J53" s="47" t="s">
        <v>120</v>
      </c>
      <c r="K53" s="33" t="s">
        <v>65</v>
      </c>
      <c r="L53" s="10">
        <v>5.96</v>
      </c>
      <c r="M53" s="27">
        <f t="shared" ref="M53" si="92">IF(L53&gt;0,M$3,0)</f>
        <v>1</v>
      </c>
      <c r="N53" s="28">
        <v>2.54</v>
      </c>
      <c r="O53" s="27">
        <f t="shared" ref="O53" si="93">IF(N53&gt;0,O$3,0)</f>
        <v>0.5</v>
      </c>
      <c r="P53" s="40">
        <f t="shared" si="6"/>
        <v>-1.5</v>
      </c>
      <c r="Q53" s="42">
        <f t="shared" ref="Q53" si="94">P53+Q52</f>
        <v>39.480000000000004</v>
      </c>
      <c r="R53" s="70"/>
    </row>
    <row r="54" spans="1:18" x14ac:dyDescent="0.2">
      <c r="A54" s="72"/>
      <c r="B54" s="34">
        <f t="shared" si="2"/>
        <v>50</v>
      </c>
      <c r="C54" s="83" t="s">
        <v>766</v>
      </c>
      <c r="D54" s="55">
        <v>44884</v>
      </c>
      <c r="E54" s="2" t="s">
        <v>240</v>
      </c>
      <c r="F54" s="47" t="s">
        <v>34</v>
      </c>
      <c r="G54" s="47" t="s">
        <v>72</v>
      </c>
      <c r="H54" s="47">
        <v>1000</v>
      </c>
      <c r="I54" s="47" t="s">
        <v>132</v>
      </c>
      <c r="J54" s="47" t="s">
        <v>178</v>
      </c>
      <c r="K54" s="33" t="s">
        <v>66</v>
      </c>
      <c r="L54" s="10">
        <v>5.51</v>
      </c>
      <c r="M54" s="27">
        <f t="shared" ref="M54" si="95">IF(L54&gt;0,M$3,0)</f>
        <v>1</v>
      </c>
      <c r="N54" s="28">
        <v>2.2200000000000002</v>
      </c>
      <c r="O54" s="27">
        <f t="shared" ref="O54" si="96">IF(N54&gt;0,O$3,0)</f>
        <v>0.5</v>
      </c>
      <c r="P54" s="40">
        <f t="shared" si="6"/>
        <v>-1.5</v>
      </c>
      <c r="Q54" s="42">
        <f t="shared" ref="Q54" si="97">P54+Q53</f>
        <v>37.980000000000004</v>
      </c>
      <c r="R54" s="70"/>
    </row>
    <row r="55" spans="1:18" x14ac:dyDescent="0.2">
      <c r="A55" s="72"/>
      <c r="B55" s="34">
        <f t="shared" si="2"/>
        <v>51</v>
      </c>
      <c r="C55" s="2" t="s">
        <v>1753</v>
      </c>
      <c r="D55" s="55">
        <v>44885</v>
      </c>
      <c r="E55" s="2" t="s">
        <v>33</v>
      </c>
      <c r="F55" s="47" t="s">
        <v>36</v>
      </c>
      <c r="G55" s="47" t="s">
        <v>67</v>
      </c>
      <c r="H55" s="47">
        <v>1200</v>
      </c>
      <c r="I55" s="47" t="s">
        <v>131</v>
      </c>
      <c r="J55" s="47" t="s">
        <v>120</v>
      </c>
      <c r="K55" s="33" t="s">
        <v>9</v>
      </c>
      <c r="L55" s="10">
        <v>2.4300000000000002</v>
      </c>
      <c r="M55" s="27">
        <f t="shared" ref="M55" si="98">IF(L55&gt;0,M$3,0)</f>
        <v>1</v>
      </c>
      <c r="N55" s="28">
        <v>1.5</v>
      </c>
      <c r="O55" s="27">
        <f t="shared" ref="O55" si="99">IF(N55&gt;0,O$3,0)</f>
        <v>0.5</v>
      </c>
      <c r="P55" s="40">
        <f t="shared" si="6"/>
        <v>1.68</v>
      </c>
      <c r="Q55" s="42">
        <f t="shared" ref="Q55" si="100">P55+Q54</f>
        <v>39.660000000000004</v>
      </c>
      <c r="R55" s="70"/>
    </row>
    <row r="56" spans="1:18" x14ac:dyDescent="0.2">
      <c r="A56" s="72"/>
      <c r="B56" s="34">
        <f t="shared" si="2"/>
        <v>52</v>
      </c>
      <c r="C56" s="83" t="s">
        <v>1758</v>
      </c>
      <c r="D56" s="55">
        <v>44890</v>
      </c>
      <c r="E56" s="2" t="s">
        <v>55</v>
      </c>
      <c r="F56" s="47" t="s">
        <v>10</v>
      </c>
      <c r="G56" s="47" t="s">
        <v>67</v>
      </c>
      <c r="H56" s="47">
        <v>1100</v>
      </c>
      <c r="I56" s="47" t="s">
        <v>132</v>
      </c>
      <c r="J56" s="47" t="s">
        <v>120</v>
      </c>
      <c r="K56" s="33" t="s">
        <v>66</v>
      </c>
      <c r="L56" s="10">
        <v>14.5</v>
      </c>
      <c r="M56" s="27">
        <f t="shared" ref="M56" si="101">IF(L56&gt;0,M$3,0)</f>
        <v>1</v>
      </c>
      <c r="N56" s="28">
        <v>4.2300000000000004</v>
      </c>
      <c r="O56" s="27">
        <f t="shared" ref="O56" si="102">IF(N56&gt;0,O$3,0)</f>
        <v>0.5</v>
      </c>
      <c r="P56" s="40">
        <f t="shared" si="6"/>
        <v>-1.5</v>
      </c>
      <c r="Q56" s="42">
        <f t="shared" ref="Q56" si="103">P56+Q55</f>
        <v>38.160000000000004</v>
      </c>
      <c r="R56" s="70"/>
    </row>
    <row r="57" spans="1:18" x14ac:dyDescent="0.2">
      <c r="A57" s="72"/>
      <c r="B57" s="34">
        <f t="shared" si="2"/>
        <v>53</v>
      </c>
      <c r="C57" s="83" t="s">
        <v>1765</v>
      </c>
      <c r="D57" s="55">
        <v>44893</v>
      </c>
      <c r="E57" s="2" t="s">
        <v>35</v>
      </c>
      <c r="F57" s="47" t="s">
        <v>10</v>
      </c>
      <c r="G57" s="47" t="s">
        <v>67</v>
      </c>
      <c r="H57" s="47">
        <v>1112</v>
      </c>
      <c r="I57" s="47" t="s">
        <v>132</v>
      </c>
      <c r="J57" s="47" t="s">
        <v>120</v>
      </c>
      <c r="K57" s="33" t="s">
        <v>56</v>
      </c>
      <c r="L57" s="10">
        <v>3.08</v>
      </c>
      <c r="M57" s="27">
        <f t="shared" ref="M57" si="104">IF(L57&gt;0,M$3,0)</f>
        <v>1</v>
      </c>
      <c r="N57" s="28">
        <v>1.69</v>
      </c>
      <c r="O57" s="27">
        <f t="shared" ref="O57" si="105">IF(N57&gt;0,O$3,0)</f>
        <v>0.5</v>
      </c>
      <c r="P57" s="40">
        <f t="shared" si="6"/>
        <v>-1.5</v>
      </c>
      <c r="Q57" s="42">
        <f t="shared" ref="Q57" si="106">P57+Q56</f>
        <v>36.660000000000004</v>
      </c>
      <c r="R57" s="70"/>
    </row>
    <row r="58" spans="1:18" x14ac:dyDescent="0.2">
      <c r="A58" s="72"/>
      <c r="B58" s="34">
        <f t="shared" si="2"/>
        <v>54</v>
      </c>
      <c r="C58" s="83" t="s">
        <v>1768</v>
      </c>
      <c r="D58" s="55">
        <v>44895</v>
      </c>
      <c r="E58" s="2" t="s">
        <v>51</v>
      </c>
      <c r="F58" s="47" t="s">
        <v>34</v>
      </c>
      <c r="G58" s="47" t="s">
        <v>67</v>
      </c>
      <c r="H58" s="47">
        <v>1500</v>
      </c>
      <c r="I58" s="47" t="s">
        <v>132</v>
      </c>
      <c r="J58" s="47" t="s">
        <v>120</v>
      </c>
      <c r="K58" s="33" t="s">
        <v>62</v>
      </c>
      <c r="L58" s="10">
        <v>19.25</v>
      </c>
      <c r="M58" s="27">
        <f t="shared" ref="M58:M59" si="107">IF(L58&gt;0,M$3,0)</f>
        <v>1</v>
      </c>
      <c r="N58" s="28">
        <v>3.68</v>
      </c>
      <c r="O58" s="27">
        <f t="shared" ref="O58" si="108">IF(N58&gt;0,O$3,0)</f>
        <v>0.5</v>
      </c>
      <c r="P58" s="40">
        <f t="shared" si="6"/>
        <v>-1.5</v>
      </c>
      <c r="Q58" s="42">
        <f t="shared" ref="Q58" si="109">P58+Q57</f>
        <v>35.160000000000004</v>
      </c>
      <c r="R58" s="70"/>
    </row>
    <row r="59" spans="1:18" x14ac:dyDescent="0.2">
      <c r="A59" s="72"/>
      <c r="B59" s="48">
        <f t="shared" si="2"/>
        <v>55</v>
      </c>
      <c r="C59" s="125" t="s">
        <v>1769</v>
      </c>
      <c r="D59" s="39">
        <v>44895</v>
      </c>
      <c r="E59" s="9" t="s">
        <v>588</v>
      </c>
      <c r="F59" s="50" t="s">
        <v>13</v>
      </c>
      <c r="G59" s="50" t="s">
        <v>67</v>
      </c>
      <c r="H59" s="50">
        <v>1100</v>
      </c>
      <c r="I59" s="50" t="s">
        <v>132</v>
      </c>
      <c r="J59" s="50" t="s">
        <v>178</v>
      </c>
      <c r="K59" s="35" t="s">
        <v>12</v>
      </c>
      <c r="L59" s="36">
        <v>6.8</v>
      </c>
      <c r="M59" s="37">
        <f t="shared" si="107"/>
        <v>1</v>
      </c>
      <c r="N59" s="38">
        <v>2.84</v>
      </c>
      <c r="O59" s="37">
        <f t="shared" ref="O59" si="110">IF(N59&gt;0,O$3,0)</f>
        <v>0.5</v>
      </c>
      <c r="P59" s="41">
        <f t="shared" si="6"/>
        <v>-0.08</v>
      </c>
      <c r="Q59" s="45">
        <f t="shared" ref="Q59" si="111">P59+Q58</f>
        <v>35.080000000000005</v>
      </c>
      <c r="R59" s="70"/>
    </row>
    <row r="60" spans="1:18" x14ac:dyDescent="0.2">
      <c r="A60" s="72"/>
      <c r="B60" s="56"/>
      <c r="C60" s="57"/>
      <c r="D60" s="58"/>
      <c r="E60" s="57"/>
      <c r="F60" s="59"/>
      <c r="G60" s="59"/>
      <c r="H60" s="59"/>
      <c r="I60" s="59"/>
      <c r="J60" s="59"/>
      <c r="K60" s="60"/>
      <c r="L60" s="60"/>
      <c r="M60" s="60"/>
      <c r="N60" s="60"/>
      <c r="O60" s="60"/>
      <c r="P60" s="61"/>
      <c r="Q60" s="86" t="s">
        <v>198</v>
      </c>
      <c r="R60" s="64"/>
    </row>
  </sheetData>
  <sheetProtection algorithmName="SHA-512" hashValue="IFqnZfblcgBLAJKnnXRTYD8gatioC+rj4zX9BAF683XqEP5NsRgmeZDbQcrL9/SvsAXFM1wD9CzjiF8v9cuR4Q==" saltValue="Mv21y+tqFCUa5DTG1Q3eLQ==" spinCount="100000" sheet="1" objects="1" scenarios="1"/>
  <dataConsolidate/>
  <mergeCells count="1">
    <mergeCell ref="L1:Q2"/>
  </mergeCells>
  <pageMargins left="0.7" right="0.7" top="0.75" bottom="0.75" header="0" footer="0"/>
  <pageSetup paperSize="9" scale="4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639C0-00EC-D34D-B995-2F7A760E001F}">
  <sheetPr codeName="Sheet6">
    <pageSetUpPr fitToPage="1"/>
  </sheetPr>
  <dimension ref="A2:AU80"/>
  <sheetViews>
    <sheetView showGridLines="0" zoomScale="80" zoomScaleNormal="80" workbookViewId="0">
      <pane xSplit="4" ySplit="3" topLeftCell="E24" activePane="bottomRight" state="frozen"/>
      <selection pane="topRight" activeCell="E1" sqref="E1"/>
      <selection pane="bottomLeft" activeCell="A4" sqref="A4"/>
      <selection pane="bottomRight" activeCell="J59" sqref="J59"/>
    </sheetView>
  </sheetViews>
  <sheetFormatPr baseColWidth="10" defaultColWidth="14.5" defaultRowHeight="16" outlineLevelRow="1" outlineLevelCol="1" x14ac:dyDescent="0.2"/>
  <cols>
    <col min="1" max="1" width="2.83203125" style="2" customWidth="1"/>
    <col min="2" max="2" width="4.1640625" style="2" customWidth="1" outlineLevel="1"/>
    <col min="3" max="3" width="38.33203125" style="2" bestFit="1" customWidth="1"/>
    <col min="4" max="4" width="28.83203125" style="2" bestFit="1" customWidth="1"/>
    <col min="5" max="5" width="35" style="2" bestFit="1" customWidth="1" outlineLevel="1"/>
    <col min="6" max="6" width="10.6640625" style="2" bestFit="1" customWidth="1"/>
    <col min="7" max="7" width="13.83203125" style="2" bestFit="1" customWidth="1"/>
    <col min="8" max="8" width="5.1640625" style="47" bestFit="1" customWidth="1"/>
    <col min="9" max="9" width="8.83203125" style="47" bestFit="1" customWidth="1"/>
    <col min="10" max="10" width="8.83203125" style="47" customWidth="1"/>
    <col min="11" max="11" width="10.1640625" style="47" bestFit="1" customWidth="1"/>
    <col min="12" max="12" width="5.6640625" style="47" bestFit="1" customWidth="1"/>
    <col min="13" max="13" width="6.33203125" style="2" bestFit="1" customWidth="1"/>
    <col min="14" max="14" width="9" style="2" customWidth="1" outlineLevel="1"/>
    <col min="15" max="15" width="8.5" style="2" customWidth="1" outlineLevel="1"/>
    <col min="16" max="16" width="10.6640625" style="2" bestFit="1" customWidth="1"/>
    <col min="17" max="17" width="13.83203125" style="2" bestFit="1" customWidth="1"/>
    <col min="18" max="18" width="5.1640625" style="47" bestFit="1" customWidth="1"/>
    <col min="19" max="19" width="6.33203125" style="47" bestFit="1" customWidth="1"/>
    <col min="20" max="20" width="8.83203125" style="47" customWidth="1"/>
    <col min="21" max="21" width="9.1640625" style="47" bestFit="1" customWidth="1"/>
    <col min="22" max="22" width="5.5" style="47" bestFit="1" customWidth="1"/>
    <col min="23" max="23" width="6.33203125" style="2" bestFit="1" customWidth="1"/>
    <col min="24" max="24" width="9.6640625" style="2" bestFit="1" customWidth="1" outlineLevel="1"/>
    <col min="25" max="25" width="8.5" style="2" customWidth="1" outlineLevel="1"/>
    <col min="26" max="26" width="5" customWidth="1"/>
    <col min="48" max="16384" width="14.5" style="2"/>
  </cols>
  <sheetData>
    <row r="2" spans="1:26" x14ac:dyDescent="0.2">
      <c r="A2" s="72"/>
      <c r="B2" s="54"/>
      <c r="C2" s="24"/>
      <c r="D2" s="24"/>
      <c r="E2" s="24"/>
      <c r="F2" s="172" t="s">
        <v>667</v>
      </c>
      <c r="G2" s="173"/>
      <c r="H2" s="173"/>
      <c r="I2" s="173"/>
      <c r="J2" s="173"/>
      <c r="K2" s="173"/>
      <c r="L2" s="173"/>
      <c r="M2" s="173"/>
      <c r="N2" s="173"/>
      <c r="O2" s="174"/>
      <c r="P2" s="172" t="s">
        <v>668</v>
      </c>
      <c r="Q2" s="173"/>
      <c r="R2" s="173"/>
      <c r="S2" s="173"/>
      <c r="T2" s="173"/>
      <c r="U2" s="173"/>
      <c r="V2" s="173"/>
      <c r="W2" s="173"/>
      <c r="X2" s="173"/>
      <c r="Y2" s="174"/>
      <c r="Z2" s="64"/>
    </row>
    <row r="3" spans="1:26" x14ac:dyDescent="0.2">
      <c r="A3" s="72"/>
      <c r="B3" s="25" t="s">
        <v>127</v>
      </c>
      <c r="C3" s="17" t="s">
        <v>24</v>
      </c>
      <c r="D3" s="17" t="s">
        <v>671</v>
      </c>
      <c r="E3" s="17" t="s">
        <v>881</v>
      </c>
      <c r="F3" s="26" t="s">
        <v>0</v>
      </c>
      <c r="G3" s="17" t="s">
        <v>23</v>
      </c>
      <c r="H3" s="23" t="s">
        <v>22</v>
      </c>
      <c r="I3" s="23" t="s">
        <v>68</v>
      </c>
      <c r="J3" s="23" t="s">
        <v>135</v>
      </c>
      <c r="K3" s="23" t="s">
        <v>1473</v>
      </c>
      <c r="L3" s="80" t="s">
        <v>119</v>
      </c>
      <c r="M3" s="80" t="s">
        <v>19</v>
      </c>
      <c r="N3" s="80" t="s">
        <v>669</v>
      </c>
      <c r="O3" s="82" t="s">
        <v>670</v>
      </c>
      <c r="P3" s="81" t="s">
        <v>0</v>
      </c>
      <c r="Q3" s="79" t="s">
        <v>23</v>
      </c>
      <c r="R3" s="80" t="s">
        <v>22</v>
      </c>
      <c r="S3" s="80" t="s">
        <v>68</v>
      </c>
      <c r="T3" s="80" t="s">
        <v>135</v>
      </c>
      <c r="U3" s="80" t="s">
        <v>1473</v>
      </c>
      <c r="V3" s="80" t="s">
        <v>119</v>
      </c>
      <c r="W3" s="80" t="s">
        <v>19</v>
      </c>
      <c r="X3" s="80" t="s">
        <v>669</v>
      </c>
      <c r="Y3" s="82" t="s">
        <v>670</v>
      </c>
      <c r="Z3" s="64"/>
    </row>
    <row r="4" spans="1:26" customFormat="1" outlineLevel="1" x14ac:dyDescent="0.2">
      <c r="A4" s="72"/>
      <c r="B4" s="34">
        <v>1</v>
      </c>
      <c r="C4" s="2" t="s">
        <v>207</v>
      </c>
      <c r="D4" s="2" t="s">
        <v>673</v>
      </c>
      <c r="E4" s="2" t="s">
        <v>772</v>
      </c>
      <c r="F4" s="90">
        <v>44401</v>
      </c>
      <c r="G4" s="2" t="s">
        <v>49</v>
      </c>
      <c r="H4" s="47" t="s">
        <v>34</v>
      </c>
      <c r="I4" s="47" t="s">
        <v>660</v>
      </c>
      <c r="J4" s="47">
        <v>1100</v>
      </c>
      <c r="K4" s="47" t="s">
        <v>131</v>
      </c>
      <c r="L4" s="47" t="s">
        <v>120</v>
      </c>
      <c r="M4" s="33" t="s">
        <v>8</v>
      </c>
      <c r="N4" s="28">
        <v>2.25</v>
      </c>
      <c r="O4" s="87">
        <v>1.21</v>
      </c>
      <c r="P4" s="90">
        <v>44415</v>
      </c>
      <c r="Q4" s="2" t="s">
        <v>31</v>
      </c>
      <c r="R4" s="47" t="s">
        <v>41</v>
      </c>
      <c r="S4" s="47" t="s">
        <v>189</v>
      </c>
      <c r="T4" s="47">
        <v>1100</v>
      </c>
      <c r="U4" s="47" t="s">
        <v>131</v>
      </c>
      <c r="V4" s="47" t="s">
        <v>120</v>
      </c>
      <c r="W4" s="33" t="s">
        <v>9</v>
      </c>
      <c r="X4" s="28">
        <v>5.4</v>
      </c>
      <c r="Y4" s="87">
        <v>2.16</v>
      </c>
      <c r="Z4" s="70"/>
    </row>
    <row r="5" spans="1:26" customFormat="1" outlineLevel="1" x14ac:dyDescent="0.2">
      <c r="A5" s="72"/>
      <c r="B5" s="34">
        <f t="shared" ref="B5:B64" si="0">B4+1</f>
        <v>2</v>
      </c>
      <c r="C5" s="2" t="s">
        <v>640</v>
      </c>
      <c r="D5" s="2" t="s">
        <v>674</v>
      </c>
      <c r="E5" s="2" t="s">
        <v>1058</v>
      </c>
      <c r="F5" s="90">
        <v>44394</v>
      </c>
      <c r="G5" s="2" t="s">
        <v>14</v>
      </c>
      <c r="H5" s="47" t="s">
        <v>36</v>
      </c>
      <c r="I5" s="47" t="s">
        <v>67</v>
      </c>
      <c r="J5" s="47">
        <v>1117</v>
      </c>
      <c r="K5" s="47" t="s">
        <v>133</v>
      </c>
      <c r="L5" s="47" t="s">
        <v>120</v>
      </c>
      <c r="M5" s="33" t="s">
        <v>86</v>
      </c>
      <c r="N5" s="28">
        <v>6.54</v>
      </c>
      <c r="O5" s="87">
        <v>2.62</v>
      </c>
      <c r="P5" s="96" t="s">
        <v>772</v>
      </c>
      <c r="Q5" s="95" t="s">
        <v>772</v>
      </c>
      <c r="R5" s="97" t="s">
        <v>772</v>
      </c>
      <c r="S5" s="97" t="s">
        <v>772</v>
      </c>
      <c r="T5" s="97" t="s">
        <v>772</v>
      </c>
      <c r="U5" s="97" t="s">
        <v>772</v>
      </c>
      <c r="V5" s="97" t="s">
        <v>772</v>
      </c>
      <c r="W5" s="33" t="s">
        <v>772</v>
      </c>
      <c r="X5" s="98" t="s">
        <v>772</v>
      </c>
      <c r="Y5" s="99" t="s">
        <v>772</v>
      </c>
      <c r="Z5" s="70"/>
    </row>
    <row r="6" spans="1:26" customFormat="1" outlineLevel="1" x14ac:dyDescent="0.2">
      <c r="A6" s="72"/>
      <c r="B6" s="34">
        <f t="shared" si="0"/>
        <v>3</v>
      </c>
      <c r="C6" s="2" t="s">
        <v>650</v>
      </c>
      <c r="D6" s="2" t="s">
        <v>672</v>
      </c>
      <c r="E6" s="2" t="s">
        <v>930</v>
      </c>
      <c r="F6" s="90">
        <v>44399</v>
      </c>
      <c r="G6" s="2" t="s">
        <v>15</v>
      </c>
      <c r="H6" s="47" t="s">
        <v>36</v>
      </c>
      <c r="I6" s="47" t="s">
        <v>67</v>
      </c>
      <c r="J6" s="47">
        <v>1000</v>
      </c>
      <c r="K6" s="47" t="s">
        <v>133</v>
      </c>
      <c r="L6" s="47" t="s">
        <v>120</v>
      </c>
      <c r="M6" s="33" t="s">
        <v>9</v>
      </c>
      <c r="N6" s="28">
        <v>3.46</v>
      </c>
      <c r="O6" s="87">
        <v>1.56</v>
      </c>
      <c r="P6" s="90">
        <v>44421</v>
      </c>
      <c r="Q6" s="2" t="s">
        <v>51</v>
      </c>
      <c r="R6" s="47" t="s">
        <v>48</v>
      </c>
      <c r="S6" s="47" t="s">
        <v>69</v>
      </c>
      <c r="T6" s="47">
        <v>1100</v>
      </c>
      <c r="U6" s="47" t="s">
        <v>131</v>
      </c>
      <c r="V6" s="47" t="s">
        <v>120</v>
      </c>
      <c r="W6" s="33" t="s">
        <v>74</v>
      </c>
      <c r="X6" s="28">
        <v>3.05</v>
      </c>
      <c r="Y6" s="87">
        <v>1.68</v>
      </c>
      <c r="Z6" s="70"/>
    </row>
    <row r="7" spans="1:26" customFormat="1" outlineLevel="1" x14ac:dyDescent="0.2">
      <c r="A7" s="72"/>
      <c r="B7" s="34">
        <f t="shared" si="0"/>
        <v>4</v>
      </c>
      <c r="C7" s="92" t="s">
        <v>319</v>
      </c>
      <c r="D7" s="2" t="s">
        <v>686</v>
      </c>
      <c r="E7" s="2" t="s">
        <v>772</v>
      </c>
      <c r="F7" s="90">
        <v>44408</v>
      </c>
      <c r="G7" s="2" t="s">
        <v>27</v>
      </c>
      <c r="H7" s="47" t="s">
        <v>25</v>
      </c>
      <c r="I7" s="47" t="s">
        <v>690</v>
      </c>
      <c r="J7" s="47">
        <v>1000</v>
      </c>
      <c r="K7" s="47" t="s">
        <v>131</v>
      </c>
      <c r="L7" s="47" t="s">
        <v>120</v>
      </c>
      <c r="M7" s="33" t="s">
        <v>8</v>
      </c>
      <c r="N7" s="28">
        <v>1.86</v>
      </c>
      <c r="O7" s="87">
        <v>1.25</v>
      </c>
      <c r="P7" s="90">
        <v>44429</v>
      </c>
      <c r="Q7" s="2" t="s">
        <v>27</v>
      </c>
      <c r="R7" s="47" t="s">
        <v>46</v>
      </c>
      <c r="S7" s="47" t="s">
        <v>177</v>
      </c>
      <c r="T7" s="47">
        <v>1200</v>
      </c>
      <c r="U7" s="47" t="s">
        <v>132</v>
      </c>
      <c r="V7" s="47" t="s">
        <v>120</v>
      </c>
      <c r="W7" s="33" t="s">
        <v>12</v>
      </c>
      <c r="X7" s="28">
        <v>3.91</v>
      </c>
      <c r="Y7" s="87">
        <v>1.69</v>
      </c>
      <c r="Z7" s="70"/>
    </row>
    <row r="8" spans="1:26" outlineLevel="1" x14ac:dyDescent="0.2">
      <c r="A8" s="72"/>
      <c r="B8" s="93" t="s">
        <v>772</v>
      </c>
      <c r="C8" s="94" t="s">
        <v>708</v>
      </c>
      <c r="D8" s="95"/>
      <c r="E8" s="95" t="s">
        <v>772</v>
      </c>
      <c r="F8" s="96" t="s">
        <v>772</v>
      </c>
      <c r="G8" s="95" t="s">
        <v>772</v>
      </c>
      <c r="H8" s="97" t="s">
        <v>772</v>
      </c>
      <c r="I8" s="97" t="s">
        <v>772</v>
      </c>
      <c r="J8" s="97" t="s">
        <v>772</v>
      </c>
      <c r="K8" s="97" t="s">
        <v>772</v>
      </c>
      <c r="L8" s="97" t="s">
        <v>772</v>
      </c>
      <c r="M8" s="33" t="s">
        <v>772</v>
      </c>
      <c r="N8" s="98" t="s">
        <v>772</v>
      </c>
      <c r="O8" s="99" t="s">
        <v>772</v>
      </c>
      <c r="P8" s="96" t="s">
        <v>772</v>
      </c>
      <c r="Q8" s="95" t="s">
        <v>772</v>
      </c>
      <c r="R8" s="97" t="s">
        <v>772</v>
      </c>
      <c r="S8" s="97" t="s">
        <v>772</v>
      </c>
      <c r="T8" s="97" t="s">
        <v>772</v>
      </c>
      <c r="U8" s="97" t="s">
        <v>772</v>
      </c>
      <c r="V8" s="97" t="s">
        <v>772</v>
      </c>
      <c r="W8" s="33" t="s">
        <v>772</v>
      </c>
      <c r="X8" s="98" t="s">
        <v>772</v>
      </c>
      <c r="Y8" s="99" t="s">
        <v>772</v>
      </c>
      <c r="Z8" s="70"/>
    </row>
    <row r="9" spans="1:26" outlineLevel="1" x14ac:dyDescent="0.2">
      <c r="A9" s="72"/>
      <c r="B9" s="34">
        <f>B7+1</f>
        <v>5</v>
      </c>
      <c r="C9" s="92" t="s">
        <v>734</v>
      </c>
      <c r="D9" s="2" t="s">
        <v>735</v>
      </c>
      <c r="E9" s="2" t="s">
        <v>949</v>
      </c>
      <c r="F9" s="90">
        <v>44424</v>
      </c>
      <c r="G9" s="2" t="s">
        <v>32</v>
      </c>
      <c r="H9" s="47" t="s">
        <v>10</v>
      </c>
      <c r="I9" s="47" t="s">
        <v>67</v>
      </c>
      <c r="J9" s="47">
        <v>1000</v>
      </c>
      <c r="K9" s="47" t="s">
        <v>128</v>
      </c>
      <c r="L9" s="47" t="s">
        <v>120</v>
      </c>
      <c r="M9" s="33" t="s">
        <v>9</v>
      </c>
      <c r="N9" s="28">
        <v>1.54</v>
      </c>
      <c r="O9" s="87">
        <v>1.1000000000000001</v>
      </c>
      <c r="P9" s="96" t="s">
        <v>772</v>
      </c>
      <c r="Q9" s="95" t="s">
        <v>772</v>
      </c>
      <c r="R9" s="97" t="s">
        <v>772</v>
      </c>
      <c r="S9" s="97" t="s">
        <v>772</v>
      </c>
      <c r="T9" s="97" t="s">
        <v>772</v>
      </c>
      <c r="U9" s="97" t="s">
        <v>772</v>
      </c>
      <c r="V9" s="97" t="s">
        <v>772</v>
      </c>
      <c r="W9" s="33" t="s">
        <v>772</v>
      </c>
      <c r="X9" s="98" t="s">
        <v>772</v>
      </c>
      <c r="Y9" s="99" t="s">
        <v>772</v>
      </c>
      <c r="Z9" s="70"/>
    </row>
    <row r="10" spans="1:26" outlineLevel="1" x14ac:dyDescent="0.2">
      <c r="A10" s="72"/>
      <c r="B10" s="34">
        <f t="shared" si="0"/>
        <v>6</v>
      </c>
      <c r="C10" s="92" t="s">
        <v>538</v>
      </c>
      <c r="D10" s="2" t="s">
        <v>748</v>
      </c>
      <c r="E10" s="2" t="s">
        <v>949</v>
      </c>
      <c r="F10" s="90">
        <v>44430</v>
      </c>
      <c r="G10" s="2" t="s">
        <v>26</v>
      </c>
      <c r="H10" s="47" t="s">
        <v>41</v>
      </c>
      <c r="I10" s="47" t="s">
        <v>67</v>
      </c>
      <c r="J10" s="47">
        <v>1113</v>
      </c>
      <c r="K10" s="47" t="s">
        <v>132</v>
      </c>
      <c r="L10" s="47" t="s">
        <v>120</v>
      </c>
      <c r="M10" s="33" t="s">
        <v>9</v>
      </c>
      <c r="N10" s="28">
        <v>1.61</v>
      </c>
      <c r="O10" s="87">
        <v>1.1200000000000001</v>
      </c>
      <c r="P10" s="96" t="s">
        <v>772</v>
      </c>
      <c r="Q10" s="95" t="s">
        <v>772</v>
      </c>
      <c r="R10" s="97" t="s">
        <v>772</v>
      </c>
      <c r="S10" s="97" t="s">
        <v>772</v>
      </c>
      <c r="T10" s="97" t="s">
        <v>772</v>
      </c>
      <c r="U10" s="97" t="s">
        <v>772</v>
      </c>
      <c r="V10" s="97" t="s">
        <v>772</v>
      </c>
      <c r="W10" s="33" t="s">
        <v>772</v>
      </c>
      <c r="X10" s="98" t="s">
        <v>772</v>
      </c>
      <c r="Y10" s="99" t="s">
        <v>772</v>
      </c>
      <c r="Z10" s="70"/>
    </row>
    <row r="11" spans="1:26" outlineLevel="1" x14ac:dyDescent="0.2">
      <c r="A11" s="72"/>
      <c r="B11" s="34">
        <f t="shared" si="0"/>
        <v>7</v>
      </c>
      <c r="C11" s="92" t="s">
        <v>770</v>
      </c>
      <c r="D11" s="2" t="s">
        <v>771</v>
      </c>
      <c r="E11" s="2" t="s">
        <v>772</v>
      </c>
      <c r="F11" s="90">
        <v>44454</v>
      </c>
      <c r="G11" s="2" t="s">
        <v>40</v>
      </c>
      <c r="H11" s="47" t="s">
        <v>25</v>
      </c>
      <c r="I11" s="47" t="s">
        <v>67</v>
      </c>
      <c r="J11" s="47">
        <v>1100</v>
      </c>
      <c r="K11" s="47" t="s">
        <v>132</v>
      </c>
      <c r="L11" s="47" t="s">
        <v>120</v>
      </c>
      <c r="M11" s="33" t="s">
        <v>9</v>
      </c>
      <c r="N11" s="28">
        <v>1.71</v>
      </c>
      <c r="O11" s="87">
        <v>1.0900000000000001</v>
      </c>
      <c r="P11" s="90">
        <v>44471</v>
      </c>
      <c r="Q11" s="2" t="s">
        <v>31</v>
      </c>
      <c r="R11" s="47" t="s">
        <v>41</v>
      </c>
      <c r="S11" s="47" t="s">
        <v>812</v>
      </c>
      <c r="T11" s="47">
        <v>1100</v>
      </c>
      <c r="U11" s="47" t="s">
        <v>131</v>
      </c>
      <c r="V11" s="47" t="s">
        <v>120</v>
      </c>
      <c r="W11" s="33" t="s">
        <v>66</v>
      </c>
      <c r="X11" s="28">
        <v>10.8</v>
      </c>
      <c r="Y11" s="87">
        <v>3.9</v>
      </c>
      <c r="Z11" s="70"/>
    </row>
    <row r="12" spans="1:26" outlineLevel="1" x14ac:dyDescent="0.2">
      <c r="A12" s="72"/>
      <c r="B12" s="34">
        <f t="shared" si="0"/>
        <v>8</v>
      </c>
      <c r="C12" s="92" t="s">
        <v>788</v>
      </c>
      <c r="D12" s="2" t="s">
        <v>789</v>
      </c>
      <c r="E12" s="2" t="s">
        <v>1302</v>
      </c>
      <c r="F12" s="90">
        <v>44442</v>
      </c>
      <c r="G12" s="2" t="s">
        <v>40</v>
      </c>
      <c r="H12" s="47" t="s">
        <v>25</v>
      </c>
      <c r="I12" s="47" t="s">
        <v>67</v>
      </c>
      <c r="J12" s="47">
        <v>1100</v>
      </c>
      <c r="K12" s="47" t="s">
        <v>132</v>
      </c>
      <c r="L12" s="47" t="s">
        <v>120</v>
      </c>
      <c r="M12" s="33" t="s">
        <v>66</v>
      </c>
      <c r="N12" s="28">
        <v>7.6</v>
      </c>
      <c r="O12" s="87">
        <v>2.36</v>
      </c>
      <c r="P12" s="90">
        <v>44465</v>
      </c>
      <c r="Q12" s="2" t="s">
        <v>11</v>
      </c>
      <c r="R12" s="47" t="s">
        <v>36</v>
      </c>
      <c r="S12" s="47" t="s">
        <v>67</v>
      </c>
      <c r="T12" s="47">
        <v>1206</v>
      </c>
      <c r="U12" s="47" t="s">
        <v>132</v>
      </c>
      <c r="V12" s="47" t="s">
        <v>120</v>
      </c>
      <c r="W12" s="33" t="s">
        <v>12</v>
      </c>
      <c r="X12" s="28">
        <v>3.8</v>
      </c>
      <c r="Y12" s="87">
        <v>1.85</v>
      </c>
      <c r="Z12" s="70"/>
    </row>
    <row r="13" spans="1:26" outlineLevel="1" x14ac:dyDescent="0.2">
      <c r="A13" s="72"/>
      <c r="B13" s="34">
        <f t="shared" si="0"/>
        <v>9</v>
      </c>
      <c r="C13" s="92" t="s">
        <v>800</v>
      </c>
      <c r="D13" s="2" t="s">
        <v>801</v>
      </c>
      <c r="E13" s="2" t="s">
        <v>1303</v>
      </c>
      <c r="F13" s="90">
        <v>44447</v>
      </c>
      <c r="G13" s="2" t="s">
        <v>43</v>
      </c>
      <c r="H13" s="47" t="s">
        <v>10</v>
      </c>
      <c r="I13" s="47" t="s">
        <v>69</v>
      </c>
      <c r="J13" s="47">
        <v>1000</v>
      </c>
      <c r="K13" s="47" t="s">
        <v>132</v>
      </c>
      <c r="L13" s="47" t="s">
        <v>120</v>
      </c>
      <c r="M13" s="33" t="s">
        <v>86</v>
      </c>
      <c r="N13" s="28">
        <v>7</v>
      </c>
      <c r="O13" s="87">
        <v>2.92</v>
      </c>
      <c r="P13" s="90">
        <v>44462</v>
      </c>
      <c r="Q13" s="2" t="s">
        <v>15</v>
      </c>
      <c r="R13" s="47" t="s">
        <v>25</v>
      </c>
      <c r="S13" s="47" t="s">
        <v>67</v>
      </c>
      <c r="T13" s="47">
        <v>1000</v>
      </c>
      <c r="U13" s="47" t="s">
        <v>131</v>
      </c>
      <c r="V13" s="47" t="s">
        <v>120</v>
      </c>
      <c r="W13" s="33" t="s">
        <v>56</v>
      </c>
      <c r="X13" s="28">
        <v>3.2</v>
      </c>
      <c r="Y13" s="87">
        <v>1.45</v>
      </c>
      <c r="Z13" s="70"/>
    </row>
    <row r="14" spans="1:26" outlineLevel="1" x14ac:dyDescent="0.2">
      <c r="A14" s="72"/>
      <c r="B14" s="34">
        <f t="shared" si="0"/>
        <v>10</v>
      </c>
      <c r="C14" s="92" t="s">
        <v>287</v>
      </c>
      <c r="D14" s="2" t="s">
        <v>771</v>
      </c>
      <c r="E14" s="2" t="s">
        <v>772</v>
      </c>
      <c r="F14" s="90">
        <v>44457</v>
      </c>
      <c r="G14" s="2" t="s">
        <v>49</v>
      </c>
      <c r="H14" s="47" t="s">
        <v>41</v>
      </c>
      <c r="I14" s="47" t="s">
        <v>829</v>
      </c>
      <c r="J14" s="47">
        <v>1000</v>
      </c>
      <c r="K14" s="47" t="s">
        <v>132</v>
      </c>
      <c r="L14" s="47" t="s">
        <v>120</v>
      </c>
      <c r="M14" s="33" t="s">
        <v>8</v>
      </c>
      <c r="N14" s="28">
        <v>5.4</v>
      </c>
      <c r="O14" s="87">
        <v>2</v>
      </c>
      <c r="P14" s="90">
        <v>44471</v>
      </c>
      <c r="Q14" s="2" t="s">
        <v>31</v>
      </c>
      <c r="R14" s="47" t="s">
        <v>41</v>
      </c>
      <c r="S14" s="47" t="s">
        <v>812</v>
      </c>
      <c r="T14" s="47">
        <v>1100</v>
      </c>
      <c r="U14" s="47" t="s">
        <v>131</v>
      </c>
      <c r="V14" s="47" t="s">
        <v>120</v>
      </c>
      <c r="W14" s="33" t="s">
        <v>86</v>
      </c>
      <c r="X14" s="28">
        <v>12.75</v>
      </c>
      <c r="Y14" s="87">
        <v>4.0199999999999996</v>
      </c>
      <c r="Z14" s="70"/>
    </row>
    <row r="15" spans="1:26" outlineLevel="1" x14ac:dyDescent="0.2">
      <c r="A15" s="72"/>
      <c r="B15" s="34">
        <f t="shared" si="0"/>
        <v>11</v>
      </c>
      <c r="C15" s="92" t="s">
        <v>838</v>
      </c>
      <c r="D15" s="2" t="s">
        <v>735</v>
      </c>
      <c r="E15" s="2" t="s">
        <v>1006</v>
      </c>
      <c r="F15" s="90">
        <v>44472</v>
      </c>
      <c r="G15" s="2" t="s">
        <v>40</v>
      </c>
      <c r="H15" s="47" t="s">
        <v>34</v>
      </c>
      <c r="I15" s="47" t="s">
        <v>67</v>
      </c>
      <c r="J15" s="47">
        <v>1000</v>
      </c>
      <c r="K15" s="47" t="s">
        <v>133</v>
      </c>
      <c r="L15" s="47" t="s">
        <v>120</v>
      </c>
      <c r="M15" s="33" t="s">
        <v>66</v>
      </c>
      <c r="N15" s="28">
        <v>2.59</v>
      </c>
      <c r="O15" s="87">
        <v>1.47</v>
      </c>
      <c r="P15" s="90">
        <v>44501</v>
      </c>
      <c r="Q15" s="2" t="s">
        <v>32</v>
      </c>
      <c r="R15" s="47" t="s">
        <v>10</v>
      </c>
      <c r="S15" s="47" t="s">
        <v>67</v>
      </c>
      <c r="T15" s="47">
        <v>1200</v>
      </c>
      <c r="U15" s="47" t="s">
        <v>132</v>
      </c>
      <c r="V15" s="47" t="s">
        <v>120</v>
      </c>
      <c r="W15" s="33" t="s">
        <v>9</v>
      </c>
      <c r="X15" s="28">
        <v>3.95</v>
      </c>
      <c r="Y15" s="87">
        <v>1.64</v>
      </c>
      <c r="Z15" s="70"/>
    </row>
    <row r="16" spans="1:26" outlineLevel="1" x14ac:dyDescent="0.2">
      <c r="A16" s="72"/>
      <c r="B16" s="34">
        <f t="shared" si="0"/>
        <v>12</v>
      </c>
      <c r="C16" s="92" t="s">
        <v>848</v>
      </c>
      <c r="D16" s="2" t="s">
        <v>849</v>
      </c>
      <c r="E16" s="2" t="s">
        <v>929</v>
      </c>
      <c r="F16" s="90">
        <v>44472</v>
      </c>
      <c r="G16" s="2" t="s">
        <v>40</v>
      </c>
      <c r="H16" s="47" t="s">
        <v>36</v>
      </c>
      <c r="I16" s="47" t="s">
        <v>67</v>
      </c>
      <c r="J16" s="47">
        <v>1500</v>
      </c>
      <c r="K16" s="47" t="s">
        <v>133</v>
      </c>
      <c r="L16" s="47" t="s">
        <v>120</v>
      </c>
      <c r="M16" s="33" t="s">
        <v>9</v>
      </c>
      <c r="N16" s="28">
        <v>1.69</v>
      </c>
      <c r="O16" s="87">
        <v>1.29</v>
      </c>
      <c r="P16" s="90">
        <v>44492</v>
      </c>
      <c r="Q16" s="2" t="s">
        <v>27</v>
      </c>
      <c r="R16" s="47" t="s">
        <v>13</v>
      </c>
      <c r="S16" s="47" t="s">
        <v>812</v>
      </c>
      <c r="T16" s="47">
        <v>2040</v>
      </c>
      <c r="U16" s="47" t="s">
        <v>131</v>
      </c>
      <c r="V16" s="47" t="s">
        <v>120</v>
      </c>
      <c r="W16" s="33" t="s">
        <v>66</v>
      </c>
      <c r="X16" s="28">
        <v>13.5</v>
      </c>
      <c r="Y16" s="87">
        <v>3.55</v>
      </c>
      <c r="Z16" s="70"/>
    </row>
    <row r="17" spans="1:26" outlineLevel="1" x14ac:dyDescent="0.2">
      <c r="A17" s="72"/>
      <c r="B17" s="34">
        <f t="shared" si="0"/>
        <v>13</v>
      </c>
      <c r="C17" s="92" t="s">
        <v>869</v>
      </c>
      <c r="D17" s="2" t="s">
        <v>870</v>
      </c>
      <c r="E17" s="2" t="s">
        <v>772</v>
      </c>
      <c r="F17" s="90">
        <v>44417</v>
      </c>
      <c r="G17" s="2" t="s">
        <v>50</v>
      </c>
      <c r="H17" s="47" t="s">
        <v>36</v>
      </c>
      <c r="I17" s="47" t="s">
        <v>67</v>
      </c>
      <c r="J17" s="47">
        <v>1100</v>
      </c>
      <c r="K17" s="47" t="s">
        <v>131</v>
      </c>
      <c r="L17" s="47" t="s">
        <v>120</v>
      </c>
      <c r="M17" s="33" t="s">
        <v>9</v>
      </c>
      <c r="N17" s="28">
        <v>1.42</v>
      </c>
      <c r="O17" s="87">
        <v>1.0900000000000001</v>
      </c>
      <c r="P17" s="90">
        <v>44500</v>
      </c>
      <c r="Q17" s="2" t="s">
        <v>917</v>
      </c>
      <c r="R17" s="47" t="s">
        <v>34</v>
      </c>
      <c r="S17" s="47" t="s">
        <v>70</v>
      </c>
      <c r="T17" s="47">
        <v>1100</v>
      </c>
      <c r="U17" s="47" t="s">
        <v>132</v>
      </c>
      <c r="V17" s="47" t="s">
        <v>120</v>
      </c>
      <c r="W17" s="33" t="s">
        <v>62</v>
      </c>
      <c r="X17" s="28">
        <v>3.82</v>
      </c>
      <c r="Y17" s="87">
        <v>1.62</v>
      </c>
      <c r="Z17" s="70"/>
    </row>
    <row r="18" spans="1:26" outlineLevel="1" collapsed="1" x14ac:dyDescent="0.2">
      <c r="A18" s="72"/>
      <c r="B18" s="34">
        <f t="shared" si="0"/>
        <v>14</v>
      </c>
      <c r="C18" s="92" t="s">
        <v>880</v>
      </c>
      <c r="D18" s="2" t="s">
        <v>789</v>
      </c>
      <c r="E18" s="2" t="s">
        <v>882</v>
      </c>
      <c r="F18" s="96" t="s">
        <v>772</v>
      </c>
      <c r="G18" s="95" t="s">
        <v>772</v>
      </c>
      <c r="H18" s="97" t="s">
        <v>772</v>
      </c>
      <c r="I18" s="97" t="s">
        <v>772</v>
      </c>
      <c r="J18" s="97" t="s">
        <v>772</v>
      </c>
      <c r="K18" s="97" t="s">
        <v>772</v>
      </c>
      <c r="L18" s="97" t="s">
        <v>772</v>
      </c>
      <c r="M18" s="33" t="s">
        <v>772</v>
      </c>
      <c r="N18" s="98" t="s">
        <v>772</v>
      </c>
      <c r="O18" s="99" t="s">
        <v>772</v>
      </c>
      <c r="P18" s="96" t="s">
        <v>772</v>
      </c>
      <c r="Q18" s="95" t="s">
        <v>772</v>
      </c>
      <c r="R18" s="97" t="s">
        <v>772</v>
      </c>
      <c r="S18" s="97" t="s">
        <v>772</v>
      </c>
      <c r="T18" s="97" t="s">
        <v>772</v>
      </c>
      <c r="U18" s="97" t="s">
        <v>772</v>
      </c>
      <c r="V18" s="97" t="s">
        <v>772</v>
      </c>
      <c r="W18" s="33" t="s">
        <v>772</v>
      </c>
      <c r="X18" s="98" t="s">
        <v>772</v>
      </c>
      <c r="Y18" s="99" t="s">
        <v>772</v>
      </c>
      <c r="Z18" s="70"/>
    </row>
    <row r="19" spans="1:26" outlineLevel="1" x14ac:dyDescent="0.2">
      <c r="A19" s="72"/>
      <c r="B19" s="34">
        <f t="shared" si="0"/>
        <v>15</v>
      </c>
      <c r="C19" s="92" t="s">
        <v>892</v>
      </c>
      <c r="D19" s="2" t="s">
        <v>891</v>
      </c>
      <c r="E19" s="2" t="s">
        <v>948</v>
      </c>
      <c r="F19" s="96" t="s">
        <v>772</v>
      </c>
      <c r="G19" s="95" t="s">
        <v>772</v>
      </c>
      <c r="H19" s="97" t="s">
        <v>772</v>
      </c>
      <c r="I19" s="97" t="s">
        <v>772</v>
      </c>
      <c r="J19" s="97" t="s">
        <v>772</v>
      </c>
      <c r="K19" s="97" t="s">
        <v>772</v>
      </c>
      <c r="L19" s="97" t="s">
        <v>772</v>
      </c>
      <c r="M19" s="33" t="s">
        <v>772</v>
      </c>
      <c r="N19" s="98" t="s">
        <v>772</v>
      </c>
      <c r="O19" s="99" t="s">
        <v>772</v>
      </c>
      <c r="P19" s="96" t="s">
        <v>772</v>
      </c>
      <c r="Q19" s="95" t="s">
        <v>772</v>
      </c>
      <c r="R19" s="97" t="s">
        <v>772</v>
      </c>
      <c r="S19" s="97" t="s">
        <v>772</v>
      </c>
      <c r="T19" s="97" t="s">
        <v>772</v>
      </c>
      <c r="U19" s="97" t="s">
        <v>772</v>
      </c>
      <c r="V19" s="97" t="s">
        <v>772</v>
      </c>
      <c r="W19" s="33" t="s">
        <v>772</v>
      </c>
      <c r="X19" s="98" t="s">
        <v>772</v>
      </c>
      <c r="Y19" s="99" t="s">
        <v>772</v>
      </c>
      <c r="Z19" s="70"/>
    </row>
    <row r="20" spans="1:26" outlineLevel="1" x14ac:dyDescent="0.2">
      <c r="A20" s="72"/>
      <c r="B20" s="34">
        <f t="shared" si="0"/>
        <v>16</v>
      </c>
      <c r="C20" s="92" t="s">
        <v>905</v>
      </c>
      <c r="D20" s="2" t="s">
        <v>904</v>
      </c>
      <c r="E20" s="2" t="s">
        <v>1005</v>
      </c>
      <c r="F20" s="90">
        <v>44497</v>
      </c>
      <c r="G20" s="2" t="s">
        <v>588</v>
      </c>
      <c r="H20" s="47" t="s">
        <v>25</v>
      </c>
      <c r="I20" s="47" t="s">
        <v>67</v>
      </c>
      <c r="J20" s="47">
        <v>1000</v>
      </c>
      <c r="K20" s="47" t="s">
        <v>132</v>
      </c>
      <c r="L20" s="47" t="s">
        <v>178</v>
      </c>
      <c r="M20" s="33" t="s">
        <v>12</v>
      </c>
      <c r="N20" s="28">
        <v>1.41</v>
      </c>
      <c r="O20" s="87">
        <v>1.1000000000000001</v>
      </c>
      <c r="P20" s="90">
        <v>44516</v>
      </c>
      <c r="Q20" s="2" t="s">
        <v>947</v>
      </c>
      <c r="R20" s="47" t="s">
        <v>41</v>
      </c>
      <c r="S20" s="47" t="s">
        <v>67</v>
      </c>
      <c r="T20" s="47">
        <v>1100</v>
      </c>
      <c r="U20" s="47" t="s">
        <v>132</v>
      </c>
      <c r="V20" s="47" t="s">
        <v>178</v>
      </c>
      <c r="W20" s="33" t="s">
        <v>56</v>
      </c>
      <c r="X20" s="28">
        <v>2</v>
      </c>
      <c r="Y20" s="87">
        <v>1.1599999999999999</v>
      </c>
      <c r="Z20" s="70"/>
    </row>
    <row r="21" spans="1:26" outlineLevel="1" collapsed="1" x14ac:dyDescent="0.2">
      <c r="A21" s="72"/>
      <c r="B21" s="34">
        <f t="shared" si="0"/>
        <v>17</v>
      </c>
      <c r="C21" s="92" t="s">
        <v>918</v>
      </c>
      <c r="D21" s="2" t="s">
        <v>673</v>
      </c>
      <c r="E21" s="2" t="s">
        <v>882</v>
      </c>
      <c r="F21" s="96" t="s">
        <v>772</v>
      </c>
      <c r="G21" s="95" t="s">
        <v>772</v>
      </c>
      <c r="H21" s="97" t="s">
        <v>772</v>
      </c>
      <c r="I21" s="97" t="s">
        <v>772</v>
      </c>
      <c r="J21" s="97" t="s">
        <v>772</v>
      </c>
      <c r="K21" s="97" t="s">
        <v>772</v>
      </c>
      <c r="L21" s="97" t="s">
        <v>772</v>
      </c>
      <c r="M21" s="33" t="s">
        <v>772</v>
      </c>
      <c r="N21" s="98" t="s">
        <v>772</v>
      </c>
      <c r="O21" s="99" t="s">
        <v>772</v>
      </c>
      <c r="P21" s="96" t="s">
        <v>772</v>
      </c>
      <c r="Q21" s="95" t="s">
        <v>772</v>
      </c>
      <c r="R21" s="97" t="s">
        <v>772</v>
      </c>
      <c r="S21" s="97" t="s">
        <v>772</v>
      </c>
      <c r="T21" s="97" t="s">
        <v>772</v>
      </c>
      <c r="U21" s="97" t="s">
        <v>772</v>
      </c>
      <c r="V21" s="97" t="s">
        <v>772</v>
      </c>
      <c r="W21" s="33" t="s">
        <v>772</v>
      </c>
      <c r="X21" s="98" t="s">
        <v>772</v>
      </c>
      <c r="Y21" s="99" t="s">
        <v>772</v>
      </c>
      <c r="Z21" s="70"/>
    </row>
    <row r="22" spans="1:26" outlineLevel="1" x14ac:dyDescent="0.2">
      <c r="A22" s="72"/>
      <c r="B22" s="34">
        <f t="shared" si="0"/>
        <v>18</v>
      </c>
      <c r="C22" s="92" t="s">
        <v>938</v>
      </c>
      <c r="D22" s="2" t="s">
        <v>771</v>
      </c>
      <c r="E22" s="2" t="s">
        <v>772</v>
      </c>
      <c r="F22" s="90">
        <v>44518</v>
      </c>
      <c r="G22" s="2" t="s">
        <v>39</v>
      </c>
      <c r="H22" s="47" t="s">
        <v>10</v>
      </c>
      <c r="I22" s="47" t="s">
        <v>67</v>
      </c>
      <c r="J22" s="47">
        <v>1200</v>
      </c>
      <c r="K22" s="47" t="s">
        <v>132</v>
      </c>
      <c r="L22" s="47" t="s">
        <v>120</v>
      </c>
      <c r="M22" s="33" t="s">
        <v>9</v>
      </c>
      <c r="N22" s="28">
        <v>2.7</v>
      </c>
      <c r="O22" s="87">
        <v>1.34</v>
      </c>
      <c r="P22" s="90">
        <v>44540</v>
      </c>
      <c r="Q22" s="2" t="s">
        <v>27</v>
      </c>
      <c r="R22" s="47" t="s">
        <v>48</v>
      </c>
      <c r="S22" s="47" t="s">
        <v>147</v>
      </c>
      <c r="T22" s="47">
        <v>1200</v>
      </c>
      <c r="U22" s="47" t="s">
        <v>132</v>
      </c>
      <c r="V22" s="47" t="s">
        <v>120</v>
      </c>
      <c r="W22" s="33" t="s">
        <v>8</v>
      </c>
      <c r="X22" s="28">
        <v>14.15</v>
      </c>
      <c r="Y22" s="87">
        <v>2.48</v>
      </c>
      <c r="Z22" s="70"/>
    </row>
    <row r="23" spans="1:26" outlineLevel="1" collapsed="1" x14ac:dyDescent="0.2">
      <c r="A23" s="72"/>
      <c r="B23" s="34">
        <f>B22+1</f>
        <v>19</v>
      </c>
      <c r="C23" s="92" t="s">
        <v>1112</v>
      </c>
      <c r="D23" s="2" t="s">
        <v>148</v>
      </c>
      <c r="E23" s="2" t="s">
        <v>772</v>
      </c>
      <c r="F23" s="90">
        <v>44603</v>
      </c>
      <c r="G23" s="2" t="s">
        <v>27</v>
      </c>
      <c r="H23" s="47" t="s">
        <v>25</v>
      </c>
      <c r="I23" s="47" t="s">
        <v>67</v>
      </c>
      <c r="J23" s="47">
        <v>1200</v>
      </c>
      <c r="K23" s="47" t="s">
        <v>132</v>
      </c>
      <c r="L23" s="47" t="s">
        <v>120</v>
      </c>
      <c r="M23" s="33" t="s">
        <v>74</v>
      </c>
      <c r="N23" s="28">
        <v>7.67</v>
      </c>
      <c r="O23" s="87">
        <v>2.48</v>
      </c>
      <c r="P23" s="90">
        <v>44637</v>
      </c>
      <c r="Q23" s="2" t="s">
        <v>44</v>
      </c>
      <c r="R23" s="47" t="s">
        <v>36</v>
      </c>
      <c r="S23" s="47" t="s">
        <v>67</v>
      </c>
      <c r="T23" s="47">
        <v>1200</v>
      </c>
      <c r="U23" s="47" t="s">
        <v>131</v>
      </c>
      <c r="V23" s="47" t="s">
        <v>120</v>
      </c>
      <c r="W23" s="33" t="s">
        <v>74</v>
      </c>
      <c r="X23" s="28">
        <v>4.3099999999999996</v>
      </c>
      <c r="Y23" s="87">
        <v>1.91</v>
      </c>
      <c r="Z23" s="70"/>
    </row>
    <row r="24" spans="1:26" outlineLevel="1" x14ac:dyDescent="0.2">
      <c r="A24" s="72"/>
      <c r="B24" s="34">
        <f t="shared" si="0"/>
        <v>20</v>
      </c>
      <c r="C24" s="92" t="s">
        <v>956</v>
      </c>
      <c r="D24" s="2" t="s">
        <v>957</v>
      </c>
      <c r="E24" s="2" t="s">
        <v>772</v>
      </c>
      <c r="F24" s="90">
        <v>44535</v>
      </c>
      <c r="G24" s="2" t="s">
        <v>54</v>
      </c>
      <c r="H24" s="47" t="s">
        <v>10</v>
      </c>
      <c r="I24" s="47" t="s">
        <v>67</v>
      </c>
      <c r="J24" s="47">
        <v>1100</v>
      </c>
      <c r="K24" s="47" t="s">
        <v>132</v>
      </c>
      <c r="L24" s="47" t="s">
        <v>120</v>
      </c>
      <c r="M24" s="33" t="s">
        <v>74</v>
      </c>
      <c r="N24" s="28">
        <v>19.5</v>
      </c>
      <c r="O24" s="87">
        <v>4.5</v>
      </c>
      <c r="P24" s="90">
        <v>44549</v>
      </c>
      <c r="Q24" s="2" t="s">
        <v>26</v>
      </c>
      <c r="R24" s="47" t="s">
        <v>10</v>
      </c>
      <c r="S24" s="47" t="s">
        <v>67</v>
      </c>
      <c r="T24" s="47">
        <v>1006</v>
      </c>
      <c r="U24" s="47" t="s">
        <v>133</v>
      </c>
      <c r="V24" s="47" t="s">
        <v>120</v>
      </c>
      <c r="W24" s="33" t="s">
        <v>56</v>
      </c>
      <c r="X24" s="28">
        <v>12.48</v>
      </c>
      <c r="Y24" s="87">
        <v>3.04</v>
      </c>
      <c r="Z24" s="70"/>
    </row>
    <row r="25" spans="1:26" x14ac:dyDescent="0.2">
      <c r="A25" s="72"/>
      <c r="B25" s="34">
        <f t="shared" si="0"/>
        <v>21</v>
      </c>
      <c r="C25" s="92" t="s">
        <v>1634</v>
      </c>
      <c r="D25" s="2" t="s">
        <v>148</v>
      </c>
      <c r="E25" s="2" t="s">
        <v>882</v>
      </c>
      <c r="F25" s="96" t="s">
        <v>772</v>
      </c>
      <c r="G25" s="95" t="s">
        <v>772</v>
      </c>
      <c r="H25" s="97" t="s">
        <v>772</v>
      </c>
      <c r="I25" s="97" t="s">
        <v>772</v>
      </c>
      <c r="J25" s="97" t="s">
        <v>772</v>
      </c>
      <c r="K25" s="97" t="s">
        <v>772</v>
      </c>
      <c r="L25" s="97" t="s">
        <v>772</v>
      </c>
      <c r="M25" s="33" t="s">
        <v>772</v>
      </c>
      <c r="N25" s="98" t="s">
        <v>772</v>
      </c>
      <c r="O25" s="99" t="s">
        <v>772</v>
      </c>
      <c r="P25" s="96" t="s">
        <v>772</v>
      </c>
      <c r="Q25" s="95" t="s">
        <v>772</v>
      </c>
      <c r="R25" s="97" t="s">
        <v>772</v>
      </c>
      <c r="S25" s="97" t="s">
        <v>772</v>
      </c>
      <c r="T25" s="97" t="s">
        <v>772</v>
      </c>
      <c r="U25" s="97" t="s">
        <v>772</v>
      </c>
      <c r="V25" s="97" t="s">
        <v>772</v>
      </c>
      <c r="W25" s="33" t="s">
        <v>772</v>
      </c>
      <c r="X25" s="98" t="s">
        <v>772</v>
      </c>
      <c r="Y25" s="99" t="s">
        <v>772</v>
      </c>
      <c r="Z25" s="70"/>
    </row>
    <row r="26" spans="1:26" outlineLevel="1" x14ac:dyDescent="0.2">
      <c r="A26" s="72"/>
      <c r="B26" s="34">
        <f t="shared" si="0"/>
        <v>22</v>
      </c>
      <c r="C26" s="92" t="s">
        <v>340</v>
      </c>
      <c r="D26" s="2" t="s">
        <v>1004</v>
      </c>
      <c r="E26" s="2" t="s">
        <v>772</v>
      </c>
      <c r="F26" s="90">
        <v>44540</v>
      </c>
      <c r="G26" s="2" t="s">
        <v>51</v>
      </c>
      <c r="H26" s="47" t="s">
        <v>34</v>
      </c>
      <c r="I26" s="47" t="s">
        <v>67</v>
      </c>
      <c r="J26" s="47">
        <v>1218</v>
      </c>
      <c r="K26" s="47" t="s">
        <v>131</v>
      </c>
      <c r="L26" s="47" t="s">
        <v>120</v>
      </c>
      <c r="M26" s="33" t="s">
        <v>56</v>
      </c>
      <c r="N26" s="28">
        <v>2.46</v>
      </c>
      <c r="O26" s="87">
        <v>1.35</v>
      </c>
      <c r="P26" s="90">
        <v>44570</v>
      </c>
      <c r="Q26" s="2" t="s">
        <v>42</v>
      </c>
      <c r="R26" s="47" t="s">
        <v>25</v>
      </c>
      <c r="S26" s="47" t="s">
        <v>67</v>
      </c>
      <c r="T26" s="47">
        <v>1200</v>
      </c>
      <c r="U26" s="47" t="s">
        <v>131</v>
      </c>
      <c r="V26" s="47" t="s">
        <v>120</v>
      </c>
      <c r="W26" s="33" t="s">
        <v>9</v>
      </c>
      <c r="X26" s="28">
        <v>5.0999999999999996</v>
      </c>
      <c r="Y26" s="87">
        <v>1.84</v>
      </c>
      <c r="Z26" s="70"/>
    </row>
    <row r="27" spans="1:26" outlineLevel="1" collapsed="1" x14ac:dyDescent="0.2">
      <c r="A27" s="72"/>
      <c r="B27" s="34">
        <f t="shared" si="0"/>
        <v>23</v>
      </c>
      <c r="C27" s="92" t="s">
        <v>1011</v>
      </c>
      <c r="D27" s="2" t="s">
        <v>1012</v>
      </c>
      <c r="E27" s="2" t="s">
        <v>772</v>
      </c>
      <c r="F27" s="90">
        <v>44569</v>
      </c>
      <c r="G27" s="2" t="s">
        <v>49</v>
      </c>
      <c r="H27" s="47" t="s">
        <v>25</v>
      </c>
      <c r="I27" s="47" t="s">
        <v>245</v>
      </c>
      <c r="J27" s="47">
        <v>1000</v>
      </c>
      <c r="K27" s="47" t="s">
        <v>132</v>
      </c>
      <c r="L27" s="47" t="s">
        <v>120</v>
      </c>
      <c r="M27" s="33" t="s">
        <v>9</v>
      </c>
      <c r="N27" s="28">
        <v>2.82</v>
      </c>
      <c r="O27" s="87">
        <v>1.28</v>
      </c>
      <c r="P27" s="90">
        <v>44587</v>
      </c>
      <c r="Q27" s="2" t="s">
        <v>49</v>
      </c>
      <c r="R27" s="47" t="s">
        <v>25</v>
      </c>
      <c r="S27" s="47" t="s">
        <v>177</v>
      </c>
      <c r="T27" s="47">
        <v>1000</v>
      </c>
      <c r="U27" s="47" t="s">
        <v>132</v>
      </c>
      <c r="V27" s="47" t="s">
        <v>120</v>
      </c>
      <c r="W27" s="33" t="s">
        <v>8</v>
      </c>
      <c r="X27" s="28">
        <v>1.94</v>
      </c>
      <c r="Y27" s="87">
        <v>1.31</v>
      </c>
      <c r="Z27" s="70"/>
    </row>
    <row r="28" spans="1:26" outlineLevel="1" collapsed="1" x14ac:dyDescent="0.2">
      <c r="A28" s="72"/>
      <c r="B28" s="34">
        <f t="shared" si="0"/>
        <v>24</v>
      </c>
      <c r="C28" s="92" t="s">
        <v>1028</v>
      </c>
      <c r="D28" s="2" t="s">
        <v>1029</v>
      </c>
      <c r="E28" s="2" t="s">
        <v>772</v>
      </c>
      <c r="F28" s="90">
        <v>44584</v>
      </c>
      <c r="G28" s="2" t="s">
        <v>51</v>
      </c>
      <c r="H28" s="47" t="s">
        <v>25</v>
      </c>
      <c r="I28" s="47" t="s">
        <v>67</v>
      </c>
      <c r="J28" s="47">
        <v>1100</v>
      </c>
      <c r="K28" s="47" t="s">
        <v>132</v>
      </c>
      <c r="L28" s="47" t="s">
        <v>120</v>
      </c>
      <c r="M28" s="33" t="s">
        <v>66</v>
      </c>
      <c r="N28" s="28">
        <v>3.96</v>
      </c>
      <c r="O28" s="87">
        <v>1.69</v>
      </c>
      <c r="P28" s="90">
        <v>44605</v>
      </c>
      <c r="Q28" s="2" t="s">
        <v>54</v>
      </c>
      <c r="R28" s="47" t="s">
        <v>10</v>
      </c>
      <c r="S28" s="47" t="s">
        <v>67</v>
      </c>
      <c r="T28" s="47">
        <v>1100</v>
      </c>
      <c r="U28" s="47" t="s">
        <v>132</v>
      </c>
      <c r="V28" s="47" t="s">
        <v>120</v>
      </c>
      <c r="W28" s="33" t="s">
        <v>8</v>
      </c>
      <c r="X28" s="28">
        <v>3.9</v>
      </c>
      <c r="Y28" s="87">
        <v>1.62</v>
      </c>
      <c r="Z28" s="70"/>
    </row>
    <row r="29" spans="1:26" outlineLevel="1" x14ac:dyDescent="0.2">
      <c r="A29" s="72"/>
      <c r="B29" s="34">
        <f t="shared" si="0"/>
        <v>25</v>
      </c>
      <c r="C29" s="92" t="s">
        <v>1039</v>
      </c>
      <c r="D29" s="2" t="s">
        <v>1040</v>
      </c>
      <c r="E29" s="2" t="s">
        <v>772</v>
      </c>
      <c r="F29" s="90">
        <v>44559</v>
      </c>
      <c r="G29" s="2" t="s">
        <v>39</v>
      </c>
      <c r="H29" s="47" t="s">
        <v>25</v>
      </c>
      <c r="I29" s="47" t="s">
        <v>67</v>
      </c>
      <c r="J29" s="47">
        <v>1200</v>
      </c>
      <c r="K29" s="47" t="s">
        <v>132</v>
      </c>
      <c r="L29" s="47" t="s">
        <v>120</v>
      </c>
      <c r="M29" s="33" t="s">
        <v>9</v>
      </c>
      <c r="N29" s="28">
        <v>2.72</v>
      </c>
      <c r="O29" s="87">
        <v>1.32</v>
      </c>
      <c r="P29" s="90">
        <v>44582</v>
      </c>
      <c r="Q29" s="2" t="s">
        <v>31</v>
      </c>
      <c r="R29" s="47" t="s">
        <v>36</v>
      </c>
      <c r="S29" s="47" t="s">
        <v>69</v>
      </c>
      <c r="T29" s="47">
        <v>1200</v>
      </c>
      <c r="U29" s="47" t="s">
        <v>132</v>
      </c>
      <c r="V29" s="47" t="s">
        <v>120</v>
      </c>
      <c r="W29" s="33" t="s">
        <v>12</v>
      </c>
      <c r="X29" s="28">
        <v>3.09</v>
      </c>
      <c r="Y29" s="87">
        <v>1.47</v>
      </c>
      <c r="Z29" s="70"/>
    </row>
    <row r="30" spans="1:26" outlineLevel="1" collapsed="1" x14ac:dyDescent="0.2">
      <c r="A30" s="72"/>
      <c r="B30" s="34">
        <f t="shared" si="0"/>
        <v>26</v>
      </c>
      <c r="C30" s="92" t="s">
        <v>1057</v>
      </c>
      <c r="D30" s="2" t="s">
        <v>891</v>
      </c>
      <c r="E30" s="2" t="s">
        <v>1058</v>
      </c>
      <c r="F30" s="90">
        <v>44572</v>
      </c>
      <c r="G30" s="2" t="s">
        <v>88</v>
      </c>
      <c r="H30" s="47" t="s">
        <v>25</v>
      </c>
      <c r="I30" s="47" t="s">
        <v>67</v>
      </c>
      <c r="J30" s="47">
        <v>1100</v>
      </c>
      <c r="K30" s="47" t="s">
        <v>132</v>
      </c>
      <c r="L30" s="47" t="s">
        <v>120</v>
      </c>
      <c r="M30" s="33" t="s">
        <v>12</v>
      </c>
      <c r="N30" s="28">
        <v>1.43</v>
      </c>
      <c r="O30" s="87">
        <v>1.1100000000000001</v>
      </c>
      <c r="P30" s="96" t="s">
        <v>772</v>
      </c>
      <c r="Q30" s="95" t="s">
        <v>772</v>
      </c>
      <c r="R30" s="97" t="s">
        <v>772</v>
      </c>
      <c r="S30" s="97" t="s">
        <v>772</v>
      </c>
      <c r="T30" s="97" t="s">
        <v>772</v>
      </c>
      <c r="U30" s="97" t="s">
        <v>772</v>
      </c>
      <c r="V30" s="97" t="s">
        <v>772</v>
      </c>
      <c r="W30" s="33" t="s">
        <v>772</v>
      </c>
      <c r="X30" s="98" t="s">
        <v>772</v>
      </c>
      <c r="Y30" s="99" t="s">
        <v>772</v>
      </c>
      <c r="Z30" s="70"/>
    </row>
    <row r="31" spans="1:26" outlineLevel="1" x14ac:dyDescent="0.2">
      <c r="A31" s="72"/>
      <c r="B31" s="34">
        <f t="shared" si="0"/>
        <v>27</v>
      </c>
      <c r="C31" s="92" t="s">
        <v>1068</v>
      </c>
      <c r="D31" s="2" t="s">
        <v>735</v>
      </c>
      <c r="E31" s="2" t="s">
        <v>1304</v>
      </c>
      <c r="F31" s="90">
        <v>44576</v>
      </c>
      <c r="G31" s="2" t="s">
        <v>31</v>
      </c>
      <c r="H31" s="47" t="s">
        <v>25</v>
      </c>
      <c r="I31" s="47" t="s">
        <v>1073</v>
      </c>
      <c r="J31" s="47">
        <v>1100</v>
      </c>
      <c r="K31" s="47" t="s">
        <v>132</v>
      </c>
      <c r="L31" s="47" t="s">
        <v>120</v>
      </c>
      <c r="M31" s="33" t="s">
        <v>12</v>
      </c>
      <c r="N31" s="28">
        <v>2.04</v>
      </c>
      <c r="O31" s="87">
        <v>1.3</v>
      </c>
      <c r="P31" s="90">
        <v>44604</v>
      </c>
      <c r="Q31" s="2" t="s">
        <v>49</v>
      </c>
      <c r="R31" s="47" t="s">
        <v>34</v>
      </c>
      <c r="S31" s="47" t="s">
        <v>812</v>
      </c>
      <c r="T31" s="47">
        <v>1100</v>
      </c>
      <c r="U31" s="47" t="s">
        <v>132</v>
      </c>
      <c r="V31" s="47" t="s">
        <v>120</v>
      </c>
      <c r="W31" s="33" t="s">
        <v>8</v>
      </c>
      <c r="X31" s="28">
        <v>8.32</v>
      </c>
      <c r="Y31" s="87">
        <v>3.05</v>
      </c>
      <c r="Z31" s="70"/>
    </row>
    <row r="32" spans="1:26" outlineLevel="1" collapsed="1" x14ac:dyDescent="0.2">
      <c r="A32" s="72"/>
      <c r="B32" s="34">
        <f t="shared" si="0"/>
        <v>28</v>
      </c>
      <c r="C32" s="92" t="s">
        <v>1080</v>
      </c>
      <c r="D32" s="2" t="s">
        <v>1081</v>
      </c>
      <c r="E32" s="2" t="s">
        <v>1058</v>
      </c>
      <c r="F32" s="90">
        <v>44584</v>
      </c>
      <c r="G32" s="2" t="s">
        <v>51</v>
      </c>
      <c r="H32" s="47" t="s">
        <v>25</v>
      </c>
      <c r="I32" s="47" t="s">
        <v>67</v>
      </c>
      <c r="J32" s="47">
        <v>1100</v>
      </c>
      <c r="K32" s="47" t="s">
        <v>132</v>
      </c>
      <c r="L32" s="47" t="s">
        <v>120</v>
      </c>
      <c r="M32" s="33" t="s">
        <v>74</v>
      </c>
      <c r="N32" s="28">
        <v>3.29</v>
      </c>
      <c r="O32" s="87">
        <v>1.39</v>
      </c>
      <c r="P32" s="96" t="s">
        <v>772</v>
      </c>
      <c r="Q32" s="95" t="s">
        <v>772</v>
      </c>
      <c r="R32" s="97" t="s">
        <v>772</v>
      </c>
      <c r="S32" s="97" t="s">
        <v>772</v>
      </c>
      <c r="T32" s="97" t="s">
        <v>772</v>
      </c>
      <c r="U32" s="97" t="s">
        <v>772</v>
      </c>
      <c r="V32" s="97" t="s">
        <v>772</v>
      </c>
      <c r="W32" s="33" t="s">
        <v>772</v>
      </c>
      <c r="X32" s="98" t="s">
        <v>772</v>
      </c>
      <c r="Y32" s="99" t="s">
        <v>772</v>
      </c>
      <c r="Z32" s="70"/>
    </row>
    <row r="33" spans="1:26" outlineLevel="1" collapsed="1" x14ac:dyDescent="0.2">
      <c r="A33" s="72"/>
      <c r="B33" s="34">
        <f t="shared" si="0"/>
        <v>29</v>
      </c>
      <c r="C33" s="92" t="s">
        <v>1094</v>
      </c>
      <c r="D33" s="2" t="s">
        <v>129</v>
      </c>
      <c r="E33" s="2" t="s">
        <v>772</v>
      </c>
      <c r="F33" s="90">
        <v>44609</v>
      </c>
      <c r="G33" s="2" t="s">
        <v>44</v>
      </c>
      <c r="H33" s="47" t="s">
        <v>36</v>
      </c>
      <c r="I33" s="47" t="s">
        <v>67</v>
      </c>
      <c r="J33" s="47">
        <v>1000</v>
      </c>
      <c r="K33" s="47" t="s">
        <v>132</v>
      </c>
      <c r="L33" s="47" t="s">
        <v>120</v>
      </c>
      <c r="M33" s="33" t="s">
        <v>9</v>
      </c>
      <c r="N33" s="28">
        <v>5.33</v>
      </c>
      <c r="O33" s="87">
        <v>1.97</v>
      </c>
      <c r="P33" s="90">
        <v>44629</v>
      </c>
      <c r="Q33" s="2" t="s">
        <v>43</v>
      </c>
      <c r="R33" s="47" t="s">
        <v>46</v>
      </c>
      <c r="S33" s="47" t="s">
        <v>69</v>
      </c>
      <c r="T33" s="47">
        <v>1000</v>
      </c>
      <c r="U33" s="47" t="s">
        <v>132</v>
      </c>
      <c r="V33" s="47" t="s">
        <v>120</v>
      </c>
      <c r="W33" s="33" t="s">
        <v>66</v>
      </c>
      <c r="X33" s="28">
        <v>3.8</v>
      </c>
      <c r="Y33" s="87">
        <v>1.63</v>
      </c>
      <c r="Z33" s="70"/>
    </row>
    <row r="34" spans="1:26" outlineLevel="1" x14ac:dyDescent="0.2">
      <c r="A34" s="72"/>
      <c r="B34" s="34">
        <f t="shared" si="0"/>
        <v>30</v>
      </c>
      <c r="C34" s="92" t="s">
        <v>1107</v>
      </c>
      <c r="D34" s="2" t="s">
        <v>1108</v>
      </c>
      <c r="E34" s="2" t="s">
        <v>772</v>
      </c>
      <c r="F34" s="90">
        <v>44596</v>
      </c>
      <c r="G34" s="2" t="s">
        <v>27</v>
      </c>
      <c r="H34" s="47" t="s">
        <v>34</v>
      </c>
      <c r="I34" s="47" t="s">
        <v>69</v>
      </c>
      <c r="J34" s="47">
        <v>955</v>
      </c>
      <c r="K34" s="47" t="s">
        <v>132</v>
      </c>
      <c r="L34" s="47" t="s">
        <v>120</v>
      </c>
      <c r="M34" s="33" t="s">
        <v>12</v>
      </c>
      <c r="N34" s="28">
        <v>10.35</v>
      </c>
      <c r="O34" s="87">
        <v>2.41</v>
      </c>
      <c r="P34" s="90">
        <v>44615</v>
      </c>
      <c r="Q34" s="2" t="s">
        <v>43</v>
      </c>
      <c r="R34" s="47" t="s">
        <v>41</v>
      </c>
      <c r="S34" s="47" t="s">
        <v>69</v>
      </c>
      <c r="T34" s="47">
        <v>1000</v>
      </c>
      <c r="U34" s="47" t="s">
        <v>132</v>
      </c>
      <c r="V34" s="47" t="s">
        <v>120</v>
      </c>
      <c r="W34" s="33" t="s">
        <v>12</v>
      </c>
      <c r="X34" s="28">
        <v>8.02</v>
      </c>
      <c r="Y34" s="87">
        <v>2.48</v>
      </c>
      <c r="Z34" s="70"/>
    </row>
    <row r="35" spans="1:26" outlineLevel="1" collapsed="1" x14ac:dyDescent="0.2">
      <c r="A35" s="72"/>
      <c r="B35" s="34">
        <f t="shared" si="0"/>
        <v>31</v>
      </c>
      <c r="C35" s="92" t="s">
        <v>1131</v>
      </c>
      <c r="D35" s="2" t="s">
        <v>1132</v>
      </c>
      <c r="E35" s="2" t="s">
        <v>772</v>
      </c>
      <c r="F35" s="90">
        <v>44602</v>
      </c>
      <c r="G35" s="2" t="s">
        <v>44</v>
      </c>
      <c r="H35" s="47" t="s">
        <v>25</v>
      </c>
      <c r="I35" s="47" t="s">
        <v>67</v>
      </c>
      <c r="J35" s="47">
        <v>1200</v>
      </c>
      <c r="K35" s="47" t="s">
        <v>132</v>
      </c>
      <c r="L35" s="47" t="s">
        <v>120</v>
      </c>
      <c r="M35" s="33" t="s">
        <v>12</v>
      </c>
      <c r="N35" s="28">
        <v>2.76</v>
      </c>
      <c r="O35" s="87">
        <v>1.26</v>
      </c>
      <c r="P35" s="90">
        <v>44629</v>
      </c>
      <c r="Q35" s="2" t="s">
        <v>43</v>
      </c>
      <c r="R35" s="47" t="s">
        <v>25</v>
      </c>
      <c r="S35" s="47" t="s">
        <v>67</v>
      </c>
      <c r="T35" s="47">
        <v>1400</v>
      </c>
      <c r="U35" s="47" t="s">
        <v>132</v>
      </c>
      <c r="V35" s="47" t="s">
        <v>120</v>
      </c>
      <c r="W35" s="33" t="s">
        <v>9</v>
      </c>
      <c r="X35" s="28">
        <v>2.56</v>
      </c>
      <c r="Y35" s="87">
        <v>1.1299999999999999</v>
      </c>
      <c r="Z35" s="70"/>
    </row>
    <row r="36" spans="1:26" outlineLevel="1" x14ac:dyDescent="0.2">
      <c r="A36" s="72"/>
      <c r="B36" s="34">
        <f t="shared" si="0"/>
        <v>32</v>
      </c>
      <c r="C36" s="92" t="s">
        <v>1133</v>
      </c>
      <c r="D36" s="2" t="s">
        <v>1134</v>
      </c>
      <c r="E36" s="2" t="s">
        <v>772</v>
      </c>
      <c r="F36" s="90">
        <v>44608</v>
      </c>
      <c r="G36" s="2" t="s">
        <v>43</v>
      </c>
      <c r="H36" s="47" t="s">
        <v>25</v>
      </c>
      <c r="I36" s="47" t="s">
        <v>67</v>
      </c>
      <c r="J36" s="47">
        <v>1300</v>
      </c>
      <c r="K36" s="47" t="s">
        <v>132</v>
      </c>
      <c r="L36" s="47" t="s">
        <v>120</v>
      </c>
      <c r="M36" s="33" t="s">
        <v>62</v>
      </c>
      <c r="N36" s="28">
        <v>5.4</v>
      </c>
      <c r="O36" s="87">
        <v>2.98</v>
      </c>
      <c r="P36" s="90">
        <v>44621</v>
      </c>
      <c r="Q36" s="2" t="s">
        <v>40</v>
      </c>
      <c r="R36" s="47" t="s">
        <v>36</v>
      </c>
      <c r="S36" s="47" t="s">
        <v>67</v>
      </c>
      <c r="T36" s="47">
        <v>1000</v>
      </c>
      <c r="U36" s="47" t="s">
        <v>133</v>
      </c>
      <c r="V36" s="47" t="s">
        <v>120</v>
      </c>
      <c r="W36" s="33" t="s">
        <v>9</v>
      </c>
      <c r="X36" s="28">
        <v>4</v>
      </c>
      <c r="Y36" s="87">
        <v>1.62</v>
      </c>
      <c r="Z36" s="70"/>
    </row>
    <row r="37" spans="1:26" outlineLevel="1" collapsed="1" x14ac:dyDescent="0.2">
      <c r="A37" s="72"/>
      <c r="B37" s="34">
        <f t="shared" si="0"/>
        <v>33</v>
      </c>
      <c r="C37" s="92" t="s">
        <v>664</v>
      </c>
      <c r="D37" s="2" t="s">
        <v>672</v>
      </c>
      <c r="E37" s="2" t="s">
        <v>772</v>
      </c>
      <c r="F37" s="90">
        <v>44622</v>
      </c>
      <c r="G37" s="2" t="s">
        <v>43</v>
      </c>
      <c r="H37" s="47" t="s">
        <v>10</v>
      </c>
      <c r="I37" s="47" t="s">
        <v>69</v>
      </c>
      <c r="J37" s="47">
        <v>1000</v>
      </c>
      <c r="K37" s="47" t="s">
        <v>132</v>
      </c>
      <c r="L37" s="47" t="s">
        <v>120</v>
      </c>
      <c r="M37" s="33" t="s">
        <v>8</v>
      </c>
      <c r="N37" s="28">
        <v>12.5</v>
      </c>
      <c r="O37" s="87">
        <v>3.3</v>
      </c>
      <c r="P37" s="90">
        <v>44647</v>
      </c>
      <c r="Q37" s="2" t="s">
        <v>32</v>
      </c>
      <c r="R37" s="47" t="s">
        <v>46</v>
      </c>
      <c r="S37" s="47" t="s">
        <v>69</v>
      </c>
      <c r="T37" s="47">
        <v>1000</v>
      </c>
      <c r="U37" s="47" t="s">
        <v>132</v>
      </c>
      <c r="V37" s="47" t="s">
        <v>120</v>
      </c>
      <c r="W37" s="33" t="s">
        <v>9</v>
      </c>
      <c r="X37" s="28">
        <v>11.55</v>
      </c>
      <c r="Y37" s="87">
        <v>3.11</v>
      </c>
      <c r="Z37" s="70"/>
    </row>
    <row r="38" spans="1:26" outlineLevel="1" x14ac:dyDescent="0.2">
      <c r="A38" s="72"/>
      <c r="B38" s="34">
        <f t="shared" si="0"/>
        <v>34</v>
      </c>
      <c r="C38" s="92" t="s">
        <v>1162</v>
      </c>
      <c r="D38" s="2" t="s">
        <v>735</v>
      </c>
      <c r="E38" s="2" t="s">
        <v>772</v>
      </c>
      <c r="F38" s="90">
        <v>44620</v>
      </c>
      <c r="G38" s="2" t="s">
        <v>50</v>
      </c>
      <c r="H38" s="47" t="s">
        <v>10</v>
      </c>
      <c r="I38" s="47" t="s">
        <v>67</v>
      </c>
      <c r="J38" s="47">
        <v>1100</v>
      </c>
      <c r="K38" s="47" t="s">
        <v>131</v>
      </c>
      <c r="L38" s="47" t="s">
        <v>120</v>
      </c>
      <c r="M38" s="33" t="s">
        <v>66</v>
      </c>
      <c r="N38" s="28">
        <v>2.69</v>
      </c>
      <c r="O38" s="87">
        <v>1.38</v>
      </c>
      <c r="P38" s="90">
        <v>44642</v>
      </c>
      <c r="Q38" s="2" t="s">
        <v>51</v>
      </c>
      <c r="R38" s="47" t="s">
        <v>34</v>
      </c>
      <c r="S38" s="47" t="s">
        <v>67</v>
      </c>
      <c r="T38" s="47">
        <v>1209</v>
      </c>
      <c r="U38" s="47" t="s">
        <v>132</v>
      </c>
      <c r="V38" s="47" t="s">
        <v>120</v>
      </c>
      <c r="W38" s="33" t="s">
        <v>12</v>
      </c>
      <c r="X38" s="28">
        <v>5.5</v>
      </c>
      <c r="Y38" s="87">
        <v>1.83</v>
      </c>
      <c r="Z38" s="70"/>
    </row>
    <row r="39" spans="1:26" outlineLevel="1" collapsed="1" x14ac:dyDescent="0.2">
      <c r="A39" s="72"/>
      <c r="B39" s="34">
        <f t="shared" si="0"/>
        <v>35</v>
      </c>
      <c r="C39" s="92" t="s">
        <v>1177</v>
      </c>
      <c r="D39" s="2" t="s">
        <v>771</v>
      </c>
      <c r="E39" s="2" t="s">
        <v>772</v>
      </c>
      <c r="F39" s="90">
        <v>44621</v>
      </c>
      <c r="G39" s="2" t="s">
        <v>40</v>
      </c>
      <c r="H39" s="47" t="s">
        <v>25</v>
      </c>
      <c r="I39" s="47" t="s">
        <v>245</v>
      </c>
      <c r="J39" s="47">
        <v>1000</v>
      </c>
      <c r="K39" s="47" t="s">
        <v>133</v>
      </c>
      <c r="L39" s="47" t="s">
        <v>120</v>
      </c>
      <c r="M39" s="33" t="s">
        <v>12</v>
      </c>
      <c r="N39" s="28">
        <v>2.6</v>
      </c>
      <c r="O39" s="87">
        <v>1.38</v>
      </c>
      <c r="P39" s="90">
        <v>44653</v>
      </c>
      <c r="Q39" s="2" t="s">
        <v>40</v>
      </c>
      <c r="R39" s="47" t="s">
        <v>10</v>
      </c>
      <c r="S39" s="47" t="s">
        <v>245</v>
      </c>
      <c r="T39" s="47">
        <v>1000</v>
      </c>
      <c r="U39" s="47" t="s">
        <v>132</v>
      </c>
      <c r="V39" s="47" t="s">
        <v>120</v>
      </c>
      <c r="W39" s="33" t="s">
        <v>92</v>
      </c>
      <c r="X39" s="28">
        <v>7.14</v>
      </c>
      <c r="Y39" s="87">
        <v>2.54</v>
      </c>
      <c r="Z39" s="70"/>
    </row>
    <row r="40" spans="1:26" outlineLevel="1" collapsed="1" x14ac:dyDescent="0.2">
      <c r="A40" s="72"/>
      <c r="B40" s="34">
        <f t="shared" si="0"/>
        <v>36</v>
      </c>
      <c r="C40" s="92" t="s">
        <v>1189</v>
      </c>
      <c r="D40" s="2" t="s">
        <v>801</v>
      </c>
      <c r="E40" s="2" t="s">
        <v>1263</v>
      </c>
      <c r="F40" s="96" t="s">
        <v>772</v>
      </c>
      <c r="G40" s="95" t="s">
        <v>772</v>
      </c>
      <c r="H40" s="97" t="s">
        <v>772</v>
      </c>
      <c r="I40" s="97" t="s">
        <v>772</v>
      </c>
      <c r="J40" s="97" t="s">
        <v>772</v>
      </c>
      <c r="K40" s="97" t="s">
        <v>772</v>
      </c>
      <c r="L40" s="97" t="s">
        <v>772</v>
      </c>
      <c r="M40" s="33" t="s">
        <v>772</v>
      </c>
      <c r="N40" s="98" t="s">
        <v>772</v>
      </c>
      <c r="O40" s="99" t="s">
        <v>772</v>
      </c>
      <c r="P40" s="96" t="s">
        <v>772</v>
      </c>
      <c r="Q40" s="95" t="s">
        <v>772</v>
      </c>
      <c r="R40" s="97" t="s">
        <v>772</v>
      </c>
      <c r="S40" s="97" t="s">
        <v>772</v>
      </c>
      <c r="T40" s="97" t="s">
        <v>772</v>
      </c>
      <c r="U40" s="97" t="s">
        <v>772</v>
      </c>
      <c r="V40" s="97" t="s">
        <v>772</v>
      </c>
      <c r="W40" s="33" t="s">
        <v>772</v>
      </c>
      <c r="X40" s="98" t="s">
        <v>772</v>
      </c>
      <c r="Y40" s="99" t="s">
        <v>772</v>
      </c>
      <c r="Z40" s="70"/>
    </row>
    <row r="41" spans="1:26" outlineLevel="1" x14ac:dyDescent="0.2">
      <c r="A41" s="72"/>
      <c r="B41" s="34">
        <f t="shared" si="0"/>
        <v>37</v>
      </c>
      <c r="C41" s="92" t="s">
        <v>1209</v>
      </c>
      <c r="D41" s="2" t="s">
        <v>1208</v>
      </c>
      <c r="E41" s="2" t="s">
        <v>772</v>
      </c>
      <c r="F41" s="90">
        <v>44639</v>
      </c>
      <c r="G41" s="2" t="s">
        <v>94</v>
      </c>
      <c r="H41" s="47" t="s">
        <v>48</v>
      </c>
      <c r="I41" s="47" t="s">
        <v>835</v>
      </c>
      <c r="J41" s="47">
        <v>1200</v>
      </c>
      <c r="K41" s="47" t="s">
        <v>133</v>
      </c>
      <c r="L41" s="47" t="s">
        <v>178</v>
      </c>
      <c r="M41" s="33" t="s">
        <v>227</v>
      </c>
      <c r="N41" s="28">
        <v>33.96</v>
      </c>
      <c r="O41" s="87">
        <v>8</v>
      </c>
      <c r="P41" s="90">
        <v>44660</v>
      </c>
      <c r="Q41" s="2" t="s">
        <v>615</v>
      </c>
      <c r="R41" s="47" t="s">
        <v>34</v>
      </c>
      <c r="S41" s="47" t="s">
        <v>812</v>
      </c>
      <c r="T41" s="47">
        <v>1200</v>
      </c>
      <c r="U41" s="47" t="s">
        <v>133</v>
      </c>
      <c r="V41" s="47" t="s">
        <v>178</v>
      </c>
      <c r="W41" s="33" t="s">
        <v>8</v>
      </c>
      <c r="X41" s="28">
        <v>13.79</v>
      </c>
      <c r="Y41" s="87">
        <v>4.0999999999999996</v>
      </c>
      <c r="Z41" s="70"/>
    </row>
    <row r="42" spans="1:26" outlineLevel="1" collapsed="1" x14ac:dyDescent="0.2">
      <c r="A42" s="72"/>
      <c r="B42" s="34">
        <f t="shared" si="0"/>
        <v>38</v>
      </c>
      <c r="C42" s="92" t="s">
        <v>1222</v>
      </c>
      <c r="D42" s="2" t="s">
        <v>1223</v>
      </c>
      <c r="E42" s="2" t="s">
        <v>772</v>
      </c>
      <c r="F42" s="90">
        <v>44668</v>
      </c>
      <c r="G42" s="2" t="s">
        <v>39</v>
      </c>
      <c r="H42" s="47" t="s">
        <v>36</v>
      </c>
      <c r="I42" s="47" t="s">
        <v>67</v>
      </c>
      <c r="J42" s="47">
        <v>1200</v>
      </c>
      <c r="K42" s="47" t="s">
        <v>132</v>
      </c>
      <c r="L42" s="47" t="s">
        <v>120</v>
      </c>
      <c r="M42" s="33" t="s">
        <v>56</v>
      </c>
      <c r="N42" s="28">
        <v>3.09</v>
      </c>
      <c r="O42" s="87">
        <v>1.51</v>
      </c>
      <c r="P42" s="90">
        <v>44679</v>
      </c>
      <c r="Q42" s="2" t="s">
        <v>39</v>
      </c>
      <c r="R42" s="47" t="s">
        <v>25</v>
      </c>
      <c r="S42" s="47" t="s">
        <v>67</v>
      </c>
      <c r="T42" s="47">
        <v>1000</v>
      </c>
      <c r="U42" s="47" t="s">
        <v>132</v>
      </c>
      <c r="V42" s="47" t="s">
        <v>120</v>
      </c>
      <c r="W42" s="33" t="s">
        <v>9</v>
      </c>
      <c r="X42" s="28">
        <v>5.86</v>
      </c>
      <c r="Y42" s="87">
        <v>1.99</v>
      </c>
      <c r="Z42" s="70"/>
    </row>
    <row r="43" spans="1:26" outlineLevel="1" collapsed="1" x14ac:dyDescent="0.2">
      <c r="A43" s="72"/>
      <c r="B43" s="34">
        <f t="shared" si="0"/>
        <v>39</v>
      </c>
      <c r="C43" s="92" t="s">
        <v>1238</v>
      </c>
      <c r="D43" s="2" t="s">
        <v>148</v>
      </c>
      <c r="E43" s="2" t="s">
        <v>772</v>
      </c>
      <c r="F43" s="90">
        <v>44687</v>
      </c>
      <c r="G43" s="2" t="s">
        <v>15</v>
      </c>
      <c r="H43" s="47" t="s">
        <v>36</v>
      </c>
      <c r="I43" s="47" t="s">
        <v>67</v>
      </c>
      <c r="J43" s="47">
        <v>1000</v>
      </c>
      <c r="K43" s="47" t="s">
        <v>131</v>
      </c>
      <c r="L43" s="47" t="s">
        <v>120</v>
      </c>
      <c r="M43" s="33" t="s">
        <v>12</v>
      </c>
      <c r="N43" s="28">
        <v>3.15</v>
      </c>
      <c r="O43" s="87">
        <v>1.55</v>
      </c>
      <c r="P43" s="90">
        <v>44700</v>
      </c>
      <c r="Q43" s="2" t="s">
        <v>44</v>
      </c>
      <c r="R43" s="47" t="s">
        <v>34</v>
      </c>
      <c r="S43" s="47" t="s">
        <v>67</v>
      </c>
      <c r="T43" s="47">
        <v>1200</v>
      </c>
      <c r="U43" s="47" t="s">
        <v>131</v>
      </c>
      <c r="V43" s="47" t="s">
        <v>120</v>
      </c>
      <c r="W43" s="33" t="s">
        <v>56</v>
      </c>
      <c r="X43" s="28">
        <v>3.35</v>
      </c>
      <c r="Y43" s="87">
        <v>1.55</v>
      </c>
      <c r="Z43" s="70"/>
    </row>
    <row r="44" spans="1:26" outlineLevel="1" collapsed="1" x14ac:dyDescent="0.2">
      <c r="A44" s="72"/>
      <c r="B44" s="34">
        <f t="shared" si="0"/>
        <v>40</v>
      </c>
      <c r="C44" s="92" t="s">
        <v>798</v>
      </c>
      <c r="D44" s="2" t="s">
        <v>1250</v>
      </c>
      <c r="E44" s="2" t="s">
        <v>1392</v>
      </c>
      <c r="F44" s="90">
        <v>44660</v>
      </c>
      <c r="G44" s="2" t="s">
        <v>47</v>
      </c>
      <c r="H44" s="47" t="s">
        <v>29</v>
      </c>
      <c r="I44" s="47" t="s">
        <v>692</v>
      </c>
      <c r="J44" s="47">
        <v>1100</v>
      </c>
      <c r="K44" s="47" t="s">
        <v>132</v>
      </c>
      <c r="L44" s="47" t="s">
        <v>438</v>
      </c>
      <c r="M44" s="33" t="s">
        <v>66</v>
      </c>
      <c r="N44" s="28">
        <v>8.8000000000000007</v>
      </c>
      <c r="O44" s="87">
        <v>2.89</v>
      </c>
      <c r="P44" s="90">
        <v>44682</v>
      </c>
      <c r="Q44" s="2" t="s">
        <v>40</v>
      </c>
      <c r="R44" s="47" t="s">
        <v>41</v>
      </c>
      <c r="S44" s="47" t="s">
        <v>69</v>
      </c>
      <c r="T44" s="47">
        <v>1000</v>
      </c>
      <c r="U44" s="47" t="s">
        <v>133</v>
      </c>
      <c r="V44" s="47" t="s">
        <v>120</v>
      </c>
      <c r="W44" s="33" t="s">
        <v>12</v>
      </c>
      <c r="X44" s="28">
        <v>11</v>
      </c>
      <c r="Y44" s="87">
        <v>3.4</v>
      </c>
      <c r="Z44" s="70"/>
    </row>
    <row r="45" spans="1:26" outlineLevel="1" x14ac:dyDescent="0.2">
      <c r="A45" s="72"/>
      <c r="B45" s="34">
        <f t="shared" si="0"/>
        <v>41</v>
      </c>
      <c r="C45" s="92" t="s">
        <v>1282</v>
      </c>
      <c r="D45" s="2" t="s">
        <v>904</v>
      </c>
      <c r="E45" s="2" t="s">
        <v>772</v>
      </c>
      <c r="F45" s="90">
        <v>44664</v>
      </c>
      <c r="G45" s="2" t="s">
        <v>51</v>
      </c>
      <c r="H45" s="47" t="s">
        <v>36</v>
      </c>
      <c r="I45" s="47" t="s">
        <v>67</v>
      </c>
      <c r="J45" s="47">
        <v>1100</v>
      </c>
      <c r="K45" s="47" t="s">
        <v>132</v>
      </c>
      <c r="L45" s="47" t="s">
        <v>120</v>
      </c>
      <c r="M45" s="33" t="s">
        <v>9</v>
      </c>
      <c r="N45" s="28">
        <v>2.08</v>
      </c>
      <c r="O45" s="87">
        <v>1.17</v>
      </c>
      <c r="P45" s="90">
        <v>44679</v>
      </c>
      <c r="Q45" s="2" t="s">
        <v>44</v>
      </c>
      <c r="R45" s="47" t="s">
        <v>41</v>
      </c>
      <c r="S45" s="47" t="s">
        <v>1230</v>
      </c>
      <c r="T45" s="47">
        <v>1200</v>
      </c>
      <c r="U45" s="47" t="s">
        <v>131</v>
      </c>
      <c r="V45" s="47" t="s">
        <v>120</v>
      </c>
      <c r="W45" s="33" t="s">
        <v>56</v>
      </c>
      <c r="X45" s="28">
        <v>4.3899999999999997</v>
      </c>
      <c r="Y45" s="87">
        <v>1.83</v>
      </c>
      <c r="Z45" s="70"/>
    </row>
    <row r="46" spans="1:26" outlineLevel="1" collapsed="1" x14ac:dyDescent="0.2">
      <c r="A46" s="72"/>
      <c r="B46" s="34">
        <f t="shared" si="0"/>
        <v>42</v>
      </c>
      <c r="C46" s="92" t="s">
        <v>1301</v>
      </c>
      <c r="D46" s="2" t="s">
        <v>891</v>
      </c>
      <c r="E46" s="2" t="s">
        <v>1058</v>
      </c>
      <c r="F46" s="90">
        <v>44672</v>
      </c>
      <c r="G46" s="2" t="s">
        <v>44</v>
      </c>
      <c r="H46" s="47" t="s">
        <v>25</v>
      </c>
      <c r="I46" s="47" t="s">
        <v>245</v>
      </c>
      <c r="J46" s="47">
        <v>1200</v>
      </c>
      <c r="K46" s="47" t="s">
        <v>131</v>
      </c>
      <c r="L46" s="47" t="s">
        <v>120</v>
      </c>
      <c r="M46" s="33" t="s">
        <v>62</v>
      </c>
      <c r="N46" s="28">
        <v>3.15</v>
      </c>
      <c r="O46" s="87">
        <v>1.54</v>
      </c>
      <c r="P46" s="96" t="s">
        <v>772</v>
      </c>
      <c r="Q46" s="95" t="s">
        <v>772</v>
      </c>
      <c r="R46" s="97" t="s">
        <v>772</v>
      </c>
      <c r="S46" s="97" t="s">
        <v>772</v>
      </c>
      <c r="T46" s="97" t="s">
        <v>772</v>
      </c>
      <c r="U46" s="97" t="s">
        <v>772</v>
      </c>
      <c r="V46" s="97" t="s">
        <v>772</v>
      </c>
      <c r="W46" s="33" t="s">
        <v>772</v>
      </c>
      <c r="X46" s="98" t="s">
        <v>772</v>
      </c>
      <c r="Y46" s="99" t="s">
        <v>772</v>
      </c>
      <c r="Z46" s="70"/>
    </row>
    <row r="47" spans="1:26" outlineLevel="1" collapsed="1" x14ac:dyDescent="0.2">
      <c r="A47" s="72"/>
      <c r="B47" s="34">
        <f t="shared" si="0"/>
        <v>43</v>
      </c>
      <c r="C47" s="92" t="s">
        <v>955</v>
      </c>
      <c r="D47" s="2" t="s">
        <v>891</v>
      </c>
      <c r="E47" s="2" t="s">
        <v>1449</v>
      </c>
      <c r="F47" s="90">
        <v>44682</v>
      </c>
      <c r="G47" s="2" t="s">
        <v>40</v>
      </c>
      <c r="H47" s="47" t="s">
        <v>34</v>
      </c>
      <c r="I47" s="47" t="s">
        <v>67</v>
      </c>
      <c r="J47" s="47">
        <v>1000</v>
      </c>
      <c r="K47" s="47" t="s">
        <v>133</v>
      </c>
      <c r="L47" s="47" t="s">
        <v>120</v>
      </c>
      <c r="M47" s="33" t="s">
        <v>74</v>
      </c>
      <c r="N47" s="28">
        <v>1.84</v>
      </c>
      <c r="O47" s="87">
        <v>1.21</v>
      </c>
      <c r="P47" s="96" t="s">
        <v>772</v>
      </c>
      <c r="Q47" s="95" t="s">
        <v>772</v>
      </c>
      <c r="R47" s="97" t="s">
        <v>772</v>
      </c>
      <c r="S47" s="97" t="s">
        <v>772</v>
      </c>
      <c r="T47" s="97" t="s">
        <v>772</v>
      </c>
      <c r="U47" s="97" t="s">
        <v>772</v>
      </c>
      <c r="V47" s="97" t="s">
        <v>772</v>
      </c>
      <c r="W47" s="33" t="s">
        <v>772</v>
      </c>
      <c r="X47" s="98" t="s">
        <v>772</v>
      </c>
      <c r="Y47" s="99" t="s">
        <v>772</v>
      </c>
      <c r="Z47" s="70"/>
    </row>
    <row r="48" spans="1:26" outlineLevel="1" x14ac:dyDescent="0.2">
      <c r="A48" s="72"/>
      <c r="B48" s="34">
        <f t="shared" si="0"/>
        <v>44</v>
      </c>
      <c r="C48" s="92" t="s">
        <v>1328</v>
      </c>
      <c r="D48" s="2" t="s">
        <v>1329</v>
      </c>
      <c r="E48" s="2" t="s">
        <v>1058</v>
      </c>
      <c r="F48" s="90">
        <v>44694</v>
      </c>
      <c r="G48" s="2" t="s">
        <v>15</v>
      </c>
      <c r="H48" s="47" t="s">
        <v>10</v>
      </c>
      <c r="I48" s="47" t="s">
        <v>67</v>
      </c>
      <c r="J48" s="47">
        <v>1000</v>
      </c>
      <c r="K48" s="47" t="s">
        <v>131</v>
      </c>
      <c r="L48" s="47" t="s">
        <v>120</v>
      </c>
      <c r="M48" s="33" t="s">
        <v>12</v>
      </c>
      <c r="N48" s="28">
        <v>5.69</v>
      </c>
      <c r="O48" s="87">
        <v>1.91</v>
      </c>
      <c r="P48" s="96" t="s">
        <v>772</v>
      </c>
      <c r="Q48" s="95" t="s">
        <v>772</v>
      </c>
      <c r="R48" s="97" t="s">
        <v>772</v>
      </c>
      <c r="S48" s="97" t="s">
        <v>772</v>
      </c>
      <c r="T48" s="97" t="s">
        <v>772</v>
      </c>
      <c r="U48" s="97" t="s">
        <v>772</v>
      </c>
      <c r="V48" s="97" t="s">
        <v>772</v>
      </c>
      <c r="W48" s="33" t="s">
        <v>772</v>
      </c>
      <c r="X48" s="98" t="s">
        <v>772</v>
      </c>
      <c r="Y48" s="99" t="s">
        <v>772</v>
      </c>
      <c r="Z48" s="70"/>
    </row>
    <row r="49" spans="1:26" outlineLevel="1" x14ac:dyDescent="0.2">
      <c r="A49" s="72"/>
      <c r="B49" s="34">
        <f t="shared" si="0"/>
        <v>45</v>
      </c>
      <c r="C49" s="92" t="s">
        <v>1340</v>
      </c>
      <c r="D49" s="2" t="s">
        <v>1341</v>
      </c>
      <c r="E49" s="2" t="s">
        <v>1393</v>
      </c>
      <c r="F49" s="96" t="s">
        <v>772</v>
      </c>
      <c r="G49" s="95" t="s">
        <v>772</v>
      </c>
      <c r="H49" s="97" t="s">
        <v>772</v>
      </c>
      <c r="I49" s="97" t="s">
        <v>772</v>
      </c>
      <c r="J49" s="97" t="s">
        <v>772</v>
      </c>
      <c r="K49" s="97" t="s">
        <v>772</v>
      </c>
      <c r="L49" s="97" t="s">
        <v>772</v>
      </c>
      <c r="M49" s="33" t="s">
        <v>772</v>
      </c>
      <c r="N49" s="98" t="s">
        <v>772</v>
      </c>
      <c r="O49" s="99" t="s">
        <v>772</v>
      </c>
      <c r="P49" s="96" t="s">
        <v>772</v>
      </c>
      <c r="Q49" s="95" t="s">
        <v>772</v>
      </c>
      <c r="R49" s="97" t="s">
        <v>772</v>
      </c>
      <c r="S49" s="97" t="s">
        <v>772</v>
      </c>
      <c r="T49" s="97" t="s">
        <v>772</v>
      </c>
      <c r="U49" s="97" t="s">
        <v>772</v>
      </c>
      <c r="V49" s="97" t="s">
        <v>772</v>
      </c>
      <c r="W49" s="33" t="s">
        <v>772</v>
      </c>
      <c r="X49" s="98" t="s">
        <v>772</v>
      </c>
      <c r="Y49" s="99" t="s">
        <v>772</v>
      </c>
      <c r="Z49" s="70"/>
    </row>
    <row r="50" spans="1:26" outlineLevel="1" collapsed="1" x14ac:dyDescent="0.2">
      <c r="A50" s="72"/>
      <c r="B50" s="34">
        <f t="shared" si="0"/>
        <v>46</v>
      </c>
      <c r="C50" s="92" t="s">
        <v>1057</v>
      </c>
      <c r="D50" s="2" t="s">
        <v>891</v>
      </c>
      <c r="E50" s="2" t="s">
        <v>1438</v>
      </c>
      <c r="F50" s="90">
        <v>44705</v>
      </c>
      <c r="G50" s="2" t="s">
        <v>39</v>
      </c>
      <c r="H50" s="47" t="s">
        <v>36</v>
      </c>
      <c r="I50" s="47" t="s">
        <v>67</v>
      </c>
      <c r="J50" s="47">
        <v>1000</v>
      </c>
      <c r="K50" s="47" t="s">
        <v>131</v>
      </c>
      <c r="L50" s="47" t="s">
        <v>120</v>
      </c>
      <c r="M50" s="33" t="s">
        <v>9</v>
      </c>
      <c r="N50" s="28">
        <v>1.41</v>
      </c>
      <c r="O50" s="87">
        <v>1.0900000000000001</v>
      </c>
      <c r="P50" s="90">
        <v>44719</v>
      </c>
      <c r="Q50" s="2" t="s">
        <v>44</v>
      </c>
      <c r="R50" s="47" t="s">
        <v>46</v>
      </c>
      <c r="S50" s="47" t="s">
        <v>70</v>
      </c>
      <c r="T50" s="47">
        <v>1000</v>
      </c>
      <c r="U50" s="47" t="s">
        <v>128</v>
      </c>
      <c r="V50" s="47" t="s">
        <v>120</v>
      </c>
      <c r="W50" s="33" t="s">
        <v>9</v>
      </c>
      <c r="X50" s="28">
        <v>1.27</v>
      </c>
      <c r="Y50" s="87">
        <v>1.07</v>
      </c>
      <c r="Z50" s="70"/>
    </row>
    <row r="51" spans="1:26" outlineLevel="1" collapsed="1" x14ac:dyDescent="0.2">
      <c r="A51" s="72"/>
      <c r="B51" s="34">
        <f>B50+1</f>
        <v>47</v>
      </c>
      <c r="C51" s="92" t="s">
        <v>1376</v>
      </c>
      <c r="D51" s="2" t="s">
        <v>394</v>
      </c>
      <c r="E51" s="2" t="s">
        <v>1508</v>
      </c>
      <c r="F51" s="90">
        <v>44706</v>
      </c>
      <c r="G51" s="2" t="s">
        <v>26</v>
      </c>
      <c r="H51" s="47" t="s">
        <v>25</v>
      </c>
      <c r="I51" s="47" t="s">
        <v>245</v>
      </c>
      <c r="J51" s="47">
        <v>1000</v>
      </c>
      <c r="K51" s="47" t="s">
        <v>132</v>
      </c>
      <c r="L51" s="47" t="s">
        <v>120</v>
      </c>
      <c r="M51" s="33" t="s">
        <v>62</v>
      </c>
      <c r="N51" s="28">
        <v>11.5</v>
      </c>
      <c r="O51" s="87">
        <v>2.66</v>
      </c>
      <c r="P51" s="96" t="s">
        <v>772</v>
      </c>
      <c r="Q51" s="95" t="s">
        <v>772</v>
      </c>
      <c r="R51" s="97" t="s">
        <v>772</v>
      </c>
      <c r="S51" s="97" t="s">
        <v>772</v>
      </c>
      <c r="T51" s="97" t="s">
        <v>772</v>
      </c>
      <c r="U51" s="97" t="s">
        <v>772</v>
      </c>
      <c r="V51" s="97" t="s">
        <v>772</v>
      </c>
      <c r="W51" s="33" t="s">
        <v>772</v>
      </c>
      <c r="X51" s="98" t="s">
        <v>772</v>
      </c>
      <c r="Y51" s="99" t="s">
        <v>772</v>
      </c>
      <c r="Z51" s="70"/>
    </row>
    <row r="52" spans="1:26" outlineLevel="1" x14ac:dyDescent="0.2">
      <c r="A52" s="72"/>
      <c r="B52" s="34">
        <f t="shared" si="0"/>
        <v>48</v>
      </c>
      <c r="C52" s="92" t="s">
        <v>1391</v>
      </c>
      <c r="D52" s="2" t="s">
        <v>1012</v>
      </c>
      <c r="E52" s="2" t="s">
        <v>772</v>
      </c>
      <c r="F52" s="90">
        <v>44725</v>
      </c>
      <c r="G52" s="2" t="s">
        <v>39</v>
      </c>
      <c r="H52" s="47" t="s">
        <v>25</v>
      </c>
      <c r="I52" s="47" t="s">
        <v>67</v>
      </c>
      <c r="J52" s="47">
        <v>1200</v>
      </c>
      <c r="K52" s="47" t="s">
        <v>133</v>
      </c>
      <c r="L52" s="47" t="s">
        <v>120</v>
      </c>
      <c r="M52" s="33" t="s">
        <v>12</v>
      </c>
      <c r="N52" s="28">
        <v>2.68</v>
      </c>
      <c r="O52" s="87">
        <v>1.44</v>
      </c>
      <c r="P52" s="90">
        <v>44748</v>
      </c>
      <c r="Q52" s="2" t="s">
        <v>43</v>
      </c>
      <c r="R52" s="47" t="s">
        <v>25</v>
      </c>
      <c r="S52" s="47" t="s">
        <v>67</v>
      </c>
      <c r="T52" s="47">
        <v>1200</v>
      </c>
      <c r="U52" s="47" t="s">
        <v>131</v>
      </c>
      <c r="V52" s="47" t="s">
        <v>120</v>
      </c>
      <c r="W52" s="33" t="s">
        <v>9</v>
      </c>
      <c r="X52" s="28">
        <v>2.77</v>
      </c>
      <c r="Y52" s="87">
        <v>1.43</v>
      </c>
      <c r="Z52" s="70"/>
    </row>
    <row r="53" spans="1:26" outlineLevel="1" x14ac:dyDescent="0.2">
      <c r="A53" s="72"/>
      <c r="B53" s="34">
        <f t="shared" si="0"/>
        <v>49</v>
      </c>
      <c r="C53" s="92" t="s">
        <v>1407</v>
      </c>
      <c r="D53" s="2" t="s">
        <v>1408</v>
      </c>
      <c r="E53" s="2" t="s">
        <v>772</v>
      </c>
      <c r="F53" s="90">
        <v>44717</v>
      </c>
      <c r="G53" s="2" t="s">
        <v>14</v>
      </c>
      <c r="H53" s="47" t="s">
        <v>41</v>
      </c>
      <c r="I53" s="47" t="s">
        <v>70</v>
      </c>
      <c r="J53" s="47">
        <v>1017</v>
      </c>
      <c r="K53" s="47" t="s">
        <v>131</v>
      </c>
      <c r="L53" s="47" t="s">
        <v>120</v>
      </c>
      <c r="M53" s="33" t="s">
        <v>9</v>
      </c>
      <c r="N53" s="28">
        <v>2.65</v>
      </c>
      <c r="O53" s="87">
        <v>1.41</v>
      </c>
      <c r="P53" s="90">
        <v>44735</v>
      </c>
      <c r="Q53" s="2" t="s">
        <v>14</v>
      </c>
      <c r="R53" s="47" t="s">
        <v>46</v>
      </c>
      <c r="S53" s="47" t="s">
        <v>69</v>
      </c>
      <c r="T53" s="47">
        <v>1200</v>
      </c>
      <c r="U53" s="47" t="s">
        <v>133</v>
      </c>
      <c r="V53" s="47" t="s">
        <v>120</v>
      </c>
      <c r="W53" s="33" t="s">
        <v>66</v>
      </c>
      <c r="X53" s="28">
        <v>5.13</v>
      </c>
      <c r="Y53" s="87">
        <v>2.02</v>
      </c>
      <c r="Z53" s="70"/>
    </row>
    <row r="54" spans="1:26" outlineLevel="1" collapsed="1" x14ac:dyDescent="0.2">
      <c r="A54" s="72"/>
      <c r="B54" s="34">
        <f t="shared" si="0"/>
        <v>50</v>
      </c>
      <c r="C54" s="92" t="s">
        <v>1448</v>
      </c>
      <c r="D54" s="2" t="s">
        <v>1420</v>
      </c>
      <c r="E54" s="2" t="s">
        <v>772</v>
      </c>
      <c r="F54" s="90">
        <v>44729</v>
      </c>
      <c r="G54" s="2" t="s">
        <v>51</v>
      </c>
      <c r="H54" s="47" t="s">
        <v>34</v>
      </c>
      <c r="I54" s="47" t="s">
        <v>67</v>
      </c>
      <c r="J54" s="47">
        <v>1125</v>
      </c>
      <c r="K54" s="47" t="s">
        <v>133</v>
      </c>
      <c r="L54" s="47" t="s">
        <v>120</v>
      </c>
      <c r="M54" s="33" t="s">
        <v>12</v>
      </c>
      <c r="N54" s="28">
        <v>2.09</v>
      </c>
      <c r="O54" s="87">
        <v>1.4</v>
      </c>
      <c r="P54" s="90">
        <v>44743</v>
      </c>
      <c r="Q54" s="2" t="s">
        <v>51</v>
      </c>
      <c r="R54" s="47" t="s">
        <v>36</v>
      </c>
      <c r="S54" s="47" t="s">
        <v>67</v>
      </c>
      <c r="T54" s="47">
        <v>1347</v>
      </c>
      <c r="U54" s="47" t="s">
        <v>131</v>
      </c>
      <c r="V54" s="47" t="s">
        <v>120</v>
      </c>
      <c r="W54" s="33" t="s">
        <v>9</v>
      </c>
      <c r="X54" s="28">
        <v>1.96</v>
      </c>
      <c r="Y54" s="87">
        <v>1.21</v>
      </c>
      <c r="Z54" s="70"/>
    </row>
    <row r="55" spans="1:26" outlineLevel="1" collapsed="1" x14ac:dyDescent="0.2">
      <c r="A55" s="72"/>
      <c r="B55" s="34">
        <f t="shared" si="0"/>
        <v>51</v>
      </c>
      <c r="C55" s="92" t="s">
        <v>1430</v>
      </c>
      <c r="D55" s="2" t="s">
        <v>1431</v>
      </c>
      <c r="E55" s="2" t="s">
        <v>1263</v>
      </c>
      <c r="F55" s="96" t="s">
        <v>772</v>
      </c>
      <c r="G55" s="95" t="s">
        <v>772</v>
      </c>
      <c r="H55" s="97" t="s">
        <v>772</v>
      </c>
      <c r="I55" s="97" t="s">
        <v>772</v>
      </c>
      <c r="J55" s="97" t="s">
        <v>772</v>
      </c>
      <c r="K55" s="97" t="s">
        <v>772</v>
      </c>
      <c r="L55" s="97" t="s">
        <v>772</v>
      </c>
      <c r="M55" s="33" t="s">
        <v>772</v>
      </c>
      <c r="N55" s="98" t="s">
        <v>772</v>
      </c>
      <c r="O55" s="99" t="s">
        <v>772</v>
      </c>
      <c r="P55" s="96" t="s">
        <v>772</v>
      </c>
      <c r="Q55" s="95" t="s">
        <v>772</v>
      </c>
      <c r="R55" s="97" t="s">
        <v>772</v>
      </c>
      <c r="S55" s="97" t="s">
        <v>772</v>
      </c>
      <c r="T55" s="97" t="s">
        <v>772</v>
      </c>
      <c r="U55" s="97" t="s">
        <v>772</v>
      </c>
      <c r="V55" s="97" t="s">
        <v>772</v>
      </c>
      <c r="W55" s="33" t="s">
        <v>772</v>
      </c>
      <c r="X55" s="98" t="s">
        <v>772</v>
      </c>
      <c r="Y55" s="99" t="s">
        <v>772</v>
      </c>
      <c r="Z55" s="70"/>
    </row>
    <row r="56" spans="1:26" outlineLevel="1" x14ac:dyDescent="0.2">
      <c r="A56" s="72"/>
      <c r="B56" s="34">
        <f t="shared" si="0"/>
        <v>52</v>
      </c>
      <c r="C56" s="92" t="s">
        <v>1441</v>
      </c>
      <c r="D56" s="2" t="s">
        <v>1442</v>
      </c>
      <c r="E56" s="2" t="s">
        <v>1263</v>
      </c>
      <c r="F56" s="96" t="s">
        <v>772</v>
      </c>
      <c r="G56" s="95" t="s">
        <v>772</v>
      </c>
      <c r="H56" s="97" t="s">
        <v>772</v>
      </c>
      <c r="I56" s="97" t="s">
        <v>772</v>
      </c>
      <c r="J56" s="97" t="s">
        <v>772</v>
      </c>
      <c r="K56" s="97" t="s">
        <v>772</v>
      </c>
      <c r="L56" s="97" t="s">
        <v>772</v>
      </c>
      <c r="M56" s="33" t="s">
        <v>772</v>
      </c>
      <c r="N56" s="98" t="s">
        <v>772</v>
      </c>
      <c r="O56" s="99" t="s">
        <v>772</v>
      </c>
      <c r="P56" s="96" t="s">
        <v>772</v>
      </c>
      <c r="Q56" s="95" t="s">
        <v>772</v>
      </c>
      <c r="R56" s="97" t="s">
        <v>772</v>
      </c>
      <c r="S56" s="97" t="s">
        <v>772</v>
      </c>
      <c r="T56" s="97" t="s">
        <v>772</v>
      </c>
      <c r="U56" s="97" t="s">
        <v>772</v>
      </c>
      <c r="V56" s="97" t="s">
        <v>772</v>
      </c>
      <c r="W56" s="33" t="s">
        <v>772</v>
      </c>
      <c r="X56" s="98" t="s">
        <v>772</v>
      </c>
      <c r="Y56" s="99" t="s">
        <v>772</v>
      </c>
      <c r="Z56" s="70"/>
    </row>
    <row r="57" spans="1:26" outlineLevel="1" collapsed="1" x14ac:dyDescent="0.2">
      <c r="A57" s="72"/>
      <c r="B57" s="34">
        <f t="shared" si="0"/>
        <v>53</v>
      </c>
      <c r="C57" s="92" t="s">
        <v>1452</v>
      </c>
      <c r="D57" s="2" t="s">
        <v>1453</v>
      </c>
      <c r="E57" s="2" t="s">
        <v>772</v>
      </c>
      <c r="F57" s="90">
        <v>44776</v>
      </c>
      <c r="G57" s="2" t="s">
        <v>634</v>
      </c>
      <c r="H57" s="47" t="s">
        <v>36</v>
      </c>
      <c r="I57" s="47" t="s">
        <v>67</v>
      </c>
      <c r="J57" s="47">
        <v>1100</v>
      </c>
      <c r="K57" s="47" t="s">
        <v>133</v>
      </c>
      <c r="L57" s="47" t="s">
        <v>178</v>
      </c>
      <c r="M57" s="33" t="s">
        <v>74</v>
      </c>
      <c r="N57" s="28">
        <v>4.1500000000000004</v>
      </c>
      <c r="O57" s="87">
        <v>1.81</v>
      </c>
      <c r="P57" s="90">
        <v>44790</v>
      </c>
      <c r="Q57" s="2" t="s">
        <v>634</v>
      </c>
      <c r="R57" s="47" t="s">
        <v>25</v>
      </c>
      <c r="S57" s="47" t="s">
        <v>67</v>
      </c>
      <c r="T57" s="47">
        <v>1200</v>
      </c>
      <c r="U57" s="47" t="s">
        <v>133</v>
      </c>
      <c r="V57" s="47" t="s">
        <v>178</v>
      </c>
      <c r="W57" s="33" t="s">
        <v>74</v>
      </c>
      <c r="X57" s="28">
        <v>8</v>
      </c>
      <c r="Y57" s="87">
        <v>2.35</v>
      </c>
      <c r="Z57" s="70"/>
    </row>
    <row r="58" spans="1:26" outlineLevel="1" collapsed="1" x14ac:dyDescent="0.2">
      <c r="A58" s="72"/>
      <c r="B58" s="34">
        <f t="shared" si="0"/>
        <v>54</v>
      </c>
      <c r="C58" s="92" t="s">
        <v>1507</v>
      </c>
      <c r="D58" s="2" t="s">
        <v>891</v>
      </c>
      <c r="E58" s="2" t="s">
        <v>772</v>
      </c>
      <c r="F58" s="90">
        <v>44757</v>
      </c>
      <c r="G58" s="2" t="s">
        <v>51</v>
      </c>
      <c r="H58" s="47" t="s">
        <v>34</v>
      </c>
      <c r="I58" s="47" t="s">
        <v>67</v>
      </c>
      <c r="J58" s="47">
        <v>1400</v>
      </c>
      <c r="K58" s="47" t="s">
        <v>133</v>
      </c>
      <c r="L58" s="47" t="s">
        <v>120</v>
      </c>
      <c r="M58" s="33" t="s">
        <v>9</v>
      </c>
      <c r="N58" s="28">
        <v>1.7</v>
      </c>
      <c r="O58" s="87">
        <v>1.23</v>
      </c>
      <c r="P58" s="90">
        <v>44814</v>
      </c>
      <c r="Q58" s="2" t="s">
        <v>31</v>
      </c>
      <c r="R58" s="47" t="s">
        <v>29</v>
      </c>
      <c r="S58" s="47" t="s">
        <v>177</v>
      </c>
      <c r="T58" s="47">
        <v>1400</v>
      </c>
      <c r="U58" s="47" t="s">
        <v>131</v>
      </c>
      <c r="V58" s="47" t="s">
        <v>120</v>
      </c>
      <c r="W58" s="33" t="s">
        <v>204</v>
      </c>
      <c r="X58" s="28">
        <v>14.23</v>
      </c>
      <c r="Y58" s="87">
        <v>4.87</v>
      </c>
      <c r="Z58" s="70"/>
    </row>
    <row r="59" spans="1:26" outlineLevel="1" x14ac:dyDescent="0.2">
      <c r="A59" s="72"/>
      <c r="B59" s="34">
        <f t="shared" si="0"/>
        <v>55</v>
      </c>
      <c r="C59" s="92" t="s">
        <v>1518</v>
      </c>
      <c r="D59" s="2" t="s">
        <v>748</v>
      </c>
      <c r="E59" s="2" t="s">
        <v>772</v>
      </c>
      <c r="F59" s="90">
        <v>44786</v>
      </c>
      <c r="G59" s="2" t="s">
        <v>49</v>
      </c>
      <c r="H59" s="47" t="s">
        <v>46</v>
      </c>
      <c r="I59" s="47" t="s">
        <v>191</v>
      </c>
      <c r="J59" s="47">
        <v>1100</v>
      </c>
      <c r="K59" s="47" t="s">
        <v>132</v>
      </c>
      <c r="L59" s="47" t="s">
        <v>120</v>
      </c>
      <c r="M59" s="33" t="s">
        <v>74</v>
      </c>
      <c r="N59" s="28">
        <v>5.84</v>
      </c>
      <c r="O59" s="87">
        <v>2.48</v>
      </c>
      <c r="P59" s="90">
        <v>44811</v>
      </c>
      <c r="Q59" s="2" t="s">
        <v>43</v>
      </c>
      <c r="R59" s="47" t="s">
        <v>41</v>
      </c>
      <c r="S59" s="47" t="s">
        <v>69</v>
      </c>
      <c r="T59" s="47">
        <v>1300</v>
      </c>
      <c r="U59" s="47" t="s">
        <v>131</v>
      </c>
      <c r="V59" s="47" t="s">
        <v>120</v>
      </c>
      <c r="W59" s="33" t="s">
        <v>9</v>
      </c>
      <c r="X59" s="28">
        <v>3.34</v>
      </c>
      <c r="Y59" s="87">
        <v>1.48</v>
      </c>
      <c r="Z59" s="70"/>
    </row>
    <row r="60" spans="1:26" outlineLevel="1" collapsed="1" x14ac:dyDescent="0.2">
      <c r="A60" s="72"/>
      <c r="B60" s="34">
        <f t="shared" si="0"/>
        <v>56</v>
      </c>
      <c r="C60" s="92" t="s">
        <v>1524</v>
      </c>
      <c r="D60" s="2" t="s">
        <v>1525</v>
      </c>
      <c r="E60" s="2" t="s">
        <v>882</v>
      </c>
      <c r="F60" s="96" t="s">
        <v>772</v>
      </c>
      <c r="G60" s="95" t="s">
        <v>772</v>
      </c>
      <c r="H60" s="97" t="s">
        <v>772</v>
      </c>
      <c r="I60" s="97" t="s">
        <v>772</v>
      </c>
      <c r="J60" s="97" t="s">
        <v>772</v>
      </c>
      <c r="K60" s="97" t="s">
        <v>772</v>
      </c>
      <c r="L60" s="97" t="s">
        <v>772</v>
      </c>
      <c r="M60" s="33" t="s">
        <v>772</v>
      </c>
      <c r="N60" s="98" t="s">
        <v>772</v>
      </c>
      <c r="O60" s="99" t="s">
        <v>772</v>
      </c>
      <c r="P60" s="96" t="s">
        <v>772</v>
      </c>
      <c r="Q60" s="95" t="s">
        <v>772</v>
      </c>
      <c r="R60" s="97" t="s">
        <v>772</v>
      </c>
      <c r="S60" s="97" t="s">
        <v>772</v>
      </c>
      <c r="T60" s="97" t="s">
        <v>772</v>
      </c>
      <c r="U60" s="97" t="s">
        <v>772</v>
      </c>
      <c r="V60" s="97" t="s">
        <v>772</v>
      </c>
      <c r="W60" s="33" t="s">
        <v>772</v>
      </c>
      <c r="X60" s="98" t="s">
        <v>772</v>
      </c>
      <c r="Y60" s="99" t="s">
        <v>772</v>
      </c>
      <c r="Z60" s="70"/>
    </row>
    <row r="61" spans="1:26" outlineLevel="1" x14ac:dyDescent="0.2">
      <c r="A61" s="72"/>
      <c r="B61" s="34">
        <f t="shared" si="0"/>
        <v>57</v>
      </c>
      <c r="C61" s="92" t="s">
        <v>1537</v>
      </c>
      <c r="D61" s="2" t="s">
        <v>789</v>
      </c>
      <c r="E61" s="2" t="s">
        <v>772</v>
      </c>
      <c r="F61" s="90">
        <v>44799</v>
      </c>
      <c r="G61" s="2" t="s">
        <v>44</v>
      </c>
      <c r="H61" s="47" t="s">
        <v>25</v>
      </c>
      <c r="I61" s="47" t="s">
        <v>67</v>
      </c>
      <c r="J61" s="47">
        <v>1000</v>
      </c>
      <c r="K61" s="47" t="s">
        <v>128</v>
      </c>
      <c r="L61" s="47" t="s">
        <v>120</v>
      </c>
      <c r="M61" s="33" t="s">
        <v>74</v>
      </c>
      <c r="N61" s="28">
        <v>19.5</v>
      </c>
      <c r="O61" s="87">
        <v>4.22</v>
      </c>
      <c r="P61" s="90">
        <v>44820</v>
      </c>
      <c r="Q61" s="2" t="s">
        <v>32</v>
      </c>
      <c r="R61" s="47" t="s">
        <v>25</v>
      </c>
      <c r="S61" s="47" t="s">
        <v>67</v>
      </c>
      <c r="T61" s="47">
        <v>1100</v>
      </c>
      <c r="U61" s="47" t="s">
        <v>128</v>
      </c>
      <c r="V61" s="47" t="s">
        <v>120</v>
      </c>
      <c r="W61" s="33" t="s">
        <v>8</v>
      </c>
      <c r="X61" s="28">
        <v>15.5</v>
      </c>
      <c r="Y61" s="87">
        <v>5.3</v>
      </c>
      <c r="Z61" s="70"/>
    </row>
    <row r="62" spans="1:26" outlineLevel="1" x14ac:dyDescent="0.2">
      <c r="A62" s="72"/>
      <c r="B62" s="34">
        <f t="shared" si="0"/>
        <v>58</v>
      </c>
      <c r="C62" s="92" t="s">
        <v>1559</v>
      </c>
      <c r="D62" s="2" t="s">
        <v>891</v>
      </c>
      <c r="E62" s="2" t="s">
        <v>772</v>
      </c>
      <c r="F62" s="90">
        <v>44784</v>
      </c>
      <c r="G62" s="2" t="s">
        <v>26</v>
      </c>
      <c r="H62" s="47" t="s">
        <v>34</v>
      </c>
      <c r="I62" s="47" t="s">
        <v>67</v>
      </c>
      <c r="J62" s="47">
        <v>1106</v>
      </c>
      <c r="K62" s="47" t="s">
        <v>132</v>
      </c>
      <c r="L62" s="47" t="s">
        <v>120</v>
      </c>
      <c r="M62" s="33" t="s">
        <v>9</v>
      </c>
      <c r="N62" s="28">
        <v>1.36</v>
      </c>
      <c r="O62" s="87">
        <v>1.1399999999999999</v>
      </c>
      <c r="P62" s="90">
        <v>44798</v>
      </c>
      <c r="Q62" s="2" t="s">
        <v>40</v>
      </c>
      <c r="R62" s="47" t="s">
        <v>46</v>
      </c>
      <c r="S62" s="47" t="s">
        <v>69</v>
      </c>
      <c r="T62" s="47">
        <v>1100</v>
      </c>
      <c r="U62" s="47" t="s">
        <v>133</v>
      </c>
      <c r="V62" s="47" t="s">
        <v>120</v>
      </c>
      <c r="W62" s="33" t="s">
        <v>66</v>
      </c>
      <c r="X62" s="28">
        <v>4.92</v>
      </c>
      <c r="Y62" s="87">
        <v>1.97</v>
      </c>
      <c r="Z62" s="70"/>
    </row>
    <row r="63" spans="1:26" outlineLevel="1" collapsed="1" x14ac:dyDescent="0.2">
      <c r="A63" s="72"/>
      <c r="B63" s="34">
        <f t="shared" si="0"/>
        <v>59</v>
      </c>
      <c r="C63" s="92" t="s">
        <v>1568</v>
      </c>
      <c r="D63" s="2" t="s">
        <v>1420</v>
      </c>
      <c r="E63" s="2" t="s">
        <v>772</v>
      </c>
      <c r="F63" s="90">
        <v>44802</v>
      </c>
      <c r="G63" s="2" t="s">
        <v>11</v>
      </c>
      <c r="H63" s="47" t="s">
        <v>36</v>
      </c>
      <c r="I63" s="47" t="s">
        <v>67</v>
      </c>
      <c r="J63" s="47">
        <v>1106</v>
      </c>
      <c r="K63" s="47" t="s">
        <v>133</v>
      </c>
      <c r="L63" s="47" t="s">
        <v>120</v>
      </c>
      <c r="M63" s="33" t="s">
        <v>9</v>
      </c>
      <c r="N63" s="28">
        <v>3.27</v>
      </c>
      <c r="O63" s="87">
        <v>1.41</v>
      </c>
      <c r="P63" s="90">
        <v>44818</v>
      </c>
      <c r="Q63" s="2" t="s">
        <v>43</v>
      </c>
      <c r="R63" s="47" t="s">
        <v>48</v>
      </c>
      <c r="S63" s="47" t="s">
        <v>71</v>
      </c>
      <c r="T63" s="47">
        <v>1000</v>
      </c>
      <c r="U63" s="47" t="s">
        <v>132</v>
      </c>
      <c r="V63" s="47" t="s">
        <v>120</v>
      </c>
      <c r="W63" s="33" t="s">
        <v>56</v>
      </c>
      <c r="X63" s="28">
        <v>10.77</v>
      </c>
      <c r="Y63" s="87">
        <v>3.4</v>
      </c>
      <c r="Z63" s="70"/>
    </row>
    <row r="64" spans="1:26" outlineLevel="1" x14ac:dyDescent="0.2">
      <c r="A64" s="72"/>
      <c r="B64" s="34">
        <f t="shared" si="0"/>
        <v>60</v>
      </c>
      <c r="C64" s="92" t="s">
        <v>1206</v>
      </c>
      <c r="D64" s="2" t="s">
        <v>1012</v>
      </c>
      <c r="E64" s="2" t="s">
        <v>772</v>
      </c>
      <c r="F64" s="90">
        <v>44815</v>
      </c>
      <c r="G64" s="2" t="s">
        <v>26</v>
      </c>
      <c r="H64" s="47" t="s">
        <v>36</v>
      </c>
      <c r="I64" s="47" t="s">
        <v>67</v>
      </c>
      <c r="J64" s="47">
        <v>1100</v>
      </c>
      <c r="K64" s="47" t="s">
        <v>132</v>
      </c>
      <c r="L64" s="47" t="s">
        <v>120</v>
      </c>
      <c r="M64" s="33" t="s">
        <v>9</v>
      </c>
      <c r="N64" s="28">
        <v>1.82</v>
      </c>
      <c r="O64" s="87">
        <v>1.2</v>
      </c>
      <c r="P64" s="90">
        <v>44827</v>
      </c>
      <c r="Q64" s="2" t="s">
        <v>27</v>
      </c>
      <c r="R64" s="47" t="s">
        <v>25</v>
      </c>
      <c r="S64" s="47" t="s">
        <v>852</v>
      </c>
      <c r="T64" s="47">
        <v>1200</v>
      </c>
      <c r="U64" s="47" t="s">
        <v>131</v>
      </c>
      <c r="V64" s="47" t="s">
        <v>120</v>
      </c>
      <c r="W64" s="33" t="s">
        <v>56</v>
      </c>
      <c r="X64" s="28">
        <v>9.16</v>
      </c>
      <c r="Y64" s="87">
        <v>3.26</v>
      </c>
      <c r="Z64" s="70"/>
    </row>
    <row r="65" spans="1:26" outlineLevel="1" collapsed="1" x14ac:dyDescent="0.2">
      <c r="A65" s="72"/>
      <c r="B65" s="34">
        <v>61</v>
      </c>
      <c r="C65" s="92" t="s">
        <v>1608</v>
      </c>
      <c r="D65" s="2" t="s">
        <v>789</v>
      </c>
      <c r="E65" s="2" t="s">
        <v>772</v>
      </c>
      <c r="F65" s="90">
        <v>44823</v>
      </c>
      <c r="G65" s="2" t="s">
        <v>44</v>
      </c>
      <c r="H65" s="47" t="s">
        <v>34</v>
      </c>
      <c r="I65" s="47" t="s">
        <v>67</v>
      </c>
      <c r="J65" s="47">
        <v>1200</v>
      </c>
      <c r="K65" s="47" t="s">
        <v>128</v>
      </c>
      <c r="L65" s="47" t="s">
        <v>120</v>
      </c>
      <c r="M65" s="33" t="s">
        <v>12</v>
      </c>
      <c r="N65" s="28">
        <v>13.85</v>
      </c>
      <c r="O65" s="87">
        <v>4.2</v>
      </c>
      <c r="P65" s="90">
        <v>44848</v>
      </c>
      <c r="Q65" s="2" t="s">
        <v>44</v>
      </c>
      <c r="R65" s="47" t="s">
        <v>34</v>
      </c>
      <c r="S65" s="47" t="s">
        <v>67</v>
      </c>
      <c r="T65" s="47">
        <v>1000</v>
      </c>
      <c r="U65" s="47" t="s">
        <v>128</v>
      </c>
      <c r="V65" s="47" t="s">
        <v>120</v>
      </c>
      <c r="W65" s="33" t="s">
        <v>56</v>
      </c>
      <c r="X65" s="28">
        <v>3.85</v>
      </c>
      <c r="Y65" s="87">
        <v>1.81</v>
      </c>
      <c r="Z65" s="70"/>
    </row>
    <row r="66" spans="1:26" outlineLevel="1" collapsed="1" x14ac:dyDescent="0.2">
      <c r="A66" s="72"/>
      <c r="B66" s="34">
        <f>B65</f>
        <v>61</v>
      </c>
      <c r="C66" s="92" t="s">
        <v>1370</v>
      </c>
      <c r="D66" s="2" t="s">
        <v>1607</v>
      </c>
      <c r="E66" s="2" t="s">
        <v>772</v>
      </c>
      <c r="F66" s="90">
        <v>44840</v>
      </c>
      <c r="G66" s="2" t="s">
        <v>39</v>
      </c>
      <c r="H66" s="47" t="s">
        <v>36</v>
      </c>
      <c r="I66" s="47" t="s">
        <v>67</v>
      </c>
      <c r="J66" s="47">
        <v>1200</v>
      </c>
      <c r="K66" s="47" t="s">
        <v>131</v>
      </c>
      <c r="L66" s="47" t="s">
        <v>120</v>
      </c>
      <c r="M66" s="33" t="s">
        <v>9</v>
      </c>
      <c r="N66" s="28">
        <v>3.15</v>
      </c>
      <c r="O66" s="87">
        <v>1.59</v>
      </c>
      <c r="P66" s="90">
        <v>44855</v>
      </c>
      <c r="Q66" s="2" t="s">
        <v>15</v>
      </c>
      <c r="R66" s="47" t="s">
        <v>645</v>
      </c>
      <c r="S66" s="47" t="s">
        <v>1596</v>
      </c>
      <c r="T66" s="47">
        <v>1400</v>
      </c>
      <c r="U66" s="47" t="s">
        <v>132</v>
      </c>
      <c r="V66" s="47" t="s">
        <v>120</v>
      </c>
      <c r="W66" s="33" t="s">
        <v>110</v>
      </c>
      <c r="X66" s="28">
        <v>3.9</v>
      </c>
      <c r="Y66" s="87">
        <v>1.73</v>
      </c>
      <c r="Z66" s="70"/>
    </row>
    <row r="67" spans="1:26" outlineLevel="1" x14ac:dyDescent="0.2">
      <c r="A67" s="72"/>
      <c r="B67" s="34">
        <f t="shared" ref="B67:B79" si="1">B66+1</f>
        <v>62</v>
      </c>
      <c r="C67" s="92" t="s">
        <v>1619</v>
      </c>
      <c r="D67" s="2" t="s">
        <v>891</v>
      </c>
      <c r="E67" s="2" t="s">
        <v>772</v>
      </c>
      <c r="F67" s="90">
        <v>44819</v>
      </c>
      <c r="G67" s="2" t="s">
        <v>51</v>
      </c>
      <c r="H67" s="47" t="s">
        <v>10</v>
      </c>
      <c r="I67" s="47" t="s">
        <v>67</v>
      </c>
      <c r="J67" s="47">
        <v>1225</v>
      </c>
      <c r="K67" s="47" t="s">
        <v>133</v>
      </c>
      <c r="L67" s="47" t="s">
        <v>120</v>
      </c>
      <c r="M67" s="33" t="s">
        <v>9</v>
      </c>
      <c r="N67" s="28">
        <v>3.98</v>
      </c>
      <c r="O67" s="87">
        <v>2.16</v>
      </c>
      <c r="P67" s="90">
        <v>44839</v>
      </c>
      <c r="Q67" s="2" t="s">
        <v>26</v>
      </c>
      <c r="R67" s="47" t="s">
        <v>13</v>
      </c>
      <c r="S67" s="47" t="s">
        <v>71</v>
      </c>
      <c r="T67" s="47">
        <v>1208</v>
      </c>
      <c r="U67" s="47" t="s">
        <v>131</v>
      </c>
      <c r="V67" s="47" t="s">
        <v>120</v>
      </c>
      <c r="W67" s="33" t="s">
        <v>74</v>
      </c>
      <c r="X67" s="28">
        <v>6.82</v>
      </c>
      <c r="Y67" s="87">
        <v>2.16</v>
      </c>
      <c r="Z67" s="70"/>
    </row>
    <row r="68" spans="1:26" outlineLevel="1" collapsed="1" x14ac:dyDescent="0.2">
      <c r="A68" s="72"/>
      <c r="B68" s="34">
        <f t="shared" si="1"/>
        <v>63</v>
      </c>
      <c r="C68" s="92" t="s">
        <v>1627</v>
      </c>
      <c r="D68" s="2" t="s">
        <v>1628</v>
      </c>
      <c r="E68" s="2" t="s">
        <v>772</v>
      </c>
      <c r="F68" s="90">
        <v>44818</v>
      </c>
      <c r="G68" s="2" t="s">
        <v>43</v>
      </c>
      <c r="H68" s="47" t="s">
        <v>25</v>
      </c>
      <c r="I68" s="47" t="s">
        <v>67</v>
      </c>
      <c r="J68" s="47">
        <v>1300</v>
      </c>
      <c r="K68" s="47" t="s">
        <v>131</v>
      </c>
      <c r="L68" s="47" t="s">
        <v>120</v>
      </c>
      <c r="M68" s="33" t="s">
        <v>8</v>
      </c>
      <c r="N68" s="28">
        <v>3.17</v>
      </c>
      <c r="O68" s="87">
        <v>1.66</v>
      </c>
      <c r="P68" s="96" t="s">
        <v>772</v>
      </c>
      <c r="Q68" s="95" t="s">
        <v>772</v>
      </c>
      <c r="R68" s="97" t="s">
        <v>772</v>
      </c>
      <c r="S68" s="97" t="s">
        <v>772</v>
      </c>
      <c r="T68" s="97" t="s">
        <v>772</v>
      </c>
      <c r="U68" s="97" t="s">
        <v>772</v>
      </c>
      <c r="V68" s="97" t="s">
        <v>772</v>
      </c>
      <c r="W68" s="33" t="s">
        <v>772</v>
      </c>
      <c r="X68" s="98" t="s">
        <v>772</v>
      </c>
      <c r="Y68" s="99" t="s">
        <v>772</v>
      </c>
      <c r="Z68" s="70"/>
    </row>
    <row r="69" spans="1:26" outlineLevel="1" x14ac:dyDescent="0.2">
      <c r="A69" s="72"/>
      <c r="B69" s="34">
        <f t="shared" si="1"/>
        <v>64</v>
      </c>
      <c r="C69" s="92" t="s">
        <v>1267</v>
      </c>
      <c r="D69" s="2" t="s">
        <v>1642</v>
      </c>
      <c r="E69" s="2" t="s">
        <v>772</v>
      </c>
      <c r="F69" s="90">
        <v>44825</v>
      </c>
      <c r="G69" s="2" t="s">
        <v>40</v>
      </c>
      <c r="H69" s="47" t="s">
        <v>41</v>
      </c>
      <c r="I69" s="47" t="s">
        <v>67</v>
      </c>
      <c r="J69" s="47">
        <v>1100</v>
      </c>
      <c r="K69" s="47" t="s">
        <v>133</v>
      </c>
      <c r="L69" s="47" t="s">
        <v>120</v>
      </c>
      <c r="M69" s="33" t="s">
        <v>9</v>
      </c>
      <c r="N69" s="28">
        <v>3.73</v>
      </c>
      <c r="O69" s="87">
        <v>1.89</v>
      </c>
      <c r="P69" s="90">
        <v>44835</v>
      </c>
      <c r="Q69" s="2" t="s">
        <v>31</v>
      </c>
      <c r="R69" s="47" t="s">
        <v>41</v>
      </c>
      <c r="S69" s="47" t="s">
        <v>812</v>
      </c>
      <c r="T69" s="47">
        <v>1100</v>
      </c>
      <c r="U69" s="47" t="s">
        <v>132</v>
      </c>
      <c r="V69" s="47" t="s">
        <v>120</v>
      </c>
      <c r="W69" s="33" t="s">
        <v>65</v>
      </c>
      <c r="X69" s="28">
        <v>109.08</v>
      </c>
      <c r="Y69" s="87">
        <v>19</v>
      </c>
      <c r="Z69" s="70"/>
    </row>
    <row r="70" spans="1:26" outlineLevel="1" collapsed="1" x14ac:dyDescent="0.2">
      <c r="A70" s="72"/>
      <c r="B70" s="34">
        <f t="shared" si="1"/>
        <v>65</v>
      </c>
      <c r="C70" s="92" t="s">
        <v>1653</v>
      </c>
      <c r="D70" s="2" t="s">
        <v>1654</v>
      </c>
      <c r="E70" s="2" t="s">
        <v>1718</v>
      </c>
      <c r="F70" s="90">
        <v>44849</v>
      </c>
      <c r="G70" s="2" t="s">
        <v>719</v>
      </c>
      <c r="H70" s="47" t="s">
        <v>10</v>
      </c>
      <c r="I70" s="47" t="s">
        <v>67</v>
      </c>
      <c r="J70" s="47">
        <v>900</v>
      </c>
      <c r="K70" s="47" t="s">
        <v>131</v>
      </c>
      <c r="L70" s="47" t="s">
        <v>178</v>
      </c>
      <c r="M70" s="33" t="s">
        <v>9</v>
      </c>
      <c r="N70" s="28">
        <v>1.74</v>
      </c>
      <c r="O70" s="87">
        <v>1.41</v>
      </c>
      <c r="P70" s="96" t="s">
        <v>772</v>
      </c>
      <c r="Q70" s="95" t="s">
        <v>772</v>
      </c>
      <c r="R70" s="97" t="s">
        <v>772</v>
      </c>
      <c r="S70" s="97" t="s">
        <v>772</v>
      </c>
      <c r="T70" s="97" t="s">
        <v>772</v>
      </c>
      <c r="U70" s="97" t="s">
        <v>772</v>
      </c>
      <c r="V70" s="97" t="s">
        <v>772</v>
      </c>
      <c r="W70" s="33" t="s">
        <v>772</v>
      </c>
      <c r="X70" s="98" t="s">
        <v>772</v>
      </c>
      <c r="Y70" s="99" t="s">
        <v>772</v>
      </c>
      <c r="Z70" s="70"/>
    </row>
    <row r="71" spans="1:26" outlineLevel="1" collapsed="1" x14ac:dyDescent="0.2">
      <c r="A71" s="72"/>
      <c r="B71" s="34">
        <f t="shared" si="1"/>
        <v>66</v>
      </c>
      <c r="C71" s="92" t="s">
        <v>1663</v>
      </c>
      <c r="D71" s="2" t="s">
        <v>1664</v>
      </c>
      <c r="E71" s="2" t="s">
        <v>1688</v>
      </c>
      <c r="F71" s="96" t="s">
        <v>772</v>
      </c>
      <c r="G71" s="95" t="s">
        <v>772</v>
      </c>
      <c r="H71" s="97" t="s">
        <v>772</v>
      </c>
      <c r="I71" s="97" t="s">
        <v>772</v>
      </c>
      <c r="J71" s="97" t="s">
        <v>772</v>
      </c>
      <c r="K71" s="97" t="s">
        <v>772</v>
      </c>
      <c r="L71" s="97" t="s">
        <v>772</v>
      </c>
      <c r="M71" s="33" t="s">
        <v>772</v>
      </c>
      <c r="N71" s="98" t="s">
        <v>772</v>
      </c>
      <c r="O71" s="99" t="s">
        <v>772</v>
      </c>
      <c r="P71" s="96" t="s">
        <v>772</v>
      </c>
      <c r="Q71" s="95" t="s">
        <v>772</v>
      </c>
      <c r="R71" s="97" t="s">
        <v>772</v>
      </c>
      <c r="S71" s="97" t="s">
        <v>772</v>
      </c>
      <c r="T71" s="97" t="s">
        <v>772</v>
      </c>
      <c r="U71" s="97" t="s">
        <v>772</v>
      </c>
      <c r="V71" s="97" t="s">
        <v>772</v>
      </c>
      <c r="W71" s="33" t="s">
        <v>772</v>
      </c>
      <c r="X71" s="98" t="s">
        <v>772</v>
      </c>
      <c r="Y71" s="99" t="s">
        <v>772</v>
      </c>
      <c r="Z71" s="70"/>
    </row>
    <row r="72" spans="1:26" outlineLevel="1" collapsed="1" x14ac:dyDescent="0.2">
      <c r="A72" s="72"/>
      <c r="B72" s="34">
        <f t="shared" si="1"/>
        <v>67</v>
      </c>
      <c r="C72" s="92" t="s">
        <v>1677</v>
      </c>
      <c r="D72" s="2" t="s">
        <v>1678</v>
      </c>
      <c r="E72" s="2" t="s">
        <v>772</v>
      </c>
      <c r="F72" s="90">
        <v>44851</v>
      </c>
      <c r="G72" s="2" t="s">
        <v>39</v>
      </c>
      <c r="H72" s="47" t="s">
        <v>34</v>
      </c>
      <c r="I72" s="47" t="s">
        <v>67</v>
      </c>
      <c r="J72" s="47">
        <v>1200</v>
      </c>
      <c r="K72" s="47" t="s">
        <v>131</v>
      </c>
      <c r="L72" s="47" t="s">
        <v>120</v>
      </c>
      <c r="M72" s="33" t="s">
        <v>8</v>
      </c>
      <c r="N72" s="28">
        <v>3.91</v>
      </c>
      <c r="O72" s="87">
        <v>1.81</v>
      </c>
      <c r="P72" s="90">
        <v>44869</v>
      </c>
      <c r="Q72" s="2" t="s">
        <v>44</v>
      </c>
      <c r="R72" s="47" t="s">
        <v>10</v>
      </c>
      <c r="S72" s="47" t="s">
        <v>67</v>
      </c>
      <c r="T72" s="47">
        <v>1200</v>
      </c>
      <c r="U72" s="47" t="s">
        <v>133</v>
      </c>
      <c r="V72" s="47" t="s">
        <v>120</v>
      </c>
      <c r="W72" s="33" t="s">
        <v>9</v>
      </c>
      <c r="X72" s="28">
        <v>1.9</v>
      </c>
      <c r="Y72" s="87">
        <v>1.2</v>
      </c>
      <c r="Z72" s="70"/>
    </row>
    <row r="73" spans="1:26" outlineLevel="1" collapsed="1" x14ac:dyDescent="0.2">
      <c r="A73" s="72"/>
      <c r="B73" s="34">
        <f t="shared" si="1"/>
        <v>68</v>
      </c>
      <c r="C73" s="92" t="s">
        <v>1687</v>
      </c>
      <c r="D73" s="2" t="s">
        <v>904</v>
      </c>
      <c r="E73" s="2" t="s">
        <v>772</v>
      </c>
      <c r="F73" s="90">
        <v>44854</v>
      </c>
      <c r="G73" s="2" t="s">
        <v>32</v>
      </c>
      <c r="H73" s="47" t="s">
        <v>36</v>
      </c>
      <c r="I73" s="47" t="s">
        <v>67</v>
      </c>
      <c r="J73" s="47">
        <v>1200</v>
      </c>
      <c r="K73" s="47" t="s">
        <v>132</v>
      </c>
      <c r="L73" s="47" t="s">
        <v>120</v>
      </c>
      <c r="M73" s="33" t="s">
        <v>12</v>
      </c>
      <c r="N73" s="28">
        <v>1.8</v>
      </c>
      <c r="O73" s="87">
        <v>1.1499999999999999</v>
      </c>
      <c r="P73" s="90">
        <v>44876</v>
      </c>
      <c r="Q73" s="2" t="s">
        <v>27</v>
      </c>
      <c r="R73" s="47" t="s">
        <v>36</v>
      </c>
      <c r="S73" s="47" t="s">
        <v>67</v>
      </c>
      <c r="T73" s="47">
        <v>1200</v>
      </c>
      <c r="U73" s="47" t="s">
        <v>132</v>
      </c>
      <c r="V73" s="47" t="s">
        <v>120</v>
      </c>
      <c r="W73" s="33" t="s">
        <v>74</v>
      </c>
      <c r="X73" s="28">
        <v>3</v>
      </c>
      <c r="Y73" s="87">
        <v>1.41</v>
      </c>
      <c r="Z73" s="70"/>
    </row>
    <row r="74" spans="1:26" outlineLevel="1" x14ac:dyDescent="0.2">
      <c r="A74" s="72"/>
      <c r="B74" s="34">
        <f t="shared" si="1"/>
        <v>69</v>
      </c>
      <c r="C74" s="92" t="s">
        <v>1710</v>
      </c>
      <c r="D74" s="2" t="s">
        <v>1012</v>
      </c>
      <c r="E74" s="2" t="s">
        <v>1688</v>
      </c>
      <c r="F74" s="96" t="s">
        <v>772</v>
      </c>
      <c r="G74" s="95" t="s">
        <v>772</v>
      </c>
      <c r="H74" s="97" t="s">
        <v>772</v>
      </c>
      <c r="I74" s="97" t="s">
        <v>772</v>
      </c>
      <c r="J74" s="97" t="s">
        <v>772</v>
      </c>
      <c r="K74" s="97" t="s">
        <v>772</v>
      </c>
      <c r="L74" s="97" t="s">
        <v>772</v>
      </c>
      <c r="M74" s="33" t="s">
        <v>772</v>
      </c>
      <c r="N74" s="98" t="s">
        <v>772</v>
      </c>
      <c r="O74" s="99" t="s">
        <v>772</v>
      </c>
      <c r="P74" s="96" t="s">
        <v>772</v>
      </c>
      <c r="Q74" s="95" t="s">
        <v>772</v>
      </c>
      <c r="R74" s="97" t="s">
        <v>772</v>
      </c>
      <c r="S74" s="97" t="s">
        <v>772</v>
      </c>
      <c r="T74" s="97" t="s">
        <v>772</v>
      </c>
      <c r="U74" s="97" t="s">
        <v>772</v>
      </c>
      <c r="V74" s="97" t="s">
        <v>772</v>
      </c>
      <c r="W74" s="33" t="s">
        <v>772</v>
      </c>
      <c r="X74" s="98" t="s">
        <v>772</v>
      </c>
      <c r="Y74" s="99" t="s">
        <v>772</v>
      </c>
      <c r="Z74" s="70"/>
    </row>
    <row r="75" spans="1:26" x14ac:dyDescent="0.2">
      <c r="A75" s="72"/>
      <c r="B75" s="34">
        <f t="shared" si="1"/>
        <v>70</v>
      </c>
      <c r="C75" s="2" t="s">
        <v>1722</v>
      </c>
      <c r="D75" s="2" t="s">
        <v>1721</v>
      </c>
      <c r="E75" s="2" t="s">
        <v>772</v>
      </c>
      <c r="F75" s="90"/>
      <c r="M75" s="33" t="s">
        <v>772</v>
      </c>
      <c r="N75" s="28"/>
      <c r="O75" s="87"/>
      <c r="P75" s="90"/>
      <c r="W75" s="33" t="s">
        <v>772</v>
      </c>
      <c r="X75" s="28"/>
      <c r="Y75" s="87"/>
      <c r="Z75" s="70"/>
    </row>
    <row r="76" spans="1:26" outlineLevel="1" x14ac:dyDescent="0.2">
      <c r="A76" s="72"/>
      <c r="B76" s="34">
        <f t="shared" si="1"/>
        <v>71</v>
      </c>
      <c r="C76" s="2" t="s">
        <v>1734</v>
      </c>
      <c r="D76" s="2" t="s">
        <v>1735</v>
      </c>
      <c r="E76" s="2" t="s">
        <v>882</v>
      </c>
      <c r="F76" s="96" t="s">
        <v>772</v>
      </c>
      <c r="G76" s="95" t="s">
        <v>772</v>
      </c>
      <c r="H76" s="97" t="s">
        <v>772</v>
      </c>
      <c r="I76" s="97" t="s">
        <v>772</v>
      </c>
      <c r="J76" s="97" t="s">
        <v>772</v>
      </c>
      <c r="K76" s="97" t="s">
        <v>772</v>
      </c>
      <c r="L76" s="97" t="s">
        <v>772</v>
      </c>
      <c r="M76" s="33" t="s">
        <v>772</v>
      </c>
      <c r="N76" s="98" t="s">
        <v>772</v>
      </c>
      <c r="O76" s="99" t="s">
        <v>772</v>
      </c>
      <c r="P76" s="96" t="s">
        <v>772</v>
      </c>
      <c r="Q76" s="95" t="s">
        <v>772</v>
      </c>
      <c r="R76" s="97" t="s">
        <v>772</v>
      </c>
      <c r="S76" s="97" t="s">
        <v>772</v>
      </c>
      <c r="T76" s="97" t="s">
        <v>772</v>
      </c>
      <c r="U76" s="97" t="s">
        <v>772</v>
      </c>
      <c r="V76" s="97" t="s">
        <v>772</v>
      </c>
      <c r="W76" s="33" t="s">
        <v>772</v>
      </c>
      <c r="X76" s="98" t="s">
        <v>772</v>
      </c>
      <c r="Y76" s="99" t="s">
        <v>772</v>
      </c>
      <c r="Z76" s="70"/>
    </row>
    <row r="77" spans="1:26" x14ac:dyDescent="0.2">
      <c r="A77" s="72"/>
      <c r="B77" s="34">
        <f t="shared" si="1"/>
        <v>72</v>
      </c>
      <c r="C77" s="2" t="s">
        <v>1743</v>
      </c>
      <c r="D77" s="2" t="s">
        <v>789</v>
      </c>
      <c r="E77" s="2" t="s">
        <v>772</v>
      </c>
      <c r="F77" s="90"/>
      <c r="M77" s="33" t="s">
        <v>772</v>
      </c>
      <c r="N77" s="28"/>
      <c r="O77" s="87"/>
      <c r="P77" s="90"/>
      <c r="W77" s="33" t="s">
        <v>772</v>
      </c>
      <c r="X77" s="28"/>
      <c r="Y77" s="87"/>
      <c r="Z77" s="70"/>
    </row>
    <row r="78" spans="1:26" x14ac:dyDescent="0.2">
      <c r="A78" s="72"/>
      <c r="B78" s="34">
        <f t="shared" si="1"/>
        <v>73</v>
      </c>
      <c r="C78" s="2" t="s">
        <v>1189</v>
      </c>
      <c r="D78" s="2" t="s">
        <v>801</v>
      </c>
      <c r="E78" s="2" t="s">
        <v>772</v>
      </c>
      <c r="F78" s="90">
        <v>44888</v>
      </c>
      <c r="G78" s="2" t="s">
        <v>43</v>
      </c>
      <c r="H78" s="47" t="s">
        <v>25</v>
      </c>
      <c r="I78" s="47" t="s">
        <v>67</v>
      </c>
      <c r="J78" s="47">
        <v>1200</v>
      </c>
      <c r="K78" s="47" t="s">
        <v>131</v>
      </c>
      <c r="L78" s="47" t="s">
        <v>120</v>
      </c>
      <c r="M78" s="33" t="s">
        <v>12</v>
      </c>
      <c r="N78" s="28">
        <v>2.4700000000000002</v>
      </c>
      <c r="O78" s="87">
        <v>1.49</v>
      </c>
      <c r="P78" s="90"/>
      <c r="W78" s="33" t="s">
        <v>772</v>
      </c>
      <c r="X78" s="28"/>
      <c r="Y78" s="87"/>
      <c r="Z78" s="70"/>
    </row>
    <row r="79" spans="1:26" x14ac:dyDescent="0.2">
      <c r="A79" s="72"/>
      <c r="B79" s="34">
        <f t="shared" si="1"/>
        <v>74</v>
      </c>
      <c r="C79" s="2" t="s">
        <v>1764</v>
      </c>
      <c r="D79" s="2" t="s">
        <v>1132</v>
      </c>
      <c r="E79" s="2" t="s">
        <v>772</v>
      </c>
      <c r="F79" s="90"/>
      <c r="M79" s="33"/>
      <c r="N79" s="28"/>
      <c r="O79" s="87"/>
      <c r="P79" s="90"/>
      <c r="W79" s="33"/>
      <c r="X79" s="28"/>
      <c r="Y79" s="87"/>
      <c r="Z79" s="70"/>
    </row>
    <row r="80" spans="1:26" x14ac:dyDescent="0.2">
      <c r="A80" s="72"/>
      <c r="B80" s="56"/>
      <c r="C80" s="57"/>
      <c r="D80" s="57"/>
      <c r="E80" s="57"/>
      <c r="F80" s="91"/>
      <c r="G80" s="57"/>
      <c r="H80" s="59"/>
      <c r="I80" s="59"/>
      <c r="J80" s="59"/>
      <c r="K80" s="59"/>
      <c r="L80" s="59"/>
      <c r="M80" s="89"/>
      <c r="N80" s="88"/>
      <c r="O80" s="86" t="s">
        <v>884</v>
      </c>
      <c r="P80" s="91"/>
      <c r="Q80" s="57"/>
      <c r="R80" s="59"/>
      <c r="S80" s="59"/>
      <c r="T80" s="59"/>
      <c r="U80" s="59"/>
      <c r="V80" s="59"/>
      <c r="W80" s="89"/>
      <c r="X80" s="88"/>
      <c r="Y80" s="86" t="s">
        <v>884</v>
      </c>
      <c r="Z80" s="64"/>
    </row>
  </sheetData>
  <sheetProtection algorithmName="SHA-512" hashValue="GovS8FVH3yL5xW4dBGOw3fEAA0oKoXqYK2JnSyuoHOJmK9CpfRzhuecowzqtLrAqnTJauChq8tkiXlkwDGitiw==" saltValue="YWZU2BgAOnyWinIr4vO3rw==" spinCount="100000" sheet="1" objects="1" scenarios="1"/>
  <dataConsolidate/>
  <mergeCells count="2">
    <mergeCell ref="F2:O2"/>
    <mergeCell ref="P2:Y2"/>
  </mergeCells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ALL</vt:lpstr>
      <vt:lpstr>BB Overview</vt:lpstr>
      <vt:lpstr>BB Results</vt:lpstr>
      <vt:lpstr>OTHER Overview</vt:lpstr>
      <vt:lpstr>OTHER Results</vt:lpstr>
      <vt:lpstr>WATCHLIST Results</vt:lpstr>
      <vt:lpstr>TOP PERFORMER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Braeden Barlow</dc:creator>
  <cp:lastModifiedBy>Braeden Barlow</cp:lastModifiedBy>
  <cp:lastPrinted>2020-10-11T02:31:10Z</cp:lastPrinted>
  <dcterms:created xsi:type="dcterms:W3CDTF">2019-11-14T09:05:19Z</dcterms:created>
  <dcterms:modified xsi:type="dcterms:W3CDTF">2022-11-30T06:07:01Z</dcterms:modified>
</cp:coreProperties>
</file>