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barlow/Library/Mobile Documents/com~apple~CloudDocs/The Jump Outs/Website Files/Results/"/>
    </mc:Choice>
  </mc:AlternateContent>
  <xr:revisionPtr revIDLastSave="0" documentId="13_ncr:1_{7689F5F7-EA5F-C848-917F-5759ED34B9ED}" xr6:coauthVersionLast="47" xr6:coauthVersionMax="47" xr10:uidLastSave="{00000000-0000-0000-0000-000000000000}"/>
  <bookViews>
    <workbookView xWindow="0" yWindow="500" windowWidth="28800" windowHeight="17500" xr2:uid="{BFA75E41-F173-5E43-8B1D-DFFA3FE153E8}"/>
  </bookViews>
  <sheets>
    <sheet name="BB Overview" sheetId="12" r:id="rId1"/>
    <sheet name="BB Results" sheetId="13" r:id="rId2"/>
    <sheet name="OTHER Overview" sheetId="14" r:id="rId3"/>
    <sheet name="OTHER Results" sheetId="1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4" i="15" l="1"/>
  <c r="P62" i="15"/>
  <c r="P63" i="15"/>
  <c r="P61" i="15"/>
  <c r="P60" i="15"/>
  <c r="P59" i="15"/>
  <c r="P58" i="15"/>
  <c r="P57" i="15"/>
  <c r="P56" i="15"/>
  <c r="P55" i="15" l="1"/>
  <c r="P54" i="15"/>
  <c r="P508" i="13"/>
  <c r="P507" i="13"/>
  <c r="P506" i="13"/>
  <c r="P53" i="15"/>
  <c r="P52" i="15"/>
  <c r="P51" i="15"/>
  <c r="P50" i="15"/>
  <c r="P49" i="15"/>
  <c r="P48" i="15"/>
  <c r="P47" i="15"/>
  <c r="P46" i="15"/>
  <c r="P505" i="13"/>
  <c r="P42" i="15"/>
  <c r="P45" i="15"/>
  <c r="P44" i="15"/>
  <c r="P43" i="15"/>
  <c r="P504" i="13"/>
  <c r="P41" i="15"/>
  <c r="P40" i="15"/>
  <c r="P503" i="13"/>
  <c r="P39" i="15"/>
  <c r="P502" i="13"/>
  <c r="P38" i="15"/>
  <c r="P501" i="13"/>
  <c r="P37" i="15"/>
  <c r="P500" i="13"/>
  <c r="P36" i="15"/>
  <c r="P35" i="15"/>
  <c r="P34" i="15"/>
  <c r="P33" i="15"/>
  <c r="P32" i="15"/>
  <c r="P499" i="13"/>
  <c r="P498" i="13"/>
  <c r="P31" i="15"/>
  <c r="P29" i="15"/>
  <c r="P30" i="15"/>
  <c r="P28" i="15"/>
  <c r="P497" i="13"/>
  <c r="P496" i="13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Q4" i="15" s="1"/>
  <c r="D22" i="14"/>
  <c r="C22" i="14"/>
  <c r="D20" i="14"/>
  <c r="C20" i="14"/>
  <c r="I12" i="14" s="1"/>
  <c r="D19" i="14"/>
  <c r="C19" i="14"/>
  <c r="I11" i="14" s="1"/>
  <c r="H12" i="14"/>
  <c r="H11" i="14"/>
  <c r="H9" i="14"/>
  <c r="P495" i="13"/>
  <c r="P494" i="13"/>
  <c r="P493" i="13"/>
  <c r="P492" i="13"/>
  <c r="P491" i="13"/>
  <c r="P490" i="13"/>
  <c r="D25" i="14" l="1"/>
  <c r="D23" i="14"/>
  <c r="D24" i="14" s="1"/>
  <c r="C23" i="14"/>
  <c r="C24" i="14" s="1"/>
  <c r="C25" i="14"/>
  <c r="Q5" i="15"/>
  <c r="Q6" i="15" s="1"/>
  <c r="Q7" i="15" s="1"/>
  <c r="Q8" i="15" s="1"/>
  <c r="Q9" i="15" s="1"/>
  <c r="Q10" i="15" s="1"/>
  <c r="Q11" i="15" s="1"/>
  <c r="Q12" i="15" s="1"/>
  <c r="Q13" i="15" s="1"/>
  <c r="Q14" i="15" s="1"/>
  <c r="Q15" i="15" s="1"/>
  <c r="Q16" i="15" s="1"/>
  <c r="Q17" i="15" s="1"/>
  <c r="Q18" i="15" s="1"/>
  <c r="Q19" i="15" s="1"/>
  <c r="Q20" i="15" s="1"/>
  <c r="Q21" i="15" s="1"/>
  <c r="Q22" i="15" s="1"/>
  <c r="Q23" i="15" s="1"/>
  <c r="Q24" i="15" s="1"/>
  <c r="Q25" i="15" s="1"/>
  <c r="Q26" i="15" s="1"/>
  <c r="Q27" i="15" s="1"/>
  <c r="Q28" i="15" s="1"/>
  <c r="Q29" i="15" s="1"/>
  <c r="Q30" i="15" s="1"/>
  <c r="Q31" i="15" s="1"/>
  <c r="Q32" i="15" s="1"/>
  <c r="Q33" i="15" s="1"/>
  <c r="Q34" i="15" s="1"/>
  <c r="Q35" i="15" s="1"/>
  <c r="Q36" i="15" s="1"/>
  <c r="Q37" i="15" s="1"/>
  <c r="Q38" i="15" s="1"/>
  <c r="Q39" i="15" s="1"/>
  <c r="Q40" i="15" s="1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Q55" i="15" s="1"/>
  <c r="Q56" i="15" s="1"/>
  <c r="Q57" i="15" s="1"/>
  <c r="Q58" i="15" s="1"/>
  <c r="Q59" i="15" s="1"/>
  <c r="Q60" i="15" s="1"/>
  <c r="Q61" i="15" s="1"/>
  <c r="Q62" i="15" s="1"/>
  <c r="Q63" i="15" s="1"/>
  <c r="Q64" i="15" s="1"/>
  <c r="P489" i="13"/>
  <c r="N22" i="12"/>
  <c r="N20" i="12"/>
  <c r="N19" i="12"/>
  <c r="N10" i="12"/>
  <c r="P488" i="13"/>
  <c r="P487" i="13"/>
  <c r="P486" i="13"/>
  <c r="P485" i="13"/>
  <c r="P484" i="13"/>
  <c r="P483" i="13"/>
  <c r="P482" i="13"/>
  <c r="P481" i="13"/>
  <c r="P480" i="13" l="1"/>
  <c r="P479" i="13"/>
  <c r="N25" i="12" s="1"/>
  <c r="P478" i="13"/>
  <c r="P477" i="13"/>
  <c r="P476" i="13"/>
  <c r="P475" i="13"/>
  <c r="P474" i="13"/>
  <c r="P473" i="13"/>
  <c r="P472" i="13"/>
  <c r="P471" i="13"/>
  <c r="P470" i="13"/>
  <c r="P469" i="13"/>
  <c r="P468" i="13"/>
  <c r="P467" i="13"/>
  <c r="P466" i="13"/>
  <c r="P465" i="13"/>
  <c r="P464" i="13"/>
  <c r="P463" i="13"/>
  <c r="P462" i="13"/>
  <c r="P461" i="13"/>
  <c r="P460" i="13"/>
  <c r="P459" i="13"/>
  <c r="P458" i="13"/>
  <c r="P457" i="13"/>
  <c r="P456" i="13"/>
  <c r="P455" i="13"/>
  <c r="P454" i="13"/>
  <c r="P453" i="13"/>
  <c r="P452" i="13"/>
  <c r="P451" i="13"/>
  <c r="P450" i="13"/>
  <c r="P449" i="13"/>
  <c r="P448" i="13"/>
  <c r="P447" i="13"/>
  <c r="P446" i="13"/>
  <c r="P445" i="13"/>
  <c r="P444" i="13"/>
  <c r="P443" i="13"/>
  <c r="P442" i="13"/>
  <c r="P441" i="13"/>
  <c r="P440" i="13"/>
  <c r="P439" i="13"/>
  <c r="P438" i="13"/>
  <c r="P437" i="13"/>
  <c r="M22" i="12"/>
  <c r="M20" i="12"/>
  <c r="M19" i="12"/>
  <c r="P436" i="13"/>
  <c r="P435" i="13"/>
  <c r="P434" i="13"/>
  <c r="P433" i="13"/>
  <c r="P432" i="13"/>
  <c r="P431" i="13"/>
  <c r="P430" i="13"/>
  <c r="P429" i="13"/>
  <c r="P428" i="13"/>
  <c r="P427" i="13"/>
  <c r="P426" i="13"/>
  <c r="P425" i="13"/>
  <c r="P424" i="13"/>
  <c r="P423" i="13"/>
  <c r="P422" i="13"/>
  <c r="P421" i="13"/>
  <c r="P420" i="13"/>
  <c r="P419" i="13"/>
  <c r="P418" i="13"/>
  <c r="P417" i="13"/>
  <c r="P416" i="13"/>
  <c r="P415" i="13"/>
  <c r="P414" i="13"/>
  <c r="P412" i="13"/>
  <c r="P413" i="13"/>
  <c r="P411" i="13"/>
  <c r="P410" i="13"/>
  <c r="P409" i="13"/>
  <c r="P408" i="13"/>
  <c r="P407" i="13"/>
  <c r="P406" i="13"/>
  <c r="P405" i="13"/>
  <c r="P404" i="13"/>
  <c r="P403" i="13"/>
  <c r="P402" i="13"/>
  <c r="P401" i="13"/>
  <c r="P400" i="13"/>
  <c r="P399" i="13"/>
  <c r="P398" i="13"/>
  <c r="P397" i="13"/>
  <c r="P396" i="13"/>
  <c r="P395" i="13"/>
  <c r="P394" i="13"/>
  <c r="P393" i="13"/>
  <c r="N23" i="12" l="1"/>
  <c r="N24" i="12" s="1"/>
  <c r="M25" i="12"/>
  <c r="M23" i="12"/>
  <c r="M24" i="12" s="1"/>
  <c r="P392" i="13"/>
  <c r="P391" i="13"/>
  <c r="P390" i="13"/>
  <c r="P389" i="13"/>
  <c r="P388" i="13"/>
  <c r="P387" i="13"/>
  <c r="P386" i="13"/>
  <c r="P385" i="13"/>
  <c r="P384" i="13"/>
  <c r="P383" i="13"/>
  <c r="P382" i="13"/>
  <c r="P381" i="13"/>
  <c r="L22" i="12"/>
  <c r="L20" i="12"/>
  <c r="L19" i="12"/>
  <c r="P380" i="13"/>
  <c r="P379" i="13"/>
  <c r="P378" i="13"/>
  <c r="P377" i="13"/>
  <c r="P375" i="13"/>
  <c r="P376" i="13"/>
  <c r="P374" i="13"/>
  <c r="P373" i="13"/>
  <c r="P372" i="13"/>
  <c r="P371" i="13"/>
  <c r="P370" i="13"/>
  <c r="P369" i="13"/>
  <c r="P368" i="13"/>
  <c r="P367" i="13"/>
  <c r="P366" i="13"/>
  <c r="P365" i="13"/>
  <c r="P364" i="13"/>
  <c r="P363" i="13"/>
  <c r="P362" i="13"/>
  <c r="P361" i="13"/>
  <c r="P360" i="13"/>
  <c r="P359" i="13"/>
  <c r="P358" i="13"/>
  <c r="P357" i="13"/>
  <c r="P356" i="13"/>
  <c r="P355" i="13"/>
  <c r="P354" i="13"/>
  <c r="P353" i="13"/>
  <c r="P352" i="13"/>
  <c r="P351" i="13"/>
  <c r="P350" i="13"/>
  <c r="P349" i="13"/>
  <c r="P348" i="13"/>
  <c r="P347" i="13"/>
  <c r="P346" i="13"/>
  <c r="P345" i="13"/>
  <c r="P344" i="13"/>
  <c r="P343" i="13"/>
  <c r="P342" i="13"/>
  <c r="P341" i="13"/>
  <c r="P340" i="13"/>
  <c r="P339" i="13"/>
  <c r="P338" i="13"/>
  <c r="P337" i="13"/>
  <c r="P336" i="13"/>
  <c r="P335" i="13"/>
  <c r="P334" i="13"/>
  <c r="P333" i="13"/>
  <c r="P332" i="13"/>
  <c r="P331" i="13"/>
  <c r="P330" i="13"/>
  <c r="P329" i="13"/>
  <c r="K22" i="12"/>
  <c r="K20" i="12"/>
  <c r="K19" i="12"/>
  <c r="L23" i="12" l="1"/>
  <c r="L24" i="12" s="1"/>
  <c r="L25" i="12"/>
  <c r="P328" i="13"/>
  <c r="K25" i="12" s="1"/>
  <c r="P327" i="13"/>
  <c r="P326" i="13"/>
  <c r="P325" i="13"/>
  <c r="P324" i="13"/>
  <c r="P323" i="13"/>
  <c r="P322" i="13"/>
  <c r="P321" i="13"/>
  <c r="P320" i="13"/>
  <c r="P319" i="13"/>
  <c r="P318" i="13"/>
  <c r="P317" i="13"/>
  <c r="P316" i="13"/>
  <c r="P315" i="13"/>
  <c r="P314" i="13"/>
  <c r="P313" i="13"/>
  <c r="P312" i="13"/>
  <c r="P311" i="13"/>
  <c r="P310" i="13"/>
  <c r="P309" i="13"/>
  <c r="P308" i="13"/>
  <c r="P307" i="13"/>
  <c r="P306" i="13"/>
  <c r="P305" i="13"/>
  <c r="P304" i="13"/>
  <c r="P303" i="13"/>
  <c r="P302" i="13"/>
  <c r="P301" i="13"/>
  <c r="P300" i="13"/>
  <c r="P299" i="13"/>
  <c r="P298" i="13"/>
  <c r="P297" i="13"/>
  <c r="P296" i="13"/>
  <c r="P295" i="13"/>
  <c r="K23" i="12" l="1"/>
  <c r="K24" i="12" s="1"/>
  <c r="P294" i="13"/>
  <c r="P293" i="13"/>
  <c r="P292" i="13"/>
  <c r="P291" i="13"/>
  <c r="P290" i="13"/>
  <c r="P288" i="13" l="1"/>
  <c r="P289" i="13"/>
  <c r="P287" i="13"/>
  <c r="P286" i="13"/>
  <c r="P285" i="13"/>
  <c r="P284" i="13"/>
  <c r="P281" i="13"/>
  <c r="J22" i="12" l="1"/>
  <c r="J20" i="12"/>
  <c r="J19" i="12"/>
  <c r="P283" i="13"/>
  <c r="J25" i="12" s="1"/>
  <c r="P280" i="13"/>
  <c r="P279" i="13"/>
  <c r="P278" i="13"/>
  <c r="P282" i="13"/>
  <c r="P277" i="13"/>
  <c r="P276" i="13"/>
  <c r="P275" i="13"/>
  <c r="P274" i="13"/>
  <c r="P273" i="13"/>
  <c r="P272" i="13"/>
  <c r="P271" i="13"/>
  <c r="P270" i="13"/>
  <c r="R12" i="12"/>
  <c r="R11" i="12"/>
  <c r="R9" i="12"/>
  <c r="P269" i="13"/>
  <c r="P268" i="13"/>
  <c r="P267" i="13"/>
  <c r="P266" i="13"/>
  <c r="P265" i="13"/>
  <c r="P264" i="13"/>
  <c r="P263" i="13"/>
  <c r="P262" i="13"/>
  <c r="P261" i="13"/>
  <c r="P260" i="13"/>
  <c r="P259" i="13"/>
  <c r="P258" i="13"/>
  <c r="P257" i="13"/>
  <c r="J23" i="12" l="1"/>
  <c r="J24" i="12" s="1"/>
  <c r="P256" i="13"/>
  <c r="P255" i="13"/>
  <c r="P253" i="13"/>
  <c r="P254" i="13"/>
  <c r="P252" i="13"/>
  <c r="P251" i="13"/>
  <c r="P250" i="13"/>
  <c r="P249" i="13"/>
  <c r="P248" i="13"/>
  <c r="P247" i="13"/>
  <c r="P246" i="13" l="1"/>
  <c r="P245" i="13"/>
  <c r="I19" i="12" l="1"/>
  <c r="I22" i="12"/>
  <c r="P244" i="13"/>
  <c r="P243" i="13"/>
  <c r="P242" i="13"/>
  <c r="P241" i="13"/>
  <c r="P240" i="13"/>
  <c r="P239" i="13"/>
  <c r="P238" i="13"/>
  <c r="P237" i="13"/>
  <c r="P236" i="13"/>
  <c r="P235" i="13"/>
  <c r="P234" i="13"/>
  <c r="I20" i="12" l="1"/>
  <c r="P233" i="13"/>
  <c r="P232" i="13"/>
  <c r="P231" i="13"/>
  <c r="P230" i="13"/>
  <c r="P229" i="13"/>
  <c r="P228" i="13"/>
  <c r="P227" i="13"/>
  <c r="P226" i="13"/>
  <c r="P225" i="13"/>
  <c r="P224" i="13"/>
  <c r="P223" i="13"/>
  <c r="P222" i="13"/>
  <c r="P221" i="13"/>
  <c r="P220" i="13"/>
  <c r="P219" i="13"/>
  <c r="P218" i="13"/>
  <c r="P217" i="13"/>
  <c r="P216" i="13"/>
  <c r="P215" i="13"/>
  <c r="P214" i="13"/>
  <c r="P213" i="13"/>
  <c r="P212" i="13"/>
  <c r="P211" i="13"/>
  <c r="P210" i="13"/>
  <c r="P209" i="13"/>
  <c r="P208" i="13"/>
  <c r="P207" i="13"/>
  <c r="P206" i="13"/>
  <c r="P205" i="13"/>
  <c r="P204" i="13"/>
  <c r="P203" i="13"/>
  <c r="P202" i="13"/>
  <c r="P201" i="13"/>
  <c r="I25" i="12" l="1"/>
  <c r="I23" i="12"/>
  <c r="I24" i="12" s="1"/>
  <c r="P200" i="13" l="1"/>
  <c r="P199" i="13"/>
  <c r="P198" i="13"/>
  <c r="P197" i="13" l="1"/>
  <c r="P196" i="13"/>
  <c r="P195" i="13"/>
  <c r="P194" i="13" l="1"/>
  <c r="P193" i="13"/>
  <c r="P192" i="13" l="1"/>
  <c r="P191" i="13"/>
  <c r="P190" i="13"/>
  <c r="P189" i="13" l="1"/>
  <c r="P188" i="13" l="1"/>
  <c r="P187" i="13" l="1"/>
  <c r="P186" i="13"/>
  <c r="P185" i="13"/>
  <c r="P184" i="13" l="1"/>
  <c r="P183" i="13" l="1"/>
  <c r="P182" i="13" l="1"/>
  <c r="P181" i="13"/>
  <c r="P180" i="13"/>
  <c r="P179" i="13"/>
  <c r="H22" i="12" l="1"/>
  <c r="H20" i="12"/>
  <c r="H19" i="12"/>
  <c r="P178" i="13"/>
  <c r="P177" i="13"/>
  <c r="P176" i="13"/>
  <c r="P175" i="13" l="1"/>
  <c r="P174" i="13"/>
  <c r="P173" i="13" l="1"/>
  <c r="P172" i="13" l="1"/>
  <c r="H25" i="12" l="1"/>
  <c r="H23" i="12"/>
  <c r="H24" i="12" s="1"/>
  <c r="P171" i="13" l="1"/>
  <c r="P170" i="13"/>
  <c r="P169" i="13"/>
  <c r="P168" i="13" l="1"/>
  <c r="P167" i="13"/>
  <c r="P166" i="13"/>
  <c r="P164" i="13" l="1"/>
  <c r="P165" i="13"/>
  <c r="P163" i="13"/>
  <c r="P162" i="13" l="1"/>
  <c r="P161" i="13" l="1"/>
  <c r="P160" i="13"/>
  <c r="P159" i="13" l="1"/>
  <c r="P158" i="13" l="1"/>
  <c r="P157" i="13" l="1"/>
  <c r="P156" i="13" l="1"/>
  <c r="P155" i="13"/>
  <c r="P154" i="13"/>
  <c r="P153" i="13" l="1"/>
  <c r="P152" i="13"/>
  <c r="P151" i="13"/>
  <c r="P150" i="13"/>
  <c r="P149" i="13" l="1"/>
  <c r="P148" i="13"/>
  <c r="P147" i="13" l="1"/>
  <c r="P146" i="13"/>
  <c r="P144" i="13" l="1"/>
  <c r="P145" i="13"/>
  <c r="P143" i="13" l="1"/>
  <c r="P142" i="13"/>
  <c r="P141" i="13"/>
  <c r="P140" i="13"/>
  <c r="P139" i="13" l="1"/>
  <c r="P138" i="13"/>
  <c r="P137" i="13" l="1"/>
  <c r="P136" i="13" l="1"/>
  <c r="P135" i="13"/>
  <c r="P134" i="13" l="1"/>
  <c r="P133" i="13"/>
  <c r="P132" i="13"/>
  <c r="P131" i="13" l="1"/>
  <c r="P130" i="13" l="1"/>
  <c r="P129" i="13"/>
  <c r="P128" i="13"/>
  <c r="P127" i="13"/>
  <c r="P126" i="13" l="1"/>
  <c r="P125" i="13"/>
  <c r="P124" i="13" l="1"/>
  <c r="P123" i="13"/>
  <c r="P122" i="13"/>
  <c r="P121" i="13" l="1"/>
  <c r="P120" i="13"/>
  <c r="P119" i="13"/>
  <c r="P118" i="13"/>
  <c r="P117" i="13" l="1"/>
  <c r="P115" i="13" l="1"/>
  <c r="P116" i="13"/>
  <c r="P114" i="13"/>
  <c r="P113" i="13" l="1"/>
  <c r="P112" i="13" l="1"/>
  <c r="P111" i="13"/>
  <c r="P110" i="13"/>
  <c r="P109" i="13"/>
  <c r="P108" i="13"/>
  <c r="G25" i="12" l="1"/>
  <c r="G22" i="12"/>
  <c r="G23" i="12" s="1"/>
  <c r="G24" i="12" s="1"/>
  <c r="G20" i="12"/>
  <c r="G19" i="12"/>
  <c r="P107" i="13"/>
  <c r="P106" i="13"/>
  <c r="P105" i="13" l="1"/>
  <c r="P104" i="13"/>
  <c r="P103" i="13" l="1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F22" i="12" l="1"/>
  <c r="F20" i="12"/>
  <c r="F19" i="12"/>
  <c r="F11" i="12"/>
  <c r="P37" i="13" l="1"/>
  <c r="F25" i="12" l="1"/>
  <c r="F23" i="12"/>
  <c r="F24" i="12" s="1"/>
  <c r="P69" i="13" l="1"/>
  <c r="P68" i="13" l="1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21" i="13" l="1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E22" i="12" l="1"/>
  <c r="E20" i="12"/>
  <c r="E19" i="12"/>
  <c r="E25" i="12" l="1"/>
  <c r="E23" i="12"/>
  <c r="E24" i="12" s="1"/>
  <c r="D20" i="12" l="1"/>
  <c r="C20" i="12"/>
  <c r="S12" i="12" s="1"/>
  <c r="D22" i="12" l="1"/>
  <c r="C19" i="12"/>
  <c r="S11" i="12" s="1"/>
  <c r="D19" i="12"/>
  <c r="Q4" i="13" l="1"/>
  <c r="C22" i="12"/>
  <c r="Q5" i="13" l="1"/>
  <c r="Q6" i="13" s="1"/>
  <c r="Q7" i="13" s="1"/>
  <c r="D25" i="12"/>
  <c r="D23" i="12"/>
  <c r="D24" i="12" s="1"/>
  <c r="C23" i="12"/>
  <c r="C24" i="12" s="1"/>
  <c r="C25" i="12"/>
  <c r="Q8" i="13" l="1"/>
  <c r="Q9" i="13" s="1"/>
  <c r="Q10" i="13" s="1"/>
  <c r="Q11" i="13" s="1"/>
  <c r="Q12" i="13" s="1"/>
  <c r="Q13" i="13" s="1"/>
  <c r="Q14" i="13" s="1"/>
  <c r="Q15" i="13" s="1"/>
  <c r="Q16" i="13" s="1"/>
  <c r="Q17" i="13" s="1"/>
  <c r="Q18" i="13" s="1"/>
  <c r="Q19" i="13" s="1"/>
  <c r="Q20" i="13" s="1"/>
  <c r="Q21" i="13" s="1"/>
  <c r="Q22" i="13" s="1"/>
  <c r="Q23" i="13" s="1"/>
  <c r="Q24" i="13" s="1"/>
  <c r="Q25" i="13" s="1"/>
  <c r="Q26" i="13" s="1"/>
  <c r="Q27" i="13" s="1"/>
  <c r="Q28" i="13" s="1"/>
  <c r="Q29" i="13" s="1"/>
  <c r="Q30" i="13" s="1"/>
  <c r="Q31" i="13" s="1"/>
  <c r="Q32" i="13" s="1"/>
  <c r="Q33" i="13" s="1"/>
  <c r="Q34" i="13" s="1"/>
  <c r="Q35" i="13" s="1"/>
  <c r="Q36" i="13" s="1"/>
  <c r="Q37" i="13" s="1"/>
  <c r="Q38" i="13" s="1"/>
  <c r="Q39" i="13" s="1"/>
  <c r="Q40" i="13" s="1"/>
  <c r="Q41" i="13" s="1"/>
  <c r="Q42" i="13" s="1"/>
  <c r="Q43" i="13" s="1"/>
  <c r="Q44" i="13" s="1"/>
  <c r="Q45" i="13" s="1"/>
  <c r="Q46" i="13" s="1"/>
  <c r="Q47" i="13" s="1"/>
  <c r="Q48" i="13" s="1"/>
  <c r="Q49" i="13" s="1"/>
  <c r="Q50" i="13" s="1"/>
  <c r="Q51" i="13" s="1"/>
  <c r="Q52" i="13" s="1"/>
  <c r="Q53" i="13" s="1"/>
  <c r="Q54" i="13" s="1"/>
  <c r="Q55" i="13" s="1"/>
  <c r="Q56" i="13" s="1"/>
  <c r="Q57" i="13" s="1"/>
  <c r="Q58" i="13" s="1"/>
  <c r="Q59" i="13" s="1"/>
  <c r="Q60" i="13" s="1"/>
  <c r="Q61" i="13" s="1"/>
  <c r="Q62" i="13" s="1"/>
  <c r="Q63" i="13" s="1"/>
  <c r="Q64" i="13" s="1"/>
  <c r="Q65" i="13" s="1"/>
  <c r="Q66" i="13" s="1"/>
  <c r="Q67" i="13" s="1"/>
  <c r="Q68" i="13" s="1"/>
  <c r="Q69" i="13" s="1"/>
  <c r="Q70" i="13" l="1"/>
  <c r="Q71" i="13" s="1"/>
  <c r="Q72" i="13" s="1"/>
  <c r="Q73" i="13" s="1"/>
  <c r="Q74" i="13" s="1"/>
  <c r="Q75" i="13" s="1"/>
  <c r="Q76" i="13" s="1"/>
  <c r="Q77" i="13" s="1"/>
  <c r="Q78" i="13" s="1"/>
  <c r="Q79" i="13" s="1"/>
  <c r="Q80" i="13" s="1"/>
  <c r="Q81" i="13" s="1"/>
  <c r="Q82" i="13" s="1"/>
  <c r="Q83" i="13" s="1"/>
  <c r="Q84" i="13" s="1"/>
  <c r="Q85" i="13" s="1"/>
  <c r="Q86" i="13" s="1"/>
  <c r="Q87" i="13" s="1"/>
  <c r="Q88" i="13" s="1"/>
  <c r="Q89" i="13" s="1"/>
  <c r="Q90" i="13" s="1"/>
  <c r="Q91" i="13" s="1"/>
  <c r="Q92" i="13" s="1"/>
  <c r="Q93" i="13" s="1"/>
  <c r="Q94" i="13" s="1"/>
  <c r="Q95" i="13" s="1"/>
  <c r="Q96" i="13" s="1"/>
  <c r="Q97" i="13" s="1"/>
  <c r="Q98" i="13" s="1"/>
  <c r="Q99" i="13" s="1"/>
  <c r="Q100" i="13" s="1"/>
  <c r="Q101" i="13" s="1"/>
  <c r="Q102" i="13" s="1"/>
  <c r="Q103" i="13" s="1"/>
  <c r="Q104" i="13" s="1"/>
  <c r="Q105" i="13" s="1"/>
  <c r="Q106" i="13" s="1"/>
  <c r="Q107" i="13" s="1"/>
  <c r="Q108" i="13" s="1"/>
  <c r="Q109" i="13" s="1"/>
  <c r="Q110" i="13" s="1"/>
  <c r="Q111" i="13" s="1"/>
  <c r="Q112" i="13" s="1"/>
  <c r="Q113" i="13" s="1"/>
  <c r="Q114" i="13" s="1"/>
  <c r="Q115" i="13" s="1"/>
  <c r="Q116" i="13" s="1"/>
  <c r="Q117" i="13" s="1"/>
  <c r="Q118" i="13" s="1"/>
  <c r="Q119" i="13" s="1"/>
  <c r="Q120" i="13" s="1"/>
  <c r="Q121" i="13" s="1"/>
  <c r="Q122" i="13" s="1"/>
  <c r="Q123" i="13" s="1"/>
  <c r="Q124" i="13" s="1"/>
  <c r="Q125" i="13" s="1"/>
  <c r="Q126" i="13" s="1"/>
  <c r="Q127" i="13" s="1"/>
  <c r="Q128" i="13" s="1"/>
  <c r="Q129" i="13" s="1"/>
  <c r="Q130" i="13" s="1"/>
  <c r="Q131" i="13" s="1"/>
  <c r="Q132" i="13" s="1"/>
  <c r="Q133" i="13" s="1"/>
  <c r="Q134" i="13" s="1"/>
  <c r="Q135" i="13" s="1"/>
  <c r="Q136" i="13" s="1"/>
  <c r="Q137" i="13" s="1"/>
  <c r="Q138" i="13" s="1"/>
  <c r="Q139" i="13" s="1"/>
  <c r="Q140" i="13" s="1"/>
  <c r="Q141" i="13" s="1"/>
  <c r="Q142" i="13" s="1"/>
  <c r="Q143" i="13" s="1"/>
  <c r="Q144" i="13" s="1"/>
  <c r="Q145" i="13" s="1"/>
  <c r="Q146" i="13" s="1"/>
  <c r="Q147" i="13" s="1"/>
  <c r="Q148" i="13" s="1"/>
  <c r="Q149" i="13" s="1"/>
  <c r="Q150" i="13" s="1"/>
  <c r="Q151" i="13" s="1"/>
  <c r="Q152" i="13" s="1"/>
  <c r="Q153" i="13" s="1"/>
  <c r="Q154" i="13" s="1"/>
  <c r="Q155" i="13" s="1"/>
  <c r="Q156" i="13" s="1"/>
  <c r="Q157" i="13" s="1"/>
  <c r="Q158" i="13" s="1"/>
  <c r="Q159" i="13" s="1"/>
  <c r="Q160" i="13" s="1"/>
  <c r="Q161" i="13" s="1"/>
  <c r="Q162" i="13" s="1"/>
  <c r="Q163" i="13" s="1"/>
  <c r="Q164" i="13" s="1"/>
  <c r="Q165" i="13" s="1"/>
  <c r="Q166" i="13" s="1"/>
  <c r="Q167" i="13" s="1"/>
  <c r="Q168" i="13" s="1"/>
  <c r="Q169" i="13" s="1"/>
  <c r="Q170" i="13" s="1"/>
  <c r="Q171" i="13" s="1"/>
  <c r="Q172" i="13" s="1"/>
  <c r="Q173" i="13" s="1"/>
  <c r="Q174" i="13" s="1"/>
  <c r="Q175" i="13" s="1"/>
  <c r="Q176" i="13" s="1"/>
  <c r="Q177" i="13" s="1"/>
  <c r="Q178" i="13" s="1"/>
  <c r="Q179" i="13" s="1"/>
  <c r="Q180" i="13" s="1"/>
  <c r="Q181" i="13" s="1"/>
  <c r="Q182" i="13" s="1"/>
  <c r="Q183" i="13" s="1"/>
  <c r="Q184" i="13" s="1"/>
  <c r="Q185" i="13" s="1"/>
  <c r="Q186" i="13" s="1"/>
  <c r="Q187" i="13" s="1"/>
  <c r="Q188" i="13" s="1"/>
  <c r="Q189" i="13" s="1"/>
  <c r="Q190" i="13" s="1"/>
  <c r="Q191" i="13" s="1"/>
  <c r="Q192" i="13" s="1"/>
  <c r="Q193" i="13" s="1"/>
  <c r="Q194" i="13" s="1"/>
  <c r="Q195" i="13" s="1"/>
  <c r="Q196" i="13" s="1"/>
  <c r="Q197" i="13" s="1"/>
  <c r="Q198" i="13" s="1"/>
  <c r="Q199" i="13" s="1"/>
  <c r="Q200" i="13" s="1"/>
  <c r="Q201" i="13" s="1"/>
  <c r="Q202" i="13" s="1"/>
  <c r="Q203" i="13" s="1"/>
  <c r="Q204" i="13" s="1"/>
  <c r="Q205" i="13" s="1"/>
  <c r="Q206" i="13" s="1"/>
  <c r="Q207" i="13" s="1"/>
  <c r="Q208" i="13" s="1"/>
  <c r="Q209" i="13" s="1"/>
  <c r="Q210" i="13" s="1"/>
  <c r="Q211" i="13" s="1"/>
  <c r="Q212" i="13" s="1"/>
  <c r="Q213" i="13" s="1"/>
  <c r="Q214" i="13" s="1"/>
  <c r="Q215" i="13" s="1"/>
  <c r="Q216" i="13" s="1"/>
  <c r="Q217" i="13" s="1"/>
  <c r="Q218" i="13" s="1"/>
  <c r="Q219" i="13" s="1"/>
  <c r="Q220" i="13" s="1"/>
  <c r="Q221" i="13" s="1"/>
  <c r="Q222" i="13" s="1"/>
  <c r="Q223" i="13" s="1"/>
  <c r="Q224" i="13" s="1"/>
  <c r="Q225" i="13" s="1"/>
  <c r="Q226" i="13" s="1"/>
  <c r="Q227" i="13" s="1"/>
  <c r="Q228" i="13" s="1"/>
  <c r="Q229" i="13" s="1"/>
  <c r="Q230" i="13" s="1"/>
  <c r="Q231" i="13" s="1"/>
  <c r="Q232" i="13" s="1"/>
  <c r="Q233" i="13" s="1"/>
  <c r="Q234" i="13" s="1"/>
  <c r="Q235" i="13" s="1"/>
  <c r="Q236" i="13" s="1"/>
  <c r="Q237" i="13" s="1"/>
  <c r="Q238" i="13" s="1"/>
  <c r="Q239" i="13" s="1"/>
  <c r="Q240" i="13" s="1"/>
  <c r="Q241" i="13" s="1"/>
  <c r="Q242" i="13" s="1"/>
  <c r="Q243" i="13" s="1"/>
  <c r="Q244" i="13" s="1"/>
  <c r="Q245" i="13" s="1"/>
  <c r="Q246" i="13" s="1"/>
  <c r="Q247" i="13" s="1"/>
  <c r="Q248" i="13" s="1"/>
  <c r="Q249" i="13" s="1"/>
  <c r="Q250" i="13" s="1"/>
  <c r="Q251" i="13" s="1"/>
  <c r="Q252" i="13" s="1"/>
  <c r="Q253" i="13" s="1"/>
  <c r="Q254" i="13" s="1"/>
  <c r="Q255" i="13" s="1"/>
  <c r="Q256" i="13" s="1"/>
  <c r="Q257" i="13" s="1"/>
  <c r="Q258" i="13" s="1"/>
  <c r="Q259" i="13" s="1"/>
  <c r="Q260" i="13" s="1"/>
  <c r="Q261" i="13" s="1"/>
  <c r="Q262" i="13" s="1"/>
  <c r="Q263" i="13" s="1"/>
  <c r="Q264" i="13" s="1"/>
  <c r="Q265" i="13" s="1"/>
  <c r="Q266" i="13" s="1"/>
  <c r="Q267" i="13" s="1"/>
  <c r="Q268" i="13" s="1"/>
  <c r="Q269" i="13" s="1"/>
  <c r="Q270" i="13" s="1"/>
  <c r="Q271" i="13" s="1"/>
  <c r="Q272" i="13" s="1"/>
  <c r="Q273" i="13" s="1"/>
  <c r="Q274" i="13" s="1"/>
  <c r="Q275" i="13" s="1"/>
  <c r="Q276" i="13" s="1"/>
  <c r="Q277" i="13" s="1"/>
  <c r="Q278" i="13" s="1"/>
  <c r="Q279" i="13" s="1"/>
  <c r="Q280" i="13" s="1"/>
  <c r="Q281" i="13" s="1"/>
  <c r="Q282" i="13" s="1"/>
  <c r="Q283" i="13" s="1"/>
  <c r="Q284" i="13" s="1"/>
  <c r="Q285" i="13" s="1"/>
  <c r="Q286" i="13" s="1"/>
  <c r="Q287" i="13" s="1"/>
  <c r="Q288" i="13" s="1"/>
  <c r="Q289" i="13" s="1"/>
  <c r="Q290" i="13" s="1"/>
  <c r="Q291" i="13" s="1"/>
  <c r="Q292" i="13" s="1"/>
  <c r="Q293" i="13" s="1"/>
  <c r="Q294" i="13" s="1"/>
  <c r="Q295" i="13" s="1"/>
  <c r="Q296" i="13" s="1"/>
  <c r="Q297" i="13" s="1"/>
  <c r="Q298" i="13" s="1"/>
  <c r="Q299" i="13" s="1"/>
  <c r="Q300" i="13" s="1"/>
  <c r="Q301" i="13" s="1"/>
  <c r="Q302" i="13" s="1"/>
  <c r="Q303" i="13" s="1"/>
  <c r="Q304" i="13" s="1"/>
  <c r="Q305" i="13" s="1"/>
  <c r="Q306" i="13" s="1"/>
  <c r="Q307" i="13" s="1"/>
  <c r="Q308" i="13" s="1"/>
  <c r="Q309" i="13" s="1"/>
  <c r="Q310" i="13" s="1"/>
  <c r="Q311" i="13" s="1"/>
  <c r="Q312" i="13" s="1"/>
  <c r="Q313" i="13" s="1"/>
  <c r="Q314" i="13" s="1"/>
  <c r="Q315" i="13" s="1"/>
  <c r="Q316" i="13" s="1"/>
  <c r="Q317" i="13" s="1"/>
  <c r="Q318" i="13" s="1"/>
  <c r="Q319" i="13" s="1"/>
  <c r="Q320" i="13" s="1"/>
  <c r="Q321" i="13" s="1"/>
  <c r="Q322" i="13" s="1"/>
  <c r="Q323" i="13" s="1"/>
  <c r="Q324" i="13" s="1"/>
  <c r="Q325" i="13" s="1"/>
  <c r="Q326" i="13" s="1"/>
  <c r="Q327" i="13" s="1"/>
  <c r="Q328" i="13" s="1"/>
  <c r="Q329" i="13" s="1"/>
  <c r="Q330" i="13" s="1"/>
  <c r="Q331" i="13" s="1"/>
  <c r="Q332" i="13" s="1"/>
  <c r="Q333" i="13" s="1"/>
  <c r="Q334" i="13" s="1"/>
  <c r="Q335" i="13" s="1"/>
  <c r="Q336" i="13" s="1"/>
  <c r="Q337" i="13" s="1"/>
  <c r="Q338" i="13" s="1"/>
  <c r="Q339" i="13" s="1"/>
  <c r="Q340" i="13" s="1"/>
  <c r="Q341" i="13" s="1"/>
  <c r="Q342" i="13" s="1"/>
  <c r="Q343" i="13" s="1"/>
  <c r="Q344" i="13" s="1"/>
  <c r="Q345" i="13" s="1"/>
  <c r="Q346" i="13" s="1"/>
  <c r="Q347" i="13" s="1"/>
  <c r="Q348" i="13" s="1"/>
  <c r="Q349" i="13" s="1"/>
  <c r="Q350" i="13" s="1"/>
  <c r="Q351" i="13" s="1"/>
  <c r="Q352" i="13" s="1"/>
  <c r="Q353" i="13" s="1"/>
  <c r="Q354" i="13" s="1"/>
  <c r="Q355" i="13" s="1"/>
  <c r="Q356" i="13" s="1"/>
  <c r="Q357" i="13" s="1"/>
  <c r="Q358" i="13" s="1"/>
  <c r="Q359" i="13" s="1"/>
  <c r="Q360" i="13" s="1"/>
  <c r="Q361" i="13" s="1"/>
  <c r="Q362" i="13" s="1"/>
  <c r="Q363" i="13" s="1"/>
  <c r="Q364" i="13" s="1"/>
  <c r="Q365" i="13" s="1"/>
  <c r="Q366" i="13" s="1"/>
  <c r="Q367" i="13" s="1"/>
  <c r="Q368" i="13" s="1"/>
  <c r="Q369" i="13" s="1"/>
  <c r="Q370" i="13" s="1"/>
  <c r="Q371" i="13" s="1"/>
  <c r="Q372" i="13" s="1"/>
  <c r="Q373" i="13" s="1"/>
  <c r="Q374" i="13" s="1"/>
  <c r="Q375" i="13" s="1"/>
  <c r="Q376" i="13" s="1"/>
  <c r="Q377" i="13" s="1"/>
  <c r="Q378" i="13" s="1"/>
  <c r="Q379" i="13" s="1"/>
  <c r="Q380" i="13" s="1"/>
  <c r="Q381" i="13" s="1"/>
  <c r="Q382" i="13" s="1"/>
  <c r="Q383" i="13" s="1"/>
  <c r="Q384" i="13" s="1"/>
  <c r="Q385" i="13" s="1"/>
  <c r="Q386" i="13" s="1"/>
  <c r="Q387" i="13" s="1"/>
  <c r="Q388" i="13" s="1"/>
  <c r="Q389" i="13" s="1"/>
  <c r="Q390" i="13" s="1"/>
  <c r="Q391" i="13" s="1"/>
  <c r="Q392" i="13" s="1"/>
  <c r="Q393" i="13" s="1"/>
  <c r="Q394" i="13" s="1"/>
  <c r="Q395" i="13" s="1"/>
  <c r="Q396" i="13" s="1"/>
  <c r="Q397" i="13" s="1"/>
  <c r="Q398" i="13" s="1"/>
  <c r="Q399" i="13" s="1"/>
  <c r="Q400" i="13" s="1"/>
  <c r="Q401" i="13" s="1"/>
  <c r="Q402" i="13" s="1"/>
  <c r="Q403" i="13" s="1"/>
  <c r="Q404" i="13" s="1"/>
  <c r="Q405" i="13" s="1"/>
  <c r="Q406" i="13" s="1"/>
  <c r="Q407" i="13" s="1"/>
  <c r="Q408" i="13" s="1"/>
  <c r="Q409" i="13" s="1"/>
  <c r="Q410" i="13" s="1"/>
  <c r="Q411" i="13" s="1"/>
  <c r="Q412" i="13" s="1"/>
  <c r="Q413" i="13" s="1"/>
  <c r="Q414" i="13" s="1"/>
  <c r="Q415" i="13" s="1"/>
  <c r="Q416" i="13" s="1"/>
  <c r="Q417" i="13" s="1"/>
  <c r="Q418" i="13" s="1"/>
  <c r="Q419" i="13" s="1"/>
  <c r="Q420" i="13" s="1"/>
  <c r="Q421" i="13" s="1"/>
  <c r="Q422" i="13" s="1"/>
  <c r="Q423" i="13" s="1"/>
  <c r="Q424" i="13" s="1"/>
  <c r="Q425" i="13" s="1"/>
  <c r="Q426" i="13" s="1"/>
  <c r="Q427" i="13" s="1"/>
  <c r="Q428" i="13" s="1"/>
  <c r="Q429" i="13" s="1"/>
  <c r="Q430" i="13" s="1"/>
  <c r="Q431" i="13" s="1"/>
  <c r="Q432" i="13" s="1"/>
  <c r="Q433" i="13" s="1"/>
  <c r="Q434" i="13" s="1"/>
  <c r="Q435" i="13" s="1"/>
  <c r="Q436" i="13" s="1"/>
  <c r="Q437" i="13" s="1"/>
  <c r="Q438" i="13" s="1"/>
  <c r="Q439" i="13" s="1"/>
  <c r="Q440" i="13" s="1"/>
  <c r="Q441" i="13" s="1"/>
  <c r="Q442" i="13" s="1"/>
  <c r="Q443" i="13" s="1"/>
  <c r="Q444" i="13" s="1"/>
  <c r="Q445" i="13" s="1"/>
  <c r="Q446" i="13" s="1"/>
  <c r="Q447" i="13" s="1"/>
  <c r="Q448" i="13" s="1"/>
  <c r="Q449" i="13" s="1"/>
  <c r="Q450" i="13" s="1"/>
  <c r="Q451" i="13" s="1"/>
  <c r="Q452" i="13" s="1"/>
  <c r="Q453" i="13" s="1"/>
  <c r="Q454" i="13" s="1"/>
  <c r="Q455" i="13" s="1"/>
  <c r="Q456" i="13" s="1"/>
  <c r="Q457" i="13" s="1"/>
  <c r="Q458" i="13" s="1"/>
  <c r="Q459" i="13" s="1"/>
  <c r="Q460" i="13" s="1"/>
  <c r="Q461" i="13" s="1"/>
  <c r="Q462" i="13" s="1"/>
  <c r="Q463" i="13" s="1"/>
  <c r="Q464" i="13" s="1"/>
  <c r="Q465" i="13" s="1"/>
  <c r="Q466" i="13" s="1"/>
  <c r="Q467" i="13" s="1"/>
  <c r="Q468" i="13" s="1"/>
  <c r="Q469" i="13" s="1"/>
  <c r="Q470" i="13" s="1"/>
  <c r="Q471" i="13" s="1"/>
  <c r="Q472" i="13" s="1"/>
  <c r="Q473" i="13" s="1"/>
  <c r="Q474" i="13" s="1"/>
  <c r="Q475" i="13" s="1"/>
  <c r="Q476" i="13" s="1"/>
  <c r="Q477" i="13" s="1"/>
  <c r="Q478" i="13" s="1"/>
  <c r="Q479" i="13" s="1"/>
  <c r="Q480" i="13" s="1"/>
  <c r="Q481" i="13" s="1"/>
  <c r="Q482" i="13" s="1"/>
  <c r="Q483" i="13" s="1"/>
  <c r="Q484" i="13" s="1"/>
  <c r="Q485" i="13" s="1"/>
  <c r="Q486" i="13" s="1"/>
  <c r="Q487" i="13" s="1"/>
  <c r="Q488" i="13" s="1"/>
  <c r="Q489" i="13" s="1"/>
  <c r="Q490" i="13" s="1"/>
  <c r="Q491" i="13" s="1"/>
  <c r="Q492" i="13" s="1"/>
  <c r="Q493" i="13" s="1"/>
  <c r="Q494" i="13" s="1"/>
  <c r="Q495" i="13" s="1"/>
  <c r="Q496" i="13" s="1"/>
  <c r="Q497" i="13" s="1"/>
  <c r="Q498" i="13" s="1"/>
  <c r="Q499" i="13" s="1"/>
  <c r="Q500" i="13" s="1"/>
  <c r="Q501" i="13" s="1"/>
  <c r="Q502" i="13" s="1"/>
  <c r="Q503" i="13" s="1"/>
  <c r="Q504" i="13" s="1"/>
  <c r="Q505" i="13" s="1"/>
  <c r="Q506" i="13" s="1"/>
  <c r="Q507" i="13" s="1"/>
  <c r="Q508" i="13" s="1"/>
  <c r="B5" i="13" l="1"/>
  <c r="B6" i="13" l="1"/>
  <c r="B7" i="13" l="1"/>
  <c r="B8" i="13" l="1"/>
  <c r="B9" i="13" s="1"/>
  <c r="B10" i="13" s="1"/>
  <c r="B11" i="13" s="1"/>
  <c r="B12" i="13" s="1"/>
  <c r="B13" i="13" s="1"/>
  <c r="B14" i="13" l="1"/>
  <c r="B15" i="13" l="1"/>
  <c r="B16" i="13" l="1"/>
  <c r="B17" i="13" l="1"/>
  <c r="B18" i="13" l="1"/>
  <c r="B19" i="13" l="1"/>
  <c r="D11" i="12"/>
  <c r="B20" i="13" l="1"/>
  <c r="B21" i="13" l="1"/>
  <c r="B22" i="13" s="1"/>
  <c r="B23" i="13" s="1"/>
  <c r="B24" i="13" s="1"/>
  <c r="B25" i="13" s="1"/>
  <c r="B26" i="13" s="1"/>
  <c r="B5" i="15" l="1"/>
  <c r="B27" i="13"/>
  <c r="B6" i="15" l="1"/>
  <c r="B28" i="13"/>
  <c r="B7" i="15" l="1"/>
  <c r="B8" i="15" s="1"/>
  <c r="B29" i="13"/>
  <c r="B9" i="15" l="1"/>
  <c r="B30" i="13"/>
  <c r="B31" i="13" s="1"/>
  <c r="B32" i="13" s="1"/>
  <c r="B33" i="13" s="1"/>
  <c r="B34" i="13" s="1"/>
  <c r="B10" i="15" l="1"/>
  <c r="B11" i="15" s="1"/>
  <c r="B12" i="15" s="1"/>
  <c r="B13" i="15" s="1"/>
  <c r="B35" i="13"/>
  <c r="D10" i="12"/>
  <c r="B14" i="15" l="1"/>
  <c r="B36" i="13"/>
  <c r="B37" i="13" s="1"/>
  <c r="D7" i="12"/>
  <c r="B15" i="15" l="1"/>
  <c r="B38" i="13"/>
  <c r="B16" i="15" l="1"/>
  <c r="D11" i="14"/>
  <c r="B39" i="13"/>
  <c r="B17" i="15" l="1"/>
  <c r="B18" i="15" s="1"/>
  <c r="B19" i="15" s="1"/>
  <c r="C11" i="14"/>
  <c r="B40" i="13"/>
  <c r="B20" i="15" l="1"/>
  <c r="B41" i="13"/>
  <c r="B21" i="15" l="1"/>
  <c r="B42" i="13"/>
  <c r="B22" i="15" l="1"/>
  <c r="B23" i="15" s="1"/>
  <c r="B43" i="13"/>
  <c r="E11" i="12"/>
  <c r="B24" i="15" l="1"/>
  <c r="B44" i="13"/>
  <c r="B25" i="15" l="1"/>
  <c r="B26" i="15" s="1"/>
  <c r="B27" i="15" s="1"/>
  <c r="B28" i="15" s="1"/>
  <c r="B45" i="13"/>
  <c r="D8" i="12"/>
  <c r="D9" i="12"/>
  <c r="B29" i="15" l="1"/>
  <c r="B46" i="13"/>
  <c r="B47" i="13" s="1"/>
  <c r="B48" i="13" s="1"/>
  <c r="D15" i="12"/>
  <c r="D14" i="12"/>
  <c r="D12" i="12"/>
  <c r="B30" i="15" l="1"/>
  <c r="B31" i="15" s="1"/>
  <c r="B32" i="15" s="1"/>
  <c r="B49" i="13"/>
  <c r="B33" i="15" l="1"/>
  <c r="B50" i="13"/>
  <c r="B34" i="15" l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51" i="13"/>
  <c r="B46" i="15" l="1"/>
  <c r="B47" i="15" s="1"/>
  <c r="B48" i="15" s="1"/>
  <c r="B49" i="15" s="1"/>
  <c r="B50" i="15" s="1"/>
  <c r="B51" i="15" s="1"/>
  <c r="B52" i="15" s="1"/>
  <c r="B53" i="15" s="1"/>
  <c r="B54" i="15" s="1"/>
  <c r="B52" i="13"/>
  <c r="B53" i="13" s="1"/>
  <c r="B54" i="13" s="1"/>
  <c r="B55" i="15" l="1"/>
  <c r="B56" i="15" s="1"/>
  <c r="B57" i="15" s="1"/>
  <c r="B55" i="13"/>
  <c r="B58" i="15" l="1"/>
  <c r="B59" i="15" s="1"/>
  <c r="B60" i="15" s="1"/>
  <c r="B61" i="15" s="1"/>
  <c r="B62" i="15" s="1"/>
  <c r="B63" i="15" s="1"/>
  <c r="B64" i="15" s="1"/>
  <c r="D10" i="14"/>
  <c r="C10" i="14" s="1"/>
  <c r="B56" i="13"/>
  <c r="D7" i="14" l="1"/>
  <c r="D8" i="14"/>
  <c r="D9" i="14"/>
  <c r="C9" i="14" s="1"/>
  <c r="B57" i="13"/>
  <c r="D14" i="14" l="1"/>
  <c r="C8" i="14"/>
  <c r="D15" i="14"/>
  <c r="D12" i="14"/>
  <c r="C7" i="14"/>
  <c r="B58" i="13"/>
  <c r="C12" i="14" l="1"/>
  <c r="H8" i="14"/>
  <c r="C15" i="14"/>
  <c r="I9" i="14" s="1"/>
  <c r="C14" i="14"/>
  <c r="I8" i="14" s="1"/>
  <c r="B59" i="13"/>
  <c r="B60" i="13" l="1"/>
  <c r="B61" i="13" s="1"/>
  <c r="B62" i="13" l="1"/>
  <c r="B63" i="13" l="1"/>
  <c r="B64" i="13" l="1"/>
  <c r="B65" i="13" l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E10" i="12"/>
  <c r="E9" i="12" l="1"/>
  <c r="E8" i="12" l="1"/>
  <c r="E7" i="12" l="1"/>
  <c r="B80" i="13"/>
  <c r="E12" i="12" l="1"/>
  <c r="B81" i="13"/>
  <c r="B82" i="13" s="1"/>
  <c r="B83" i="13" s="1"/>
  <c r="B84" i="13" s="1"/>
  <c r="E14" i="12"/>
  <c r="E15" i="12"/>
  <c r="B85" i="13" l="1"/>
  <c r="B86" i="13" l="1"/>
  <c r="B87" i="13" l="1"/>
  <c r="B88" i="13" l="1"/>
  <c r="B89" i="13" l="1"/>
  <c r="B90" i="13" l="1"/>
  <c r="B91" i="13" l="1"/>
  <c r="B92" i="13" l="1"/>
  <c r="B93" i="13" l="1"/>
  <c r="B94" i="13" l="1"/>
  <c r="B95" i="13" l="1"/>
  <c r="B96" i="13" l="1"/>
  <c r="B97" i="13" l="1"/>
  <c r="B98" i="13" l="1"/>
  <c r="B99" i="13" l="1"/>
  <c r="B100" i="13" l="1"/>
  <c r="B101" i="13" l="1"/>
  <c r="B102" i="13" l="1"/>
  <c r="B103" i="13" l="1"/>
  <c r="B104" i="13" l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l="1"/>
  <c r="F10" i="12"/>
  <c r="B118" i="13" l="1"/>
  <c r="B119" i="13" l="1"/>
  <c r="B120" i="13" l="1"/>
  <c r="B121" i="13" l="1"/>
  <c r="F9" i="12"/>
  <c r="B122" i="13" l="1"/>
  <c r="F8" i="12"/>
  <c r="F7" i="12"/>
  <c r="B123" i="13" l="1"/>
  <c r="B124" i="13" s="1"/>
  <c r="B125" i="13" s="1"/>
  <c r="F15" i="12"/>
  <c r="F14" i="12"/>
  <c r="F12" i="12"/>
  <c r="B126" i="13" l="1"/>
  <c r="B127" i="13" l="1"/>
  <c r="B128" i="13" l="1"/>
  <c r="B129" i="13" l="1"/>
  <c r="B130" i="13" l="1"/>
  <c r="B131" i="13" l="1"/>
  <c r="B132" i="13" l="1"/>
  <c r="B133" i="13" l="1"/>
  <c r="B134" i="13" l="1"/>
  <c r="B135" i="13" l="1"/>
  <c r="B136" i="13" s="1"/>
  <c r="B137" i="13" l="1"/>
  <c r="B138" i="13" l="1"/>
  <c r="B139" i="13" s="1"/>
  <c r="B140" i="13" l="1"/>
  <c r="B141" i="13" l="1"/>
  <c r="B142" i="13" s="1"/>
  <c r="B143" i="13" s="1"/>
  <c r="B144" i="13" l="1"/>
  <c r="B145" i="13" l="1"/>
  <c r="B146" i="13" l="1"/>
  <c r="B147" i="13" l="1"/>
  <c r="B148" i="13" s="1"/>
  <c r="B149" i="13" s="1"/>
  <c r="B150" i="13" l="1"/>
  <c r="B151" i="13" l="1"/>
  <c r="B152" i="13" s="1"/>
  <c r="B153" i="13" l="1"/>
  <c r="B154" i="13" s="1"/>
  <c r="B155" i="13" l="1"/>
  <c r="B156" i="13" s="1"/>
  <c r="G11" i="12"/>
  <c r="B157" i="13" l="1"/>
  <c r="B158" i="13" s="1"/>
  <c r="B159" i="13" s="1"/>
  <c r="B160" i="13" s="1"/>
  <c r="B161" i="13" s="1"/>
  <c r="B162" i="13" l="1"/>
  <c r="B163" i="13" s="1"/>
  <c r="B164" i="13" s="1"/>
  <c r="B165" i="13" s="1"/>
  <c r="B166" i="13" s="1"/>
  <c r="B167" i="13" l="1"/>
  <c r="G9" i="12"/>
  <c r="B168" i="13" l="1"/>
  <c r="B169" i="13" s="1"/>
  <c r="G10" i="12"/>
  <c r="B170" i="13" l="1"/>
  <c r="B171" i="13" l="1"/>
  <c r="G7" i="12"/>
  <c r="B172" i="13" l="1"/>
  <c r="G8" i="12"/>
  <c r="G12" i="12" s="1"/>
  <c r="B173" i="13" l="1"/>
  <c r="G14" i="12"/>
  <c r="G15" i="12"/>
  <c r="B174" i="13" l="1"/>
  <c r="B175" i="13" l="1"/>
  <c r="B176" i="13" l="1"/>
  <c r="B177" i="13" l="1"/>
  <c r="B178" i="13" s="1"/>
  <c r="B179" i="13" s="1"/>
  <c r="B180" i="13" l="1"/>
  <c r="B181" i="13" l="1"/>
  <c r="B182" i="13" l="1"/>
  <c r="B183" i="13" l="1"/>
  <c r="B184" i="13" l="1"/>
  <c r="B185" i="13" l="1"/>
  <c r="B186" i="13" s="1"/>
  <c r="B187" i="13" l="1"/>
  <c r="B188" i="13" l="1"/>
  <c r="B189" i="13" s="1"/>
  <c r="B190" i="13" s="1"/>
  <c r="B191" i="13" s="1"/>
  <c r="B192" i="13" s="1"/>
  <c r="B193" i="13" l="1"/>
  <c r="B194" i="13" l="1"/>
  <c r="B195" i="13" l="1"/>
  <c r="B196" i="13" l="1"/>
  <c r="B197" i="13" l="1"/>
  <c r="B198" i="13" l="1"/>
  <c r="B199" i="13" l="1"/>
  <c r="B200" i="13" l="1"/>
  <c r="B201" i="13" s="1"/>
  <c r="B202" i="13" l="1"/>
  <c r="B203" i="13" l="1"/>
  <c r="B204" i="13" s="1"/>
  <c r="B205" i="13" s="1"/>
  <c r="B206" i="13" l="1"/>
  <c r="B207" i="13" l="1"/>
  <c r="B208" i="13" s="1"/>
  <c r="B209" i="13" s="1"/>
  <c r="B210" i="13" l="1"/>
  <c r="B211" i="13" l="1"/>
  <c r="B212" i="13" s="1"/>
  <c r="B213" i="13" s="1"/>
  <c r="B214" i="13" l="1"/>
  <c r="B215" i="13" l="1"/>
  <c r="B216" i="13" l="1"/>
  <c r="B217" i="13" s="1"/>
  <c r="B218" i="13" l="1"/>
  <c r="B219" i="13" l="1"/>
  <c r="B220" i="13" l="1"/>
  <c r="B221" i="13" l="1"/>
  <c r="B222" i="13" l="1"/>
  <c r="B223" i="13" l="1"/>
  <c r="H10" i="12"/>
  <c r="B224" i="13" l="1"/>
  <c r="B225" i="13" s="1"/>
  <c r="B226" i="13" l="1"/>
  <c r="H11" i="12"/>
  <c r="B227" i="13" l="1"/>
  <c r="B228" i="13" l="1"/>
  <c r="B229" i="13" l="1"/>
  <c r="H9" i="12"/>
  <c r="B230" i="13" l="1"/>
  <c r="B231" i="13" s="1"/>
  <c r="H8" i="12"/>
  <c r="B232" i="13" l="1"/>
  <c r="B233" i="13" s="1"/>
  <c r="H7" i="12" l="1"/>
  <c r="B234" i="13"/>
  <c r="B235" i="13" l="1"/>
  <c r="B236" i="13" s="1"/>
  <c r="B237" i="13" s="1"/>
  <c r="H14" i="12"/>
  <c r="H15" i="12"/>
  <c r="H12" i="12"/>
  <c r="B238" i="13" l="1"/>
  <c r="B239" i="13" l="1"/>
  <c r="B240" i="13" s="1"/>
  <c r="B241" i="13" s="1"/>
  <c r="B242" i="13" l="1"/>
  <c r="B243" i="13" l="1"/>
  <c r="B244" i="13" l="1"/>
  <c r="B245" i="13" l="1"/>
  <c r="B246" i="13" l="1"/>
  <c r="B247" i="13" s="1"/>
  <c r="B248" i="13" s="1"/>
  <c r="B249" i="13" l="1"/>
  <c r="B250" i="13" s="1"/>
  <c r="B251" i="13" s="1"/>
  <c r="B252" i="13" s="1"/>
  <c r="B253" i="13" l="1"/>
  <c r="B254" i="13" s="1"/>
  <c r="B255" i="13" s="1"/>
  <c r="B256" i="13" l="1"/>
  <c r="B257" i="13" s="1"/>
  <c r="B258" i="13" l="1"/>
  <c r="B259" i="13" l="1"/>
  <c r="B260" i="13" l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l="1"/>
  <c r="B272" i="13" s="1"/>
  <c r="B273" i="13" l="1"/>
  <c r="B274" i="13" s="1"/>
  <c r="B275" i="13" s="1"/>
  <c r="I11" i="12"/>
  <c r="B276" i="13" l="1"/>
  <c r="B277" i="13" s="1"/>
  <c r="B278" i="13" s="1"/>
  <c r="B279" i="13" s="1"/>
  <c r="B280" i="13" s="1"/>
  <c r="B281" i="13" s="1"/>
  <c r="B282" i="13" s="1"/>
  <c r="B283" i="13" s="1"/>
  <c r="I9" i="12"/>
  <c r="B284" i="13" l="1"/>
  <c r="I7" i="12"/>
  <c r="I10" i="12"/>
  <c r="I8" i="12"/>
  <c r="B285" i="13" l="1"/>
  <c r="I14" i="12"/>
  <c r="I15" i="12"/>
  <c r="I12" i="12"/>
  <c r="B286" i="13" l="1"/>
  <c r="B287" i="13" s="1"/>
  <c r="B288" i="13" s="1"/>
  <c r="B289" i="13" l="1"/>
  <c r="B290" i="13" l="1"/>
  <c r="B291" i="13" s="1"/>
  <c r="B292" i="13" s="1"/>
  <c r="B293" i="13" s="1"/>
  <c r="B294" i="13" l="1"/>
  <c r="B295" i="13" l="1"/>
  <c r="B296" i="13" s="1"/>
  <c r="B297" i="13" s="1"/>
  <c r="B298" i="13" s="1"/>
  <c r="B299" i="13" s="1"/>
  <c r="B300" i="13" l="1"/>
  <c r="B301" i="13" l="1"/>
  <c r="B302" i="13" s="1"/>
  <c r="B303" i="13" l="1"/>
  <c r="B304" i="13" l="1"/>
  <c r="B305" i="13" s="1"/>
  <c r="B306" i="13" l="1"/>
  <c r="B307" i="13" s="1"/>
  <c r="J11" i="12"/>
  <c r="B308" i="13" l="1"/>
  <c r="B309" i="13" s="1"/>
  <c r="B310" i="13" s="1"/>
  <c r="B311" i="13" s="1"/>
  <c r="B312" i="13" l="1"/>
  <c r="B313" i="13" s="1"/>
  <c r="B314" i="13" s="1"/>
  <c r="B315" i="13" s="1"/>
  <c r="B316" i="13" s="1"/>
  <c r="B317" i="13" l="1"/>
  <c r="B318" i="13" s="1"/>
  <c r="B319" i="13" s="1"/>
  <c r="B320" i="13" s="1"/>
  <c r="B321" i="13" l="1"/>
  <c r="B322" i="13" s="1"/>
  <c r="B323" i="13" s="1"/>
  <c r="B324" i="13" s="1"/>
  <c r="B325" i="13" s="1"/>
  <c r="B326" i="13" s="1"/>
  <c r="B327" i="13" s="1"/>
  <c r="B328" i="13" s="1"/>
  <c r="J9" i="12"/>
  <c r="B329" i="13" l="1"/>
  <c r="J7" i="12"/>
  <c r="J8" i="12"/>
  <c r="J10" i="12"/>
  <c r="B330" i="13" l="1"/>
  <c r="J14" i="12"/>
  <c r="J15" i="12"/>
  <c r="J12" i="12"/>
  <c r="B331" i="13" l="1"/>
  <c r="B332" i="13" s="1"/>
  <c r="B333" i="13" l="1"/>
  <c r="B334" i="13" l="1"/>
  <c r="B335" i="13" l="1"/>
  <c r="B336" i="13" l="1"/>
  <c r="B337" i="13" l="1"/>
  <c r="B338" i="13" l="1"/>
  <c r="B339" i="13" s="1"/>
  <c r="B340" i="13" l="1"/>
  <c r="B341" i="13" l="1"/>
  <c r="B342" i="13" s="1"/>
  <c r="B343" i="13" l="1"/>
  <c r="B344" i="13" l="1"/>
  <c r="B345" i="13" l="1"/>
  <c r="B346" i="13" l="1"/>
  <c r="B347" i="13" l="1"/>
  <c r="B348" i="13" l="1"/>
  <c r="B349" i="13" s="1"/>
  <c r="B350" i="13" l="1"/>
  <c r="B351" i="13" l="1"/>
  <c r="B352" i="13" l="1"/>
  <c r="B353" i="13" l="1"/>
  <c r="B354" i="13" s="1"/>
  <c r="B355" i="13" s="1"/>
  <c r="B356" i="13" l="1"/>
  <c r="B357" i="13" l="1"/>
  <c r="B358" i="13" l="1"/>
  <c r="B359" i="13" s="1"/>
  <c r="B360" i="13" l="1"/>
  <c r="K11" i="12"/>
  <c r="B361" i="13" l="1"/>
  <c r="B362" i="13" s="1"/>
  <c r="B363" i="13" s="1"/>
  <c r="B364" i="13" l="1"/>
  <c r="B365" i="13" s="1"/>
  <c r="B366" i="13" l="1"/>
  <c r="B367" i="13" l="1"/>
  <c r="B368" i="13" l="1"/>
  <c r="B369" i="13" s="1"/>
  <c r="B370" i="13" s="1"/>
  <c r="B371" i="13" s="1"/>
  <c r="B372" i="13" l="1"/>
  <c r="B373" i="13" s="1"/>
  <c r="B374" i="13" s="1"/>
  <c r="B375" i="13" s="1"/>
  <c r="B376" i="13" s="1"/>
  <c r="B377" i="13" s="1"/>
  <c r="B378" i="13" s="1"/>
  <c r="B379" i="13" s="1"/>
  <c r="B380" i="13" s="1"/>
  <c r="K10" i="12"/>
  <c r="B381" i="13" l="1"/>
  <c r="B382" i="13" s="1"/>
  <c r="B383" i="13" l="1"/>
  <c r="B384" i="13" l="1"/>
  <c r="B385" i="13" s="1"/>
  <c r="B386" i="13" l="1"/>
  <c r="B387" i="13" l="1"/>
  <c r="B388" i="13" l="1"/>
  <c r="B389" i="13" l="1"/>
  <c r="B390" i="13" s="1"/>
  <c r="B391" i="13" l="1"/>
  <c r="B392" i="13" l="1"/>
  <c r="B393" i="13" l="1"/>
  <c r="K9" i="12"/>
  <c r="K7" i="12"/>
  <c r="K8" i="12"/>
  <c r="B394" i="13" l="1"/>
  <c r="K15" i="12"/>
  <c r="K14" i="12"/>
  <c r="K12" i="12"/>
  <c r="B395" i="13" l="1"/>
  <c r="B396" i="13" l="1"/>
  <c r="B397" i="13" l="1"/>
  <c r="B398" i="13" l="1"/>
  <c r="B399" i="13" l="1"/>
  <c r="B400" i="13" l="1"/>
  <c r="B401" i="13" l="1"/>
  <c r="B402" i="13" l="1"/>
  <c r="B403" i="13" l="1"/>
  <c r="B404" i="13" l="1"/>
  <c r="B405" i="13" s="1"/>
  <c r="B406" i="13" l="1"/>
  <c r="B407" i="13" l="1"/>
  <c r="B408" i="13" l="1"/>
  <c r="B409" i="13" s="1"/>
  <c r="B410" i="13" s="1"/>
  <c r="B411" i="13" l="1"/>
  <c r="B412" i="13" s="1"/>
  <c r="B413" i="13" s="1"/>
  <c r="B414" i="13" l="1"/>
  <c r="B415" i="13" l="1"/>
  <c r="B416" i="13" s="1"/>
  <c r="B417" i="13" s="1"/>
  <c r="B418" i="13" s="1"/>
  <c r="B419" i="13" s="1"/>
  <c r="B420" i="13" s="1"/>
  <c r="B421" i="13" s="1"/>
  <c r="B422" i="13" l="1"/>
  <c r="B423" i="13" s="1"/>
  <c r="B424" i="13" s="1"/>
  <c r="B425" i="13" l="1"/>
  <c r="B426" i="13" s="1"/>
  <c r="L9" i="12"/>
  <c r="B427" i="13" l="1"/>
  <c r="B428" i="13" s="1"/>
  <c r="B429" i="13" s="1"/>
  <c r="B430" i="13" s="1"/>
  <c r="B431" i="13" s="1"/>
  <c r="B432" i="13" s="1"/>
  <c r="L11" i="12"/>
  <c r="B433" i="13" l="1"/>
  <c r="L7" i="12"/>
  <c r="L8" i="12"/>
  <c r="L10" i="12"/>
  <c r="B434" i="13" l="1"/>
  <c r="L15" i="12"/>
  <c r="L14" i="12"/>
  <c r="L12" i="12"/>
  <c r="B435" i="13" l="1"/>
  <c r="B436" i="13" s="1"/>
  <c r="B437" i="13" l="1"/>
  <c r="B438" i="13" l="1"/>
  <c r="B439" i="13" s="1"/>
  <c r="B440" i="13" l="1"/>
  <c r="B441" i="13" l="1"/>
  <c r="B442" i="13" l="1"/>
  <c r="B443" i="13" l="1"/>
  <c r="B444" i="13" l="1"/>
  <c r="B445" i="13" l="1"/>
  <c r="B446" i="13" l="1"/>
  <c r="B447" i="13" l="1"/>
  <c r="B448" i="13" l="1"/>
  <c r="B449" i="13" l="1"/>
  <c r="B450" i="13" s="1"/>
  <c r="B451" i="13" s="1"/>
  <c r="B452" i="13" l="1"/>
  <c r="B453" i="13" l="1"/>
  <c r="B454" i="13" l="1"/>
  <c r="B455" i="13" l="1"/>
  <c r="B456" i="13" l="1"/>
  <c r="B457" i="13" l="1"/>
  <c r="B458" i="13" l="1"/>
  <c r="B459" i="13" s="1"/>
  <c r="B460" i="13" l="1"/>
  <c r="B461" i="13" s="1"/>
  <c r="B462" i="13" l="1"/>
  <c r="B463" i="13" s="1"/>
  <c r="B464" i="13" l="1"/>
  <c r="B465" i="13" l="1"/>
  <c r="B466" i="13" s="1"/>
  <c r="B467" i="13" s="1"/>
  <c r="M8" i="12"/>
  <c r="B468" i="13" l="1"/>
  <c r="B469" i="13" s="1"/>
  <c r="B470" i="13" s="1"/>
  <c r="B471" i="13" s="1"/>
  <c r="B472" i="13" s="1"/>
  <c r="B473" i="13" s="1"/>
  <c r="B474" i="13" s="1"/>
  <c r="B475" i="13" l="1"/>
  <c r="B476" i="13" l="1"/>
  <c r="B477" i="13" s="1"/>
  <c r="B478" i="13" s="1"/>
  <c r="M9" i="12"/>
  <c r="B479" i="13" l="1"/>
  <c r="M11" i="12"/>
  <c r="B480" i="13" l="1"/>
  <c r="M7" i="12"/>
  <c r="M10" i="12"/>
  <c r="B481" i="13" l="1"/>
  <c r="C10" i="12"/>
  <c r="M15" i="12"/>
  <c r="M12" i="12"/>
  <c r="M14" i="12"/>
  <c r="B482" i="13" l="1"/>
  <c r="B483" i="13" s="1"/>
  <c r="B484" i="13" l="1"/>
  <c r="B485" i="13" l="1"/>
  <c r="B486" i="13" s="1"/>
  <c r="B487" i="13" s="1"/>
  <c r="B488" i="13" s="1"/>
  <c r="B489" i="13" l="1"/>
  <c r="B490" i="13" l="1"/>
  <c r="B491" i="13" s="1"/>
  <c r="B492" i="13" l="1"/>
  <c r="B493" i="13" l="1"/>
  <c r="B494" i="13" l="1"/>
  <c r="B495" i="13" l="1"/>
  <c r="B496" i="13" s="1"/>
  <c r="B497" i="13" s="1"/>
  <c r="B498" i="13" s="1"/>
  <c r="B499" i="13" l="1"/>
  <c r="B500" i="13" s="1"/>
  <c r="B501" i="13" l="1"/>
  <c r="N11" i="12"/>
  <c r="C11" i="12" s="1"/>
  <c r="B502" i="13" l="1"/>
  <c r="B503" i="13" s="1"/>
  <c r="B504" i="13" s="1"/>
  <c r="B505" i="13" s="1"/>
  <c r="B506" i="13" s="1"/>
  <c r="B507" i="13" l="1"/>
  <c r="B508" i="13" l="1"/>
  <c r="N9" i="12" s="1"/>
  <c r="C9" i="12" s="1"/>
  <c r="N7" i="12"/>
  <c r="N8" i="12"/>
  <c r="C8" i="12" l="1"/>
  <c r="N14" i="12"/>
  <c r="C7" i="12"/>
  <c r="N12" i="12"/>
  <c r="N15" i="12"/>
  <c r="R8" i="12" l="1"/>
  <c r="C12" i="12"/>
  <c r="C15" i="12"/>
  <c r="S9" i="12" s="1"/>
  <c r="C14" i="12"/>
  <c r="S8" i="12" s="1"/>
</calcChain>
</file>

<file path=xl/sharedStrings.xml><?xml version="1.0" encoding="utf-8"?>
<sst xmlns="http://schemas.openxmlformats.org/spreadsheetml/2006/main" count="4061" uniqueCount="595">
  <si>
    <t>Date</t>
  </si>
  <si>
    <t>UNITS RETURNED</t>
  </si>
  <si>
    <t>UNITS INVESTED</t>
  </si>
  <si>
    <t>AVE SP PLACE PRICE</t>
  </si>
  <si>
    <t>AVE SP WIN PRICE</t>
  </si>
  <si>
    <t>PLACE STRIKE RATE</t>
  </si>
  <si>
    <t>WIN STRIKE RATE</t>
  </si>
  <si>
    <t>UNPL</t>
  </si>
  <si>
    <t>3rd</t>
  </si>
  <si>
    <t>1st</t>
  </si>
  <si>
    <t>R3</t>
  </si>
  <si>
    <t>Benalla</t>
  </si>
  <si>
    <t>2nd</t>
  </si>
  <si>
    <t>R7</t>
  </si>
  <si>
    <t>Moe</t>
  </si>
  <si>
    <t>Cranbourne</t>
  </si>
  <si>
    <t>Profit</t>
  </si>
  <si>
    <t>OVERALL</t>
  </si>
  <si>
    <t>Units</t>
  </si>
  <si>
    <t>Result</t>
  </si>
  <si>
    <t>Place</t>
  </si>
  <si>
    <t>Win</t>
  </si>
  <si>
    <t>Race</t>
  </si>
  <si>
    <t>Racetrack</t>
  </si>
  <si>
    <t>Horse</t>
  </si>
  <si>
    <t>R1</t>
  </si>
  <si>
    <t>Sale</t>
  </si>
  <si>
    <t>Moonee Valley</t>
  </si>
  <si>
    <t>Echuca</t>
  </si>
  <si>
    <t>R9</t>
  </si>
  <si>
    <t>Bairnsdale</t>
  </si>
  <si>
    <t>Flemington</t>
  </si>
  <si>
    <t>Ballarat</t>
  </si>
  <si>
    <t>Swan Hill</t>
  </si>
  <si>
    <t>R4</t>
  </si>
  <si>
    <t>Kyneton</t>
  </si>
  <si>
    <t>R2</t>
  </si>
  <si>
    <t>Wangaratta</t>
  </si>
  <si>
    <t>N/A</t>
  </si>
  <si>
    <t>Mornington</t>
  </si>
  <si>
    <t>Bendigo</t>
  </si>
  <si>
    <t>R5</t>
  </si>
  <si>
    <t>Warrnambool</t>
  </si>
  <si>
    <t>Sandown</t>
  </si>
  <si>
    <t>Pakenham</t>
  </si>
  <si>
    <t>MOSSCON</t>
  </si>
  <si>
    <t>R6</t>
  </si>
  <si>
    <t>Morphetville</t>
  </si>
  <si>
    <t>R8</t>
  </si>
  <si>
    <t>Caulfield</t>
  </si>
  <si>
    <t>Hamilton</t>
  </si>
  <si>
    <t>Geelong</t>
  </si>
  <si>
    <t>NENEKA</t>
  </si>
  <si>
    <t>Donald</t>
  </si>
  <si>
    <t>Werribee</t>
  </si>
  <si>
    <t>Wodonga</t>
  </si>
  <si>
    <t>4th</t>
  </si>
  <si>
    <t>P.O.T</t>
  </si>
  <si>
    <t>Traralgon</t>
  </si>
  <si>
    <t>Ararat</t>
  </si>
  <si>
    <t>KNIFE'S EDGE</t>
  </si>
  <si>
    <t>7th</t>
  </si>
  <si>
    <t>RESULTS:</t>
  </si>
  <si>
    <t>Colac</t>
  </si>
  <si>
    <t>10th</t>
  </si>
  <si>
    <t>5th</t>
  </si>
  <si>
    <t>MDN</t>
  </si>
  <si>
    <t>Class</t>
  </si>
  <si>
    <t>BM64</t>
  </si>
  <si>
    <t>BM58</t>
  </si>
  <si>
    <t>BM70</t>
  </si>
  <si>
    <t>BM78</t>
  </si>
  <si>
    <t>Stony Creek</t>
  </si>
  <si>
    <t>6th</t>
  </si>
  <si>
    <t>Burrumbeet</t>
  </si>
  <si>
    <t>DRATINI</t>
  </si>
  <si>
    <t>Terang</t>
  </si>
  <si>
    <t>Yarra Valley</t>
  </si>
  <si>
    <t>STICKING POINT</t>
  </si>
  <si>
    <t>Tatura</t>
  </si>
  <si>
    <t>WITH EDGE</t>
  </si>
  <si>
    <t>CREDLIN</t>
  </si>
  <si>
    <t>SAYUMI</t>
  </si>
  <si>
    <t>SENSE OF DOUBT</t>
  </si>
  <si>
    <t>BORN A WARRIOR</t>
  </si>
  <si>
    <t>8th</t>
  </si>
  <si>
    <t>STOICAL</t>
  </si>
  <si>
    <t>Kilmore</t>
  </si>
  <si>
    <t>WINSUM</t>
  </si>
  <si>
    <t>SAVANNAH CLOUD</t>
  </si>
  <si>
    <t>Avoca</t>
  </si>
  <si>
    <t>12th</t>
  </si>
  <si>
    <t>LUNAKORN</t>
  </si>
  <si>
    <t>Rosehill</t>
  </si>
  <si>
    <t>Albury</t>
  </si>
  <si>
    <t>THE BILLIONAIRE</t>
  </si>
  <si>
    <t>ARIGATO</t>
  </si>
  <si>
    <t>SWATS THAT</t>
  </si>
  <si>
    <t>MASTER BARTHOLDI</t>
  </si>
  <si>
    <t>BARRINGER</t>
  </si>
  <si>
    <t>Total</t>
  </si>
  <si>
    <t>PROFIT / (LOSS)</t>
  </si>
  <si>
    <t>BETFAIR SP:</t>
  </si>
  <si>
    <t>OUTFLANK</t>
  </si>
  <si>
    <t>BETTER KICK</t>
  </si>
  <si>
    <t>BROTHER FOX</t>
  </si>
  <si>
    <t>ZOUGAZEM</t>
  </si>
  <si>
    <t>BETFAIR SP</t>
  </si>
  <si>
    <t>First day of the month</t>
  </si>
  <si>
    <t>Last day of the month</t>
  </si>
  <si>
    <t>9th</t>
  </si>
  <si>
    <t>ZESTY BELLE</t>
  </si>
  <si>
    <t>HCP</t>
  </si>
  <si>
    <t>CHARMING ADELINE</t>
  </si>
  <si>
    <t>DANA POINT</t>
  </si>
  <si>
    <t>FREDERICK THE DANE</t>
  </si>
  <si>
    <t>SHOTMAKER</t>
  </si>
  <si>
    <t>AKAKA FALLS</t>
  </si>
  <si>
    <t>ZOUTONS</t>
  </si>
  <si>
    <t>State</t>
  </si>
  <si>
    <t>VIC</t>
  </si>
  <si>
    <t>DEORA</t>
  </si>
  <si>
    <t>WINNING SUPERSTAR</t>
  </si>
  <si>
    <t>JENNI'S RAINBOW</t>
  </si>
  <si>
    <t>CLEAN MACHINE</t>
  </si>
  <si>
    <t>JOCAT</t>
  </si>
  <si>
    <t>AMINATU</t>
  </si>
  <si>
    <t>#</t>
  </si>
  <si>
    <t>Synthetic</t>
  </si>
  <si>
    <t>VILLA VILLEKULLA</t>
  </si>
  <si>
    <t>Soft</t>
  </si>
  <si>
    <t>Good</t>
  </si>
  <si>
    <t>Heavy</t>
  </si>
  <si>
    <t>BLOOD OATH</t>
  </si>
  <si>
    <t>Condition</t>
  </si>
  <si>
    <t>Distance</t>
  </si>
  <si>
    <t>GYPSY CHOICE</t>
  </si>
  <si>
    <t>CARMEN SANDIEGO</t>
  </si>
  <si>
    <t>SPIRITING</t>
  </si>
  <si>
    <t>BAROCHA</t>
  </si>
  <si>
    <t>GLAMDAM</t>
  </si>
  <si>
    <t>BERMADEZ</t>
  </si>
  <si>
    <t>MAYSHESTAR</t>
  </si>
  <si>
    <t>NIGHT RAID</t>
  </si>
  <si>
    <t>INTO GLORY RIDE</t>
  </si>
  <si>
    <t>SHOCK AND AWE</t>
  </si>
  <si>
    <t>TYDEUS</t>
  </si>
  <si>
    <t>CL1</t>
  </si>
  <si>
    <t>KUMANA</t>
  </si>
  <si>
    <t>14th</t>
  </si>
  <si>
    <t>ALL STARDOM</t>
  </si>
  <si>
    <t>CLIFFS OF BELAURA</t>
  </si>
  <si>
    <t>MENSA MISSILE</t>
  </si>
  <si>
    <t>ALOVELYBROWNHORSE</t>
  </si>
  <si>
    <t>BIG FLASH</t>
  </si>
  <si>
    <t>GOLDEN FOURTH</t>
  </si>
  <si>
    <t>GIFTED MISS</t>
  </si>
  <si>
    <t>JEEHAAN</t>
  </si>
  <si>
    <t>RAINBIEL</t>
  </si>
  <si>
    <t>AIN'TNODEELDUN</t>
  </si>
  <si>
    <t>CAPTAIN SPUD</t>
  </si>
  <si>
    <t xml:space="preserve">SCIENTIFIC </t>
  </si>
  <si>
    <t>DREAMS AND SCHEMES</t>
  </si>
  <si>
    <t>RINGFORT</t>
  </si>
  <si>
    <t>RIVER TWAIN</t>
  </si>
  <si>
    <t>WISE COUNSEL</t>
  </si>
  <si>
    <t>RELIABLE DUDE</t>
  </si>
  <si>
    <t>SEA WITNESS</t>
  </si>
  <si>
    <t>CIRCLE OF MAGIC</t>
  </si>
  <si>
    <t>PRIDE OF JENNI</t>
  </si>
  <si>
    <t>BAT PAD</t>
  </si>
  <si>
    <t>CAVE HILL</t>
  </si>
  <si>
    <t>TYCOON RAFF</t>
  </si>
  <si>
    <t>PRETTY ROSSA</t>
  </si>
  <si>
    <t>OUT TO WIN</t>
  </si>
  <si>
    <t>EARLY PLEA</t>
  </si>
  <si>
    <t>LR</t>
  </si>
  <si>
    <t>NSW</t>
  </si>
  <si>
    <t>BREAKING LOOSE</t>
  </si>
  <si>
    <t>PHOENIX GLOBAL</t>
  </si>
  <si>
    <t>FREE WILMA</t>
  </si>
  <si>
    <t>YULONG SOVEREIGN</t>
  </si>
  <si>
    <t>QLD</t>
  </si>
  <si>
    <t>YOSHI TORANAGA</t>
  </si>
  <si>
    <t>MUSSENPHERE</t>
  </si>
  <si>
    <t>WEGOBAM</t>
  </si>
  <si>
    <t>TRUMPHOUSE</t>
  </si>
  <si>
    <t>ALFA ORO</t>
  </si>
  <si>
    <t>BM84</t>
  </si>
  <si>
    <t>DR SCHULTZ</t>
  </si>
  <si>
    <t>GRP3</t>
  </si>
  <si>
    <t>TWIST OF FURY</t>
  </si>
  <si>
    <t>CRYSTAL STAR</t>
  </si>
  <si>
    <t>PEARL SONG</t>
  </si>
  <si>
    <t>AMURI</t>
  </si>
  <si>
    <t>OSO GOOD</t>
  </si>
  <si>
    <t>16th</t>
  </si>
  <si>
    <t>*Betfair SP is used as a 'guide' price only. Commission is not deducted.*</t>
  </si>
  <si>
    <t>*Win units are based on winning 10 units of 'profit' on the Win bet only.*</t>
  </si>
  <si>
    <t>FAR ENOUGH</t>
  </si>
  <si>
    <t>VERCHENOVA</t>
  </si>
  <si>
    <t>HILLCREST MOSES</t>
  </si>
  <si>
    <t>CHEER FOR ME</t>
  </si>
  <si>
    <t>TREPORTI</t>
  </si>
  <si>
    <t>11th</t>
  </si>
  <si>
    <t>VIOLINIST</t>
  </si>
  <si>
    <t>*Place units are on odds of $1.80+ only and based on breaking even on the Win &amp; Place bet (unless otherwise recommended).*</t>
  </si>
  <si>
    <t>ORD</t>
  </si>
  <si>
    <t>MISS ALBANIA</t>
  </si>
  <si>
    <t>STILL BE FRIENDS</t>
  </si>
  <si>
    <t>YULONG COMMAND</t>
  </si>
  <si>
    <t>RECIPROCATION</t>
  </si>
  <si>
    <t>GUSTY</t>
  </si>
  <si>
    <t>SHELBY COBRA</t>
  </si>
  <si>
    <t>BLACKBOOK RESULTS (BY MONTH)</t>
  </si>
  <si>
    <t>EITILT</t>
  </si>
  <si>
    <t>TINY REBEL</t>
  </si>
  <si>
    <t>LINDHOUT</t>
  </si>
  <si>
    <t>GLOVES ARE OFF</t>
  </si>
  <si>
    <t>LOE</t>
  </si>
  <si>
    <t>ANIRISHMAN</t>
  </si>
  <si>
    <t>LARIAT</t>
  </si>
  <si>
    <t>BLAZING REBEL</t>
  </si>
  <si>
    <t>MARCO SPADA</t>
  </si>
  <si>
    <t>LA PIETRA</t>
  </si>
  <si>
    <t>LOVIN' LAUGHS</t>
  </si>
  <si>
    <t>STARDUST LOVER</t>
  </si>
  <si>
    <t>SWEET HOME ALABAMA</t>
  </si>
  <si>
    <t>13th</t>
  </si>
  <si>
    <t>MAGNALICIOUS</t>
  </si>
  <si>
    <t>VOWMASTER</t>
  </si>
  <si>
    <t>BARCELONA ROCK</t>
  </si>
  <si>
    <t>OCEAN BEYOND</t>
  </si>
  <si>
    <t>HERE TO SHOCK</t>
  </si>
  <si>
    <t>LA ISLA BONITA</t>
  </si>
  <si>
    <t>HUSKISSON</t>
  </si>
  <si>
    <t>IT'S TRUE</t>
  </si>
  <si>
    <t>THE BLACK PANTHER</t>
  </si>
  <si>
    <t>LOVEPLANET</t>
  </si>
  <si>
    <t>SIRILEO MISS</t>
  </si>
  <si>
    <t>NAVAL ENVOY</t>
  </si>
  <si>
    <t>Kembla Grange</t>
  </si>
  <si>
    <t>BONDI BEAU</t>
  </si>
  <si>
    <t>MR MIDORI</t>
  </si>
  <si>
    <t>MOUNT MITTY</t>
  </si>
  <si>
    <t>Dunkeld</t>
  </si>
  <si>
    <t>2YO</t>
  </si>
  <si>
    <t>SEB SONG</t>
  </si>
  <si>
    <t>NOWITZKI</t>
  </si>
  <si>
    <t>CLAP</t>
  </si>
  <si>
    <t>DIVINE WIT</t>
  </si>
  <si>
    <t>TYPHOON HARMONY</t>
  </si>
  <si>
    <t>ARROANCE</t>
  </si>
  <si>
    <t>AMERICAN SAINT</t>
  </si>
  <si>
    <t>CHUCKANEV</t>
  </si>
  <si>
    <t>JANE'S ANGEL</t>
  </si>
  <si>
    <t>KOTYS</t>
  </si>
  <si>
    <t>QUINTELLO</t>
  </si>
  <si>
    <t>DANCE TO DUBAI</t>
  </si>
  <si>
    <t>LADY ZOFFANY</t>
  </si>
  <si>
    <t>Happy Valley</t>
  </si>
  <si>
    <t>HK</t>
  </si>
  <si>
    <t>ZION</t>
  </si>
  <si>
    <t>DIAMONDS INTHE SKY</t>
  </si>
  <si>
    <t>KURABUI</t>
  </si>
  <si>
    <t>COP A CLIP</t>
  </si>
  <si>
    <t>YULONG PROGRESS</t>
  </si>
  <si>
    <t>LUCKY SHAM</t>
  </si>
  <si>
    <t>SAINT MAHJONG</t>
  </si>
  <si>
    <t>EL SALTO</t>
  </si>
  <si>
    <t>RARE HARE</t>
  </si>
  <si>
    <t>SPOKE TO RAJIV</t>
  </si>
  <si>
    <t>OVERALL RESULTS</t>
  </si>
  <si>
    <t>MAXIMUM VELOCITY</t>
  </si>
  <si>
    <t>MOLLYMOSA</t>
  </si>
  <si>
    <t>VESPERTINE</t>
  </si>
  <si>
    <t>CRACKERJACK LADY</t>
  </si>
  <si>
    <t>OFFSHORE BANDIT</t>
  </si>
  <si>
    <t>VERANSKOVA</t>
  </si>
  <si>
    <t>EXCEED TYCOON</t>
  </si>
  <si>
    <t>INDUSTRIAL</t>
  </si>
  <si>
    <t>OUTALOCKDOWN</t>
  </si>
  <si>
    <t>KEV'S GIRL</t>
  </si>
  <si>
    <t>ARLARK MOFEED</t>
  </si>
  <si>
    <t>DICKIN MEDAL</t>
  </si>
  <si>
    <t>SENSATIONALISATION</t>
  </si>
  <si>
    <t>ACROSS THE WAY</t>
  </si>
  <si>
    <t>BLACKBOOK - WEEKLY REVIEWS</t>
  </si>
  <si>
    <t>FRENCH STAR</t>
  </si>
  <si>
    <t>RANVEER</t>
  </si>
  <si>
    <t>VICI</t>
  </si>
  <si>
    <t>MEXICAN STAR</t>
  </si>
  <si>
    <t>VILIFIED</t>
  </si>
  <si>
    <t>Corowa</t>
  </si>
  <si>
    <t>ZAC DE BOSS</t>
  </si>
  <si>
    <t>PAL'S REWARD</t>
  </si>
  <si>
    <t>APRES LA MER</t>
  </si>
  <si>
    <t>TAX FREE PROPHET</t>
  </si>
  <si>
    <t>GUMNUTS</t>
  </si>
  <si>
    <t>RETROVAILLES</t>
  </si>
  <si>
    <t>CL4</t>
  </si>
  <si>
    <t>JUST MALCOLM</t>
  </si>
  <si>
    <t>CARIBBEAN PEARL</t>
  </si>
  <si>
    <t>PELORUS PRINCESS</t>
  </si>
  <si>
    <t>DUKE OF NEWORLEANS</t>
  </si>
  <si>
    <t>ARRIVA DIVA</t>
  </si>
  <si>
    <t>PIG IN MUD</t>
  </si>
  <si>
    <t>PALACE WHISPER</t>
  </si>
  <si>
    <t>Eagle Farm</t>
  </si>
  <si>
    <t>WILD EXPRESS</t>
  </si>
  <si>
    <t>MEDIC</t>
  </si>
  <si>
    <t>BARTOS</t>
  </si>
  <si>
    <t>I AM NEWS</t>
  </si>
  <si>
    <t>ALL OF BRIGHTON</t>
  </si>
  <si>
    <t>HOT IN PARIS</t>
  </si>
  <si>
    <t>WINE O'CLOCK</t>
  </si>
  <si>
    <t>AS I PLEASE</t>
  </si>
  <si>
    <t>RESPECT THE WIND</t>
  </si>
  <si>
    <t>I FEEL FINE</t>
  </si>
  <si>
    <t>KHALEEJ</t>
  </si>
  <si>
    <t>OOROO</t>
  </si>
  <si>
    <t>JIGSAW</t>
  </si>
  <si>
    <t>BENZ BARON</t>
  </si>
  <si>
    <t>FIRST MATE</t>
  </si>
  <si>
    <t>EL FOR EFFORT</t>
  </si>
  <si>
    <t>ESTORIL PARK</t>
  </si>
  <si>
    <t>BACKPEDAL</t>
  </si>
  <si>
    <t>THE GENERAL</t>
  </si>
  <si>
    <t>I AM MAMWAAZEL</t>
  </si>
  <si>
    <t>MCLELLAN</t>
  </si>
  <si>
    <t>HAI SUN</t>
  </si>
  <si>
    <t>BAILARIN</t>
  </si>
  <si>
    <t>WATCH LIST</t>
  </si>
  <si>
    <t>LADY AUDREY</t>
  </si>
  <si>
    <t>SPICY</t>
  </si>
  <si>
    <t>FIERY DANCER</t>
  </si>
  <si>
    <t>THOROGOOD</t>
  </si>
  <si>
    <t>OUR LITTLE RIPPER</t>
  </si>
  <si>
    <t>MADAME SOLARIO</t>
  </si>
  <si>
    <t>CRANC</t>
  </si>
  <si>
    <t>WHOZYADEELER</t>
  </si>
  <si>
    <t>HIGH FASHION</t>
  </si>
  <si>
    <t>AMALFI SPRITZ</t>
  </si>
  <si>
    <t>MIDWEST</t>
  </si>
  <si>
    <t>JHARANA</t>
  </si>
  <si>
    <t>COLSRIDGE</t>
  </si>
  <si>
    <t>CALLIGRAPHER</t>
  </si>
  <si>
    <t>DUNDEEL STAR</t>
  </si>
  <si>
    <t>ANDRESS</t>
  </si>
  <si>
    <t>DON'T FORGET DAD</t>
  </si>
  <si>
    <t>HOME AFFAIRS</t>
  </si>
  <si>
    <t>PENITENTIARY</t>
  </si>
  <si>
    <t>ORNAMENTAL LADY</t>
  </si>
  <si>
    <t>DEC 2020</t>
  </si>
  <si>
    <t>AUG 2020</t>
  </si>
  <si>
    <t>SEP 2020</t>
  </si>
  <si>
    <t>OCT 2020</t>
  </si>
  <si>
    <t>NOV 2020</t>
  </si>
  <si>
    <t>JAN 2021</t>
  </si>
  <si>
    <t>OXLEY ROAD</t>
  </si>
  <si>
    <t>TOOGOODFORTOORAK</t>
  </si>
  <si>
    <t>FEB 2021</t>
  </si>
  <si>
    <t>CURRAN</t>
  </si>
  <si>
    <t>JIMMY ROCKFORD</t>
  </si>
  <si>
    <t>WILD RHAPSODY</t>
  </si>
  <si>
    <t>HARMONY NATION</t>
  </si>
  <si>
    <t>BUD</t>
  </si>
  <si>
    <t>DOMINUS</t>
  </si>
  <si>
    <t>PORKY PINE</t>
  </si>
  <si>
    <t>ALMIGHTY RISING</t>
  </si>
  <si>
    <t>KANIVA</t>
  </si>
  <si>
    <t>OUR AUGUST ROSE</t>
  </si>
  <si>
    <t>CASHOFFA</t>
  </si>
  <si>
    <t>MARABI</t>
  </si>
  <si>
    <t>ADALEENE</t>
  </si>
  <si>
    <t>SUNSHINE MOSHE</t>
  </si>
  <si>
    <t>FIGHTING HARADA</t>
  </si>
  <si>
    <t>Wagga</t>
  </si>
  <si>
    <t>RUE VIVIENEE</t>
  </si>
  <si>
    <t>SCREAM DREAM</t>
  </si>
  <si>
    <t>THE RUNNING MAN</t>
  </si>
  <si>
    <t>SUNNYSIDE COTTAGE</t>
  </si>
  <si>
    <t>WANTED SPARK</t>
  </si>
  <si>
    <t>KERMALAW</t>
  </si>
  <si>
    <t>ERNEST FEELING</t>
  </si>
  <si>
    <t>BLACK PRINCE RUBY</t>
  </si>
  <si>
    <t>FOREVER FREE</t>
  </si>
  <si>
    <t>MCGRATH</t>
  </si>
  <si>
    <t>BARONESSA</t>
  </si>
  <si>
    <t>FRENZY LUNE</t>
  </si>
  <si>
    <t>SHARNA STAR</t>
  </si>
  <si>
    <t>FORGOT YOU</t>
  </si>
  <si>
    <t>STAREDOWN</t>
  </si>
  <si>
    <t>AUDREY GIRL</t>
  </si>
  <si>
    <t>MADAME BOLLI</t>
  </si>
  <si>
    <t>GUILE</t>
  </si>
  <si>
    <t>THINK WINNING</t>
  </si>
  <si>
    <t>PROMADA</t>
  </si>
  <si>
    <t>MAR 2021</t>
  </si>
  <si>
    <t>SCREWDRIVER</t>
  </si>
  <si>
    <t>GORGONADO</t>
  </si>
  <si>
    <t>UNIQUELY</t>
  </si>
  <si>
    <t>ANTAGONISER</t>
  </si>
  <si>
    <t>LITCHFIELD COUNTY</t>
  </si>
  <si>
    <t>COMPARDY</t>
  </si>
  <si>
    <t>STONEFIELD</t>
  </si>
  <si>
    <t>BOLD MANNER</t>
  </si>
  <si>
    <t>MERLIN'S CHARM</t>
  </si>
  <si>
    <t>RUPERT'S DELIGHT</t>
  </si>
  <si>
    <t>MCILROY</t>
  </si>
  <si>
    <t>Stawell</t>
  </si>
  <si>
    <t>FIVE STAR DECANTER</t>
  </si>
  <si>
    <t>SOLAR WINDS</t>
  </si>
  <si>
    <t>Canberra</t>
  </si>
  <si>
    <t>SAPEIRO</t>
  </si>
  <si>
    <t>AMERICAIN ANGEL</t>
  </si>
  <si>
    <t>GEORIGE'S PRINCESS</t>
  </si>
  <si>
    <t>CRYSTAL DYNASTY</t>
  </si>
  <si>
    <t>PIERCINGS</t>
  </si>
  <si>
    <t>CHOCOLATE KISSES</t>
  </si>
  <si>
    <t>SUSSEX ROYAL</t>
  </si>
  <si>
    <t>FAST 'N' DEEP</t>
  </si>
  <si>
    <t>HORRIFYING</t>
  </si>
  <si>
    <t>RIPPER RITA</t>
  </si>
  <si>
    <t>ALWAYS IN MOMENT</t>
  </si>
  <si>
    <t>TIMSTAR</t>
  </si>
  <si>
    <t>SURECAN</t>
  </si>
  <si>
    <t>MONTERA</t>
  </si>
  <si>
    <t>MICHIGAN</t>
  </si>
  <si>
    <t>MIRACLE DAY</t>
  </si>
  <si>
    <t>EXCELLERATION</t>
  </si>
  <si>
    <t>MORE SECRETS</t>
  </si>
  <si>
    <t>PANDA'S POST</t>
  </si>
  <si>
    <t>WITNESS EX</t>
  </si>
  <si>
    <t>FORE</t>
  </si>
  <si>
    <t>DON'T DOUBT NIC</t>
  </si>
  <si>
    <t>RIGEL STAR</t>
  </si>
  <si>
    <t>TIGER MUM</t>
  </si>
  <si>
    <t>LUNAR HERO</t>
  </si>
  <si>
    <t>SA</t>
  </si>
  <si>
    <t>COLOURED SAND</t>
  </si>
  <si>
    <t>COUNTESS TESSA</t>
  </si>
  <si>
    <t>DOMMANTELLA</t>
  </si>
  <si>
    <t>DE BE ELEVEN</t>
  </si>
  <si>
    <t>APR 2021</t>
  </si>
  <si>
    <t>MARINE ONE</t>
  </si>
  <si>
    <t>BUTTER BLONDE</t>
  </si>
  <si>
    <t>BOY BIG</t>
  </si>
  <si>
    <t>Warracknabeal</t>
  </si>
  <si>
    <t>WAITINGFORTHEDAY</t>
  </si>
  <si>
    <t>ZAZSTER</t>
  </si>
  <si>
    <t>ROSE QUARTZ</t>
  </si>
  <si>
    <t>DELICIOUS TYCOON</t>
  </si>
  <si>
    <t>SWEET SIXTEEN</t>
  </si>
  <si>
    <t>TRANSPLANT</t>
  </si>
  <si>
    <t>KING DICK</t>
  </si>
  <si>
    <t>JOEY JAWS</t>
  </si>
  <si>
    <t>ISLES OF AVALON</t>
  </si>
  <si>
    <t>Mildura</t>
  </si>
  <si>
    <t>BOGA DREAMS</t>
  </si>
  <si>
    <t>VIVACIOUS AWARD</t>
  </si>
  <si>
    <t>TYCOON BEAU</t>
  </si>
  <si>
    <t>BOSSY CHLOE</t>
  </si>
  <si>
    <t>MADDOX</t>
  </si>
  <si>
    <t>SACRED SNOW</t>
  </si>
  <si>
    <t>DELLVAK</t>
  </si>
  <si>
    <t>THEMAGICNEVERENDS</t>
  </si>
  <si>
    <t>FABRIKKA</t>
  </si>
  <si>
    <t>HARTACK</t>
  </si>
  <si>
    <t>COS I'M THE BOSS</t>
  </si>
  <si>
    <t>SCRAMBLER</t>
  </si>
  <si>
    <t>FOXY FRIDA</t>
  </si>
  <si>
    <t>FENGARADA</t>
  </si>
  <si>
    <t>CHARLES THE GREAT</t>
  </si>
  <si>
    <t>JENNIFERWISH</t>
  </si>
  <si>
    <t>CASSATT</t>
  </si>
  <si>
    <t>WHITE STILETTOS</t>
  </si>
  <si>
    <t>A LONE HERO</t>
  </si>
  <si>
    <t>GIMMIE PAR</t>
  </si>
  <si>
    <t>BLISTERING</t>
  </si>
  <si>
    <t>INKA DINKA</t>
  </si>
  <si>
    <t>WINTER PINTER</t>
  </si>
  <si>
    <t>REPEAL</t>
  </si>
  <si>
    <t>FLYING FINCH</t>
  </si>
  <si>
    <t>SUGARTOWN</t>
  </si>
  <si>
    <t>KA YING SPIRIT</t>
  </si>
  <si>
    <t>Sha Tin</t>
  </si>
  <si>
    <t>MAY 2021</t>
  </si>
  <si>
    <t>CHAMBERY</t>
  </si>
  <si>
    <t>ALMSGIVER</t>
  </si>
  <si>
    <t>FRONTMAN</t>
  </si>
  <si>
    <t>GUNDOWN</t>
  </si>
  <si>
    <t>LAVEE STAR</t>
  </si>
  <si>
    <t>SOTIRIO</t>
  </si>
  <si>
    <t>TURIN WARRIOR</t>
  </si>
  <si>
    <t>ROCKRIBBED</t>
  </si>
  <si>
    <t>FRANCINE</t>
  </si>
  <si>
    <t>EXPRESS MASTER</t>
  </si>
  <si>
    <t>LADY CUMBERLAND</t>
  </si>
  <si>
    <t>MUTINOUS</t>
  </si>
  <si>
    <t>MAYBE THE BEST</t>
  </si>
  <si>
    <t>AVENUE OF PLEASURE</t>
  </si>
  <si>
    <t>BOHO MISS</t>
  </si>
  <si>
    <t>RATTLE AND BANG</t>
  </si>
  <si>
    <t>RAMBEAU</t>
  </si>
  <si>
    <t>TAVAJEN</t>
  </si>
  <si>
    <t>JONTY</t>
  </si>
  <si>
    <t>MARK'S LINE</t>
  </si>
  <si>
    <t>LA ZUCCA</t>
  </si>
  <si>
    <t>RAISE 'EM UP</t>
  </si>
  <si>
    <t>Scone</t>
  </si>
  <si>
    <t>RIVER VIEWS</t>
  </si>
  <si>
    <t>THE CENTAURIAN</t>
  </si>
  <si>
    <t>MAC 'N' CHEESE</t>
  </si>
  <si>
    <t>* SP not available *</t>
  </si>
  <si>
    <t>YULONG CONTACT</t>
  </si>
  <si>
    <t>PHONDLE</t>
  </si>
  <si>
    <t>TYCOON'S  GIRL</t>
  </si>
  <si>
    <t>Penola</t>
  </si>
  <si>
    <t>MISS KEELER</t>
  </si>
  <si>
    <t>OCEAN'S JEN</t>
  </si>
  <si>
    <t>POLYPHONIC</t>
  </si>
  <si>
    <t>IT'S NEVER ENUFF</t>
  </si>
  <si>
    <t>DARCEANDERMILL</t>
  </si>
  <si>
    <t>FINANCE CHOICE</t>
  </si>
  <si>
    <t>RUBY MOCKINGBIRD</t>
  </si>
  <si>
    <t>TRUE IMPACT</t>
  </si>
  <si>
    <t>BM62</t>
  </si>
  <si>
    <t>JUN 2021</t>
  </si>
  <si>
    <t>JUMP THE BROOM</t>
  </si>
  <si>
    <t>MY BOY BIRMINGHAM</t>
  </si>
  <si>
    <t>POWER CRUNCH</t>
  </si>
  <si>
    <t>BABA VANGA</t>
  </si>
  <si>
    <t>BLACKBOOK (OTHER) RESULTS</t>
  </si>
  <si>
    <t>IKNEWSHEWASMINE</t>
  </si>
  <si>
    <t>BE AMAZING</t>
  </si>
  <si>
    <t>WIDAAD</t>
  </si>
  <si>
    <t>IMPRINTED</t>
  </si>
  <si>
    <t>TAKE ME NORTH</t>
  </si>
  <si>
    <t>INKSLINGER</t>
  </si>
  <si>
    <t>INVINCIBLE CAVIAR</t>
  </si>
  <si>
    <t>VELICINA</t>
  </si>
  <si>
    <t>BELSIELLE</t>
  </si>
  <si>
    <t>SWIFT SURE</t>
  </si>
  <si>
    <t>SESSIONS ROAD</t>
  </si>
  <si>
    <t>BLOOD SWEAT TEARS</t>
  </si>
  <si>
    <t>I'M THUNDERSTRUCK</t>
  </si>
  <si>
    <t>OUR HEIDI</t>
  </si>
  <si>
    <t>SO RISQUE</t>
  </si>
  <si>
    <t>TARAKAN</t>
  </si>
  <si>
    <t>Edenhope</t>
  </si>
  <si>
    <t>HELEN'S BOY</t>
  </si>
  <si>
    <t>JENNI ESPRIT</t>
  </si>
  <si>
    <t>DOUCEUR</t>
  </si>
  <si>
    <t>DECURIO</t>
  </si>
  <si>
    <t>GREY AT THE READY</t>
  </si>
  <si>
    <t>ZAPATEO</t>
  </si>
  <si>
    <t>TIARA JEWEL</t>
  </si>
  <si>
    <t>MENNEA</t>
  </si>
  <si>
    <t>PAMMY JOY</t>
  </si>
  <si>
    <t>ASHBURTON</t>
  </si>
  <si>
    <t>Murray Bridge</t>
  </si>
  <si>
    <t>AIDENSFIELD</t>
  </si>
  <si>
    <t>NABBED</t>
  </si>
  <si>
    <t>DELTA TANGO</t>
  </si>
  <si>
    <t>KORE</t>
  </si>
  <si>
    <t>BRAZEN BULLY</t>
  </si>
  <si>
    <t>COVENT GARDEN</t>
  </si>
  <si>
    <t>GOLDEN RIDGE</t>
  </si>
  <si>
    <t>RUE VIVIANNE</t>
  </si>
  <si>
    <t>NICK'EM</t>
  </si>
  <si>
    <t>CHARACTER</t>
  </si>
  <si>
    <t>BLAZERRO</t>
  </si>
  <si>
    <t>BIXILON</t>
  </si>
  <si>
    <t>RETELL</t>
  </si>
  <si>
    <t>CACTUS KING</t>
  </si>
  <si>
    <t>BALLE D'OR</t>
  </si>
  <si>
    <t>JOURNALESE</t>
  </si>
  <si>
    <t>THE PRES</t>
  </si>
  <si>
    <t>WILGA HILL</t>
  </si>
  <si>
    <t>ELTEECEE</t>
  </si>
  <si>
    <t>VILANCULOS</t>
  </si>
  <si>
    <t>ATLANTIC SEAS</t>
  </si>
  <si>
    <t>BLUE SMARTIE</t>
  </si>
  <si>
    <t>BLACK OPAL</t>
  </si>
  <si>
    <t>DUTY DYNASTY</t>
  </si>
  <si>
    <t>COME ON EILEEN</t>
  </si>
  <si>
    <t>COSMIC RHAPSODY</t>
  </si>
  <si>
    <t>TOCOMAH</t>
  </si>
  <si>
    <t>MISS LENORR</t>
  </si>
  <si>
    <t>Gosford</t>
  </si>
  <si>
    <t>TOO VIENNESE</t>
  </si>
  <si>
    <t>D'AGUILAR</t>
  </si>
  <si>
    <t>*from 01-Aug-20 until 30-Jun-21</t>
  </si>
  <si>
    <t>*from 01-Jun-21 until 30-Jun-21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</si>
</sst>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%"/>
    <numFmt numFmtId="167" formatCode="_(* #,##0.0_);_(* \(#,##0.0\);_(* &quot;-&quot;_);_(@_)"/>
    <numFmt numFmtId="168" formatCode="[$-C09]dd\-mmm\-yy;@"/>
    <numFmt numFmtId="169" formatCode="_(* #,##0.0_);_(* \(#,##0.0\);_(* &quot;-&quot;??_);_(@_)"/>
    <numFmt numFmtId="170" formatCode="_(* #,##0.0_);_(* \(#,##0.0\);_(* &quot;-&quot;?_);_(@_)"/>
    <numFmt numFmtId="171" formatCode="_(* #,##0.00_);_(* \(#,##0.00\);_(* &quot;-&quot;_);_(@_)"/>
  </numFmts>
  <fonts count="1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20"/>
      <name val="Calibri"/>
      <family val="2"/>
    </font>
    <font>
      <sz val="10"/>
      <color rgb="FF000000"/>
      <name val="Calibri (Body)"/>
    </font>
    <font>
      <i/>
      <sz val="10"/>
      <color theme="2"/>
      <name val="Calibri (Body)"/>
    </font>
    <font>
      <sz val="10"/>
      <color theme="1"/>
      <name val="Calibri (Body)"/>
    </font>
    <font>
      <sz val="12"/>
      <name val="Calibri"/>
      <family val="2"/>
    </font>
    <font>
      <b/>
      <sz val="24"/>
      <name val="Calibri"/>
      <family val="2"/>
    </font>
    <font>
      <i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4D4D4"/>
        <bgColor indexed="64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1">
    <xf numFmtId="0" fontId="0" fillId="0" borderId="0" xfId="0"/>
    <xf numFmtId="44" fontId="0" fillId="0" borderId="0" xfId="0" applyNumberFormat="1"/>
    <xf numFmtId="0" fontId="1" fillId="0" borderId="0" xfId="1"/>
    <xf numFmtId="164" fontId="2" fillId="3" borderId="4" xfId="1" applyNumberFormat="1" applyFont="1" applyFill="1" applyBorder="1"/>
    <xf numFmtId="164" fontId="2" fillId="3" borderId="5" xfId="1" applyNumberFormat="1" applyFont="1" applyFill="1" applyBorder="1" applyAlignment="1">
      <alignment horizontal="center"/>
    </xf>
    <xf numFmtId="1" fontId="2" fillId="3" borderId="5" xfId="1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right"/>
    </xf>
    <xf numFmtId="9" fontId="2" fillId="3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4" fontId="1" fillId="0" borderId="0" xfId="1" applyNumberFormat="1" applyAlignment="1">
      <alignment horizontal="center"/>
    </xf>
    <xf numFmtId="0" fontId="1" fillId="0" borderId="7" xfId="1" applyBorder="1"/>
    <xf numFmtId="44" fontId="1" fillId="0" borderId="10" xfId="1" applyNumberFormat="1" applyBorder="1" applyAlignment="1">
      <alignment horizontal="center"/>
    </xf>
    <xf numFmtId="0" fontId="6" fillId="3" borderId="6" xfId="1" applyFont="1" applyFill="1" applyBorder="1" applyAlignment="1">
      <alignment horizontal="right"/>
    </xf>
    <xf numFmtId="1" fontId="2" fillId="3" borderId="0" xfId="1" applyNumberFormat="1" applyFont="1" applyFill="1" applyAlignment="1">
      <alignment horizontal="center"/>
    </xf>
    <xf numFmtId="1" fontId="2" fillId="3" borderId="11" xfId="1" applyNumberFormat="1" applyFont="1" applyFill="1" applyBorder="1" applyAlignment="1">
      <alignment horizontal="center"/>
    </xf>
    <xf numFmtId="164" fontId="2" fillId="3" borderId="18" xfId="1" applyNumberFormat="1" applyFont="1" applyFill="1" applyBorder="1"/>
    <xf numFmtId="0" fontId="5" fillId="3" borderId="19" xfId="1" applyFont="1" applyFill="1" applyBorder="1" applyAlignment="1">
      <alignment horizontal="right"/>
    </xf>
    <xf numFmtId="164" fontId="2" fillId="3" borderId="0" xfId="1" applyNumberFormat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5" fillId="3" borderId="7" xfId="1" applyFont="1" applyFill="1" applyBorder="1" applyAlignment="1">
      <alignment horizontal="left"/>
    </xf>
    <xf numFmtId="0" fontId="5" fillId="3" borderId="23" xfId="1" applyFont="1" applyFill="1" applyBorder="1" applyAlignment="1">
      <alignment horizontal="center"/>
    </xf>
    <xf numFmtId="9" fontId="2" fillId="3" borderId="0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4" fillId="3" borderId="17" xfId="1" applyFont="1" applyFill="1" applyBorder="1" applyAlignment="1">
      <alignment horizontal="right"/>
    </xf>
    <xf numFmtId="9" fontId="3" fillId="3" borderId="16" xfId="1" applyNumberFormat="1" applyFont="1" applyFill="1" applyBorder="1"/>
    <xf numFmtId="9" fontId="2" fillId="3" borderId="16" xfId="1" applyNumberFormat="1" applyFont="1" applyFill="1" applyBorder="1"/>
    <xf numFmtId="9" fontId="2" fillId="3" borderId="15" xfId="1" applyNumberFormat="1" applyFont="1" applyFill="1" applyBorder="1"/>
    <xf numFmtId="0" fontId="5" fillId="3" borderId="7" xfId="1" applyFont="1" applyFill="1" applyBorder="1" applyAlignment="1">
      <alignment horizontal="center"/>
    </xf>
    <xf numFmtId="167" fontId="1" fillId="4" borderId="0" xfId="1" applyNumberFormat="1" applyFill="1" applyAlignment="1">
      <alignment horizontal="center"/>
    </xf>
    <xf numFmtId="0" fontId="5" fillId="3" borderId="5" xfId="1" applyFont="1" applyFill="1" applyBorder="1" applyAlignment="1">
      <alignment horizontal="left"/>
    </xf>
    <xf numFmtId="0" fontId="5" fillId="3" borderId="8" xfId="1" applyFont="1" applyFill="1" applyBorder="1" applyAlignment="1">
      <alignment horizontal="left"/>
    </xf>
    <xf numFmtId="0" fontId="1" fillId="0" borderId="0" xfId="1" applyBorder="1"/>
    <xf numFmtId="0" fontId="5" fillId="3" borderId="8" xfId="1" applyFont="1" applyFill="1" applyBorder="1" applyAlignment="1">
      <alignment horizontal="center"/>
    </xf>
    <xf numFmtId="167" fontId="1" fillId="4" borderId="0" xfId="1" applyNumberFormat="1" applyFill="1" applyBorder="1" applyAlignment="1">
      <alignment horizontal="center"/>
    </xf>
    <xf numFmtId="44" fontId="1" fillId="0" borderId="0" xfId="1" applyNumberFormat="1" applyBorder="1" applyAlignment="1">
      <alignment horizontal="center"/>
    </xf>
    <xf numFmtId="0" fontId="5" fillId="5" borderId="0" xfId="1" applyFont="1" applyFill="1" applyBorder="1" applyAlignment="1">
      <alignment horizontal="right"/>
    </xf>
    <xf numFmtId="0" fontId="6" fillId="5" borderId="0" xfId="1" applyFont="1" applyFill="1" applyBorder="1" applyAlignment="1">
      <alignment horizontal="right"/>
    </xf>
    <xf numFmtId="168" fontId="1" fillId="0" borderId="0" xfId="1" applyNumberFormat="1" applyAlignment="1">
      <alignment horizontal="center"/>
    </xf>
    <xf numFmtId="44" fontId="1" fillId="0" borderId="24" xfId="1" applyNumberFormat="1" applyBorder="1" applyAlignment="1">
      <alignment horizontal="center"/>
    </xf>
    <xf numFmtId="44" fontId="1" fillId="4" borderId="0" xfId="1" applyNumberFormat="1" applyFill="1" applyBorder="1" applyAlignment="1">
      <alignment horizontal="center"/>
    </xf>
    <xf numFmtId="0" fontId="1" fillId="0" borderId="10" xfId="1" applyBorder="1" applyAlignment="1">
      <alignment horizontal="left" vertical="center"/>
    </xf>
    <xf numFmtId="44" fontId="1" fillId="4" borderId="7" xfId="1" applyNumberFormat="1" applyFill="1" applyBorder="1" applyAlignment="1">
      <alignment horizontal="center"/>
    </xf>
    <xf numFmtId="44" fontId="1" fillId="0" borderId="8" xfId="1" applyNumberFormat="1" applyBorder="1" applyAlignment="1">
      <alignment horizontal="center"/>
    </xf>
    <xf numFmtId="167" fontId="1" fillId="4" borderId="7" xfId="1" applyNumberFormat="1" applyFill="1" applyBorder="1" applyAlignment="1">
      <alignment horizontal="center"/>
    </xf>
    <xf numFmtId="44" fontId="1" fillId="0" borderId="7" xfId="1" applyNumberFormat="1" applyBorder="1" applyAlignment="1">
      <alignment horizontal="center"/>
    </xf>
    <xf numFmtId="168" fontId="1" fillId="0" borderId="0" xfId="1" applyNumberFormat="1" applyFill="1" applyAlignment="1">
      <alignment horizontal="center" vertical="center"/>
    </xf>
    <xf numFmtId="168" fontId="1" fillId="0" borderId="7" xfId="1" applyNumberFormat="1" applyFill="1" applyBorder="1" applyAlignment="1">
      <alignment horizontal="center" vertical="center"/>
    </xf>
    <xf numFmtId="167" fontId="1" fillId="0" borderId="0" xfId="1" applyNumberFormat="1" applyFill="1" applyBorder="1" applyAlignment="1">
      <alignment horizontal="center"/>
    </xf>
    <xf numFmtId="167" fontId="1" fillId="0" borderId="7" xfId="1" applyNumberFormat="1" applyFill="1" applyBorder="1" applyAlignment="1">
      <alignment horizontal="center"/>
    </xf>
    <xf numFmtId="169" fontId="1" fillId="0" borderId="9" xfId="1" applyNumberFormat="1" applyBorder="1" applyAlignment="1">
      <alignment horizontal="center"/>
    </xf>
    <xf numFmtId="164" fontId="2" fillId="3" borderId="20" xfId="1" applyNumberFormat="1" applyFont="1" applyFill="1" applyBorder="1"/>
    <xf numFmtId="166" fontId="2" fillId="3" borderId="0" xfId="1" applyNumberFormat="1" applyFont="1" applyFill="1" applyBorder="1" applyAlignment="1">
      <alignment horizontal="center"/>
    </xf>
    <xf numFmtId="169" fontId="1" fillId="0" borderId="23" xfId="1" applyNumberForma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1" fillId="0" borderId="0" xfId="1" applyAlignment="1">
      <alignment horizontal="center"/>
    </xf>
    <xf numFmtId="0" fontId="1" fillId="0" borderId="8" xfId="1" applyBorder="1" applyAlignment="1">
      <alignment horizontal="left" vertical="center"/>
    </xf>
    <xf numFmtId="1" fontId="2" fillId="3" borderId="7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7" xfId="1" applyBorder="1" applyAlignment="1">
      <alignment horizontal="center"/>
    </xf>
    <xf numFmtId="164" fontId="1" fillId="0" borderId="0" xfId="1" applyNumberFormat="1"/>
    <xf numFmtId="0" fontId="1" fillId="0" borderId="0" xfId="1" applyBorder="1" applyAlignment="1">
      <alignment horizontal="left"/>
    </xf>
    <xf numFmtId="0" fontId="7" fillId="3" borderId="0" xfId="1" applyFont="1" applyFill="1" applyBorder="1" applyAlignment="1">
      <alignment horizontal="left" vertical="center" wrapText="1"/>
    </xf>
    <xf numFmtId="0" fontId="7" fillId="3" borderId="21" xfId="1" applyFont="1" applyFill="1" applyBorder="1" applyAlignment="1">
      <alignment horizontal="left" vertical="center" wrapText="1"/>
    </xf>
    <xf numFmtId="0" fontId="1" fillId="0" borderId="7" xfId="1" applyBorder="1" applyAlignment="1">
      <alignment horizontal="left"/>
    </xf>
    <xf numFmtId="0" fontId="7" fillId="3" borderId="2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left"/>
    </xf>
    <xf numFmtId="168" fontId="1" fillId="0" borderId="0" xfId="1" applyNumberFormat="1" applyFill="1" applyBorder="1" applyAlignment="1">
      <alignment horizontal="center" vertical="center"/>
    </xf>
    <xf numFmtId="0" fontId="8" fillId="2" borderId="8" xfId="1" applyFont="1" applyFill="1" applyBorder="1"/>
    <xf numFmtId="0" fontId="8" fillId="2" borderId="7" xfId="1" applyFont="1" applyFill="1" applyBorder="1"/>
    <xf numFmtId="14" fontId="8" fillId="2" borderId="7" xfId="1" applyNumberFormat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44" fontId="8" fillId="2" borderId="7" xfId="1" applyNumberFormat="1" applyFont="1" applyFill="1" applyBorder="1" applyAlignment="1">
      <alignment horizontal="center"/>
    </xf>
    <xf numFmtId="2" fontId="8" fillId="2" borderId="23" xfId="1" applyNumberFormat="1" applyFont="1" applyFill="1" applyBorder="1" applyAlignment="1">
      <alignment horizontal="center" vertical="center"/>
    </xf>
    <xf numFmtId="2" fontId="9" fillId="2" borderId="23" xfId="1" applyNumberFormat="1" applyFont="1" applyFill="1" applyBorder="1" applyAlignment="1">
      <alignment horizontal="right" vertical="center"/>
    </xf>
    <xf numFmtId="0" fontId="10" fillId="0" borderId="0" xfId="0" applyFont="1"/>
    <xf numFmtId="0" fontId="8" fillId="0" borderId="0" xfId="1" applyFont="1"/>
    <xf numFmtId="0" fontId="7" fillId="3" borderId="2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0" fillId="0" borderId="10" xfId="0" applyBorder="1"/>
    <xf numFmtId="0" fontId="10" fillId="0" borderId="10" xfId="0" applyFont="1" applyBorder="1"/>
    <xf numFmtId="0" fontId="11" fillId="5" borderId="0" xfId="1" applyFont="1" applyFill="1" applyBorder="1" applyAlignment="1"/>
    <xf numFmtId="0" fontId="7" fillId="3" borderId="2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13" fillId="5" borderId="0" xfId="1" applyFont="1" applyFill="1" applyBorder="1" applyAlignment="1">
      <alignment horizontal="right"/>
    </xf>
    <xf numFmtId="0" fontId="13" fillId="5" borderId="0" xfId="1" applyFont="1" applyFill="1" applyBorder="1" applyAlignment="1">
      <alignment horizontal="right" vertical="top"/>
    </xf>
    <xf numFmtId="0" fontId="7" fillId="3" borderId="2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1" fontId="4" fillId="3" borderId="0" xfId="1" quotePrefix="1" applyNumberFormat="1" applyFont="1" applyFill="1" applyBorder="1" applyAlignment="1">
      <alignment horizontal="center"/>
    </xf>
    <xf numFmtId="170" fontId="0" fillId="0" borderId="10" xfId="0" applyNumberFormat="1" applyBorder="1"/>
    <xf numFmtId="0" fontId="7" fillId="3" borderId="2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171" fontId="1" fillId="4" borderId="0" xfId="1" applyNumberForma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1" fillId="0" borderId="9" xfId="1" applyBorder="1"/>
    <xf numFmtId="0" fontId="0" fillId="0" borderId="9" xfId="0" applyBorder="1"/>
    <xf numFmtId="0" fontId="8" fillId="0" borderId="9" xfId="1" applyFont="1" applyBorder="1"/>
    <xf numFmtId="0" fontId="7" fillId="3" borderId="2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center"/>
    </xf>
    <xf numFmtId="0" fontId="1" fillId="0" borderId="0" xfId="2"/>
    <xf numFmtId="168" fontId="1" fillId="0" borderId="0" xfId="2" applyNumberFormat="1" applyAlignment="1">
      <alignment horizontal="center" vertical="center"/>
    </xf>
    <xf numFmtId="0" fontId="1" fillId="0" borderId="0" xfId="2" applyAlignment="1">
      <alignment horizontal="center"/>
    </xf>
    <xf numFmtId="0" fontId="7" fillId="3" borderId="2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7" fillId="3" borderId="2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7" fillId="3" borderId="21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left" vertical="center" wrapText="1"/>
    </xf>
    <xf numFmtId="0" fontId="7" fillId="3" borderId="21" xfId="1" applyFont="1" applyFill="1" applyBorder="1" applyAlignment="1">
      <alignment horizontal="left" vertical="center" wrapText="1"/>
    </xf>
    <xf numFmtId="0" fontId="7" fillId="3" borderId="19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left" vertical="center"/>
    </xf>
    <xf numFmtId="0" fontId="12" fillId="5" borderId="0" xfId="1" applyFont="1" applyFill="1" applyBorder="1" applyAlignment="1">
      <alignment horizontal="center"/>
    </xf>
    <xf numFmtId="0" fontId="5" fillId="5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25" xfId="1" applyFont="1" applyFill="1" applyBorder="1" applyAlignment="1">
      <alignment horizontal="center"/>
    </xf>
    <xf numFmtId="44" fontId="2" fillId="0" borderId="10" xfId="1" quotePrefix="1" applyNumberFormat="1" applyFont="1" applyBorder="1" applyAlignment="1">
      <alignment horizontal="center"/>
    </xf>
    <xf numFmtId="44" fontId="2" fillId="0" borderId="0" xfId="1" quotePrefix="1" applyNumberFormat="1" applyFont="1" applyBorder="1" applyAlignment="1">
      <alignment horizontal="center"/>
    </xf>
  </cellXfs>
  <cellStyles count="3">
    <cellStyle name="Normal" xfId="0" builtinId="0"/>
    <cellStyle name="Normal 2" xfId="1" xr:uid="{345618C7-3FED-0B4F-8F91-A5019E211CF3}"/>
    <cellStyle name="Normal 2 2" xfId="2" xr:uid="{314ABC68-3E01-B84E-9CB5-D907D7D3E0BC}"/>
  </cellStyles>
  <dxfs count="0"/>
  <tableStyles count="0" defaultTableStyle="TableStyleMedium2" defaultPivotStyle="PivotStyleLight16"/>
  <colors>
    <mruColors>
      <color rgb="FFD4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8E65-E0CC-6E4D-9ACA-A1950FE983B4}">
  <dimension ref="A1:T31"/>
  <sheetViews>
    <sheetView showGridLines="0" tabSelected="1" topLeftCell="G3" zoomScale="118" zoomScaleNormal="150" workbookViewId="0">
      <selection activeCell="G31" sqref="G31"/>
    </sheetView>
  </sheetViews>
  <sheetFormatPr baseColWidth="10" defaultColWidth="14.5" defaultRowHeight="16" outlineLevelRow="2" x14ac:dyDescent="0.2"/>
  <cols>
    <col min="1" max="1" width="3.5" style="2" customWidth="1"/>
    <col min="2" max="2" width="18.1640625" style="2" bestFit="1" customWidth="1"/>
    <col min="3" max="4" width="10.83203125" style="2" bestFit="1" customWidth="1"/>
    <col min="5" max="14" width="10.83203125" style="2" customWidth="1"/>
    <col min="15" max="15" width="1" style="2" customWidth="1"/>
    <col min="16" max="16" width="3.83203125" style="2" customWidth="1"/>
    <col min="17" max="17" width="5" style="2" customWidth="1"/>
    <col min="18" max="18" width="17.83203125" style="2" customWidth="1"/>
    <col min="19" max="19" width="16.83203125" style="2" customWidth="1"/>
    <col min="20" max="20" width="3.5" style="2" customWidth="1"/>
    <col min="21" max="16384" width="14.5" style="2"/>
  </cols>
  <sheetData>
    <row r="1" spans="1:20" hidden="1" outlineLevel="2" x14ac:dyDescent="0.2">
      <c r="B1" s="53" t="s">
        <v>108</v>
      </c>
      <c r="D1" s="37">
        <v>44044</v>
      </c>
      <c r="E1" s="37">
        <v>44075</v>
      </c>
      <c r="F1" s="37">
        <v>44105</v>
      </c>
      <c r="G1" s="37">
        <v>44136</v>
      </c>
      <c r="H1" s="37">
        <v>44166</v>
      </c>
      <c r="I1" s="37">
        <v>44197</v>
      </c>
      <c r="J1" s="37">
        <v>44228</v>
      </c>
      <c r="K1" s="37">
        <v>44256</v>
      </c>
      <c r="L1" s="37">
        <v>44287</v>
      </c>
      <c r="M1" s="37">
        <v>44317</v>
      </c>
      <c r="N1" s="37">
        <v>44348</v>
      </c>
    </row>
    <row r="2" spans="1:20" hidden="1" outlineLevel="2" x14ac:dyDescent="0.2">
      <c r="B2" s="53" t="s">
        <v>109</v>
      </c>
      <c r="D2" s="37">
        <v>44074</v>
      </c>
      <c r="E2" s="37">
        <v>44104</v>
      </c>
      <c r="F2" s="37">
        <v>44135</v>
      </c>
      <c r="G2" s="37">
        <v>44165</v>
      </c>
      <c r="H2" s="37">
        <v>44196</v>
      </c>
      <c r="I2" s="37">
        <v>44227</v>
      </c>
      <c r="J2" s="37">
        <v>44255</v>
      </c>
      <c r="K2" s="37">
        <v>44286</v>
      </c>
      <c r="L2" s="37">
        <v>44316</v>
      </c>
      <c r="M2" s="37">
        <v>44347</v>
      </c>
      <c r="N2" s="37">
        <v>44377</v>
      </c>
    </row>
    <row r="3" spans="1:20" ht="17" collapsed="1" thickBo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6" customHeight="1" x14ac:dyDescent="0.2">
      <c r="A4" s="36"/>
      <c r="B4" s="117" t="s">
        <v>214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36"/>
      <c r="Q4" s="36"/>
      <c r="R4" s="124" t="s">
        <v>272</v>
      </c>
      <c r="S4" s="124"/>
      <c r="T4" s="36"/>
    </row>
    <row r="5" spans="1:20" ht="17" customHeight="1" thickBot="1" x14ac:dyDescent="0.25">
      <c r="A5" s="36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  <c r="P5" s="36"/>
      <c r="Q5" s="36"/>
      <c r="R5" s="124"/>
      <c r="S5" s="124"/>
      <c r="T5" s="36"/>
    </row>
    <row r="6" spans="1:20" ht="16" customHeight="1" thickBot="1" x14ac:dyDescent="0.25">
      <c r="A6" s="36"/>
      <c r="B6" s="123" t="s">
        <v>62</v>
      </c>
      <c r="C6" s="18" t="s">
        <v>17</v>
      </c>
      <c r="D6" s="89" t="s">
        <v>354</v>
      </c>
      <c r="E6" s="89" t="s">
        <v>355</v>
      </c>
      <c r="F6" s="89" t="s">
        <v>356</v>
      </c>
      <c r="G6" s="89" t="s">
        <v>357</v>
      </c>
      <c r="H6" s="89" t="s">
        <v>353</v>
      </c>
      <c r="I6" s="89" t="s">
        <v>358</v>
      </c>
      <c r="J6" s="89" t="s">
        <v>361</v>
      </c>
      <c r="K6" s="89" t="s">
        <v>398</v>
      </c>
      <c r="L6" s="89" t="s">
        <v>444</v>
      </c>
      <c r="M6" s="89" t="s">
        <v>487</v>
      </c>
      <c r="N6" s="89" t="s">
        <v>528</v>
      </c>
      <c r="O6" s="15"/>
      <c r="P6" s="36"/>
      <c r="Q6" s="36"/>
      <c r="R6" s="125" t="s">
        <v>287</v>
      </c>
      <c r="S6" s="125"/>
      <c r="T6" s="36"/>
    </row>
    <row r="7" spans="1:20" ht="16" customHeight="1" x14ac:dyDescent="0.2">
      <c r="A7" s="36"/>
      <c r="B7" s="123"/>
      <c r="C7" s="56">
        <f>SUM(D7:O7)</f>
        <v>505</v>
      </c>
      <c r="D7" s="14">
        <f>COUNTIFS('BB Results'!$D:$D,"&gt;="&amp;D$1,'BB Results'!$D:$D,"&lt;="&amp;D$2,'BB Results'!$B:$B,"&gt;0")</f>
        <v>33</v>
      </c>
      <c r="E7" s="14">
        <f>COUNTIFS('BB Results'!$D:$D,"&gt;="&amp;E$1,'BB Results'!$D:$D,"&lt;="&amp;E$2,'BB Results'!$B:$B,"&gt;0")</f>
        <v>41</v>
      </c>
      <c r="F7" s="14">
        <f>COUNTIFS('BB Results'!$D:$D,"&gt;="&amp;F$1,'BB Results'!$D:$D,"&lt;="&amp;F$2,'BB Results'!$B:$B,"&gt;0")</f>
        <v>38</v>
      </c>
      <c r="G7" s="14">
        <f>COUNTIFS('BB Results'!$D:$D,"&gt;="&amp;G$1,'BB Results'!$D:$D,"&lt;="&amp;G$2,'BB Results'!$B:$B,"&gt;0")</f>
        <v>56</v>
      </c>
      <c r="H7" s="14">
        <f>COUNTIFS('BB Results'!$D:$D,"&gt;="&amp;H$1,'BB Results'!$D:$D,"&lt;="&amp;H$2,'BB Results'!$B:$B,"&gt;0")</f>
        <v>59</v>
      </c>
      <c r="I7" s="14">
        <f>COUNTIFS('BB Results'!$D:$D,"&gt;="&amp;I$1,'BB Results'!$D:$D,"&lt;="&amp;I$2,'BB Results'!$B:$B,"&gt;0")</f>
        <v>52</v>
      </c>
      <c r="J7" s="14">
        <f>COUNTIFS('BB Results'!$D:$D,"&gt;="&amp;J$1,'BB Results'!$D:$D,"&lt;="&amp;J$2,'BB Results'!$B:$B,"&gt;0")</f>
        <v>45</v>
      </c>
      <c r="K7" s="14">
        <f>COUNTIFS('BB Results'!$D:$D,"&gt;="&amp;K$1,'BB Results'!$D:$D,"&lt;="&amp;K$2,'BB Results'!$B:$B,"&gt;0")</f>
        <v>52</v>
      </c>
      <c r="L7" s="14">
        <f>COUNTIFS('BB Results'!$D:$D,"&gt;="&amp;L$1,'BB Results'!$D:$D,"&lt;="&amp;L$2,'BB Results'!$B:$B,"&gt;0")</f>
        <v>52</v>
      </c>
      <c r="M7" s="14">
        <f>COUNTIFS('BB Results'!$D:$D,"&gt;="&amp;M$1,'BB Results'!$D:$D,"&lt;="&amp;M$2,'BB Results'!$B:$B,"&gt;0")</f>
        <v>47</v>
      </c>
      <c r="N7" s="14">
        <f>COUNTIFS('BB Results'!$D:$D,"&gt;="&amp;N$1,'BB Results'!$D:$D,"&lt;="&amp;N$2,'BB Results'!$B:$B,"&gt;0")</f>
        <v>30</v>
      </c>
      <c r="O7" s="3"/>
      <c r="P7" s="36"/>
      <c r="Q7" s="36"/>
      <c r="R7" s="85"/>
      <c r="S7" s="86" t="s">
        <v>593</v>
      </c>
      <c r="T7" s="36"/>
    </row>
    <row r="8" spans="1:20" x14ac:dyDescent="0.2">
      <c r="A8" s="36"/>
      <c r="B8" s="12" t="s">
        <v>9</v>
      </c>
      <c r="C8" s="13">
        <f>SUM(D8:O8)</f>
        <v>144</v>
      </c>
      <c r="D8" s="13">
        <f>COUNTIFS('BB Results'!$D:$D,"&gt;="&amp;D$1,'BB Results'!$D:$D,"&lt;="&amp;D$2,'BB Results'!$K:$K,$B8,'BB Results'!$B:$B,"&gt;0")</f>
        <v>11</v>
      </c>
      <c r="E8" s="13">
        <f>COUNTIFS('BB Results'!$D:$D,"&gt;="&amp;E$1,'BB Results'!$D:$D,"&lt;="&amp;E$2,'BB Results'!$K:$K,$B8,'BB Results'!$B:$B,"&gt;0")</f>
        <v>11</v>
      </c>
      <c r="F8" s="13">
        <f>COUNTIFS('BB Results'!$D:$D,"&gt;="&amp;F$1,'BB Results'!$D:$D,"&lt;="&amp;F$2,'BB Results'!$K:$K,$B8,'BB Results'!$B:$B,"&gt;0")</f>
        <v>12</v>
      </c>
      <c r="G8" s="13">
        <f>COUNTIFS('BB Results'!$D:$D,"&gt;="&amp;G$1,'BB Results'!$D:$D,"&lt;="&amp;G$2,'BB Results'!$K:$K,$B8,'BB Results'!$B:$B,"&gt;0")</f>
        <v>20</v>
      </c>
      <c r="H8" s="13">
        <f>COUNTIFS('BB Results'!$D:$D,"&gt;="&amp;H$1,'BB Results'!$D:$D,"&lt;="&amp;H$2,'BB Results'!$K:$K,$B8,'BB Results'!$B:$B,"&gt;0")</f>
        <v>17</v>
      </c>
      <c r="I8" s="13">
        <f>COUNTIFS('BB Results'!$D:$D,"&gt;="&amp;I$1,'BB Results'!$D:$D,"&lt;="&amp;I$2,'BB Results'!$K:$K,$B8,'BB Results'!$B:$B,"&gt;0")</f>
        <v>13</v>
      </c>
      <c r="J8" s="13">
        <f>COUNTIFS('BB Results'!$D:$D,"&gt;="&amp;J$1,'BB Results'!$D:$D,"&lt;="&amp;J$2,'BB Results'!$K:$K,$B8,'BB Results'!$B:$B,"&gt;0")</f>
        <v>13</v>
      </c>
      <c r="K8" s="13">
        <f>COUNTIFS('BB Results'!$D:$D,"&gt;="&amp;K$1,'BB Results'!$D:$D,"&lt;="&amp;K$2,'BB Results'!$K:$K,$B8,'BB Results'!$B:$B,"&gt;0")</f>
        <v>13</v>
      </c>
      <c r="L8" s="13">
        <f>COUNTIFS('BB Results'!$D:$D,"&gt;="&amp;L$1,'BB Results'!$D:$D,"&lt;="&amp;L$2,'BB Results'!$K:$K,$B8,'BB Results'!$B:$B,"&gt;0")</f>
        <v>15</v>
      </c>
      <c r="M8" s="13">
        <f>COUNTIFS('BB Results'!$D:$D,"&gt;="&amp;M$1,'BB Results'!$D:$D,"&lt;="&amp;M$2,'BB Results'!$K:$K,$B8,'BB Results'!$B:$B,"&gt;0")</f>
        <v>8</v>
      </c>
      <c r="N8" s="13">
        <f>COUNTIFS('BB Results'!$D:$D,"&gt;="&amp;N$1,'BB Results'!$D:$D,"&lt;="&amp;N$2,'BB Results'!$K:$K,$B8,'BB Results'!$B:$B,"&gt;0")</f>
        <v>11</v>
      </c>
      <c r="O8" s="3"/>
      <c r="P8" s="36"/>
      <c r="Q8" s="36"/>
      <c r="R8" s="35" t="str">
        <f>ROUND('BB Overview'!$C$7,0)&amp;" runners | "</f>
        <v xml:space="preserve">505 runners | </v>
      </c>
      <c r="S8" s="82" t="str">
        <f>ROUND('BB Overview'!$C$8,0)&amp;"x wins ("&amp;(ROUND('BB Overview'!$C$14,2)*100)&amp;"%)"</f>
        <v>144x wins (29%)</v>
      </c>
      <c r="T8" s="36"/>
    </row>
    <row r="9" spans="1:20" x14ac:dyDescent="0.2">
      <c r="A9" s="36"/>
      <c r="B9" s="12" t="s">
        <v>12</v>
      </c>
      <c r="C9" s="13">
        <f t="shared" ref="C9:C11" si="0">SUM(D9:O9)</f>
        <v>78</v>
      </c>
      <c r="D9" s="13">
        <f>COUNTIFS('BB Results'!$D:$D,"&gt;="&amp;D$1,'BB Results'!$D:$D,"&lt;="&amp;D$2,'BB Results'!$K:$K,$B9,'BB Results'!$B:$B,"&gt;0")</f>
        <v>6</v>
      </c>
      <c r="E9" s="13">
        <f>COUNTIFS('BB Results'!$D:$D,"&gt;="&amp;E$1,'BB Results'!$D:$D,"&lt;="&amp;E$2,'BB Results'!$K:$K,$B9,'BB Results'!$B:$B,"&gt;0")</f>
        <v>5</v>
      </c>
      <c r="F9" s="13">
        <f>COUNTIFS('BB Results'!$D:$D,"&gt;="&amp;F$1,'BB Results'!$D:$D,"&lt;="&amp;F$2,'BB Results'!$K:$K,$B9,'BB Results'!$B:$B,"&gt;0")</f>
        <v>7</v>
      </c>
      <c r="G9" s="13">
        <f>COUNTIFS('BB Results'!$D:$D,"&gt;="&amp;G$1,'BB Results'!$D:$D,"&lt;="&amp;G$2,'BB Results'!$K:$K,$B9,'BB Results'!$B:$B,"&gt;0")</f>
        <v>9</v>
      </c>
      <c r="H9" s="13">
        <f>COUNTIFS('BB Results'!$D:$D,"&gt;="&amp;H$1,'BB Results'!$D:$D,"&lt;="&amp;H$2,'BB Results'!$K:$K,$B9,'BB Results'!$B:$B,"&gt;0")</f>
        <v>10</v>
      </c>
      <c r="I9" s="13">
        <f>COUNTIFS('BB Results'!$D:$D,"&gt;="&amp;I$1,'BB Results'!$D:$D,"&lt;="&amp;I$2,'BB Results'!$K:$K,$B9,'BB Results'!$B:$B,"&gt;0")</f>
        <v>7</v>
      </c>
      <c r="J9" s="13">
        <f>COUNTIFS('BB Results'!$D:$D,"&gt;="&amp;J$1,'BB Results'!$D:$D,"&lt;="&amp;J$2,'BB Results'!$K:$K,$B9,'BB Results'!$B:$B,"&gt;0")</f>
        <v>4</v>
      </c>
      <c r="K9" s="13">
        <f>COUNTIFS('BB Results'!$D:$D,"&gt;="&amp;K$1,'BB Results'!$D:$D,"&lt;="&amp;K$2,'BB Results'!$K:$K,$B9,'BB Results'!$B:$B,"&gt;0")</f>
        <v>7</v>
      </c>
      <c r="L9" s="13">
        <f>COUNTIFS('BB Results'!$D:$D,"&gt;="&amp;L$1,'BB Results'!$D:$D,"&lt;="&amp;L$2,'BB Results'!$K:$K,$B9,'BB Results'!$B:$B,"&gt;0")</f>
        <v>7</v>
      </c>
      <c r="M9" s="13">
        <f>COUNTIFS('BB Results'!$D:$D,"&gt;="&amp;M$1,'BB Results'!$D:$D,"&lt;="&amp;M$2,'BB Results'!$K:$K,$B9,'BB Results'!$B:$B,"&gt;0")</f>
        <v>12</v>
      </c>
      <c r="N9" s="13">
        <f>COUNTIFS('BB Results'!$D:$D,"&gt;="&amp;N$1,'BB Results'!$D:$D,"&lt;="&amp;N$2,'BB Results'!$K:$K,$B9,'BB Results'!$B:$B,"&gt;0")</f>
        <v>4</v>
      </c>
      <c r="O9" s="3"/>
      <c r="P9" s="36"/>
      <c r="Q9" s="36"/>
      <c r="R9" s="35" t="str">
        <f>" | "</f>
        <v xml:space="preserve"> | </v>
      </c>
      <c r="S9" s="82" t="str">
        <f>ROUND(('BB Overview'!$C$9+'BB Overview'!$C$10),0)&amp;"x placings ("&amp;(ROUND('BB Overview'!$C$15,2)*100)&amp;"%)"</f>
        <v>160x placings (60%)</v>
      </c>
      <c r="T9" s="36"/>
    </row>
    <row r="10" spans="1:20" x14ac:dyDescent="0.2">
      <c r="A10" s="36"/>
      <c r="B10" s="12" t="s">
        <v>8</v>
      </c>
      <c r="C10" s="13">
        <f t="shared" si="0"/>
        <v>82</v>
      </c>
      <c r="D10" s="13">
        <f>COUNTIFS('BB Results'!$D:$D,"&gt;="&amp;D$1,'BB Results'!$D:$D,"&lt;="&amp;D$2,'BB Results'!$K:$K,$B10,'BB Results'!$B:$B,"&gt;0")</f>
        <v>4</v>
      </c>
      <c r="E10" s="13">
        <f>COUNTIFS('BB Results'!$D:$D,"&gt;="&amp;E$1,'BB Results'!$D:$D,"&lt;="&amp;E$2,'BB Results'!$K:$K,$B10,'BB Results'!$B:$B,"&gt;0")</f>
        <v>6</v>
      </c>
      <c r="F10" s="13">
        <f>COUNTIFS('BB Results'!$D:$D,"&gt;="&amp;F$1,'BB Results'!$D:$D,"&lt;="&amp;F$2,'BB Results'!$K:$K,$B10,'BB Results'!$B:$B,"&gt;0")</f>
        <v>8</v>
      </c>
      <c r="G10" s="13">
        <f>COUNTIFS('BB Results'!$D:$D,"&gt;="&amp;G$1,'BB Results'!$D:$D,"&lt;="&amp;G$2,'BB Results'!$K:$K,$B10,'BB Results'!$B:$B,"&gt;0")</f>
        <v>12</v>
      </c>
      <c r="H10" s="13">
        <f>COUNTIFS('BB Results'!$D:$D,"&gt;="&amp;H$1,'BB Results'!$D:$D,"&lt;="&amp;H$2,'BB Results'!$K:$K,$B10,'BB Results'!$B:$B,"&gt;0")</f>
        <v>10</v>
      </c>
      <c r="I10" s="13">
        <f>COUNTIFS('BB Results'!$D:$D,"&gt;="&amp;I$1,'BB Results'!$D:$D,"&lt;="&amp;I$2,'BB Results'!$K:$K,$B10,'BB Results'!$B:$B,"&gt;0")</f>
        <v>12</v>
      </c>
      <c r="J10" s="13">
        <f>COUNTIFS('BB Results'!$D:$D,"&gt;="&amp;J$1,'BB Results'!$D:$D,"&lt;="&amp;J$2,'BB Results'!$K:$K,$B10,'BB Results'!$B:$B,"&gt;0")</f>
        <v>7</v>
      </c>
      <c r="K10" s="13">
        <f>COUNTIFS('BB Results'!$D:$D,"&gt;="&amp;K$1,'BB Results'!$D:$D,"&lt;="&amp;K$2,'BB Results'!$K:$K,$B10,'BB Results'!$B:$B,"&gt;0")</f>
        <v>8</v>
      </c>
      <c r="L10" s="13">
        <f>COUNTIFS('BB Results'!$D:$D,"&gt;="&amp;L$1,'BB Results'!$D:$D,"&lt;="&amp;L$2,'BB Results'!$K:$K,$B10,'BB Results'!$B:$B,"&gt;0")</f>
        <v>7</v>
      </c>
      <c r="M10" s="13">
        <f>COUNTIFS('BB Results'!$D:$D,"&gt;="&amp;M$1,'BB Results'!$D:$D,"&lt;="&amp;M$2,'BB Results'!$K:$K,$B10,'BB Results'!$B:$B,"&gt;0")</f>
        <v>8</v>
      </c>
      <c r="N10" s="13">
        <f>COUNTIFS('BB Results'!$D:$D,"&gt;="&amp;N$1,'BB Results'!$D:$D,"&lt;="&amp;N$2,'BB Results'!$K:$K,$B10,'BB Results'!$B:$B,"&gt;0")</f>
        <v>0</v>
      </c>
      <c r="O10" s="3"/>
      <c r="P10" s="36"/>
      <c r="Q10" s="36"/>
      <c r="R10" s="36"/>
      <c r="S10" s="36"/>
      <c r="T10" s="36"/>
    </row>
    <row r="11" spans="1:20" x14ac:dyDescent="0.2">
      <c r="A11" s="36"/>
      <c r="B11" s="12" t="s">
        <v>56</v>
      </c>
      <c r="C11" s="13">
        <f t="shared" si="0"/>
        <v>42</v>
      </c>
      <c r="D11" s="13">
        <f>COUNTIFS('BB Results'!$D:$D,"&gt;="&amp;D$1,'BB Results'!$D:$D,"&lt;="&amp;D$2,'BB Results'!$K:$K,$B11,'BB Results'!$B:$B,"&gt;0")</f>
        <v>3</v>
      </c>
      <c r="E11" s="13">
        <f>COUNTIFS('BB Results'!$D:$D,"&gt;="&amp;E$1,'BB Results'!$D:$D,"&lt;="&amp;E$2,'BB Results'!$K:$K,$B11,'BB Results'!$B:$B,"&gt;0")</f>
        <v>1</v>
      </c>
      <c r="F11" s="13">
        <f>COUNTIFS('BB Results'!$D:$D,"&gt;="&amp;F$1,'BB Results'!$D:$D,"&lt;="&amp;F$2,'BB Results'!$K:$K,$B11,'BB Results'!$B:$B,"&gt;0")</f>
        <v>0</v>
      </c>
      <c r="G11" s="13">
        <f>COUNTIFS('BB Results'!$D:$D,"&gt;="&amp;G$1,'BB Results'!$D:$D,"&lt;="&amp;G$2,'BB Results'!$K:$K,$B11,'BB Results'!$B:$B,"&gt;0")</f>
        <v>5</v>
      </c>
      <c r="H11" s="13">
        <f>COUNTIFS('BB Results'!$D:$D,"&gt;="&amp;H$1,'BB Results'!$D:$D,"&lt;="&amp;H$2,'BB Results'!$K:$K,$B11,'BB Results'!$B:$B,"&gt;0")</f>
        <v>5</v>
      </c>
      <c r="I11" s="13">
        <f>COUNTIFS('BB Results'!$D:$D,"&gt;="&amp;I$1,'BB Results'!$D:$D,"&lt;="&amp;I$2,'BB Results'!$K:$K,$B11,'BB Results'!$B:$B,"&gt;0")</f>
        <v>5</v>
      </c>
      <c r="J11" s="13">
        <f>COUNTIFS('BB Results'!$D:$D,"&gt;="&amp;J$1,'BB Results'!$D:$D,"&lt;="&amp;J$2,'BB Results'!$K:$K,$B11,'BB Results'!$B:$B,"&gt;0")</f>
        <v>4</v>
      </c>
      <c r="K11" s="13">
        <f>COUNTIFS('BB Results'!$D:$D,"&gt;="&amp;K$1,'BB Results'!$D:$D,"&lt;="&amp;K$2,'BB Results'!$K:$K,$B11,'BB Results'!$B:$B,"&gt;0")</f>
        <v>3</v>
      </c>
      <c r="L11" s="13">
        <f>COUNTIFS('BB Results'!$D:$D,"&gt;="&amp;L$1,'BB Results'!$D:$D,"&lt;="&amp;L$2,'BB Results'!$K:$K,$B11,'BB Results'!$B:$B,"&gt;0")</f>
        <v>8</v>
      </c>
      <c r="M11" s="13">
        <f>COUNTIFS('BB Results'!$D:$D,"&gt;="&amp;M$1,'BB Results'!$D:$D,"&lt;="&amp;M$2,'BB Results'!$K:$K,$B11,'BB Results'!$B:$B,"&gt;0")</f>
        <v>5</v>
      </c>
      <c r="N11" s="13">
        <f>COUNTIFS('BB Results'!$D:$D,"&gt;="&amp;N$1,'BB Results'!$D:$D,"&lt;="&amp;N$2,'BB Results'!$K:$K,$B11,'BB Results'!$B:$B,"&gt;0")</f>
        <v>3</v>
      </c>
      <c r="O11" s="3"/>
      <c r="P11" s="36"/>
      <c r="Q11" s="36"/>
      <c r="R11" s="35" t="str">
        <f>"Ave Betfair SP | "</f>
        <v xml:space="preserve">Ave Betfair SP | </v>
      </c>
      <c r="S11" s="82" t="str">
        <f>"Win "&amp;DOLLAR('BB Overview'!$C$19,2)</f>
        <v>Win $9.07</v>
      </c>
      <c r="T11" s="36"/>
    </row>
    <row r="12" spans="1:20" x14ac:dyDescent="0.2">
      <c r="A12" s="36"/>
      <c r="B12" s="12" t="s">
        <v>7</v>
      </c>
      <c r="C12" s="13">
        <f t="shared" ref="C12:D12" si="1">C7-SUM(C8:C11)</f>
        <v>159</v>
      </c>
      <c r="D12" s="13">
        <f t="shared" si="1"/>
        <v>9</v>
      </c>
      <c r="E12" s="13">
        <f t="shared" ref="E12:F12" si="2">E7-SUM(E8:E11)</f>
        <v>18</v>
      </c>
      <c r="F12" s="13">
        <f t="shared" si="2"/>
        <v>11</v>
      </c>
      <c r="G12" s="13">
        <f t="shared" ref="G12:H12" si="3">G7-SUM(G8:G11)</f>
        <v>10</v>
      </c>
      <c r="H12" s="13">
        <f t="shared" si="3"/>
        <v>17</v>
      </c>
      <c r="I12" s="13">
        <f t="shared" ref="I12:J12" si="4">I7-SUM(I8:I11)</f>
        <v>15</v>
      </c>
      <c r="J12" s="13">
        <f t="shared" si="4"/>
        <v>17</v>
      </c>
      <c r="K12" s="13">
        <f t="shared" ref="K12:L12" si="5">K7-SUM(K8:K11)</f>
        <v>21</v>
      </c>
      <c r="L12" s="13">
        <f t="shared" si="5"/>
        <v>15</v>
      </c>
      <c r="M12" s="13">
        <f t="shared" ref="M12:N12" si="6">M7-SUM(M8:M11)</f>
        <v>14</v>
      </c>
      <c r="N12" s="13">
        <f t="shared" si="6"/>
        <v>12</v>
      </c>
      <c r="O12" s="3"/>
      <c r="P12" s="36"/>
      <c r="Q12" s="36"/>
      <c r="R12" s="35" t="str">
        <f>" | "</f>
        <v xml:space="preserve"> | </v>
      </c>
      <c r="S12" s="82" t="str">
        <f>"Place "&amp;DOLLAR('BB Overview'!$C$20,2)</f>
        <v>Place $2.41</v>
      </c>
      <c r="T12" s="36"/>
    </row>
    <row r="13" spans="1:20" x14ac:dyDescent="0.2">
      <c r="A13" s="36"/>
      <c r="B13" s="12"/>
      <c r="C13" s="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"/>
      <c r="P13" s="36"/>
      <c r="Q13" s="36"/>
      <c r="R13" s="85"/>
      <c r="S13" s="36"/>
      <c r="T13" s="36"/>
    </row>
    <row r="14" spans="1:20" x14ac:dyDescent="0.2">
      <c r="A14" s="36"/>
      <c r="B14" s="6" t="s">
        <v>6</v>
      </c>
      <c r="C14" s="7">
        <f t="shared" ref="C14:N14" si="7">IFERROR(C$8/C$7,"n/a")</f>
        <v>0.28514851485148512</v>
      </c>
      <c r="D14" s="7">
        <f t="shared" si="7"/>
        <v>0.33333333333333331</v>
      </c>
      <c r="E14" s="7">
        <f t="shared" si="7"/>
        <v>0.26829268292682928</v>
      </c>
      <c r="F14" s="7">
        <f t="shared" si="7"/>
        <v>0.31578947368421051</v>
      </c>
      <c r="G14" s="7">
        <f t="shared" si="7"/>
        <v>0.35714285714285715</v>
      </c>
      <c r="H14" s="7">
        <f t="shared" si="7"/>
        <v>0.28813559322033899</v>
      </c>
      <c r="I14" s="7">
        <f t="shared" si="7"/>
        <v>0.25</v>
      </c>
      <c r="J14" s="7">
        <f t="shared" si="7"/>
        <v>0.28888888888888886</v>
      </c>
      <c r="K14" s="7">
        <f t="shared" si="7"/>
        <v>0.25</v>
      </c>
      <c r="L14" s="7">
        <f t="shared" si="7"/>
        <v>0.28846153846153844</v>
      </c>
      <c r="M14" s="7">
        <f t="shared" si="7"/>
        <v>0.1702127659574468</v>
      </c>
      <c r="N14" s="7">
        <f t="shared" si="7"/>
        <v>0.36666666666666664</v>
      </c>
      <c r="O14" s="3"/>
      <c r="P14" s="36"/>
      <c r="Q14" s="36"/>
      <c r="R14" s="35"/>
      <c r="S14" s="82"/>
      <c r="T14" s="36"/>
    </row>
    <row r="15" spans="1:20" x14ac:dyDescent="0.2">
      <c r="A15" s="36"/>
      <c r="B15" s="6" t="s">
        <v>5</v>
      </c>
      <c r="C15" s="7">
        <f t="shared" ref="C15:N15" si="8">IFERROR((SUM(C$8:C$10))/C$7,"n/a")</f>
        <v>0.60198019801980196</v>
      </c>
      <c r="D15" s="7">
        <f t="shared" si="8"/>
        <v>0.63636363636363635</v>
      </c>
      <c r="E15" s="7">
        <f t="shared" si="8"/>
        <v>0.53658536585365857</v>
      </c>
      <c r="F15" s="7">
        <f t="shared" si="8"/>
        <v>0.71052631578947367</v>
      </c>
      <c r="G15" s="7">
        <f t="shared" si="8"/>
        <v>0.7321428571428571</v>
      </c>
      <c r="H15" s="7">
        <f t="shared" si="8"/>
        <v>0.6271186440677966</v>
      </c>
      <c r="I15" s="7">
        <f t="shared" si="8"/>
        <v>0.61538461538461542</v>
      </c>
      <c r="J15" s="7">
        <f t="shared" si="8"/>
        <v>0.53333333333333333</v>
      </c>
      <c r="K15" s="7">
        <f t="shared" si="8"/>
        <v>0.53846153846153844</v>
      </c>
      <c r="L15" s="7">
        <f t="shared" si="8"/>
        <v>0.55769230769230771</v>
      </c>
      <c r="M15" s="7">
        <f t="shared" si="8"/>
        <v>0.5957446808510638</v>
      </c>
      <c r="N15" s="7">
        <f t="shared" si="8"/>
        <v>0.5</v>
      </c>
      <c r="O15" s="3"/>
      <c r="P15" s="36"/>
      <c r="Q15" s="36"/>
      <c r="R15" s="35"/>
      <c r="S15" s="82"/>
      <c r="T15" s="36"/>
    </row>
    <row r="16" spans="1:20" ht="17" thickBot="1" x14ac:dyDescent="0.25">
      <c r="A16" s="3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3"/>
      <c r="P16" s="36"/>
      <c r="Q16" s="36"/>
      <c r="R16" s="36"/>
      <c r="S16" s="36"/>
      <c r="T16" s="36"/>
    </row>
    <row r="17" spans="1:20" ht="16" customHeight="1" x14ac:dyDescent="0.2">
      <c r="A17" s="36"/>
      <c r="B17" s="113" t="s">
        <v>102</v>
      </c>
      <c r="C17" s="114"/>
      <c r="D17" s="114"/>
      <c r="E17" s="62"/>
      <c r="F17" s="64"/>
      <c r="G17" s="78"/>
      <c r="H17" s="83"/>
      <c r="I17" s="87"/>
      <c r="J17" s="91"/>
      <c r="K17" s="95"/>
      <c r="L17" s="100"/>
      <c r="M17" s="106"/>
      <c r="N17" s="108"/>
      <c r="O17" s="50"/>
      <c r="P17" s="36"/>
      <c r="Q17" s="36"/>
      <c r="R17" s="35"/>
      <c r="S17" s="82"/>
      <c r="T17" s="36"/>
    </row>
    <row r="18" spans="1:20" ht="16" customHeight="1" x14ac:dyDescent="0.2">
      <c r="A18" s="36"/>
      <c r="B18" s="115"/>
      <c r="C18" s="116"/>
      <c r="D18" s="116"/>
      <c r="E18" s="61"/>
      <c r="F18" s="65"/>
      <c r="G18" s="79"/>
      <c r="H18" s="84"/>
      <c r="I18" s="88"/>
      <c r="J18" s="92"/>
      <c r="K18" s="96"/>
      <c r="L18" s="101"/>
      <c r="M18" s="107"/>
      <c r="N18" s="109"/>
      <c r="O18" s="15"/>
      <c r="P18" s="36"/>
      <c r="Q18" s="36"/>
      <c r="R18" s="36"/>
      <c r="S18" s="36"/>
      <c r="T18" s="36"/>
    </row>
    <row r="19" spans="1:20" x14ac:dyDescent="0.2">
      <c r="A19" s="36"/>
      <c r="B19" s="16" t="s">
        <v>4</v>
      </c>
      <c r="C19" s="22">
        <f>IFERROR(AVERAGE('BB Results'!$L:$L),"N/A")</f>
        <v>9.0720039682539699</v>
      </c>
      <c r="D19" s="22">
        <f>IFERROR(AVERAGEIFS('BB Results'!$L:$L,'BB Results'!$D:$D,"&gt;="&amp;D$1,'BB Results'!$D:$D,"&lt;="&amp;D$2),"N/A")</f>
        <v>4.6445454545454545</v>
      </c>
      <c r="E19" s="22">
        <f>IFERROR(AVERAGEIFS('BB Results'!$L:$L,'BB Results'!$D:$D,"&gt;="&amp;E$1,'BB Results'!$D:$D,"&lt;="&amp;E$2),"N/A")</f>
        <v>6.2963414634146346</v>
      </c>
      <c r="F19" s="22">
        <f>IFERROR(AVERAGEIFS('BB Results'!$L:$L,'BB Results'!$D:$D,"&gt;="&amp;F$1,'BB Results'!$D:$D,"&lt;="&amp;F$2),"N/A")</f>
        <v>8.1986842105263182</v>
      </c>
      <c r="G19" s="22">
        <f>IFERROR(AVERAGEIFS('BB Results'!$L:$L,'BB Results'!$D:$D,"&gt;="&amp;G$1,'BB Results'!$D:$D,"&lt;="&amp;G$2),"N/A")</f>
        <v>7.4346428571428573</v>
      </c>
      <c r="H19" s="22">
        <f>IFERROR(AVERAGEIFS('BB Results'!$L:$L,'BB Results'!$D:$D,"&gt;="&amp;H$1,'BB Results'!$D:$D,"&lt;="&amp;H$2),"N/A")</f>
        <v>7.0261016949152539</v>
      </c>
      <c r="I19" s="22">
        <f>IFERROR(AVERAGEIFS('BB Results'!$L:$L,'BB Results'!$D:$D,"&gt;="&amp;I$1,'BB Results'!$D:$D,"&lt;="&amp;I$2),"N/A")</f>
        <v>8.4517307692307675</v>
      </c>
      <c r="J19" s="22">
        <f>IFERROR(AVERAGEIFS('BB Results'!$L:$L,'BB Results'!$D:$D,"&gt;="&amp;J$1,'BB Results'!$D:$D,"&lt;="&amp;J$2),"N/A")</f>
        <v>13.690888888888892</v>
      </c>
      <c r="K19" s="22">
        <f>IFERROR(AVERAGEIFS('BB Results'!$L:$L,'BB Results'!$D:$D,"&gt;="&amp;K$1,'BB Results'!$D:$D,"&lt;="&amp;K$2),"N/A")</f>
        <v>8.4463461538461537</v>
      </c>
      <c r="L19" s="22">
        <f>IFERROR(AVERAGEIFS('BB Results'!$L:$L,'BB Results'!$D:$D,"&gt;="&amp;L$1,'BB Results'!$D:$D,"&lt;="&amp;L$2),"N/A")</f>
        <v>9.4807692307692282</v>
      </c>
      <c r="M19" s="22">
        <f>IFERROR(AVERAGEIFS('BB Results'!$L:$L,'BB Results'!$D:$D,"&gt;="&amp;M$1,'BB Results'!$D:$D,"&lt;="&amp;M$2),"N/A")</f>
        <v>15.829130434782611</v>
      </c>
      <c r="N19" s="22">
        <f>IFERROR(AVERAGEIFS('BB Results'!$L:$L,'BB Results'!$D:$D,"&gt;="&amp;N$1,'BB Results'!$D:$D,"&lt;="&amp;N$2),"N/A")</f>
        <v>10.083666666666668</v>
      </c>
      <c r="O19" s="15"/>
      <c r="P19" s="36"/>
      <c r="Q19" s="36"/>
      <c r="R19" s="36"/>
      <c r="S19" s="36"/>
      <c r="T19" s="36"/>
    </row>
    <row r="20" spans="1:20" x14ac:dyDescent="0.2">
      <c r="A20" s="36"/>
      <c r="B20" s="16" t="s">
        <v>3</v>
      </c>
      <c r="C20" s="22">
        <f>IFERROR(AVERAGE('BB Results'!$N:$N),"N/A")</f>
        <v>2.4126785714285734</v>
      </c>
      <c r="D20" s="22">
        <f>IFERROR(AVERAGEIFS('BB Results'!$N:$N,'BB Results'!$D:$D,"&gt;="&amp;D$1,'BB Results'!$D:$D,"&lt;="&amp;D$2),"N/A")</f>
        <v>1.8269696969696969</v>
      </c>
      <c r="E20" s="22">
        <f>IFERROR(AVERAGEIFS('BB Results'!$N:$N,'BB Results'!$D:$D,"&gt;="&amp;E$1,'BB Results'!$D:$D,"&lt;="&amp;E$2),"N/A")</f>
        <v>2.1382926829268292</v>
      </c>
      <c r="F20" s="22">
        <f>IFERROR(AVERAGEIFS('BB Results'!$N:$N,'BB Results'!$D:$D,"&gt;="&amp;F$1,'BB Results'!$D:$D,"&lt;="&amp;F$2),"N/A")</f>
        <v>2.286578947368421</v>
      </c>
      <c r="G20" s="22">
        <f>IFERROR(AVERAGEIFS('BB Results'!$N:$N,'BB Results'!$D:$D,"&gt;="&amp;G$1,'BB Results'!$D:$D,"&lt;="&amp;G$2),"N/A")</f>
        <v>2.0630357142857134</v>
      </c>
      <c r="H20" s="22">
        <f>IFERROR(AVERAGEIFS('BB Results'!$N:$N,'BB Results'!$D:$D,"&gt;="&amp;H$1,'BB Results'!$D:$D,"&lt;="&amp;H$2),"N/A")</f>
        <v>2.2016949152542376</v>
      </c>
      <c r="I20" s="22">
        <f>IFERROR(AVERAGEIFS('BB Results'!$N:$N,'BB Results'!$D:$D,"&gt;="&amp;I$1,'BB Results'!$D:$D,"&lt;="&amp;I$2),"N/A")</f>
        <v>2.4505769230769228</v>
      </c>
      <c r="J20" s="22">
        <f>IFERROR(AVERAGEIFS('BB Results'!$N:$N,'BB Results'!$D:$D,"&gt;="&amp;J$1,'BB Results'!$D:$D,"&lt;="&amp;J$2),"N/A")</f>
        <v>3.0675555555555558</v>
      </c>
      <c r="K20" s="22">
        <f>IFERROR(AVERAGEIFS('BB Results'!$N:$N,'BB Results'!$D:$D,"&gt;="&amp;K$1,'BB Results'!$D:$D,"&lt;="&amp;K$2),"N/A")</f>
        <v>2.3223076923076929</v>
      </c>
      <c r="L20" s="22">
        <f>IFERROR(AVERAGEIFS('BB Results'!$N:$N,'BB Results'!$D:$D,"&gt;="&amp;L$1,'BB Results'!$D:$D,"&lt;="&amp;L$2),"N/A")</f>
        <v>2.1944230769230768</v>
      </c>
      <c r="M20" s="22">
        <f>IFERROR(AVERAGEIFS('BB Results'!$N:$N,'BB Results'!$D:$D,"&gt;="&amp;M$1,'BB Results'!$D:$D,"&lt;="&amp;M$2),"N/A")</f>
        <v>3.4623913043478258</v>
      </c>
      <c r="N20" s="22">
        <f>IFERROR(AVERAGEIFS('BB Results'!$N:$N,'BB Results'!$D:$D,"&gt;="&amp;N$1,'BB Results'!$D:$D,"&lt;="&amp;N$2),"N/A")</f>
        <v>2.5366666666666671</v>
      </c>
      <c r="O20" s="15"/>
      <c r="P20" s="36"/>
      <c r="Q20" s="36"/>
      <c r="R20" s="35"/>
      <c r="S20" s="82"/>
      <c r="T20" s="36"/>
    </row>
    <row r="21" spans="1:20" outlineLevel="1" x14ac:dyDescent="0.2">
      <c r="A21" s="36"/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5"/>
      <c r="P21" s="36"/>
      <c r="Q21" s="36"/>
      <c r="R21" s="85"/>
      <c r="S21" s="86"/>
      <c r="T21" s="36"/>
    </row>
    <row r="22" spans="1:20" outlineLevel="1" x14ac:dyDescent="0.2">
      <c r="A22" s="36"/>
      <c r="B22" s="16" t="s">
        <v>2</v>
      </c>
      <c r="C22" s="17">
        <f>SUM('BB Results'!$M:$M,'BB Results'!$O:$O)</f>
        <v>2709.5561367140099</v>
      </c>
      <c r="D22" s="17">
        <f>SUMIFS('BB Results'!$M:$M,'BB Results'!$D:$D,"&lt;="&amp;D$2,'BB Results'!$D:$D,"&gt;="&amp;D$1)+SUMIFS('BB Results'!$O:$O,'BB Results'!$D:$D,"&lt;="&amp;D$2,'BB Results'!$D:$D,"&gt;="&amp;D$1)</f>
        <v>265.71527952184476</v>
      </c>
      <c r="E22" s="17">
        <f>SUMIFS('BB Results'!$M:$M,'BB Results'!$D:$D,"&lt;="&amp;E$2,'BB Results'!$D:$D,"&gt;="&amp;E$1)+SUMIFS('BB Results'!$O:$O,'BB Results'!$D:$D,"&lt;="&amp;E$2,'BB Results'!$D:$D,"&gt;="&amp;E$1)</f>
        <v>190.96224668784663</v>
      </c>
      <c r="F22" s="17">
        <f>SUMIFS('BB Results'!$M:$M,'BB Results'!$D:$D,"&lt;="&amp;F$2,'BB Results'!$D:$D,"&gt;="&amp;F$1)+SUMIFS('BB Results'!$O:$O,'BB Results'!$D:$D,"&lt;="&amp;F$2,'BB Results'!$D:$D,"&gt;="&amp;F$1)</f>
        <v>179.46093991654357</v>
      </c>
      <c r="G22" s="17">
        <f>SUMIFS('BB Results'!$M:$M,'BB Results'!$D:$D,"&lt;="&amp;G$2,'BB Results'!$D:$D,"&gt;="&amp;G$1)+SUMIFS('BB Results'!$O:$O,'BB Results'!$D:$D,"&lt;="&amp;G$2,'BB Results'!$D:$D,"&gt;="&amp;G$1)</f>
        <v>330.97553720931296</v>
      </c>
      <c r="H22" s="17">
        <f>SUMIFS('BB Results'!$M:$M,'BB Results'!$D:$D,"&lt;="&amp;H$2,'BB Results'!$D:$D,"&gt;="&amp;H$1)+SUMIFS('BB Results'!$O:$O,'BB Results'!$D:$D,"&lt;="&amp;H$2,'BB Results'!$D:$D,"&gt;="&amp;H$1)</f>
        <v>270.10776483334206</v>
      </c>
      <c r="I22" s="17">
        <f>SUMIFS('BB Results'!$M:$M,'BB Results'!$D:$D,"&lt;="&amp;I$2,'BB Results'!$D:$D,"&gt;="&amp;I$1)+SUMIFS('BB Results'!$O:$O,'BB Results'!$D:$D,"&lt;="&amp;I$2,'BB Results'!$D:$D,"&gt;="&amp;I$1)</f>
        <v>220.55076625182255</v>
      </c>
      <c r="J22" s="17">
        <f>SUMIFS('BB Results'!$M:$M,'BB Results'!$D:$D,"&lt;="&amp;J$2,'BB Results'!$D:$D,"&gt;="&amp;J$1)+SUMIFS('BB Results'!$O:$O,'BB Results'!$D:$D,"&lt;="&amp;J$2,'BB Results'!$D:$D,"&gt;="&amp;J$1)</f>
        <v>200.29455601422174</v>
      </c>
      <c r="K22" s="17">
        <f>SUMIFS('BB Results'!$M:$M,'BB Results'!$D:$D,"&lt;="&amp;K$2,'BB Results'!$D:$D,"&gt;="&amp;K$1)+SUMIFS('BB Results'!$O:$O,'BB Results'!$D:$D,"&lt;="&amp;K$2,'BB Results'!$D:$D,"&gt;="&amp;K$1)</f>
        <v>263.98986145560519</v>
      </c>
      <c r="L22" s="17">
        <f>SUMIFS('BB Results'!$M:$M,'BB Results'!$D:$D,"&lt;="&amp;L$2,'BB Results'!$D:$D,"&gt;="&amp;L$1)+SUMIFS('BB Results'!$O:$O,'BB Results'!$D:$D,"&lt;="&amp;L$2,'BB Results'!$D:$D,"&gt;="&amp;L$1)</f>
        <v>420.6537770708515</v>
      </c>
      <c r="M22" s="17">
        <f>SUMIFS('BB Results'!$M:$M,'BB Results'!$D:$D,"&lt;="&amp;M$2,'BB Results'!$D:$D,"&gt;="&amp;M$1)+SUMIFS('BB Results'!$O:$O,'BB Results'!$D:$D,"&lt;="&amp;M$2,'BB Results'!$D:$D,"&gt;="&amp;M$1)</f>
        <v>222.0386523593171</v>
      </c>
      <c r="N22" s="17">
        <f>SUMIFS('BB Results'!$M:$M,'BB Results'!$D:$D,"&lt;="&amp;N$2,'BB Results'!$D:$D,"&gt;="&amp;N$1)+SUMIFS('BB Results'!$O:$O,'BB Results'!$D:$D,"&lt;="&amp;N$2,'BB Results'!$D:$D,"&gt;="&amp;N$1)</f>
        <v>144.80675539330443</v>
      </c>
      <c r="O22" s="15"/>
      <c r="P22" s="36"/>
      <c r="Q22" s="36"/>
      <c r="R22" s="35"/>
      <c r="S22" s="82"/>
      <c r="T22" s="36"/>
    </row>
    <row r="23" spans="1:20" outlineLevel="1" x14ac:dyDescent="0.2">
      <c r="A23" s="36"/>
      <c r="B23" s="16" t="s">
        <v>1</v>
      </c>
      <c r="C23" s="17">
        <f>SUM('BB Results'!$P:$P)+C$22</f>
        <v>2896.8161367140101</v>
      </c>
      <c r="D23" s="17">
        <f>SUMIFS('BB Results'!$P:$P,'BB Results'!$D:$D,"&lt;="&amp;D$2,'BB Results'!$D:$D,"&gt;="&amp;D$1)+D22</f>
        <v>268.47527952184475</v>
      </c>
      <c r="E23" s="17">
        <f>SUMIFS('BB Results'!$P:$P,'BB Results'!$D:$D,"&lt;="&amp;E$2,'BB Results'!$D:$D,"&gt;="&amp;E$1)+E22</f>
        <v>214.66224668784662</v>
      </c>
      <c r="F23" s="17">
        <f>SUMIFS('BB Results'!$P:$P,'BB Results'!$D:$D,"&lt;="&amp;F$2,'BB Results'!$D:$D,"&gt;="&amp;F$1)+F22</f>
        <v>231.76093991654358</v>
      </c>
      <c r="G23" s="17">
        <f>SUMIFS('BB Results'!$P:$P,'BB Results'!$D:$D,"&lt;="&amp;G$2,'BB Results'!$D:$D,"&gt;="&amp;G$1)+G22</f>
        <v>376.37553720931294</v>
      </c>
      <c r="H23" s="17">
        <f>SUMIFS('BB Results'!$P:$P,'BB Results'!$D:$D,"&lt;="&amp;H$2,'BB Results'!$D:$D,"&gt;="&amp;H$1)+H22</f>
        <v>316.60776483334206</v>
      </c>
      <c r="I23" s="17">
        <f>SUMIFS('BB Results'!$P:$P,'BB Results'!$D:$D,"&lt;="&amp;I$2,'BB Results'!$D:$D,"&gt;="&amp;I$1)+I22</f>
        <v>235.45076625182256</v>
      </c>
      <c r="J23" s="17">
        <f>SUMIFS('BB Results'!$P:$P,'BB Results'!$D:$D,"&lt;="&amp;J$2,'BB Results'!$D:$D,"&gt;="&amp;J$1)+J22</f>
        <v>250.09455601422175</v>
      </c>
      <c r="K23" s="17">
        <f>SUMIFS('BB Results'!$P:$P,'BB Results'!$D:$D,"&lt;="&amp;K$2,'BB Results'!$D:$D,"&gt;="&amp;K$1)+K22</f>
        <v>264.28986145560521</v>
      </c>
      <c r="L23" s="17">
        <f>SUMIFS('BB Results'!$P:$P,'BB Results'!$D:$D,"&lt;="&amp;L$2,'BB Results'!$D:$D,"&gt;="&amp;L$1)+L22</f>
        <v>414.45377707085152</v>
      </c>
      <c r="M23" s="17">
        <f>SUMIFS('BB Results'!$P:$P,'BB Results'!$D:$D,"&lt;="&amp;M$2,'BB Results'!$D:$D,"&gt;="&amp;M$1)+M22</f>
        <v>153.4386523593171</v>
      </c>
      <c r="N23" s="17">
        <f>SUMIFS('BB Results'!$P:$P,'BB Results'!$D:$D,"&lt;="&amp;N$2,'BB Results'!$D:$D,"&gt;="&amp;N$1)+N22</f>
        <v>171.20675539330441</v>
      </c>
      <c r="O23" s="15"/>
      <c r="P23" s="36"/>
      <c r="Q23" s="36"/>
      <c r="R23" s="35"/>
      <c r="S23" s="82"/>
      <c r="T23" s="36"/>
    </row>
    <row r="24" spans="1:20" outlineLevel="1" x14ac:dyDescent="0.2">
      <c r="A24" s="36"/>
      <c r="B24" s="16" t="s">
        <v>57</v>
      </c>
      <c r="C24" s="51">
        <f t="shared" ref="C24:D24" si="9">IFERROR((C23-C22)/C22,"N/A")</f>
        <v>6.9110950484715966E-2</v>
      </c>
      <c r="D24" s="51">
        <f t="shared" si="9"/>
        <v>1.0387057925184495E-2</v>
      </c>
      <c r="E24" s="51">
        <f t="shared" ref="E24:F24" si="10">IFERROR((E23-E22)/E22,"N/A")</f>
        <v>0.12410830104413682</v>
      </c>
      <c r="F24" s="51">
        <f t="shared" si="10"/>
        <v>0.29142831874346353</v>
      </c>
      <c r="G24" s="51">
        <f t="shared" ref="G24:H24" si="11">IFERROR((G23-G22)/G22,"N/A")</f>
        <v>0.13717025851154813</v>
      </c>
      <c r="H24" s="51">
        <f t="shared" si="11"/>
        <v>0.17215351076149457</v>
      </c>
      <c r="I24" s="51">
        <f t="shared" ref="I24:J24" si="12">IFERROR((I23-I22)/I22,"N/A")</f>
        <v>6.7558142069601076E-2</v>
      </c>
      <c r="J24" s="51">
        <f t="shared" si="12"/>
        <v>0.24863381706921683</v>
      </c>
      <c r="K24" s="51">
        <f t="shared" ref="K24:L24" si="13">IFERROR((K23-K22)/K22,"N/A")</f>
        <v>1.1364072784683891E-3</v>
      </c>
      <c r="L24" s="51">
        <f t="shared" si="13"/>
        <v>-1.4738961915836336E-2</v>
      </c>
      <c r="M24" s="51">
        <f t="shared" ref="M24:N24" si="14">IFERROR((M23-M22)/M22,"N/A")</f>
        <v>-0.3089552169006462</v>
      </c>
      <c r="N24" s="51">
        <f t="shared" si="14"/>
        <v>0.18231193654119163</v>
      </c>
      <c r="O24" s="15"/>
      <c r="P24" s="36"/>
      <c r="Q24" s="36"/>
      <c r="R24" s="36"/>
      <c r="S24" s="36"/>
      <c r="T24" s="36"/>
    </row>
    <row r="25" spans="1:20" outlineLevel="1" x14ac:dyDescent="0.2">
      <c r="A25" s="36"/>
      <c r="B25" s="16" t="s">
        <v>101</v>
      </c>
      <c r="C25" s="5" t="str">
        <f>ROUND(SUM('BB Results'!$P:$P),1)&amp;" units"</f>
        <v>187.3 units</v>
      </c>
      <c r="D25" s="4" t="str">
        <f>ROUND(SUMIFS('BB Results'!$P:$P,'BB Results'!$D:$D,"&lt;="&amp;D$2,'BB Results'!$D:$D,"&gt;="&amp;D$1),1)&amp;" units"</f>
        <v>2.8 units</v>
      </c>
      <c r="E25" s="4" t="str">
        <f>ROUND(SUMIFS('BB Results'!$P:$P,'BB Results'!$D:$D,"&lt;="&amp;E$2,'BB Results'!$D:$D,"&gt;="&amp;E$1),1)&amp;" units"</f>
        <v>23.7 units</v>
      </c>
      <c r="F25" s="4" t="str">
        <f>ROUND(SUMIFS('BB Results'!$P:$P,'BB Results'!$D:$D,"&lt;="&amp;F$2,'BB Results'!$D:$D,"&gt;="&amp;F$1),1)&amp;" units"</f>
        <v>52.3 units</v>
      </c>
      <c r="G25" s="4" t="str">
        <f>ROUND(SUMIFS('BB Results'!$P:$P,'BB Results'!$D:$D,"&lt;="&amp;G$2,'BB Results'!$D:$D,"&gt;="&amp;G$1),1)&amp;" units"</f>
        <v>45.4 units</v>
      </c>
      <c r="H25" s="4" t="str">
        <f>ROUND(SUMIFS('BB Results'!$P:$P,'BB Results'!$D:$D,"&lt;="&amp;H$2,'BB Results'!$D:$D,"&gt;="&amp;H$1),1)&amp;" units"</f>
        <v>46.5 units</v>
      </c>
      <c r="I25" s="4" t="str">
        <f>ROUND(SUMIFS('BB Results'!$P:$P,'BB Results'!$D:$D,"&lt;="&amp;I$2,'BB Results'!$D:$D,"&gt;="&amp;I$1),1)&amp;" units"</f>
        <v>14.9 units</v>
      </c>
      <c r="J25" s="4" t="str">
        <f>ROUND(SUMIFS('BB Results'!$P:$P,'BB Results'!$D:$D,"&lt;="&amp;J$2,'BB Results'!$D:$D,"&gt;="&amp;J$1),1)&amp;" units"</f>
        <v>49.8 units</v>
      </c>
      <c r="K25" s="4" t="str">
        <f>ROUND(SUMIFS('BB Results'!$P:$P,'BB Results'!$D:$D,"&lt;="&amp;K$2,'BB Results'!$D:$D,"&gt;="&amp;K$1),1)&amp;" units"</f>
        <v>0.3 units</v>
      </c>
      <c r="L25" s="4" t="str">
        <f>ROUND(SUMIFS('BB Results'!$P:$P,'BB Results'!$D:$D,"&lt;="&amp;L$2,'BB Results'!$D:$D,"&gt;="&amp;L$1),1)&amp;" units"</f>
        <v>-6.2 units</v>
      </c>
      <c r="M25" s="4" t="str">
        <f>ROUND(SUMIFS('BB Results'!$P:$P,'BB Results'!$D:$D,"&lt;="&amp;M$2,'BB Results'!$D:$D,"&gt;="&amp;M$1),1)&amp;" units"</f>
        <v>-68.6 units</v>
      </c>
      <c r="N25" s="4" t="str">
        <f>ROUND(SUMIFS('BB Results'!$P:$P,'BB Results'!$D:$D,"&lt;="&amp;N$2,'BB Results'!$D:$D,"&gt;="&amp;N$1),1)&amp;" units"</f>
        <v>26.4 units</v>
      </c>
      <c r="O25" s="15"/>
      <c r="P25" s="36"/>
      <c r="Q25" s="36"/>
      <c r="R25" s="35"/>
      <c r="S25" s="82"/>
      <c r="T25" s="36"/>
    </row>
    <row r="26" spans="1:20" ht="17" thickBot="1" x14ac:dyDescent="0.25">
      <c r="A26" s="36"/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6"/>
      <c r="P26" s="36"/>
      <c r="Q26" s="36"/>
      <c r="R26" s="35"/>
      <c r="S26" s="82"/>
      <c r="T26" s="36"/>
    </row>
    <row r="27" spans="1:20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85"/>
      <c r="S27" s="36"/>
      <c r="T27" s="36"/>
    </row>
    <row r="28" spans="1:20" x14ac:dyDescent="0.2">
      <c r="C28" s="59"/>
      <c r="I28" s="59"/>
    </row>
    <row r="29" spans="1:20" x14ac:dyDescent="0.2">
      <c r="C29" s="59"/>
    </row>
    <row r="30" spans="1:20" x14ac:dyDescent="0.2">
      <c r="C30" s="59"/>
    </row>
    <row r="31" spans="1:20" x14ac:dyDescent="0.2">
      <c r="C31" s="59"/>
    </row>
  </sheetData>
  <sheetProtection algorithmName="SHA-512" hashValue="w0Q1Ad2jPdJvqpoKmnAoegixT0vdinveb7Fg6djMTVswOUy50Y0SNHoCPACrNu0W1VyVk2Lz3E+EHlOsxyGQoQ==" saltValue="RQ/F78AlRLMX9SmT3vULfg==" spinCount="100000" sheet="1" objects="1" scenarios="1"/>
  <mergeCells count="5">
    <mergeCell ref="B17:D18"/>
    <mergeCell ref="B4:O5"/>
    <mergeCell ref="B6:B7"/>
    <mergeCell ref="R4:S5"/>
    <mergeCell ref="R6:S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19ED1-2539-DA48-AC1D-72570197F8C1}">
  <sheetPr>
    <pageSetUpPr fitToPage="1"/>
  </sheetPr>
  <dimension ref="A2:AM512"/>
  <sheetViews>
    <sheetView showGridLines="0" zoomScaleNormal="100" workbookViewId="0">
      <pane xSplit="3" ySplit="3" topLeftCell="D4" activePane="bottomRight" state="frozen"/>
      <selection activeCell="M501" sqref="M501"/>
      <selection pane="topRight" activeCell="M501" sqref="M501"/>
      <selection pane="bottomLeft" activeCell="M501" sqref="M501"/>
      <selection pane="bottomRight" activeCell="T501" sqref="T501"/>
    </sheetView>
  </sheetViews>
  <sheetFormatPr baseColWidth="10" defaultColWidth="14.5" defaultRowHeight="16" outlineLevelRow="1" outlineLevelCol="1" x14ac:dyDescent="0.2"/>
  <cols>
    <col min="1" max="1" width="4.33203125" style="2" customWidth="1"/>
    <col min="2" max="2" width="4.1640625" style="2" customWidth="1" outlineLevel="1"/>
    <col min="3" max="3" width="32.5" style="2" bestFit="1" customWidth="1"/>
    <col min="4" max="4" width="10.6640625" style="2" bestFit="1" customWidth="1"/>
    <col min="5" max="5" width="13.33203125" style="2" bestFit="1" customWidth="1"/>
    <col min="6" max="6" width="5.1640625" style="54" bestFit="1" customWidth="1"/>
    <col min="7" max="7" width="6" style="54" bestFit="1" customWidth="1"/>
    <col min="8" max="8" width="8.83203125" style="54" customWidth="1"/>
    <col min="9" max="9" width="8.83203125" style="54" bestFit="1" customWidth="1"/>
    <col min="10" max="10" width="5.5" style="54" bestFit="1" customWidth="1"/>
    <col min="11" max="11" width="6.33203125" style="2" bestFit="1" customWidth="1"/>
    <col min="12" max="12" width="9" style="2" bestFit="1" customWidth="1"/>
    <col min="13" max="13" width="6" style="2" customWidth="1"/>
    <col min="14" max="14" width="8.5" style="2" bestFit="1" customWidth="1"/>
    <col min="15" max="15" width="6" style="2" bestFit="1" customWidth="1"/>
    <col min="16" max="16" width="6.6640625" style="2" customWidth="1"/>
    <col min="17" max="17" width="7" style="2" customWidth="1" outlineLevel="1"/>
    <col min="18" max="18" width="5" customWidth="1"/>
    <col min="40" max="16384" width="14.5" style="2"/>
  </cols>
  <sheetData>
    <row r="2" spans="1:18" x14ac:dyDescent="0.2">
      <c r="A2" s="97"/>
      <c r="B2" s="67"/>
      <c r="C2" s="29"/>
      <c r="D2" s="66"/>
      <c r="E2" s="29"/>
      <c r="F2" s="94"/>
      <c r="G2" s="66"/>
      <c r="H2" s="66"/>
      <c r="I2" s="66"/>
      <c r="J2" s="102"/>
      <c r="K2" s="66"/>
      <c r="L2" s="126" t="s">
        <v>107</v>
      </c>
      <c r="M2" s="127"/>
      <c r="N2" s="127"/>
      <c r="O2" s="127"/>
      <c r="P2" s="127"/>
      <c r="Q2" s="128"/>
      <c r="R2" s="80"/>
    </row>
    <row r="3" spans="1:18" x14ac:dyDescent="0.2">
      <c r="A3" s="97"/>
      <c r="B3" s="30" t="s">
        <v>127</v>
      </c>
      <c r="C3" s="19" t="s">
        <v>24</v>
      </c>
      <c r="D3" s="27" t="s">
        <v>0</v>
      </c>
      <c r="E3" s="19" t="s">
        <v>23</v>
      </c>
      <c r="F3" s="27" t="s">
        <v>22</v>
      </c>
      <c r="G3" s="27" t="s">
        <v>67</v>
      </c>
      <c r="H3" s="27" t="s">
        <v>135</v>
      </c>
      <c r="I3" s="27" t="s">
        <v>134</v>
      </c>
      <c r="J3" s="27" t="s">
        <v>119</v>
      </c>
      <c r="K3" s="27" t="s">
        <v>19</v>
      </c>
      <c r="L3" s="32" t="s">
        <v>21</v>
      </c>
      <c r="M3" s="27" t="s">
        <v>18</v>
      </c>
      <c r="N3" s="27" t="s">
        <v>20</v>
      </c>
      <c r="O3" s="27" t="s">
        <v>18</v>
      </c>
      <c r="P3" s="27" t="s">
        <v>16</v>
      </c>
      <c r="Q3" s="20" t="s">
        <v>100</v>
      </c>
      <c r="R3" s="80"/>
    </row>
    <row r="4" spans="1:18" customFormat="1" outlineLevel="1" x14ac:dyDescent="0.2">
      <c r="A4" s="98"/>
      <c r="B4" s="40">
        <v>1</v>
      </c>
      <c r="C4" s="31" t="s">
        <v>124</v>
      </c>
      <c r="D4" s="68">
        <v>44044</v>
      </c>
      <c r="E4" s="31" t="s">
        <v>27</v>
      </c>
      <c r="F4" s="57" t="s">
        <v>10</v>
      </c>
      <c r="G4" s="57" t="s">
        <v>112</v>
      </c>
      <c r="H4" s="57">
        <v>1000</v>
      </c>
      <c r="I4" s="60" t="s">
        <v>130</v>
      </c>
      <c r="J4" s="57" t="s">
        <v>120</v>
      </c>
      <c r="K4" s="39" t="s">
        <v>56</v>
      </c>
      <c r="L4" s="38">
        <v>4.8600000000000003</v>
      </c>
      <c r="M4" s="33">
        <v>2.5812903225806449</v>
      </c>
      <c r="N4" s="34">
        <v>1.82</v>
      </c>
      <c r="O4" s="33">
        <v>3.1169230769230767</v>
      </c>
      <c r="P4" s="47">
        <f>ROUND(IF(OR($K4="1st",$K4="WON"),($L4*$M4)+($N4*$O4),IF(OR($K4="2nd",$K4="3rd"),IF($N4="NTD",0,($N4*$O4))))-($M4+$O4),2)</f>
        <v>-5.7</v>
      </c>
      <c r="Q4" s="49">
        <f>P4</f>
        <v>-5.7</v>
      </c>
      <c r="R4" s="80"/>
    </row>
    <row r="5" spans="1:18" customFormat="1" outlineLevel="1" x14ac:dyDescent="0.2">
      <c r="A5" s="98"/>
      <c r="B5" s="40">
        <f t="shared" ref="B5:B20" si="0">B4+1</f>
        <v>2</v>
      </c>
      <c r="C5" s="31" t="s">
        <v>125</v>
      </c>
      <c r="D5" s="68">
        <v>44044</v>
      </c>
      <c r="E5" s="31" t="s">
        <v>53</v>
      </c>
      <c r="F5" s="57" t="s">
        <v>25</v>
      </c>
      <c r="G5" s="57" t="s">
        <v>66</v>
      </c>
      <c r="H5" s="57">
        <v>1200</v>
      </c>
      <c r="I5" s="60" t="s">
        <v>131</v>
      </c>
      <c r="J5" s="57" t="s">
        <v>120</v>
      </c>
      <c r="K5" s="39" t="s">
        <v>12</v>
      </c>
      <c r="L5" s="11">
        <v>1.66</v>
      </c>
      <c r="M5" s="33">
        <v>15.1850986937591</v>
      </c>
      <c r="N5" s="34">
        <v>1.1599999999999999</v>
      </c>
      <c r="O5" s="33">
        <v>0</v>
      </c>
      <c r="P5" s="47">
        <f t="shared" ref="P5:P36" si="1">ROUND(IF(OR($K5="1st",$K5="WON"),($L5*$M5)+($N5*$O5),IF(OR($K5="2nd",$K5="3rd"),IF($N5="NTD",0,($N5*$O5))))-($M5+$O5),2)</f>
        <v>-15.19</v>
      </c>
      <c r="Q5" s="49">
        <f t="shared" ref="Q5:Q9" si="2">P5+Q4</f>
        <v>-20.89</v>
      </c>
      <c r="R5" s="80"/>
    </row>
    <row r="6" spans="1:18" customFormat="1" outlineLevel="1" x14ac:dyDescent="0.2">
      <c r="A6" s="98"/>
      <c r="B6" s="40">
        <f t="shared" si="0"/>
        <v>3</v>
      </c>
      <c r="C6" s="31" t="s">
        <v>122</v>
      </c>
      <c r="D6" s="68">
        <v>44044</v>
      </c>
      <c r="E6" s="31" t="s">
        <v>53</v>
      </c>
      <c r="F6" s="57" t="s">
        <v>36</v>
      </c>
      <c r="G6" s="57" t="s">
        <v>66</v>
      </c>
      <c r="H6" s="57">
        <v>1350</v>
      </c>
      <c r="I6" s="60" t="s">
        <v>131</v>
      </c>
      <c r="J6" s="57" t="s">
        <v>120</v>
      </c>
      <c r="K6" s="39" t="s">
        <v>56</v>
      </c>
      <c r="L6" s="11">
        <v>3.24</v>
      </c>
      <c r="M6" s="33">
        <v>4.4857142857142804</v>
      </c>
      <c r="N6" s="34">
        <v>1.56</v>
      </c>
      <c r="O6" s="33">
        <v>0</v>
      </c>
      <c r="P6" s="47">
        <f t="shared" si="1"/>
        <v>-4.49</v>
      </c>
      <c r="Q6" s="49">
        <f t="shared" si="2"/>
        <v>-25.380000000000003</v>
      </c>
      <c r="R6" s="80"/>
    </row>
    <row r="7" spans="1:18" customFormat="1" outlineLevel="1" x14ac:dyDescent="0.2">
      <c r="A7" s="98"/>
      <c r="B7" s="40">
        <f t="shared" si="0"/>
        <v>4</v>
      </c>
      <c r="C7" s="31" t="s">
        <v>75</v>
      </c>
      <c r="D7" s="68">
        <v>44044</v>
      </c>
      <c r="E7" s="31" t="s">
        <v>53</v>
      </c>
      <c r="F7" s="57" t="s">
        <v>29</v>
      </c>
      <c r="G7" s="57" t="s">
        <v>69</v>
      </c>
      <c r="H7" s="57">
        <v>1000</v>
      </c>
      <c r="I7" s="60" t="s">
        <v>131</v>
      </c>
      <c r="J7" s="57" t="s">
        <v>120</v>
      </c>
      <c r="K7" s="39" t="s">
        <v>9</v>
      </c>
      <c r="L7" s="11">
        <v>2.68</v>
      </c>
      <c r="M7" s="33">
        <v>5.9819026870007299</v>
      </c>
      <c r="N7" s="34">
        <v>1.52</v>
      </c>
      <c r="O7" s="33">
        <v>0</v>
      </c>
      <c r="P7" s="47">
        <f t="shared" si="1"/>
        <v>10.050000000000001</v>
      </c>
      <c r="Q7" s="49">
        <f t="shared" si="2"/>
        <v>-15.330000000000002</v>
      </c>
      <c r="R7" s="80"/>
    </row>
    <row r="8" spans="1:18" customFormat="1" outlineLevel="1" x14ac:dyDescent="0.2">
      <c r="A8" s="98"/>
      <c r="B8" s="40">
        <f t="shared" si="0"/>
        <v>5</v>
      </c>
      <c r="C8" s="31" t="s">
        <v>105</v>
      </c>
      <c r="D8" s="68">
        <v>44046</v>
      </c>
      <c r="E8" s="31" t="s">
        <v>55</v>
      </c>
      <c r="F8" s="57" t="s">
        <v>34</v>
      </c>
      <c r="G8" s="57" t="s">
        <v>66</v>
      </c>
      <c r="H8" s="57">
        <v>1100</v>
      </c>
      <c r="I8" s="60" t="s">
        <v>130</v>
      </c>
      <c r="J8" s="57" t="s">
        <v>120</v>
      </c>
      <c r="K8" s="39" t="s">
        <v>85</v>
      </c>
      <c r="L8" s="11">
        <v>9.09</v>
      </c>
      <c r="M8" s="33">
        <v>1.2352840909090901</v>
      </c>
      <c r="N8" s="34">
        <v>1.72</v>
      </c>
      <c r="O8" s="33">
        <v>0</v>
      </c>
      <c r="P8" s="47">
        <f t="shared" si="1"/>
        <v>-1.24</v>
      </c>
      <c r="Q8" s="49">
        <f>P8+Q7</f>
        <v>-16.57</v>
      </c>
      <c r="R8" s="80"/>
    </row>
    <row r="9" spans="1:18" customFormat="1" outlineLevel="1" x14ac:dyDescent="0.2">
      <c r="A9" s="98"/>
      <c r="B9" s="40">
        <f t="shared" si="0"/>
        <v>6</v>
      </c>
      <c r="C9" s="31" t="s">
        <v>116</v>
      </c>
      <c r="D9" s="68">
        <v>44046</v>
      </c>
      <c r="E9" s="31" t="s">
        <v>55</v>
      </c>
      <c r="F9" s="57" t="s">
        <v>34</v>
      </c>
      <c r="G9" s="57" t="s">
        <v>66</v>
      </c>
      <c r="H9" s="57">
        <v>1100</v>
      </c>
      <c r="I9" s="60" t="s">
        <v>130</v>
      </c>
      <c r="J9" s="57" t="s">
        <v>120</v>
      </c>
      <c r="K9" s="39" t="s">
        <v>9</v>
      </c>
      <c r="L9" s="11">
        <v>1.41</v>
      </c>
      <c r="M9" s="33">
        <v>24.415628177196801</v>
      </c>
      <c r="N9" s="34">
        <v>1.08</v>
      </c>
      <c r="O9" s="33">
        <v>0</v>
      </c>
      <c r="P9" s="47">
        <f t="shared" si="1"/>
        <v>10.01</v>
      </c>
      <c r="Q9" s="49">
        <f t="shared" si="2"/>
        <v>-6.5600000000000005</v>
      </c>
      <c r="R9" s="80"/>
    </row>
    <row r="10" spans="1:18" customFormat="1" outlineLevel="1" x14ac:dyDescent="0.2">
      <c r="A10" s="98"/>
      <c r="B10" s="40">
        <f t="shared" si="0"/>
        <v>7</v>
      </c>
      <c r="C10" s="31" t="s">
        <v>123</v>
      </c>
      <c r="D10" s="68">
        <v>44047</v>
      </c>
      <c r="E10" s="31" t="s">
        <v>44</v>
      </c>
      <c r="F10" s="57" t="s">
        <v>25</v>
      </c>
      <c r="G10" s="57" t="s">
        <v>66</v>
      </c>
      <c r="H10" s="57">
        <v>1100</v>
      </c>
      <c r="I10" s="60" t="s">
        <v>128</v>
      </c>
      <c r="J10" s="57" t="s">
        <v>120</v>
      </c>
      <c r="K10" s="39" t="s">
        <v>9</v>
      </c>
      <c r="L10" s="11">
        <v>3.8</v>
      </c>
      <c r="M10" s="33">
        <v>3.5723809523809531</v>
      </c>
      <c r="N10" s="34">
        <v>1.7</v>
      </c>
      <c r="O10" s="33">
        <v>0</v>
      </c>
      <c r="P10" s="47">
        <f t="shared" si="1"/>
        <v>10</v>
      </c>
      <c r="Q10" s="49">
        <f t="shared" ref="Q10" si="3">P10+Q9</f>
        <v>3.4399999999999995</v>
      </c>
      <c r="R10" s="80"/>
    </row>
    <row r="11" spans="1:18" customFormat="1" outlineLevel="1" x14ac:dyDescent="0.2">
      <c r="A11" s="98"/>
      <c r="B11" s="40">
        <f t="shared" si="0"/>
        <v>8</v>
      </c>
      <c r="C11" s="31" t="s">
        <v>126</v>
      </c>
      <c r="D11" s="68">
        <v>44048</v>
      </c>
      <c r="E11" s="31" t="s">
        <v>15</v>
      </c>
      <c r="F11" s="57" t="s">
        <v>36</v>
      </c>
      <c r="G11" s="57" t="s">
        <v>66</v>
      </c>
      <c r="H11" s="57">
        <v>1200</v>
      </c>
      <c r="I11" s="60" t="s">
        <v>130</v>
      </c>
      <c r="J11" s="57" t="s">
        <v>120</v>
      </c>
      <c r="K11" s="39" t="s">
        <v>73</v>
      </c>
      <c r="L11" s="11">
        <v>9</v>
      </c>
      <c r="M11" s="33">
        <v>1.2474999999999998</v>
      </c>
      <c r="N11" s="34">
        <v>2.72</v>
      </c>
      <c r="O11" s="33">
        <v>0.70857142857142863</v>
      </c>
      <c r="P11" s="47">
        <f t="shared" si="1"/>
        <v>-1.96</v>
      </c>
      <c r="Q11" s="49">
        <f t="shared" ref="Q11" si="4">P11+Q10</f>
        <v>1.4799999999999995</v>
      </c>
      <c r="R11" s="80"/>
    </row>
    <row r="12" spans="1:18" customFormat="1" outlineLevel="1" x14ac:dyDescent="0.2">
      <c r="A12" s="98"/>
      <c r="B12" s="40">
        <f t="shared" si="0"/>
        <v>9</v>
      </c>
      <c r="C12" s="31" t="s">
        <v>129</v>
      </c>
      <c r="D12" s="68">
        <v>44049</v>
      </c>
      <c r="E12" s="31" t="s">
        <v>42</v>
      </c>
      <c r="F12" s="57" t="s">
        <v>25</v>
      </c>
      <c r="G12" s="57" t="s">
        <v>66</v>
      </c>
      <c r="H12" s="57">
        <v>1100</v>
      </c>
      <c r="I12" s="60" t="s">
        <v>132</v>
      </c>
      <c r="J12" s="57" t="s">
        <v>120</v>
      </c>
      <c r="K12" s="39" t="s">
        <v>9</v>
      </c>
      <c r="L12" s="11">
        <v>1.6</v>
      </c>
      <c r="M12" s="33">
        <v>16.749473684210525</v>
      </c>
      <c r="N12" s="34">
        <v>1.21</v>
      </c>
      <c r="O12" s="33">
        <v>0</v>
      </c>
      <c r="P12" s="47">
        <f t="shared" si="1"/>
        <v>10.050000000000001</v>
      </c>
      <c r="Q12" s="49">
        <f t="shared" ref="Q12" si="5">P12+Q11</f>
        <v>11.530000000000001</v>
      </c>
      <c r="R12" s="80"/>
    </row>
    <row r="13" spans="1:18" outlineLevel="1" x14ac:dyDescent="0.2">
      <c r="A13" s="97"/>
      <c r="B13" s="40">
        <f t="shared" si="0"/>
        <v>10</v>
      </c>
      <c r="C13" s="31" t="s">
        <v>133</v>
      </c>
      <c r="D13" s="68">
        <v>44050</v>
      </c>
      <c r="E13" s="31" t="s">
        <v>32</v>
      </c>
      <c r="F13" s="57" t="s">
        <v>41</v>
      </c>
      <c r="G13" s="57" t="s">
        <v>71</v>
      </c>
      <c r="H13" s="57">
        <v>1100</v>
      </c>
      <c r="I13" s="60" t="s">
        <v>128</v>
      </c>
      <c r="J13" s="57" t="s">
        <v>120</v>
      </c>
      <c r="K13" s="39" t="s">
        <v>12</v>
      </c>
      <c r="L13" s="11">
        <v>5.7</v>
      </c>
      <c r="M13" s="33">
        <v>2.1364473684210523</v>
      </c>
      <c r="N13" s="34">
        <v>2.72</v>
      </c>
      <c r="O13" s="33">
        <v>1.2228571428571429</v>
      </c>
      <c r="P13" s="47">
        <f t="shared" si="1"/>
        <v>-0.03</v>
      </c>
      <c r="Q13" s="49">
        <f t="shared" ref="Q13" si="6">P13+Q12</f>
        <v>11.500000000000002</v>
      </c>
      <c r="R13" s="80"/>
    </row>
    <row r="14" spans="1:18" outlineLevel="1" x14ac:dyDescent="0.2">
      <c r="A14" s="97"/>
      <c r="B14" s="40">
        <f t="shared" si="0"/>
        <v>11</v>
      </c>
      <c r="C14" s="31" t="s">
        <v>121</v>
      </c>
      <c r="D14" s="68">
        <v>44051</v>
      </c>
      <c r="E14" s="31" t="s">
        <v>14</v>
      </c>
      <c r="F14" s="57" t="s">
        <v>36</v>
      </c>
      <c r="G14" s="57" t="s">
        <v>66</v>
      </c>
      <c r="H14" s="57">
        <v>1000</v>
      </c>
      <c r="I14" s="60" t="s">
        <v>130</v>
      </c>
      <c r="J14" s="57" t="s">
        <v>120</v>
      </c>
      <c r="K14" s="39" t="s">
        <v>8</v>
      </c>
      <c r="L14" s="11">
        <v>1.98</v>
      </c>
      <c r="M14" s="33">
        <v>10.182325581395348</v>
      </c>
      <c r="N14" s="34">
        <v>1.29</v>
      </c>
      <c r="O14" s="33">
        <v>0</v>
      </c>
      <c r="P14" s="47">
        <f t="shared" si="1"/>
        <v>-10.18</v>
      </c>
      <c r="Q14" s="49">
        <f t="shared" ref="Q14" si="7">P14+Q13</f>
        <v>1.3200000000000021</v>
      </c>
      <c r="R14" s="80"/>
    </row>
    <row r="15" spans="1:18" outlineLevel="1" x14ac:dyDescent="0.2">
      <c r="A15" s="97"/>
      <c r="B15" s="40">
        <f t="shared" si="0"/>
        <v>12</v>
      </c>
      <c r="C15" s="31" t="s">
        <v>136</v>
      </c>
      <c r="D15" s="68">
        <v>44051</v>
      </c>
      <c r="E15" s="31" t="s">
        <v>14</v>
      </c>
      <c r="F15" s="57" t="s">
        <v>10</v>
      </c>
      <c r="G15" s="57" t="s">
        <v>66</v>
      </c>
      <c r="H15" s="57">
        <v>1000</v>
      </c>
      <c r="I15" s="60" t="s">
        <v>130</v>
      </c>
      <c r="J15" s="57" t="s">
        <v>120</v>
      </c>
      <c r="K15" s="39" t="s">
        <v>9</v>
      </c>
      <c r="L15" s="11">
        <v>2.5099999999999998</v>
      </c>
      <c r="M15" s="33">
        <v>6.6400000000000006</v>
      </c>
      <c r="N15" s="34">
        <v>1.38</v>
      </c>
      <c r="O15" s="33">
        <v>0</v>
      </c>
      <c r="P15" s="47">
        <f t="shared" si="1"/>
        <v>10.029999999999999</v>
      </c>
      <c r="Q15" s="49">
        <f t="shared" ref="Q15" si="8">P15+Q14</f>
        <v>11.350000000000001</v>
      </c>
      <c r="R15" s="80"/>
    </row>
    <row r="16" spans="1:18" outlineLevel="1" x14ac:dyDescent="0.2">
      <c r="A16" s="97"/>
      <c r="B16" s="40">
        <f t="shared" si="0"/>
        <v>13</v>
      </c>
      <c r="C16" s="31" t="s">
        <v>138</v>
      </c>
      <c r="D16" s="68">
        <v>44052</v>
      </c>
      <c r="E16" s="31" t="s">
        <v>40</v>
      </c>
      <c r="F16" s="57" t="s">
        <v>36</v>
      </c>
      <c r="G16" s="57" t="s">
        <v>66</v>
      </c>
      <c r="H16" s="57">
        <v>1000</v>
      </c>
      <c r="I16" s="60" t="s">
        <v>132</v>
      </c>
      <c r="J16" s="57" t="s">
        <v>120</v>
      </c>
      <c r="K16" s="39" t="s">
        <v>65</v>
      </c>
      <c r="L16" s="11">
        <v>5.78</v>
      </c>
      <c r="M16" s="33">
        <v>2.0936842105263156</v>
      </c>
      <c r="N16" s="34">
        <v>2.14</v>
      </c>
      <c r="O16" s="33">
        <v>1.8622222222222222</v>
      </c>
      <c r="P16" s="47">
        <f t="shared" si="1"/>
        <v>-3.96</v>
      </c>
      <c r="Q16" s="49">
        <f t="shared" ref="Q16" si="9">P16+Q15</f>
        <v>7.3900000000000015</v>
      </c>
      <c r="R16" s="80"/>
    </row>
    <row r="17" spans="1:18" outlineLevel="1" x14ac:dyDescent="0.2">
      <c r="A17" s="97"/>
      <c r="B17" s="40">
        <f t="shared" si="0"/>
        <v>14</v>
      </c>
      <c r="C17" s="31" t="s">
        <v>84</v>
      </c>
      <c r="D17" s="68">
        <v>44052</v>
      </c>
      <c r="E17" s="31" t="s">
        <v>40</v>
      </c>
      <c r="F17" s="57" t="s">
        <v>10</v>
      </c>
      <c r="G17" s="57" t="s">
        <v>66</v>
      </c>
      <c r="H17" s="57">
        <v>1000</v>
      </c>
      <c r="I17" s="60" t="s">
        <v>132</v>
      </c>
      <c r="J17" s="57" t="s">
        <v>120</v>
      </c>
      <c r="K17" s="39" t="s">
        <v>12</v>
      </c>
      <c r="L17" s="11">
        <v>1.55</v>
      </c>
      <c r="M17" s="33">
        <v>18.13040293040293</v>
      </c>
      <c r="N17" s="34">
        <v>1.17</v>
      </c>
      <c r="O17" s="33">
        <v>0</v>
      </c>
      <c r="P17" s="47">
        <f t="shared" si="1"/>
        <v>-18.13</v>
      </c>
      <c r="Q17" s="49">
        <f t="shared" ref="Q17" si="10">P17+Q16</f>
        <v>-10.739999999999998</v>
      </c>
      <c r="R17" s="80"/>
    </row>
    <row r="18" spans="1:18" outlineLevel="1" x14ac:dyDescent="0.2">
      <c r="A18" s="97"/>
      <c r="B18" s="40">
        <f t="shared" si="0"/>
        <v>15</v>
      </c>
      <c r="C18" s="31" t="s">
        <v>137</v>
      </c>
      <c r="D18" s="68">
        <v>44053</v>
      </c>
      <c r="E18" s="31" t="s">
        <v>32</v>
      </c>
      <c r="F18" s="57" t="s">
        <v>29</v>
      </c>
      <c r="G18" s="57" t="s">
        <v>69</v>
      </c>
      <c r="H18" s="57">
        <v>1200</v>
      </c>
      <c r="I18" s="60" t="s">
        <v>128</v>
      </c>
      <c r="J18" s="57" t="s">
        <v>120</v>
      </c>
      <c r="K18" s="39" t="s">
        <v>56</v>
      </c>
      <c r="L18" s="11">
        <v>13</v>
      </c>
      <c r="M18" s="33">
        <v>0.83499999999999996</v>
      </c>
      <c r="N18" s="34">
        <v>3.55</v>
      </c>
      <c r="O18" s="33">
        <v>0.31999999999999973</v>
      </c>
      <c r="P18" s="47">
        <f t="shared" si="1"/>
        <v>-1.1599999999999999</v>
      </c>
      <c r="Q18" s="49">
        <f t="shared" ref="Q18" si="11">P18+Q17</f>
        <v>-11.899999999999999</v>
      </c>
      <c r="R18" s="80"/>
    </row>
    <row r="19" spans="1:18" outlineLevel="1" x14ac:dyDescent="0.2">
      <c r="A19" s="97"/>
      <c r="B19" s="40">
        <f t="shared" si="0"/>
        <v>16</v>
      </c>
      <c r="C19" s="31" t="s">
        <v>117</v>
      </c>
      <c r="D19" s="68">
        <v>44056</v>
      </c>
      <c r="E19" s="31" t="s">
        <v>26</v>
      </c>
      <c r="F19" s="57" t="s">
        <v>25</v>
      </c>
      <c r="G19" s="57" t="s">
        <v>66</v>
      </c>
      <c r="H19" s="57">
        <v>1100</v>
      </c>
      <c r="I19" s="60" t="s">
        <v>132</v>
      </c>
      <c r="J19" s="57" t="s">
        <v>120</v>
      </c>
      <c r="K19" s="39" t="s">
        <v>12</v>
      </c>
      <c r="L19" s="11">
        <v>3.27</v>
      </c>
      <c r="M19" s="33">
        <v>4.3967567567567567</v>
      </c>
      <c r="N19" s="34">
        <v>1.53</v>
      </c>
      <c r="O19" s="33">
        <v>0</v>
      </c>
      <c r="P19" s="47">
        <f t="shared" si="1"/>
        <v>-4.4000000000000004</v>
      </c>
      <c r="Q19" s="49">
        <f t="shared" ref="Q19" si="12">P19+Q18</f>
        <v>-16.299999999999997</v>
      </c>
      <c r="R19" s="80"/>
    </row>
    <row r="20" spans="1:18" outlineLevel="1" x14ac:dyDescent="0.2">
      <c r="A20" s="97"/>
      <c r="B20" s="40">
        <f t="shared" si="0"/>
        <v>17</v>
      </c>
      <c r="C20" s="31" t="s">
        <v>139</v>
      </c>
      <c r="D20" s="68">
        <v>44056</v>
      </c>
      <c r="E20" s="31" t="s">
        <v>26</v>
      </c>
      <c r="F20" s="57" t="s">
        <v>36</v>
      </c>
      <c r="G20" s="57" t="s">
        <v>66</v>
      </c>
      <c r="H20" s="57">
        <v>1100</v>
      </c>
      <c r="I20" s="60" t="s">
        <v>132</v>
      </c>
      <c r="J20" s="57" t="s">
        <v>120</v>
      </c>
      <c r="K20" s="39" t="s">
        <v>9</v>
      </c>
      <c r="L20" s="11">
        <v>1.92</v>
      </c>
      <c r="M20" s="33">
        <v>10.868458831808583</v>
      </c>
      <c r="N20" s="34">
        <v>1.34</v>
      </c>
      <c r="O20" s="33">
        <v>0</v>
      </c>
      <c r="P20" s="47">
        <f t="shared" si="1"/>
        <v>10</v>
      </c>
      <c r="Q20" s="49">
        <f t="shared" ref="Q20" si="13">P20+Q19</f>
        <v>-6.2999999999999972</v>
      </c>
      <c r="R20" s="80"/>
    </row>
    <row r="21" spans="1:18" outlineLevel="1" x14ac:dyDescent="0.2">
      <c r="A21" s="97"/>
      <c r="B21" s="40">
        <f t="shared" ref="B21:B276" si="14">B20+1</f>
        <v>18</v>
      </c>
      <c r="C21" s="31" t="s">
        <v>142</v>
      </c>
      <c r="D21" s="68">
        <v>44057</v>
      </c>
      <c r="E21" s="31" t="s">
        <v>51</v>
      </c>
      <c r="F21" s="57" t="s">
        <v>25</v>
      </c>
      <c r="G21" s="57" t="s">
        <v>66</v>
      </c>
      <c r="H21" s="57">
        <v>1150</v>
      </c>
      <c r="I21" s="60" t="s">
        <v>130</v>
      </c>
      <c r="J21" s="57" t="s">
        <v>120</v>
      </c>
      <c r="K21" s="39" t="s">
        <v>12</v>
      </c>
      <c r="L21" s="11">
        <v>5.2</v>
      </c>
      <c r="M21" s="33">
        <v>2.3853092006033183</v>
      </c>
      <c r="N21" s="34">
        <v>1.88</v>
      </c>
      <c r="O21" s="33">
        <v>2.7085714285714286</v>
      </c>
      <c r="P21" s="47">
        <f>ROUND(IF(OR($K21="1st",$K21="WON"),($L21*$M21)+($N21*$O21),IF(OR($K21="2nd",$K21="3rd"),IF($N21="NTD",0,($N21*$O21))))-($M21+$O21),2)</f>
        <v>0</v>
      </c>
      <c r="Q21" s="49">
        <f>P21+Q20</f>
        <v>-6.2999999999999972</v>
      </c>
      <c r="R21" s="80"/>
    </row>
    <row r="22" spans="1:18" outlineLevel="1" x14ac:dyDescent="0.2">
      <c r="A22" s="97"/>
      <c r="B22" s="40">
        <f t="shared" si="14"/>
        <v>19</v>
      </c>
      <c r="C22" s="31" t="s">
        <v>140</v>
      </c>
      <c r="D22" s="68">
        <v>44057</v>
      </c>
      <c r="E22" s="31" t="s">
        <v>51</v>
      </c>
      <c r="F22" s="57" t="s">
        <v>36</v>
      </c>
      <c r="G22" s="57" t="s">
        <v>66</v>
      </c>
      <c r="H22" s="57">
        <v>1250</v>
      </c>
      <c r="I22" s="60" t="s">
        <v>130</v>
      </c>
      <c r="J22" s="57" t="s">
        <v>120</v>
      </c>
      <c r="K22" s="39" t="s">
        <v>73</v>
      </c>
      <c r="L22" s="11">
        <v>7</v>
      </c>
      <c r="M22" s="33">
        <v>1.6600000000000001</v>
      </c>
      <c r="N22" s="34">
        <v>2.2000000000000002</v>
      </c>
      <c r="O22" s="33">
        <v>1.35</v>
      </c>
      <c r="P22" s="47">
        <f t="shared" si="1"/>
        <v>-3.01</v>
      </c>
      <c r="Q22" s="49">
        <f>P22+Q21</f>
        <v>-9.3099999999999969</v>
      </c>
      <c r="R22" s="80"/>
    </row>
    <row r="23" spans="1:18" outlineLevel="1" x14ac:dyDescent="0.2">
      <c r="A23" s="97"/>
      <c r="B23" s="40">
        <f t="shared" si="14"/>
        <v>20</v>
      </c>
      <c r="C23" s="31" t="s">
        <v>141</v>
      </c>
      <c r="D23" s="68">
        <v>44057</v>
      </c>
      <c r="E23" s="31" t="s">
        <v>51</v>
      </c>
      <c r="F23" s="57" t="s">
        <v>10</v>
      </c>
      <c r="G23" s="57" t="s">
        <v>66</v>
      </c>
      <c r="H23" s="57">
        <v>1250</v>
      </c>
      <c r="I23" s="60" t="s">
        <v>130</v>
      </c>
      <c r="J23" s="57" t="s">
        <v>120</v>
      </c>
      <c r="K23" s="39" t="s">
        <v>9</v>
      </c>
      <c r="L23" s="11">
        <v>2.13</v>
      </c>
      <c r="M23" s="33">
        <v>8.879999999999999</v>
      </c>
      <c r="N23" s="34">
        <v>1.3</v>
      </c>
      <c r="O23" s="33">
        <v>0</v>
      </c>
      <c r="P23" s="47">
        <f t="shared" si="1"/>
        <v>10.029999999999999</v>
      </c>
      <c r="Q23" s="49">
        <f t="shared" ref="Q23:Q26" si="15">P23+Q22</f>
        <v>0.72000000000000242</v>
      </c>
      <c r="R23" s="80"/>
    </row>
    <row r="24" spans="1:18" outlineLevel="1" x14ac:dyDescent="0.2">
      <c r="A24" s="97"/>
      <c r="B24" s="40">
        <f t="shared" si="14"/>
        <v>21</v>
      </c>
      <c r="C24" s="31" t="s">
        <v>143</v>
      </c>
      <c r="D24" s="68">
        <v>44058</v>
      </c>
      <c r="E24" s="31" t="s">
        <v>79</v>
      </c>
      <c r="F24" s="57" t="s">
        <v>10</v>
      </c>
      <c r="G24" s="57" t="s">
        <v>66</v>
      </c>
      <c r="H24" s="57">
        <v>1100</v>
      </c>
      <c r="I24" s="60" t="s">
        <v>132</v>
      </c>
      <c r="J24" s="57" t="s">
        <v>120</v>
      </c>
      <c r="K24" s="39" t="s">
        <v>9</v>
      </c>
      <c r="L24" s="11">
        <v>1.24</v>
      </c>
      <c r="M24" s="33">
        <v>41.722932551319644</v>
      </c>
      <c r="N24" s="34">
        <v>1.08</v>
      </c>
      <c r="O24" s="33">
        <v>0</v>
      </c>
      <c r="P24" s="47">
        <f t="shared" si="1"/>
        <v>10.01</v>
      </c>
      <c r="Q24" s="49">
        <f t="shared" si="15"/>
        <v>10.730000000000002</v>
      </c>
      <c r="R24" s="80"/>
    </row>
    <row r="25" spans="1:18" outlineLevel="1" x14ac:dyDescent="0.2">
      <c r="A25" s="97"/>
      <c r="B25" s="40">
        <f t="shared" si="14"/>
        <v>22</v>
      </c>
      <c r="C25" s="31" t="s">
        <v>144</v>
      </c>
      <c r="D25" s="68">
        <v>44059</v>
      </c>
      <c r="E25" s="31" t="s">
        <v>15</v>
      </c>
      <c r="F25" s="57" t="s">
        <v>36</v>
      </c>
      <c r="G25" s="57" t="s">
        <v>66</v>
      </c>
      <c r="H25" s="57">
        <v>1000</v>
      </c>
      <c r="I25" s="60" t="s">
        <v>132</v>
      </c>
      <c r="J25" s="57" t="s">
        <v>120</v>
      </c>
      <c r="K25" s="39" t="s">
        <v>9</v>
      </c>
      <c r="L25" s="11">
        <v>1.79</v>
      </c>
      <c r="M25" s="33">
        <v>12.72</v>
      </c>
      <c r="N25" s="34">
        <v>1.1200000000000001</v>
      </c>
      <c r="O25" s="33">
        <v>0</v>
      </c>
      <c r="P25" s="47">
        <f t="shared" si="1"/>
        <v>10.050000000000001</v>
      </c>
      <c r="Q25" s="49">
        <f t="shared" si="15"/>
        <v>20.78</v>
      </c>
      <c r="R25" s="80"/>
    </row>
    <row r="26" spans="1:18" outlineLevel="1" x14ac:dyDescent="0.2">
      <c r="A26" s="97"/>
      <c r="B26" s="40">
        <f t="shared" si="14"/>
        <v>23</v>
      </c>
      <c r="C26" s="31" t="s">
        <v>145</v>
      </c>
      <c r="D26" s="68">
        <v>44063</v>
      </c>
      <c r="E26" s="31" t="s">
        <v>42</v>
      </c>
      <c r="F26" s="57" t="s">
        <v>36</v>
      </c>
      <c r="G26" s="57" t="s">
        <v>66</v>
      </c>
      <c r="H26" s="57">
        <v>1000</v>
      </c>
      <c r="I26" s="60" t="s">
        <v>132</v>
      </c>
      <c r="J26" s="57" t="s">
        <v>120</v>
      </c>
      <c r="K26" s="39" t="s">
        <v>8</v>
      </c>
      <c r="L26" s="11">
        <v>2.78</v>
      </c>
      <c r="M26" s="33">
        <v>5.5997701149425287</v>
      </c>
      <c r="N26" s="34">
        <v>1.46</v>
      </c>
      <c r="O26" s="33">
        <v>0</v>
      </c>
      <c r="P26" s="47">
        <f t="shared" si="1"/>
        <v>-5.6</v>
      </c>
      <c r="Q26" s="49">
        <f t="shared" si="15"/>
        <v>15.180000000000001</v>
      </c>
      <c r="R26" s="80"/>
    </row>
    <row r="27" spans="1:18" outlineLevel="1" x14ac:dyDescent="0.2">
      <c r="A27" s="97"/>
      <c r="B27" s="40">
        <f t="shared" si="14"/>
        <v>24</v>
      </c>
      <c r="C27" s="31" t="s">
        <v>146</v>
      </c>
      <c r="D27" s="68">
        <v>44063</v>
      </c>
      <c r="E27" s="31" t="s">
        <v>42</v>
      </c>
      <c r="F27" s="57" t="s">
        <v>10</v>
      </c>
      <c r="G27" s="57" t="s">
        <v>66</v>
      </c>
      <c r="H27" s="57">
        <v>1200</v>
      </c>
      <c r="I27" s="60" t="s">
        <v>132</v>
      </c>
      <c r="J27" s="57" t="s">
        <v>120</v>
      </c>
      <c r="K27" s="39" t="s">
        <v>9</v>
      </c>
      <c r="L27" s="11">
        <v>2.08</v>
      </c>
      <c r="M27" s="33">
        <v>9.2594608260325693</v>
      </c>
      <c r="N27" s="34">
        <v>1.27</v>
      </c>
      <c r="O27" s="33">
        <v>0</v>
      </c>
      <c r="P27" s="47">
        <f t="shared" si="1"/>
        <v>10</v>
      </c>
      <c r="Q27" s="49">
        <f t="shared" ref="Q27" si="16">P27+Q26</f>
        <v>25.18</v>
      </c>
      <c r="R27" s="80"/>
    </row>
    <row r="28" spans="1:18" outlineLevel="1" x14ac:dyDescent="0.2">
      <c r="A28" s="97"/>
      <c r="B28" s="40">
        <f t="shared" si="14"/>
        <v>25</v>
      </c>
      <c r="C28" s="31" t="s">
        <v>118</v>
      </c>
      <c r="D28" s="68">
        <v>44064</v>
      </c>
      <c r="E28" s="31" t="s">
        <v>40</v>
      </c>
      <c r="F28" s="57" t="s">
        <v>36</v>
      </c>
      <c r="G28" s="57" t="s">
        <v>66</v>
      </c>
      <c r="H28" s="57">
        <v>1100</v>
      </c>
      <c r="I28" s="60" t="s">
        <v>132</v>
      </c>
      <c r="J28" s="57" t="s">
        <v>120</v>
      </c>
      <c r="K28" s="39" t="s">
        <v>8</v>
      </c>
      <c r="L28" s="11">
        <v>3</v>
      </c>
      <c r="M28" s="33">
        <v>4.9899999999999993</v>
      </c>
      <c r="N28" s="34">
        <v>1.57</v>
      </c>
      <c r="O28" s="33">
        <v>0</v>
      </c>
      <c r="P28" s="47">
        <f t="shared" si="1"/>
        <v>-4.99</v>
      </c>
      <c r="Q28" s="49">
        <f t="shared" ref="Q28" si="17">P28+Q27</f>
        <v>20.189999999999998</v>
      </c>
      <c r="R28" s="80"/>
    </row>
    <row r="29" spans="1:18" outlineLevel="1" x14ac:dyDescent="0.2">
      <c r="A29" s="97"/>
      <c r="B29" s="40">
        <f t="shared" si="14"/>
        <v>26</v>
      </c>
      <c r="C29" s="31" t="s">
        <v>148</v>
      </c>
      <c r="D29" s="68">
        <v>44067</v>
      </c>
      <c r="E29" s="31" t="s">
        <v>33</v>
      </c>
      <c r="F29" s="57" t="s">
        <v>36</v>
      </c>
      <c r="G29" s="57" t="s">
        <v>66</v>
      </c>
      <c r="H29" s="57">
        <v>1300</v>
      </c>
      <c r="I29" s="60" t="s">
        <v>130</v>
      </c>
      <c r="J29" s="57" t="s">
        <v>120</v>
      </c>
      <c r="K29" s="39" t="s">
        <v>149</v>
      </c>
      <c r="L29" s="11">
        <v>10.29</v>
      </c>
      <c r="M29" s="33">
        <v>1.0775675675675676</v>
      </c>
      <c r="N29" s="34">
        <v>3.32</v>
      </c>
      <c r="O29" s="33">
        <v>0.47714285714285676</v>
      </c>
      <c r="P29" s="47">
        <f t="shared" si="1"/>
        <v>-1.55</v>
      </c>
      <c r="Q29" s="49">
        <f t="shared" ref="Q29" si="18">P29+Q28</f>
        <v>18.639999999999997</v>
      </c>
      <c r="R29" s="80"/>
    </row>
    <row r="30" spans="1:18" outlineLevel="1" x14ac:dyDescent="0.2">
      <c r="A30" s="97"/>
      <c r="B30" s="40">
        <f t="shared" si="14"/>
        <v>27</v>
      </c>
      <c r="C30" s="31" t="s">
        <v>150</v>
      </c>
      <c r="D30" s="68">
        <v>44070</v>
      </c>
      <c r="E30" s="31" t="s">
        <v>39</v>
      </c>
      <c r="F30" s="57" t="s">
        <v>34</v>
      </c>
      <c r="G30" s="57" t="s">
        <v>66</v>
      </c>
      <c r="H30" s="57">
        <v>1000</v>
      </c>
      <c r="I30" s="60" t="s">
        <v>132</v>
      </c>
      <c r="J30" s="57" t="s">
        <v>120</v>
      </c>
      <c r="K30" s="39" t="s">
        <v>12</v>
      </c>
      <c r="L30" s="11">
        <v>1.99</v>
      </c>
      <c r="M30" s="33">
        <v>10.121003584229392</v>
      </c>
      <c r="N30" s="34">
        <v>1.21</v>
      </c>
      <c r="O30" s="33">
        <v>0</v>
      </c>
      <c r="P30" s="47">
        <f t="shared" si="1"/>
        <v>-10.119999999999999</v>
      </c>
      <c r="Q30" s="49">
        <f t="shared" ref="Q30" si="19">P30+Q29</f>
        <v>8.5199999999999978</v>
      </c>
      <c r="R30" s="80"/>
    </row>
    <row r="31" spans="1:18" outlineLevel="1" x14ac:dyDescent="0.2">
      <c r="A31" s="97"/>
      <c r="B31" s="40">
        <f t="shared" si="14"/>
        <v>28</v>
      </c>
      <c r="C31" s="31" t="s">
        <v>151</v>
      </c>
      <c r="D31" s="68">
        <v>44070</v>
      </c>
      <c r="E31" s="31" t="s">
        <v>39</v>
      </c>
      <c r="F31" s="57" t="s">
        <v>41</v>
      </c>
      <c r="G31" s="57" t="s">
        <v>68</v>
      </c>
      <c r="H31" s="57">
        <v>1000</v>
      </c>
      <c r="I31" s="60" t="s">
        <v>132</v>
      </c>
      <c r="J31" s="57" t="s">
        <v>120</v>
      </c>
      <c r="K31" s="39" t="s">
        <v>9</v>
      </c>
      <c r="L31" s="11">
        <v>2.1</v>
      </c>
      <c r="M31" s="33">
        <v>9.065201465201465</v>
      </c>
      <c r="N31" s="34">
        <v>1.21</v>
      </c>
      <c r="O31" s="33">
        <v>0</v>
      </c>
      <c r="P31" s="47">
        <f t="shared" si="1"/>
        <v>9.9700000000000006</v>
      </c>
      <c r="Q31" s="49">
        <f t="shared" ref="Q31" si="20">P31+Q30</f>
        <v>18.489999999999998</v>
      </c>
      <c r="R31" s="80"/>
    </row>
    <row r="32" spans="1:18" outlineLevel="1" x14ac:dyDescent="0.2">
      <c r="A32" s="97"/>
      <c r="B32" s="40">
        <f t="shared" si="14"/>
        <v>29</v>
      </c>
      <c r="C32" s="31" t="s">
        <v>152</v>
      </c>
      <c r="D32" s="68">
        <v>44070</v>
      </c>
      <c r="E32" s="31" t="s">
        <v>39</v>
      </c>
      <c r="F32" s="57" t="s">
        <v>13</v>
      </c>
      <c r="G32" s="57" t="s">
        <v>147</v>
      </c>
      <c r="H32" s="57">
        <v>1200</v>
      </c>
      <c r="I32" s="60" t="s">
        <v>132</v>
      </c>
      <c r="J32" s="57" t="s">
        <v>120</v>
      </c>
      <c r="K32" s="39" t="s">
        <v>110</v>
      </c>
      <c r="L32" s="11">
        <v>5.0999999999999996</v>
      </c>
      <c r="M32" s="33">
        <v>2.4381818181818184</v>
      </c>
      <c r="N32" s="34">
        <v>1.81</v>
      </c>
      <c r="O32" s="33">
        <v>2.9907692307692306</v>
      </c>
      <c r="P32" s="47">
        <f t="shared" si="1"/>
        <v>-5.43</v>
      </c>
      <c r="Q32" s="49">
        <f t="shared" ref="Q32" si="21">P32+Q31</f>
        <v>13.059999999999999</v>
      </c>
      <c r="R32" s="80"/>
    </row>
    <row r="33" spans="1:18" outlineLevel="1" x14ac:dyDescent="0.2">
      <c r="A33" s="97"/>
      <c r="B33" s="40">
        <f t="shared" si="14"/>
        <v>30</v>
      </c>
      <c r="C33" s="31" t="s">
        <v>153</v>
      </c>
      <c r="D33" s="68">
        <v>44073</v>
      </c>
      <c r="E33" s="31" t="s">
        <v>26</v>
      </c>
      <c r="F33" s="57" t="s">
        <v>10</v>
      </c>
      <c r="G33" s="57" t="s">
        <v>66</v>
      </c>
      <c r="H33" s="57">
        <v>1200</v>
      </c>
      <c r="I33" s="60" t="s">
        <v>131</v>
      </c>
      <c r="J33" s="57" t="s">
        <v>120</v>
      </c>
      <c r="K33" s="39" t="s">
        <v>64</v>
      </c>
      <c r="L33" s="11">
        <v>18</v>
      </c>
      <c r="M33" s="33">
        <v>0.5864705882352943</v>
      </c>
      <c r="N33" s="34">
        <v>4.8</v>
      </c>
      <c r="O33" s="33">
        <v>0.16000000000000003</v>
      </c>
      <c r="P33" s="47">
        <f t="shared" si="1"/>
        <v>-0.75</v>
      </c>
      <c r="Q33" s="49">
        <f t="shared" ref="Q33" si="22">P33+Q32</f>
        <v>12.309999999999999</v>
      </c>
      <c r="R33" s="80"/>
    </row>
    <row r="34" spans="1:18" outlineLevel="1" x14ac:dyDescent="0.2">
      <c r="A34" s="97"/>
      <c r="B34" s="40">
        <f t="shared" si="14"/>
        <v>31</v>
      </c>
      <c r="C34" s="31" t="s">
        <v>154</v>
      </c>
      <c r="D34" s="68">
        <v>44073</v>
      </c>
      <c r="E34" s="31" t="s">
        <v>26</v>
      </c>
      <c r="F34" s="57" t="s">
        <v>10</v>
      </c>
      <c r="G34" s="57" t="s">
        <v>66</v>
      </c>
      <c r="H34" s="57">
        <v>1200</v>
      </c>
      <c r="I34" s="60" t="s">
        <v>131</v>
      </c>
      <c r="J34" s="57" t="s">
        <v>120</v>
      </c>
      <c r="K34" s="39" t="s">
        <v>8</v>
      </c>
      <c r="L34" s="11">
        <v>3.81</v>
      </c>
      <c r="M34" s="33">
        <v>3.5533333333333341</v>
      </c>
      <c r="N34" s="34">
        <v>1.71</v>
      </c>
      <c r="O34" s="33">
        <v>0</v>
      </c>
      <c r="P34" s="47">
        <f t="shared" si="1"/>
        <v>-3.55</v>
      </c>
      <c r="Q34" s="49">
        <f t="shared" ref="Q34" si="23">P34+Q33</f>
        <v>8.759999999999998</v>
      </c>
      <c r="R34" s="80"/>
    </row>
    <row r="35" spans="1:18" outlineLevel="1" x14ac:dyDescent="0.2">
      <c r="A35" s="97"/>
      <c r="B35" s="40">
        <f t="shared" si="14"/>
        <v>32</v>
      </c>
      <c r="C35" s="31" t="s">
        <v>155</v>
      </c>
      <c r="D35" s="68">
        <v>44073</v>
      </c>
      <c r="E35" s="31" t="s">
        <v>26</v>
      </c>
      <c r="F35" s="57" t="s">
        <v>41</v>
      </c>
      <c r="G35" s="57" t="s">
        <v>66</v>
      </c>
      <c r="H35" s="57">
        <v>1400</v>
      </c>
      <c r="I35" s="60" t="s">
        <v>131</v>
      </c>
      <c r="J35" s="57" t="s">
        <v>120</v>
      </c>
      <c r="K35" s="39" t="s">
        <v>85</v>
      </c>
      <c r="L35" s="11">
        <v>6.96</v>
      </c>
      <c r="M35" s="33">
        <v>1.6766666666666667</v>
      </c>
      <c r="N35" s="34">
        <v>2.56</v>
      </c>
      <c r="O35" s="33">
        <v>1.0866666666666664</v>
      </c>
      <c r="P35" s="47">
        <f t="shared" si="1"/>
        <v>-2.76</v>
      </c>
      <c r="Q35" s="49">
        <f t="shared" ref="Q35" si="24">P35+Q34</f>
        <v>5.9999999999999982</v>
      </c>
      <c r="R35" s="80"/>
    </row>
    <row r="36" spans="1:18" outlineLevel="1" x14ac:dyDescent="0.2">
      <c r="A36" s="97"/>
      <c r="B36" s="55">
        <f t="shared" si="14"/>
        <v>33</v>
      </c>
      <c r="C36" s="10" t="s">
        <v>156</v>
      </c>
      <c r="D36" s="46">
        <v>44074</v>
      </c>
      <c r="E36" s="10" t="s">
        <v>44</v>
      </c>
      <c r="F36" s="58" t="s">
        <v>10</v>
      </c>
      <c r="G36" s="58" t="s">
        <v>66</v>
      </c>
      <c r="H36" s="58">
        <v>1000</v>
      </c>
      <c r="I36" s="63" t="s">
        <v>128</v>
      </c>
      <c r="J36" s="58" t="s">
        <v>120</v>
      </c>
      <c r="K36" s="41" t="s">
        <v>73</v>
      </c>
      <c r="L36" s="42">
        <v>6.75</v>
      </c>
      <c r="M36" s="43">
        <v>1.7360869565217396</v>
      </c>
      <c r="N36" s="44">
        <v>2.1800000000000002</v>
      </c>
      <c r="O36" s="43">
        <v>1.5022222222222221</v>
      </c>
      <c r="P36" s="48">
        <f t="shared" si="1"/>
        <v>-3.24</v>
      </c>
      <c r="Q36" s="52">
        <f t="shared" ref="Q36" si="25">P36+Q35</f>
        <v>2.759999999999998</v>
      </c>
      <c r="R36" s="80"/>
    </row>
    <row r="37" spans="1:18" outlineLevel="1" x14ac:dyDescent="0.2">
      <c r="A37" s="97"/>
      <c r="B37" s="40">
        <f t="shared" si="14"/>
        <v>34</v>
      </c>
      <c r="C37" s="31" t="s">
        <v>157</v>
      </c>
      <c r="D37" s="68">
        <v>44075</v>
      </c>
      <c r="E37" s="31" t="s">
        <v>11</v>
      </c>
      <c r="F37" s="57" t="s">
        <v>10</v>
      </c>
      <c r="G37" s="57" t="s">
        <v>66</v>
      </c>
      <c r="H37" s="57">
        <v>1100</v>
      </c>
      <c r="I37" s="60" t="s">
        <v>131</v>
      </c>
      <c r="J37" s="57" t="s">
        <v>120</v>
      </c>
      <c r="K37" s="39" t="s">
        <v>8</v>
      </c>
      <c r="L37" s="11">
        <v>5.44</v>
      </c>
      <c r="M37" s="33">
        <v>2.2434586466165398</v>
      </c>
      <c r="N37" s="34">
        <v>2.02</v>
      </c>
      <c r="O37" s="33">
        <v>2.1992156862745098</v>
      </c>
      <c r="P37" s="47">
        <f>ROUND(IF(OR($K37="1st",$K37="WON"),($L37*$M37)+($N37*$O37),IF(OR($K37="2nd",$K37="3rd"),IF($N37="NTD",0,($N37*$O37))))-($M37+$O37),1)</f>
        <v>0</v>
      </c>
      <c r="Q37" s="49">
        <f t="shared" ref="Q37" si="26">P37+Q36</f>
        <v>2.759999999999998</v>
      </c>
      <c r="R37" s="80"/>
    </row>
    <row r="38" spans="1:18" outlineLevel="1" x14ac:dyDescent="0.2">
      <c r="A38" s="97"/>
      <c r="B38" s="40">
        <f t="shared" si="14"/>
        <v>35</v>
      </c>
      <c r="C38" s="31" t="s">
        <v>158</v>
      </c>
      <c r="D38" s="68">
        <v>44075</v>
      </c>
      <c r="E38" s="31" t="s">
        <v>11</v>
      </c>
      <c r="F38" s="57" t="s">
        <v>10</v>
      </c>
      <c r="G38" s="57" t="s">
        <v>66</v>
      </c>
      <c r="H38" s="57">
        <v>1100</v>
      </c>
      <c r="I38" s="60" t="s">
        <v>131</v>
      </c>
      <c r="J38" s="57" t="s">
        <v>120</v>
      </c>
      <c r="K38" s="39" t="s">
        <v>9</v>
      </c>
      <c r="L38" s="11">
        <v>8.3699999999999992</v>
      </c>
      <c r="M38" s="33">
        <v>1.35855735397607</v>
      </c>
      <c r="N38" s="34">
        <v>2.64</v>
      </c>
      <c r="O38" s="33">
        <v>0.82428571428571429</v>
      </c>
      <c r="P38" s="47">
        <f t="shared" ref="P38:P103" si="27">ROUND(IF(OR($K38="1st",$K38="WON"),($L38*$M38)+($N38*$O38),IF(OR($K38="2nd",$K38="3rd"),IF($N38="NTD",0,($N38*$O38))))-($M38+$O38),1)</f>
        <v>11.4</v>
      </c>
      <c r="Q38" s="49">
        <f t="shared" ref="Q38" si="28">P38+Q37</f>
        <v>14.159999999999998</v>
      </c>
      <c r="R38" s="80"/>
    </row>
    <row r="39" spans="1:18" outlineLevel="1" x14ac:dyDescent="0.2">
      <c r="A39" s="97"/>
      <c r="B39" s="40">
        <f t="shared" si="14"/>
        <v>36</v>
      </c>
      <c r="C39" s="31" t="s">
        <v>159</v>
      </c>
      <c r="D39" s="68">
        <v>44076</v>
      </c>
      <c r="E39" s="31" t="s">
        <v>40</v>
      </c>
      <c r="F39" s="57" t="s">
        <v>25</v>
      </c>
      <c r="G39" s="57" t="s">
        <v>66</v>
      </c>
      <c r="H39" s="57">
        <v>1300</v>
      </c>
      <c r="I39" s="60" t="s">
        <v>131</v>
      </c>
      <c r="J39" s="57" t="s">
        <v>120</v>
      </c>
      <c r="K39" s="39" t="s">
        <v>65</v>
      </c>
      <c r="L39" s="11">
        <v>7.32</v>
      </c>
      <c r="M39" s="33">
        <v>1.59</v>
      </c>
      <c r="N39" s="34">
        <v>2.68</v>
      </c>
      <c r="O39" s="33">
        <v>0.93090909090909091</v>
      </c>
      <c r="P39" s="47">
        <f t="shared" si="27"/>
        <v>-2.5</v>
      </c>
      <c r="Q39" s="49">
        <f t="shared" ref="Q39" si="29">P39+Q38</f>
        <v>11.659999999999998</v>
      </c>
      <c r="R39" s="80"/>
    </row>
    <row r="40" spans="1:18" outlineLevel="1" x14ac:dyDescent="0.2">
      <c r="A40" s="97"/>
      <c r="B40" s="40">
        <f t="shared" si="14"/>
        <v>37</v>
      </c>
      <c r="C40" s="31" t="s">
        <v>160</v>
      </c>
      <c r="D40" s="68">
        <v>44076</v>
      </c>
      <c r="E40" s="31" t="s">
        <v>40</v>
      </c>
      <c r="F40" s="57" t="s">
        <v>25</v>
      </c>
      <c r="G40" s="57" t="s">
        <v>66</v>
      </c>
      <c r="H40" s="57">
        <v>1300</v>
      </c>
      <c r="I40" s="60" t="s">
        <v>131</v>
      </c>
      <c r="J40" s="57" t="s">
        <v>120</v>
      </c>
      <c r="K40" s="39" t="s">
        <v>8</v>
      </c>
      <c r="L40" s="11">
        <v>6.91</v>
      </c>
      <c r="M40" s="33">
        <v>1.6972340425531915</v>
      </c>
      <c r="N40" s="34">
        <v>2.4700000000000002</v>
      </c>
      <c r="O40" s="33">
        <v>1.1733333333333333</v>
      </c>
      <c r="P40" s="47">
        <f t="shared" si="27"/>
        <v>0</v>
      </c>
      <c r="Q40" s="49">
        <f t="shared" ref="Q40" si="30">P40+Q39</f>
        <v>11.659999999999998</v>
      </c>
      <c r="R40" s="80"/>
    </row>
    <row r="41" spans="1:18" outlineLevel="1" x14ac:dyDescent="0.2">
      <c r="A41" s="97"/>
      <c r="B41" s="40">
        <f t="shared" si="14"/>
        <v>38</v>
      </c>
      <c r="C41" s="31" t="s">
        <v>161</v>
      </c>
      <c r="D41" s="68">
        <v>44076</v>
      </c>
      <c r="E41" s="31" t="s">
        <v>40</v>
      </c>
      <c r="F41" s="57" t="s">
        <v>13</v>
      </c>
      <c r="G41" s="57" t="s">
        <v>68</v>
      </c>
      <c r="H41" s="57">
        <v>1300</v>
      </c>
      <c r="I41" s="60" t="s">
        <v>131</v>
      </c>
      <c r="J41" s="57" t="s">
        <v>120</v>
      </c>
      <c r="K41" s="39" t="s">
        <v>61</v>
      </c>
      <c r="L41" s="11">
        <v>3</v>
      </c>
      <c r="M41" s="33">
        <v>4.9899999999999993</v>
      </c>
      <c r="N41" s="34">
        <v>1.35</v>
      </c>
      <c r="O41" s="33">
        <v>0</v>
      </c>
      <c r="P41" s="47">
        <f t="shared" si="27"/>
        <v>-5</v>
      </c>
      <c r="Q41" s="49">
        <f t="shared" ref="Q41" si="31">P41+Q40</f>
        <v>6.6599999999999984</v>
      </c>
      <c r="R41" s="80"/>
    </row>
    <row r="42" spans="1:18" outlineLevel="1" x14ac:dyDescent="0.2">
      <c r="A42" s="97"/>
      <c r="B42" s="40">
        <f t="shared" si="14"/>
        <v>39</v>
      </c>
      <c r="C42" s="31" t="s">
        <v>162</v>
      </c>
      <c r="D42" s="68">
        <v>44077</v>
      </c>
      <c r="E42" s="31" t="s">
        <v>32</v>
      </c>
      <c r="F42" s="57" t="s">
        <v>25</v>
      </c>
      <c r="G42" s="57" t="s">
        <v>66</v>
      </c>
      <c r="H42" s="57">
        <v>1000</v>
      </c>
      <c r="I42" s="60" t="s">
        <v>128</v>
      </c>
      <c r="J42" s="57" t="s">
        <v>120</v>
      </c>
      <c r="K42" s="39" t="s">
        <v>56</v>
      </c>
      <c r="L42" s="11">
        <v>4.2</v>
      </c>
      <c r="M42" s="33">
        <v>3.1123076923076924</v>
      </c>
      <c r="N42" s="34">
        <v>1.32</v>
      </c>
      <c r="O42" s="33">
        <v>0</v>
      </c>
      <c r="P42" s="47">
        <f t="shared" si="27"/>
        <v>-3.1</v>
      </c>
      <c r="Q42" s="49">
        <f t="shared" ref="Q42" si="32">P42+Q41</f>
        <v>3.5599999999999983</v>
      </c>
      <c r="R42" s="80"/>
    </row>
    <row r="43" spans="1:18" outlineLevel="1" x14ac:dyDescent="0.2">
      <c r="A43" s="97"/>
      <c r="B43" s="40">
        <f t="shared" si="14"/>
        <v>40</v>
      </c>
      <c r="C43" s="31" t="s">
        <v>163</v>
      </c>
      <c r="D43" s="68">
        <v>44078</v>
      </c>
      <c r="E43" s="31" t="s">
        <v>53</v>
      </c>
      <c r="F43" s="57" t="s">
        <v>36</v>
      </c>
      <c r="G43" s="57" t="s">
        <v>66</v>
      </c>
      <c r="H43" s="57">
        <v>1000</v>
      </c>
      <c r="I43" s="60" t="s">
        <v>131</v>
      </c>
      <c r="J43" s="57" t="s">
        <v>120</v>
      </c>
      <c r="K43" s="39" t="s">
        <v>9</v>
      </c>
      <c r="L43" s="11">
        <v>17</v>
      </c>
      <c r="M43" s="33">
        <v>0.62250000000000005</v>
      </c>
      <c r="N43" s="34">
        <v>4.2</v>
      </c>
      <c r="O43" s="33">
        <v>0.20666666666666669</v>
      </c>
      <c r="P43" s="47">
        <f t="shared" si="27"/>
        <v>10.6</v>
      </c>
      <c r="Q43" s="49">
        <f t="shared" ref="Q43" si="33">P43+Q42</f>
        <v>14.159999999999998</v>
      </c>
      <c r="R43" s="80"/>
    </row>
    <row r="44" spans="1:18" outlineLevel="1" x14ac:dyDescent="0.2">
      <c r="A44" s="97"/>
      <c r="B44" s="40">
        <f t="shared" si="14"/>
        <v>41</v>
      </c>
      <c r="C44" s="31" t="s">
        <v>164</v>
      </c>
      <c r="D44" s="68">
        <v>44079</v>
      </c>
      <c r="E44" s="31" t="s">
        <v>87</v>
      </c>
      <c r="F44" s="57" t="s">
        <v>25</v>
      </c>
      <c r="G44" s="57" t="s">
        <v>66</v>
      </c>
      <c r="H44" s="57">
        <v>1100</v>
      </c>
      <c r="I44" s="60" t="s">
        <v>130</v>
      </c>
      <c r="J44" s="57" t="s">
        <v>120</v>
      </c>
      <c r="K44" s="39" t="s">
        <v>12</v>
      </c>
      <c r="L44" s="11">
        <v>2.91</v>
      </c>
      <c r="M44" s="33">
        <v>5.2411347517730498</v>
      </c>
      <c r="N44" s="34">
        <v>1.23</v>
      </c>
      <c r="O44" s="33">
        <v>0</v>
      </c>
      <c r="P44" s="47">
        <f t="shared" si="27"/>
        <v>-5.2</v>
      </c>
      <c r="Q44" s="49">
        <f t="shared" ref="Q44" si="34">P44+Q43</f>
        <v>8.9599999999999973</v>
      </c>
      <c r="R44" s="80"/>
    </row>
    <row r="45" spans="1:18" outlineLevel="1" x14ac:dyDescent="0.2">
      <c r="A45" s="97"/>
      <c r="B45" s="40">
        <f t="shared" si="14"/>
        <v>42</v>
      </c>
      <c r="C45" s="31" t="s">
        <v>165</v>
      </c>
      <c r="D45" s="68">
        <v>44080</v>
      </c>
      <c r="E45" s="31" t="s">
        <v>51</v>
      </c>
      <c r="F45" s="57" t="s">
        <v>25</v>
      </c>
      <c r="G45" s="57" t="s">
        <v>66</v>
      </c>
      <c r="H45" s="57">
        <v>1500</v>
      </c>
      <c r="I45" s="60" t="s">
        <v>131</v>
      </c>
      <c r="J45" s="57" t="s">
        <v>120</v>
      </c>
      <c r="K45" s="39" t="s">
        <v>65</v>
      </c>
      <c r="L45" s="11">
        <v>10.5</v>
      </c>
      <c r="M45" s="33">
        <v>1.0573684210526315</v>
      </c>
      <c r="N45" s="34">
        <v>3.38</v>
      </c>
      <c r="O45" s="33">
        <v>0.4299999999999996</v>
      </c>
      <c r="P45" s="47">
        <f t="shared" si="27"/>
        <v>-1.5</v>
      </c>
      <c r="Q45" s="49">
        <f t="shared" ref="Q45" si="35">P45+Q44</f>
        <v>7.4599999999999973</v>
      </c>
      <c r="R45" s="80"/>
    </row>
    <row r="46" spans="1:18" outlineLevel="1" x14ac:dyDescent="0.2">
      <c r="A46" s="97"/>
      <c r="B46" s="40">
        <f t="shared" si="14"/>
        <v>43</v>
      </c>
      <c r="C46" s="31" t="s">
        <v>166</v>
      </c>
      <c r="D46" s="68">
        <v>44080</v>
      </c>
      <c r="E46" s="31" t="s">
        <v>51</v>
      </c>
      <c r="F46" s="57" t="s">
        <v>10</v>
      </c>
      <c r="G46" s="57" t="s">
        <v>66</v>
      </c>
      <c r="H46" s="57">
        <v>1200</v>
      </c>
      <c r="I46" s="60" t="s">
        <v>131</v>
      </c>
      <c r="J46" s="57" t="s">
        <v>120</v>
      </c>
      <c r="K46" s="39" t="s">
        <v>65</v>
      </c>
      <c r="L46" s="11">
        <v>4.08</v>
      </c>
      <c r="M46" s="33">
        <v>3.2485714285714287</v>
      </c>
      <c r="N46" s="34">
        <v>1.81</v>
      </c>
      <c r="O46" s="33">
        <v>3.9753846153846153</v>
      </c>
      <c r="P46" s="47">
        <f t="shared" si="27"/>
        <v>-7.2</v>
      </c>
      <c r="Q46" s="49">
        <f t="shared" ref="Q46" si="36">P46+Q45</f>
        <v>0.25999999999999712</v>
      </c>
      <c r="R46" s="80"/>
    </row>
    <row r="47" spans="1:18" outlineLevel="1" x14ac:dyDescent="0.2">
      <c r="A47" s="97"/>
      <c r="B47" s="40">
        <f t="shared" si="14"/>
        <v>44</v>
      </c>
      <c r="C47" s="31" t="s">
        <v>167</v>
      </c>
      <c r="D47" s="68">
        <v>44080</v>
      </c>
      <c r="E47" s="31" t="s">
        <v>51</v>
      </c>
      <c r="F47" s="57" t="s">
        <v>10</v>
      </c>
      <c r="G47" s="57" t="s">
        <v>66</v>
      </c>
      <c r="H47" s="57">
        <v>1200</v>
      </c>
      <c r="I47" s="60" t="s">
        <v>131</v>
      </c>
      <c r="J47" s="57" t="s">
        <v>120</v>
      </c>
      <c r="K47" s="39" t="s">
        <v>73</v>
      </c>
      <c r="L47" s="11">
        <v>9.9499999999999993</v>
      </c>
      <c r="M47" s="33">
        <v>1.1214285714285712</v>
      </c>
      <c r="N47" s="34">
        <v>2.88</v>
      </c>
      <c r="O47" s="33">
        <v>0.61142857142857088</v>
      </c>
      <c r="P47" s="47">
        <f t="shared" si="27"/>
        <v>-1.7</v>
      </c>
      <c r="Q47" s="49">
        <f t="shared" ref="Q47" si="37">P47+Q46</f>
        <v>-1.4400000000000028</v>
      </c>
      <c r="R47" s="80"/>
    </row>
    <row r="48" spans="1:18" outlineLevel="1" x14ac:dyDescent="0.2">
      <c r="A48" s="97"/>
      <c r="B48" s="40">
        <f t="shared" si="14"/>
        <v>45</v>
      </c>
      <c r="C48" s="31" t="s">
        <v>139</v>
      </c>
      <c r="D48" s="68">
        <v>44080</v>
      </c>
      <c r="E48" s="31" t="s">
        <v>51</v>
      </c>
      <c r="F48" s="57" t="s">
        <v>29</v>
      </c>
      <c r="G48" s="57" t="s">
        <v>68</v>
      </c>
      <c r="H48" s="57">
        <v>1200</v>
      </c>
      <c r="I48" s="60" t="s">
        <v>131</v>
      </c>
      <c r="J48" s="57" t="s">
        <v>120</v>
      </c>
      <c r="K48" s="39" t="s">
        <v>9</v>
      </c>
      <c r="L48" s="11">
        <v>1.49</v>
      </c>
      <c r="M48" s="33">
        <v>20.364651162790697</v>
      </c>
      <c r="N48" s="34">
        <v>1.1299999999999999</v>
      </c>
      <c r="O48" s="33">
        <v>0</v>
      </c>
      <c r="P48" s="47">
        <f t="shared" si="27"/>
        <v>10</v>
      </c>
      <c r="Q48" s="49">
        <f t="shared" ref="Q48" si="38">P48+Q47</f>
        <v>8.5599999999999969</v>
      </c>
      <c r="R48" s="80"/>
    </row>
    <row r="49" spans="1:18" outlineLevel="1" collapsed="1" x14ac:dyDescent="0.2">
      <c r="A49" s="97"/>
      <c r="B49" s="40">
        <f t="shared" si="14"/>
        <v>46</v>
      </c>
      <c r="C49" s="31" t="s">
        <v>168</v>
      </c>
      <c r="D49" s="68">
        <v>44081</v>
      </c>
      <c r="E49" s="31" t="s">
        <v>37</v>
      </c>
      <c r="F49" s="57" t="s">
        <v>36</v>
      </c>
      <c r="G49" s="57" t="s">
        <v>66</v>
      </c>
      <c r="H49" s="57">
        <v>1100</v>
      </c>
      <c r="I49" s="60" t="s">
        <v>131</v>
      </c>
      <c r="J49" s="57" t="s">
        <v>120</v>
      </c>
      <c r="K49" s="39" t="s">
        <v>85</v>
      </c>
      <c r="L49" s="11">
        <v>13.63</v>
      </c>
      <c r="M49" s="33">
        <v>0.78843137254901952</v>
      </c>
      <c r="N49" s="34">
        <v>3.53</v>
      </c>
      <c r="O49" s="33">
        <v>0.30933333333333313</v>
      </c>
      <c r="P49" s="47">
        <f t="shared" si="27"/>
        <v>-1.1000000000000001</v>
      </c>
      <c r="Q49" s="49">
        <f t="shared" ref="Q49" si="39">P49+Q48</f>
        <v>7.4599999999999973</v>
      </c>
      <c r="R49" s="80"/>
    </row>
    <row r="50" spans="1:18" outlineLevel="1" x14ac:dyDescent="0.2">
      <c r="A50" s="97"/>
      <c r="B50" s="40">
        <f t="shared" si="14"/>
        <v>47</v>
      </c>
      <c r="C50" s="31" t="s">
        <v>169</v>
      </c>
      <c r="D50" s="68">
        <v>44081</v>
      </c>
      <c r="E50" s="31" t="s">
        <v>37</v>
      </c>
      <c r="F50" s="57" t="s">
        <v>36</v>
      </c>
      <c r="G50" s="57" t="s">
        <v>66</v>
      </c>
      <c r="H50" s="57">
        <v>1100</v>
      </c>
      <c r="I50" s="60" t="s">
        <v>131</v>
      </c>
      <c r="J50" s="57" t="s">
        <v>120</v>
      </c>
      <c r="K50" s="39" t="s">
        <v>8</v>
      </c>
      <c r="L50" s="11">
        <v>4.09</v>
      </c>
      <c r="M50" s="33">
        <v>3.2485714285714287</v>
      </c>
      <c r="N50" s="34">
        <v>1.74</v>
      </c>
      <c r="O50" s="33">
        <v>4.4340740740740738</v>
      </c>
      <c r="P50" s="47">
        <f t="shared" si="27"/>
        <v>0</v>
      </c>
      <c r="Q50" s="49">
        <f t="shared" ref="Q50" si="40">P50+Q49</f>
        <v>7.4599999999999973</v>
      </c>
      <c r="R50" s="80"/>
    </row>
    <row r="51" spans="1:18" outlineLevel="1" x14ac:dyDescent="0.2">
      <c r="A51" s="97"/>
      <c r="B51" s="40">
        <f t="shared" si="14"/>
        <v>48</v>
      </c>
      <c r="C51" s="31" t="s">
        <v>170</v>
      </c>
      <c r="D51" s="68">
        <v>44082</v>
      </c>
      <c r="E51" s="31" t="s">
        <v>14</v>
      </c>
      <c r="F51" s="57" t="s">
        <v>25</v>
      </c>
      <c r="G51" s="57" t="s">
        <v>66</v>
      </c>
      <c r="H51" s="57">
        <v>1000</v>
      </c>
      <c r="I51" s="60" t="s">
        <v>130</v>
      </c>
      <c r="J51" s="57" t="s">
        <v>120</v>
      </c>
      <c r="K51" s="39" t="s">
        <v>85</v>
      </c>
      <c r="L51" s="11">
        <v>3.14</v>
      </c>
      <c r="M51" s="33">
        <v>4.6674057740887749</v>
      </c>
      <c r="N51" s="34">
        <v>1.59</v>
      </c>
      <c r="O51" s="33">
        <v>0</v>
      </c>
      <c r="P51" s="47">
        <f t="shared" si="27"/>
        <v>-4.7</v>
      </c>
      <c r="Q51" s="49">
        <f t="shared" ref="Q51" si="41">P51+Q50</f>
        <v>2.7599999999999971</v>
      </c>
      <c r="R51" s="80"/>
    </row>
    <row r="52" spans="1:18" outlineLevel="1" x14ac:dyDescent="0.2">
      <c r="A52" s="97"/>
      <c r="B52" s="40">
        <f t="shared" si="14"/>
        <v>49</v>
      </c>
      <c r="C52" s="31" t="s">
        <v>171</v>
      </c>
      <c r="D52" s="68">
        <v>44082</v>
      </c>
      <c r="E52" s="31" t="s">
        <v>14</v>
      </c>
      <c r="F52" s="57" t="s">
        <v>25</v>
      </c>
      <c r="G52" s="57" t="s">
        <v>66</v>
      </c>
      <c r="H52" s="57">
        <v>1000</v>
      </c>
      <c r="I52" s="60" t="s">
        <v>130</v>
      </c>
      <c r="J52" s="57" t="s">
        <v>120</v>
      </c>
      <c r="K52" s="39" t="s">
        <v>65</v>
      </c>
      <c r="L52" s="11">
        <v>3.44</v>
      </c>
      <c r="M52" s="33">
        <v>4.1117948717948716</v>
      </c>
      <c r="N52" s="34">
        <v>1.56</v>
      </c>
      <c r="O52" s="33">
        <v>0</v>
      </c>
      <c r="P52" s="47">
        <f t="shared" si="27"/>
        <v>-4.0999999999999996</v>
      </c>
      <c r="Q52" s="49">
        <f t="shared" ref="Q52" si="42">P52+Q51</f>
        <v>-1.3400000000000025</v>
      </c>
      <c r="R52" s="80"/>
    </row>
    <row r="53" spans="1:18" outlineLevel="1" x14ac:dyDescent="0.2">
      <c r="A53" s="97"/>
      <c r="B53" s="40">
        <f t="shared" si="14"/>
        <v>50</v>
      </c>
      <c r="C53" s="31" t="s">
        <v>172</v>
      </c>
      <c r="D53" s="68">
        <v>44082</v>
      </c>
      <c r="E53" s="31" t="s">
        <v>14</v>
      </c>
      <c r="F53" s="57" t="s">
        <v>36</v>
      </c>
      <c r="G53" s="57" t="s">
        <v>66</v>
      </c>
      <c r="H53" s="57">
        <v>1000</v>
      </c>
      <c r="I53" s="60" t="s">
        <v>130</v>
      </c>
      <c r="J53" s="57" t="s">
        <v>120</v>
      </c>
      <c r="K53" s="39" t="s">
        <v>65</v>
      </c>
      <c r="L53" s="11">
        <v>3.55</v>
      </c>
      <c r="M53" s="33">
        <v>3.9175609756097565</v>
      </c>
      <c r="N53" s="34">
        <v>1.7</v>
      </c>
      <c r="O53" s="33">
        <v>0</v>
      </c>
      <c r="P53" s="47">
        <f t="shared" si="27"/>
        <v>-3.9</v>
      </c>
      <c r="Q53" s="49">
        <f t="shared" ref="Q53" si="43">P53+Q52</f>
        <v>-5.240000000000002</v>
      </c>
      <c r="R53" s="80"/>
    </row>
    <row r="54" spans="1:18" outlineLevel="1" x14ac:dyDescent="0.2">
      <c r="A54" s="97"/>
      <c r="B54" s="40">
        <f t="shared" si="14"/>
        <v>51</v>
      </c>
      <c r="C54" s="31" t="s">
        <v>173</v>
      </c>
      <c r="D54" s="68">
        <v>44084</v>
      </c>
      <c r="E54" s="31" t="s">
        <v>39</v>
      </c>
      <c r="F54" s="57" t="s">
        <v>36</v>
      </c>
      <c r="G54" s="57" t="s">
        <v>66</v>
      </c>
      <c r="H54" s="57">
        <v>1200</v>
      </c>
      <c r="I54" s="60" t="s">
        <v>131</v>
      </c>
      <c r="J54" s="57" t="s">
        <v>120</v>
      </c>
      <c r="K54" s="39" t="s">
        <v>9</v>
      </c>
      <c r="L54" s="11">
        <v>8.4</v>
      </c>
      <c r="M54" s="33">
        <v>1.3502898550724636</v>
      </c>
      <c r="N54" s="34">
        <v>2.4500000000000002</v>
      </c>
      <c r="O54" s="33">
        <v>0.90999999999999992</v>
      </c>
      <c r="P54" s="47">
        <f t="shared" si="27"/>
        <v>11.3</v>
      </c>
      <c r="Q54" s="49">
        <f t="shared" ref="Q54" si="44">P54+Q53</f>
        <v>6.0599999999999987</v>
      </c>
      <c r="R54" s="80"/>
    </row>
    <row r="55" spans="1:18" outlineLevel="1" x14ac:dyDescent="0.2">
      <c r="A55" s="97"/>
      <c r="B55" s="40">
        <f t="shared" si="14"/>
        <v>52</v>
      </c>
      <c r="C55" s="31" t="s">
        <v>174</v>
      </c>
      <c r="D55" s="68">
        <v>44084</v>
      </c>
      <c r="E55" s="31" t="s">
        <v>39</v>
      </c>
      <c r="F55" s="57" t="s">
        <v>10</v>
      </c>
      <c r="G55" s="57" t="s">
        <v>66</v>
      </c>
      <c r="H55" s="57">
        <v>1200</v>
      </c>
      <c r="I55" s="60" t="s">
        <v>131</v>
      </c>
      <c r="J55" s="57" t="s">
        <v>120</v>
      </c>
      <c r="K55" s="39" t="s">
        <v>8</v>
      </c>
      <c r="L55" s="11">
        <v>2.2799999999999998</v>
      </c>
      <c r="M55" s="33">
        <v>7.8351219512195129</v>
      </c>
      <c r="N55" s="34">
        <v>1.37</v>
      </c>
      <c r="O55" s="33">
        <v>0</v>
      </c>
      <c r="P55" s="47">
        <f t="shared" si="27"/>
        <v>-7.8</v>
      </c>
      <c r="Q55" s="49">
        <f t="shared" ref="Q55" si="45">P55+Q54</f>
        <v>-1.7400000000000011</v>
      </c>
      <c r="R55" s="80"/>
    </row>
    <row r="56" spans="1:18" outlineLevel="1" x14ac:dyDescent="0.2">
      <c r="A56" s="97"/>
      <c r="B56" s="40">
        <f t="shared" si="14"/>
        <v>53</v>
      </c>
      <c r="C56" s="31" t="s">
        <v>175</v>
      </c>
      <c r="D56" s="68">
        <v>44085</v>
      </c>
      <c r="E56" s="31" t="s">
        <v>33</v>
      </c>
      <c r="F56" s="57" t="s">
        <v>36</v>
      </c>
      <c r="G56" s="57" t="s">
        <v>66</v>
      </c>
      <c r="H56" s="57">
        <v>975</v>
      </c>
      <c r="I56" s="60" t="s">
        <v>131</v>
      </c>
      <c r="J56" s="57" t="s">
        <v>120</v>
      </c>
      <c r="K56" s="39" t="s">
        <v>9</v>
      </c>
      <c r="L56" s="11">
        <v>2.37</v>
      </c>
      <c r="M56" s="33">
        <v>7.2763636363636355</v>
      </c>
      <c r="N56" s="34">
        <v>1.32</v>
      </c>
      <c r="O56" s="33">
        <v>0</v>
      </c>
      <c r="P56" s="47">
        <f t="shared" si="27"/>
        <v>10</v>
      </c>
      <c r="Q56" s="49">
        <f t="shared" ref="Q56" si="46">P56+Q55</f>
        <v>8.259999999999998</v>
      </c>
      <c r="R56" s="80"/>
    </row>
    <row r="57" spans="1:18" outlineLevel="1" x14ac:dyDescent="0.2">
      <c r="A57" s="97"/>
      <c r="B57" s="40">
        <f t="shared" si="14"/>
        <v>54</v>
      </c>
      <c r="C57" s="31" t="s">
        <v>97</v>
      </c>
      <c r="D57" s="68">
        <v>44086</v>
      </c>
      <c r="E57" s="31" t="s">
        <v>31</v>
      </c>
      <c r="F57" s="57" t="s">
        <v>29</v>
      </c>
      <c r="G57" s="57" t="s">
        <v>176</v>
      </c>
      <c r="H57" s="57">
        <v>1100</v>
      </c>
      <c r="I57" s="60" t="s">
        <v>130</v>
      </c>
      <c r="J57" s="57" t="s">
        <v>120</v>
      </c>
      <c r="K57" s="39" t="s">
        <v>12</v>
      </c>
      <c r="L57" s="11">
        <v>6.78</v>
      </c>
      <c r="M57" s="33">
        <v>1.7360869565217396</v>
      </c>
      <c r="N57" s="34">
        <v>3</v>
      </c>
      <c r="O57" s="33">
        <v>0.88</v>
      </c>
      <c r="P57" s="47">
        <f t="shared" si="27"/>
        <v>0</v>
      </c>
      <c r="Q57" s="49">
        <f t="shared" ref="Q57" si="47">P57+Q56</f>
        <v>8.259999999999998</v>
      </c>
      <c r="R57" s="80"/>
    </row>
    <row r="58" spans="1:18" outlineLevel="1" x14ac:dyDescent="0.2">
      <c r="A58" s="97"/>
      <c r="B58" s="40">
        <f t="shared" si="14"/>
        <v>55</v>
      </c>
      <c r="C58" s="31" t="s">
        <v>89</v>
      </c>
      <c r="D58" s="68">
        <v>44087</v>
      </c>
      <c r="E58" s="31" t="s">
        <v>15</v>
      </c>
      <c r="F58" s="57" t="s">
        <v>36</v>
      </c>
      <c r="G58" s="57" t="s">
        <v>66</v>
      </c>
      <c r="H58" s="57">
        <v>1200</v>
      </c>
      <c r="I58" s="60" t="s">
        <v>130</v>
      </c>
      <c r="J58" s="57" t="s">
        <v>120</v>
      </c>
      <c r="K58" s="39" t="s">
        <v>9</v>
      </c>
      <c r="L58" s="11">
        <v>2.3199999999999998</v>
      </c>
      <c r="M58" s="33">
        <v>7.6067074663402687</v>
      </c>
      <c r="N58" s="34">
        <v>1.17</v>
      </c>
      <c r="O58" s="33">
        <v>0</v>
      </c>
      <c r="P58" s="47">
        <f t="shared" si="27"/>
        <v>10</v>
      </c>
      <c r="Q58" s="49">
        <f t="shared" ref="Q58" si="48">P58+Q57</f>
        <v>18.259999999999998</v>
      </c>
      <c r="R58" s="80"/>
    </row>
    <row r="59" spans="1:18" outlineLevel="1" x14ac:dyDescent="0.2">
      <c r="A59" s="97"/>
      <c r="B59" s="40">
        <f t="shared" si="14"/>
        <v>56</v>
      </c>
      <c r="C59" s="31" t="s">
        <v>178</v>
      </c>
      <c r="D59" s="68">
        <v>44088</v>
      </c>
      <c r="E59" s="31" t="s">
        <v>50</v>
      </c>
      <c r="F59" s="57" t="s">
        <v>10</v>
      </c>
      <c r="G59" s="57" t="s">
        <v>66</v>
      </c>
      <c r="H59" s="57">
        <v>1400</v>
      </c>
      <c r="I59" s="60" t="s">
        <v>132</v>
      </c>
      <c r="J59" s="57" t="s">
        <v>120</v>
      </c>
      <c r="K59" s="39" t="s">
        <v>64</v>
      </c>
      <c r="L59" s="11">
        <v>11.71</v>
      </c>
      <c r="M59" s="33">
        <v>0.9333683639042929</v>
      </c>
      <c r="N59" s="34">
        <v>3.47</v>
      </c>
      <c r="O59" s="33">
        <v>0.37938775510204081</v>
      </c>
      <c r="P59" s="47">
        <f t="shared" si="27"/>
        <v>-1.3</v>
      </c>
      <c r="Q59" s="49">
        <f t="shared" ref="Q59" si="49">P59+Q58</f>
        <v>16.959999999999997</v>
      </c>
      <c r="R59" s="80"/>
    </row>
    <row r="60" spans="1:18" outlineLevel="1" x14ac:dyDescent="0.2">
      <c r="A60" s="97"/>
      <c r="B60" s="40">
        <f t="shared" si="14"/>
        <v>57</v>
      </c>
      <c r="C60" s="31" t="s">
        <v>179</v>
      </c>
      <c r="D60" s="68">
        <v>44090</v>
      </c>
      <c r="E60" s="31" t="s">
        <v>40</v>
      </c>
      <c r="F60" s="57" t="s">
        <v>48</v>
      </c>
      <c r="G60" s="57" t="s">
        <v>70</v>
      </c>
      <c r="H60" s="57">
        <v>1100</v>
      </c>
      <c r="I60" s="60" t="s">
        <v>131</v>
      </c>
      <c r="J60" s="57" t="s">
        <v>120</v>
      </c>
      <c r="K60" s="39" t="s">
        <v>85</v>
      </c>
      <c r="L60" s="11">
        <v>6.2</v>
      </c>
      <c r="M60" s="33">
        <v>1.9234615384615386</v>
      </c>
      <c r="N60" s="34">
        <v>2.02</v>
      </c>
      <c r="O60" s="33">
        <v>1.8857415952537906</v>
      </c>
      <c r="P60" s="47">
        <f t="shared" si="27"/>
        <v>-3.8</v>
      </c>
      <c r="Q60" s="49">
        <f t="shared" ref="Q60" si="50">P60+Q59</f>
        <v>13.159999999999997</v>
      </c>
      <c r="R60" s="80"/>
    </row>
    <row r="61" spans="1:18" outlineLevel="1" x14ac:dyDescent="0.2">
      <c r="A61" s="97"/>
      <c r="B61" s="40">
        <f t="shared" si="14"/>
        <v>58</v>
      </c>
      <c r="C61" s="31" t="s">
        <v>164</v>
      </c>
      <c r="D61" s="68">
        <v>44092</v>
      </c>
      <c r="E61" s="31" t="s">
        <v>51</v>
      </c>
      <c r="F61" s="57" t="s">
        <v>25</v>
      </c>
      <c r="G61" s="57" t="s">
        <v>66</v>
      </c>
      <c r="H61" s="57">
        <v>1200</v>
      </c>
      <c r="I61" s="60" t="s">
        <v>130</v>
      </c>
      <c r="J61" s="57" t="s">
        <v>120</v>
      </c>
      <c r="K61" s="39" t="s">
        <v>9</v>
      </c>
      <c r="L61" s="11">
        <v>1.72</v>
      </c>
      <c r="M61" s="33">
        <v>13.890043383947935</v>
      </c>
      <c r="N61" s="34">
        <v>1.1200000000000001</v>
      </c>
      <c r="O61" s="33">
        <v>0</v>
      </c>
      <c r="P61" s="47">
        <f t="shared" si="27"/>
        <v>10</v>
      </c>
      <c r="Q61" s="49">
        <f t="shared" ref="Q61" si="51">P61+Q60</f>
        <v>23.159999999999997</v>
      </c>
      <c r="R61" s="80"/>
    </row>
    <row r="62" spans="1:18" outlineLevel="1" x14ac:dyDescent="0.2">
      <c r="A62" s="97"/>
      <c r="B62" s="40">
        <f t="shared" si="14"/>
        <v>59</v>
      </c>
      <c r="C62" s="31" t="s">
        <v>160</v>
      </c>
      <c r="D62" s="68">
        <v>44092</v>
      </c>
      <c r="E62" s="31" t="s">
        <v>51</v>
      </c>
      <c r="F62" s="57" t="s">
        <v>36</v>
      </c>
      <c r="G62" s="57" t="s">
        <v>66</v>
      </c>
      <c r="H62" s="57">
        <v>1300</v>
      </c>
      <c r="I62" s="60" t="s">
        <v>130</v>
      </c>
      <c r="J62" s="57" t="s">
        <v>120</v>
      </c>
      <c r="K62" s="39" t="s">
        <v>65</v>
      </c>
      <c r="L62" s="11">
        <v>2.81</v>
      </c>
      <c r="M62" s="33">
        <v>5.5254143646408842</v>
      </c>
      <c r="N62" s="34">
        <v>1.46</v>
      </c>
      <c r="O62" s="33">
        <v>0</v>
      </c>
      <c r="P62" s="47">
        <f t="shared" si="27"/>
        <v>-5.5</v>
      </c>
      <c r="Q62" s="49">
        <f t="shared" ref="Q62" si="52">P62+Q61</f>
        <v>17.659999999999997</v>
      </c>
      <c r="R62" s="80"/>
    </row>
    <row r="63" spans="1:18" outlineLevel="1" x14ac:dyDescent="0.2">
      <c r="A63" s="97"/>
      <c r="B63" s="40">
        <f t="shared" si="14"/>
        <v>60</v>
      </c>
      <c r="C63" s="31" t="s">
        <v>153</v>
      </c>
      <c r="D63" s="68">
        <v>44092</v>
      </c>
      <c r="E63" s="31" t="s">
        <v>51</v>
      </c>
      <c r="F63" s="57" t="s">
        <v>10</v>
      </c>
      <c r="G63" s="57" t="s">
        <v>66</v>
      </c>
      <c r="H63" s="57">
        <v>1700</v>
      </c>
      <c r="I63" s="60" t="s">
        <v>130</v>
      </c>
      <c r="J63" s="57" t="s">
        <v>120</v>
      </c>
      <c r="K63" s="39" t="s">
        <v>9</v>
      </c>
      <c r="L63" s="11">
        <v>20.079999999999998</v>
      </c>
      <c r="M63" s="33">
        <v>0.52417450867422055</v>
      </c>
      <c r="N63" s="34">
        <v>4.62</v>
      </c>
      <c r="O63" s="33">
        <v>0.14611111111111111</v>
      </c>
      <c r="P63" s="47">
        <f t="shared" si="27"/>
        <v>10.5</v>
      </c>
      <c r="Q63" s="49">
        <f t="shared" ref="Q63" si="53">P63+Q62</f>
        <v>28.159999999999997</v>
      </c>
      <c r="R63" s="80"/>
    </row>
    <row r="64" spans="1:18" outlineLevel="1" x14ac:dyDescent="0.2">
      <c r="A64" s="97"/>
      <c r="B64" s="40">
        <f t="shared" si="14"/>
        <v>61</v>
      </c>
      <c r="C64" s="31" t="s">
        <v>180</v>
      </c>
      <c r="D64" s="68">
        <v>44092</v>
      </c>
      <c r="E64" s="31" t="s">
        <v>51</v>
      </c>
      <c r="F64" s="57" t="s">
        <v>34</v>
      </c>
      <c r="G64" s="57" t="s">
        <v>66</v>
      </c>
      <c r="H64" s="57">
        <v>1100</v>
      </c>
      <c r="I64" s="60" t="s">
        <v>130</v>
      </c>
      <c r="J64" s="57" t="s">
        <v>120</v>
      </c>
      <c r="K64" s="39" t="s">
        <v>8</v>
      </c>
      <c r="L64" s="11">
        <v>11.12</v>
      </c>
      <c r="M64" s="33">
        <v>0.98852204585537939</v>
      </c>
      <c r="N64" s="34">
        <v>3</v>
      </c>
      <c r="O64" s="33">
        <v>0.495</v>
      </c>
      <c r="P64" s="47">
        <f t="shared" si="27"/>
        <v>0</v>
      </c>
      <c r="Q64" s="49">
        <f t="shared" ref="Q64" si="54">P64+Q63</f>
        <v>28.159999999999997</v>
      </c>
      <c r="R64" s="80"/>
    </row>
    <row r="65" spans="1:18" outlineLevel="1" x14ac:dyDescent="0.2">
      <c r="A65" s="97"/>
      <c r="B65" s="40">
        <f t="shared" si="14"/>
        <v>62</v>
      </c>
      <c r="C65" s="31" t="s">
        <v>181</v>
      </c>
      <c r="D65" s="68">
        <v>44093</v>
      </c>
      <c r="E65" s="31" t="s">
        <v>79</v>
      </c>
      <c r="F65" s="57" t="s">
        <v>25</v>
      </c>
      <c r="G65" s="57" t="s">
        <v>66</v>
      </c>
      <c r="H65" s="57">
        <v>1100</v>
      </c>
      <c r="I65" s="60" t="s">
        <v>131</v>
      </c>
      <c r="J65" s="57" t="s">
        <v>120</v>
      </c>
      <c r="K65" s="39" t="s">
        <v>61</v>
      </c>
      <c r="L65" s="11">
        <v>2.52</v>
      </c>
      <c r="M65" s="33">
        <v>6.5799588477366262</v>
      </c>
      <c r="N65" s="34">
        <v>1.87</v>
      </c>
      <c r="O65" s="33">
        <v>0</v>
      </c>
      <c r="P65" s="47">
        <f t="shared" si="27"/>
        <v>-6.6</v>
      </c>
      <c r="Q65" s="49">
        <f t="shared" ref="Q65" si="55">P65+Q64</f>
        <v>21.559999999999995</v>
      </c>
      <c r="R65" s="11"/>
    </row>
    <row r="66" spans="1:18" outlineLevel="1" collapsed="1" x14ac:dyDescent="0.2">
      <c r="A66" s="97"/>
      <c r="B66" s="40">
        <f t="shared" si="14"/>
        <v>63</v>
      </c>
      <c r="C66" s="31" t="s">
        <v>83</v>
      </c>
      <c r="D66" s="68">
        <v>44094</v>
      </c>
      <c r="E66" s="31" t="s">
        <v>32</v>
      </c>
      <c r="F66" s="57" t="s">
        <v>36</v>
      </c>
      <c r="G66" s="57" t="s">
        <v>66</v>
      </c>
      <c r="H66" s="57">
        <v>1200</v>
      </c>
      <c r="I66" s="60" t="s">
        <v>131</v>
      </c>
      <c r="J66" s="57" t="s">
        <v>120</v>
      </c>
      <c r="K66" s="39" t="s">
        <v>64</v>
      </c>
      <c r="L66" s="11">
        <v>5.8</v>
      </c>
      <c r="M66" s="33">
        <v>2.0936842105263156</v>
      </c>
      <c r="N66" s="34">
        <v>2.4300000000000002</v>
      </c>
      <c r="O66" s="33">
        <v>1.44</v>
      </c>
      <c r="P66" s="47">
        <f t="shared" si="27"/>
        <v>-3.5</v>
      </c>
      <c r="Q66" s="49">
        <f t="shared" ref="Q66" si="56">P66+Q65</f>
        <v>18.059999999999995</v>
      </c>
      <c r="R66" s="11"/>
    </row>
    <row r="67" spans="1:18" outlineLevel="1" x14ac:dyDescent="0.2">
      <c r="A67" s="97"/>
      <c r="B67" s="40">
        <f t="shared" si="14"/>
        <v>64</v>
      </c>
      <c r="C67" s="31" t="s">
        <v>166</v>
      </c>
      <c r="D67" s="68">
        <v>44094</v>
      </c>
      <c r="E67" s="31" t="s">
        <v>32</v>
      </c>
      <c r="F67" s="57" t="s">
        <v>10</v>
      </c>
      <c r="G67" s="57" t="s">
        <v>66</v>
      </c>
      <c r="H67" s="57">
        <v>1400</v>
      </c>
      <c r="I67" s="60" t="s">
        <v>131</v>
      </c>
      <c r="J67" s="57" t="s">
        <v>120</v>
      </c>
      <c r="K67" s="39" t="s">
        <v>8</v>
      </c>
      <c r="L67" s="11">
        <v>10.210000000000001</v>
      </c>
      <c r="M67" s="33">
        <v>1.0880864197530864</v>
      </c>
      <c r="N67" s="34">
        <v>2.83</v>
      </c>
      <c r="O67" s="33">
        <v>0.61142857142857088</v>
      </c>
      <c r="P67" s="47">
        <f t="shared" si="27"/>
        <v>0</v>
      </c>
      <c r="Q67" s="49">
        <f t="shared" ref="Q67" si="57">P67+Q66</f>
        <v>18.059999999999995</v>
      </c>
      <c r="R67" s="80"/>
    </row>
    <row r="68" spans="1:18" outlineLevel="1" x14ac:dyDescent="0.2">
      <c r="A68" s="97"/>
      <c r="B68" s="40">
        <f t="shared" si="14"/>
        <v>65</v>
      </c>
      <c r="C68" s="31" t="s">
        <v>183</v>
      </c>
      <c r="D68" s="68">
        <v>44096</v>
      </c>
      <c r="E68" s="31" t="s">
        <v>35</v>
      </c>
      <c r="F68" s="57" t="s">
        <v>36</v>
      </c>
      <c r="G68" s="57" t="s">
        <v>66</v>
      </c>
      <c r="H68" s="57">
        <v>1100</v>
      </c>
      <c r="I68" s="60" t="s">
        <v>130</v>
      </c>
      <c r="J68" s="57" t="s">
        <v>120</v>
      </c>
      <c r="K68" s="39" t="s">
        <v>65</v>
      </c>
      <c r="L68" s="11">
        <v>12.34</v>
      </c>
      <c r="M68" s="33">
        <v>0.88439613526570049</v>
      </c>
      <c r="N68" s="34">
        <v>2.3199999999999998</v>
      </c>
      <c r="O68" s="33">
        <v>0.68000000000000016</v>
      </c>
      <c r="P68" s="47">
        <f t="shared" si="27"/>
        <v>-1.6</v>
      </c>
      <c r="Q68" s="49">
        <f t="shared" ref="Q68" si="58">P68+Q67</f>
        <v>16.459999999999994</v>
      </c>
      <c r="R68" s="80"/>
    </row>
    <row r="69" spans="1:18" outlineLevel="1" x14ac:dyDescent="0.2">
      <c r="A69" s="97"/>
      <c r="B69" s="40">
        <f t="shared" si="14"/>
        <v>66</v>
      </c>
      <c r="C69" s="31" t="s">
        <v>171</v>
      </c>
      <c r="D69" s="68">
        <v>44096</v>
      </c>
      <c r="E69" s="31" t="s">
        <v>35</v>
      </c>
      <c r="F69" s="57" t="s">
        <v>36</v>
      </c>
      <c r="G69" s="57" t="s">
        <v>66</v>
      </c>
      <c r="H69" s="57">
        <v>1100</v>
      </c>
      <c r="I69" s="60" t="s">
        <v>130</v>
      </c>
      <c r="J69" s="57" t="s">
        <v>120</v>
      </c>
      <c r="K69" s="39" t="s">
        <v>12</v>
      </c>
      <c r="L69" s="11">
        <v>2.59</v>
      </c>
      <c r="M69" s="33">
        <v>6.2909803921568628</v>
      </c>
      <c r="N69" s="34">
        <v>1.19</v>
      </c>
      <c r="O69" s="33">
        <v>0</v>
      </c>
      <c r="P69" s="47">
        <f t="shared" si="27"/>
        <v>-6.3</v>
      </c>
      <c r="Q69" s="49">
        <f t="shared" ref="Q69:Q79" si="59">P69+Q68</f>
        <v>10.159999999999993</v>
      </c>
      <c r="R69" s="80"/>
    </row>
    <row r="70" spans="1:18" outlineLevel="1" x14ac:dyDescent="0.2">
      <c r="A70" s="97"/>
      <c r="B70" s="40">
        <f t="shared" si="14"/>
        <v>67</v>
      </c>
      <c r="C70" s="31" t="s">
        <v>157</v>
      </c>
      <c r="D70" s="68">
        <v>44098</v>
      </c>
      <c r="E70" s="31" t="s">
        <v>26</v>
      </c>
      <c r="F70" s="57" t="s">
        <v>25</v>
      </c>
      <c r="G70" s="57" t="s">
        <v>66</v>
      </c>
      <c r="H70" s="57">
        <v>1200</v>
      </c>
      <c r="I70" s="60" t="s">
        <v>131</v>
      </c>
      <c r="J70" s="57" t="s">
        <v>120</v>
      </c>
      <c r="K70" s="39" t="s">
        <v>12</v>
      </c>
      <c r="L70" s="11">
        <v>3.82</v>
      </c>
      <c r="M70" s="33">
        <v>3.5533333333333341</v>
      </c>
      <c r="N70" s="34">
        <v>1.63</v>
      </c>
      <c r="O70" s="33">
        <v>0</v>
      </c>
      <c r="P70" s="47">
        <f t="shared" si="27"/>
        <v>-3.6</v>
      </c>
      <c r="Q70" s="49">
        <f t="shared" si="59"/>
        <v>6.5599999999999934</v>
      </c>
      <c r="R70" s="80"/>
    </row>
    <row r="71" spans="1:18" outlineLevel="1" x14ac:dyDescent="0.2">
      <c r="A71" s="97"/>
      <c r="B71" s="40">
        <f t="shared" si="14"/>
        <v>68</v>
      </c>
      <c r="C71" s="31" t="s">
        <v>184</v>
      </c>
      <c r="D71" s="68">
        <v>44098</v>
      </c>
      <c r="E71" s="31" t="s">
        <v>26</v>
      </c>
      <c r="F71" s="57" t="s">
        <v>25</v>
      </c>
      <c r="G71" s="57" t="s">
        <v>66</v>
      </c>
      <c r="H71" s="57">
        <v>1200</v>
      </c>
      <c r="I71" s="60" t="s">
        <v>131</v>
      </c>
      <c r="J71" s="57" t="s">
        <v>120</v>
      </c>
      <c r="K71" s="39" t="s">
        <v>65</v>
      </c>
      <c r="L71" s="11">
        <v>5.09</v>
      </c>
      <c r="M71" s="33">
        <v>2.4381818181818184</v>
      </c>
      <c r="N71" s="34">
        <v>1.91</v>
      </c>
      <c r="O71" s="33">
        <v>2.6742857142857148</v>
      </c>
      <c r="P71" s="47">
        <f t="shared" si="27"/>
        <v>-5.0999999999999996</v>
      </c>
      <c r="Q71" s="49">
        <f t="shared" si="59"/>
        <v>1.4599999999999937</v>
      </c>
      <c r="R71" s="80"/>
    </row>
    <row r="72" spans="1:18" outlineLevel="1" x14ac:dyDescent="0.2">
      <c r="A72" s="97"/>
      <c r="B72" s="40">
        <f t="shared" si="14"/>
        <v>69</v>
      </c>
      <c r="C72" s="31" t="s">
        <v>185</v>
      </c>
      <c r="D72" s="68">
        <v>44098</v>
      </c>
      <c r="E72" s="31" t="s">
        <v>26</v>
      </c>
      <c r="F72" s="57" t="s">
        <v>36</v>
      </c>
      <c r="G72" s="57" t="s">
        <v>66</v>
      </c>
      <c r="H72" s="57">
        <v>1000</v>
      </c>
      <c r="I72" s="60" t="s">
        <v>131</v>
      </c>
      <c r="J72" s="57" t="s">
        <v>120</v>
      </c>
      <c r="K72" s="39" t="s">
        <v>9</v>
      </c>
      <c r="L72" s="11">
        <v>3.45</v>
      </c>
      <c r="M72" s="33">
        <v>4.0813793103448273</v>
      </c>
      <c r="N72" s="34">
        <v>1.43</v>
      </c>
      <c r="O72" s="33">
        <v>0</v>
      </c>
      <c r="P72" s="47">
        <f t="shared" si="27"/>
        <v>10</v>
      </c>
      <c r="Q72" s="49">
        <f t="shared" si="59"/>
        <v>11.459999999999994</v>
      </c>
      <c r="R72" s="80"/>
    </row>
    <row r="73" spans="1:18" outlineLevel="1" collapsed="1" x14ac:dyDescent="0.2">
      <c r="A73" s="97"/>
      <c r="B73" s="40">
        <f t="shared" si="14"/>
        <v>70</v>
      </c>
      <c r="C73" s="31" t="s">
        <v>186</v>
      </c>
      <c r="D73" s="68">
        <v>44098</v>
      </c>
      <c r="E73" s="31" t="s">
        <v>26</v>
      </c>
      <c r="F73" s="57" t="s">
        <v>36</v>
      </c>
      <c r="G73" s="57" t="s">
        <v>66</v>
      </c>
      <c r="H73" s="57">
        <v>1000</v>
      </c>
      <c r="I73" s="60" t="s">
        <v>131</v>
      </c>
      <c r="J73" s="57" t="s">
        <v>120</v>
      </c>
      <c r="K73" s="39" t="s">
        <v>12</v>
      </c>
      <c r="L73" s="11">
        <v>3.67</v>
      </c>
      <c r="M73" s="33">
        <v>3.7269767441860466</v>
      </c>
      <c r="N73" s="34">
        <v>1.73</v>
      </c>
      <c r="O73" s="33">
        <v>5.0991304347826079</v>
      </c>
      <c r="P73" s="47">
        <f t="shared" si="27"/>
        <v>0</v>
      </c>
      <c r="Q73" s="49">
        <f t="shared" si="59"/>
        <v>11.459999999999994</v>
      </c>
      <c r="R73" s="80"/>
    </row>
    <row r="74" spans="1:18" outlineLevel="1" x14ac:dyDescent="0.2">
      <c r="A74" s="97"/>
      <c r="B74" s="40">
        <f t="shared" si="14"/>
        <v>71</v>
      </c>
      <c r="C74" s="31" t="s">
        <v>189</v>
      </c>
      <c r="D74" s="68">
        <v>44099</v>
      </c>
      <c r="E74" s="31" t="s">
        <v>11</v>
      </c>
      <c r="F74" s="57" t="s">
        <v>36</v>
      </c>
      <c r="G74" s="57" t="s">
        <v>66</v>
      </c>
      <c r="H74" s="57">
        <v>1200</v>
      </c>
      <c r="I74" s="60" t="s">
        <v>130</v>
      </c>
      <c r="J74" s="57" t="s">
        <v>120</v>
      </c>
      <c r="K74" s="39" t="s">
        <v>64</v>
      </c>
      <c r="L74" s="11">
        <v>11.42</v>
      </c>
      <c r="M74" s="33">
        <v>0.95761904761904748</v>
      </c>
      <c r="N74" s="34">
        <v>3.3</v>
      </c>
      <c r="O74" s="33">
        <v>0.41500000000000015</v>
      </c>
      <c r="P74" s="47">
        <f t="shared" si="27"/>
        <v>-1.4</v>
      </c>
      <c r="Q74" s="49">
        <f t="shared" si="59"/>
        <v>10.059999999999993</v>
      </c>
      <c r="R74" s="80"/>
    </row>
    <row r="75" spans="1:18" outlineLevel="1" x14ac:dyDescent="0.2">
      <c r="A75" s="97"/>
      <c r="B75" s="40">
        <f t="shared" si="14"/>
        <v>72</v>
      </c>
      <c r="C75" s="31" t="s">
        <v>187</v>
      </c>
      <c r="D75" s="68">
        <v>44099</v>
      </c>
      <c r="E75" s="31" t="s">
        <v>27</v>
      </c>
      <c r="F75" s="57" t="s">
        <v>10</v>
      </c>
      <c r="G75" s="57" t="s">
        <v>188</v>
      </c>
      <c r="H75" s="57">
        <v>955</v>
      </c>
      <c r="I75" s="60" t="s">
        <v>131</v>
      </c>
      <c r="J75" s="57" t="s">
        <v>120</v>
      </c>
      <c r="K75" s="39" t="s">
        <v>9</v>
      </c>
      <c r="L75" s="11">
        <v>2.21</v>
      </c>
      <c r="M75" s="33">
        <v>8.2235897435897432</v>
      </c>
      <c r="N75" s="34">
        <v>1.26</v>
      </c>
      <c r="O75" s="33">
        <v>0</v>
      </c>
      <c r="P75" s="47">
        <f t="shared" si="27"/>
        <v>10</v>
      </c>
      <c r="Q75" s="49">
        <f t="shared" si="59"/>
        <v>20.059999999999995</v>
      </c>
      <c r="R75" s="80"/>
    </row>
    <row r="76" spans="1:18" outlineLevel="1" x14ac:dyDescent="0.2">
      <c r="A76" s="97"/>
      <c r="B76" s="40">
        <f t="shared" si="14"/>
        <v>73</v>
      </c>
      <c r="C76" s="31" t="s">
        <v>97</v>
      </c>
      <c r="D76" s="68">
        <v>44099</v>
      </c>
      <c r="E76" s="31" t="s">
        <v>27</v>
      </c>
      <c r="F76" s="57" t="s">
        <v>41</v>
      </c>
      <c r="G76" s="57" t="s">
        <v>190</v>
      </c>
      <c r="H76" s="57">
        <v>1200</v>
      </c>
      <c r="I76" s="60" t="s">
        <v>130</v>
      </c>
      <c r="J76" s="57" t="s">
        <v>120</v>
      </c>
      <c r="K76" s="39" t="s">
        <v>9</v>
      </c>
      <c r="L76" s="11">
        <v>3.65</v>
      </c>
      <c r="M76" s="33">
        <v>3.7819047619047619</v>
      </c>
      <c r="N76" s="34">
        <v>1.52</v>
      </c>
      <c r="O76" s="33">
        <v>0</v>
      </c>
      <c r="P76" s="47">
        <f t="shared" si="27"/>
        <v>10</v>
      </c>
      <c r="Q76" s="49">
        <f t="shared" si="59"/>
        <v>30.059999999999995</v>
      </c>
      <c r="R76" s="80"/>
    </row>
    <row r="77" spans="1:18" outlineLevel="1" x14ac:dyDescent="0.2">
      <c r="A77" s="97"/>
      <c r="B77" s="55">
        <f t="shared" si="14"/>
        <v>74</v>
      </c>
      <c r="C77" s="10" t="s">
        <v>89</v>
      </c>
      <c r="D77" s="46">
        <v>44100</v>
      </c>
      <c r="E77" s="10" t="s">
        <v>49</v>
      </c>
      <c r="F77" s="58" t="s">
        <v>46</v>
      </c>
      <c r="G77" s="58" t="s">
        <v>190</v>
      </c>
      <c r="H77" s="58">
        <v>1400</v>
      </c>
      <c r="I77" s="63" t="s">
        <v>130</v>
      </c>
      <c r="J77" s="58" t="s">
        <v>120</v>
      </c>
      <c r="K77" s="41" t="s">
        <v>61</v>
      </c>
      <c r="L77" s="42">
        <v>6.57</v>
      </c>
      <c r="M77" s="43">
        <v>1.8009090909090912</v>
      </c>
      <c r="N77" s="44">
        <v>2.02</v>
      </c>
      <c r="O77" s="43">
        <v>1.7799999999999996</v>
      </c>
      <c r="P77" s="48">
        <f t="shared" si="27"/>
        <v>-3.6</v>
      </c>
      <c r="Q77" s="52">
        <f t="shared" si="59"/>
        <v>26.459999999999994</v>
      </c>
      <c r="R77" s="80"/>
    </row>
    <row r="78" spans="1:18" outlineLevel="1" x14ac:dyDescent="0.2">
      <c r="A78" s="97"/>
      <c r="B78" s="40">
        <f t="shared" si="14"/>
        <v>75</v>
      </c>
      <c r="C78" s="31" t="s">
        <v>192</v>
      </c>
      <c r="D78" s="68">
        <v>44106</v>
      </c>
      <c r="E78" s="31" t="s">
        <v>79</v>
      </c>
      <c r="F78" s="57" t="s">
        <v>36</v>
      </c>
      <c r="G78" s="57" t="s">
        <v>66</v>
      </c>
      <c r="H78" s="57">
        <v>1000</v>
      </c>
      <c r="I78" s="60" t="s">
        <v>131</v>
      </c>
      <c r="J78" s="57" t="s">
        <v>120</v>
      </c>
      <c r="K78" s="39" t="s">
        <v>12</v>
      </c>
      <c r="L78" s="11">
        <v>5.99</v>
      </c>
      <c r="M78" s="33">
        <v>2</v>
      </c>
      <c r="N78" s="34">
        <v>1.92</v>
      </c>
      <c r="O78" s="33">
        <v>2.1459340659340658</v>
      </c>
      <c r="P78" s="47">
        <f t="shared" si="27"/>
        <v>0</v>
      </c>
      <c r="Q78" s="49">
        <f t="shared" si="59"/>
        <v>26.459999999999994</v>
      </c>
      <c r="R78" s="80"/>
    </row>
    <row r="79" spans="1:18" outlineLevel="1" x14ac:dyDescent="0.2">
      <c r="A79" s="97"/>
      <c r="B79" s="40">
        <f t="shared" si="14"/>
        <v>76</v>
      </c>
      <c r="C79" s="31" t="s">
        <v>193</v>
      </c>
      <c r="D79" s="68">
        <v>44106</v>
      </c>
      <c r="E79" s="31" t="s">
        <v>79</v>
      </c>
      <c r="F79" s="57" t="s">
        <v>36</v>
      </c>
      <c r="G79" s="57" t="s">
        <v>66</v>
      </c>
      <c r="H79" s="57">
        <v>1000</v>
      </c>
      <c r="I79" s="60" t="s">
        <v>131</v>
      </c>
      <c r="J79" s="57" t="s">
        <v>120</v>
      </c>
      <c r="K79" s="39" t="s">
        <v>65</v>
      </c>
      <c r="L79" s="11">
        <v>5</v>
      </c>
      <c r="M79" s="33">
        <v>2.4949999999999997</v>
      </c>
      <c r="N79" s="34">
        <v>1.71</v>
      </c>
      <c r="O79" s="33">
        <v>0</v>
      </c>
      <c r="P79" s="47">
        <f t="shared" si="27"/>
        <v>-2.5</v>
      </c>
      <c r="Q79" s="49">
        <f t="shared" si="59"/>
        <v>23.959999999999994</v>
      </c>
      <c r="R79" s="80"/>
    </row>
    <row r="80" spans="1:18" outlineLevel="1" collapsed="1" x14ac:dyDescent="0.2">
      <c r="A80" s="97"/>
      <c r="B80" s="40">
        <f t="shared" si="14"/>
        <v>77</v>
      </c>
      <c r="C80" s="31" t="s">
        <v>166</v>
      </c>
      <c r="D80" s="68">
        <v>44107</v>
      </c>
      <c r="E80" s="31" t="s">
        <v>31</v>
      </c>
      <c r="F80" s="57" t="s">
        <v>29</v>
      </c>
      <c r="G80" s="57" t="s">
        <v>176</v>
      </c>
      <c r="H80" s="57">
        <v>1800</v>
      </c>
      <c r="I80" s="60" t="s">
        <v>131</v>
      </c>
      <c r="J80" s="57" t="s">
        <v>120</v>
      </c>
      <c r="K80" s="39" t="s">
        <v>196</v>
      </c>
      <c r="L80" s="11">
        <v>26.56</v>
      </c>
      <c r="M80" s="33">
        <v>0.39235294117647057</v>
      </c>
      <c r="N80" s="34">
        <v>5.56</v>
      </c>
      <c r="O80" s="33">
        <v>7.999999999999996E-2</v>
      </c>
      <c r="P80" s="47">
        <f t="shared" si="27"/>
        <v>-0.5</v>
      </c>
      <c r="Q80" s="49">
        <f t="shared" ref="Q80" si="60">P80+Q79</f>
        <v>23.459999999999994</v>
      </c>
      <c r="R80" s="80"/>
    </row>
    <row r="81" spans="1:39" outlineLevel="1" x14ac:dyDescent="0.2">
      <c r="A81" s="97"/>
      <c r="B81" s="40">
        <f t="shared" si="14"/>
        <v>78</v>
      </c>
      <c r="C81" s="31" t="s">
        <v>194</v>
      </c>
      <c r="D81" s="68">
        <v>44107</v>
      </c>
      <c r="E81" s="31" t="s">
        <v>47</v>
      </c>
      <c r="F81" s="57" t="s">
        <v>36</v>
      </c>
      <c r="G81" s="57" t="s">
        <v>66</v>
      </c>
      <c r="H81" s="57">
        <v>1000</v>
      </c>
      <c r="I81" s="60" t="s">
        <v>131</v>
      </c>
      <c r="J81" s="57" t="s">
        <v>177</v>
      </c>
      <c r="K81" s="39" t="s">
        <v>9</v>
      </c>
      <c r="L81" s="11">
        <v>3.78</v>
      </c>
      <c r="M81" s="33">
        <v>3.5888888888888886</v>
      </c>
      <c r="N81" s="34">
        <v>1.62</v>
      </c>
      <c r="O81" s="33">
        <v>0</v>
      </c>
      <c r="P81" s="47">
        <f t="shared" si="27"/>
        <v>10</v>
      </c>
      <c r="Q81" s="49">
        <f t="shared" ref="Q81:Q85" si="61">P81+Q80</f>
        <v>33.459999999999994</v>
      </c>
      <c r="R81" s="80"/>
    </row>
    <row r="82" spans="1:39" outlineLevel="1" x14ac:dyDescent="0.2">
      <c r="A82" s="97"/>
      <c r="B82" s="40">
        <f t="shared" si="14"/>
        <v>79</v>
      </c>
      <c r="C82" s="31" t="s">
        <v>195</v>
      </c>
      <c r="D82" s="68">
        <v>44108</v>
      </c>
      <c r="E82" s="31" t="s">
        <v>30</v>
      </c>
      <c r="F82" s="57" t="s">
        <v>36</v>
      </c>
      <c r="G82" s="57" t="s">
        <v>66</v>
      </c>
      <c r="H82" s="57">
        <v>1600</v>
      </c>
      <c r="I82" s="60" t="s">
        <v>130</v>
      </c>
      <c r="J82" s="57" t="s">
        <v>120</v>
      </c>
      <c r="K82" s="39" t="s">
        <v>110</v>
      </c>
      <c r="L82" s="11">
        <v>15.76</v>
      </c>
      <c r="M82" s="33">
        <v>0.67679245283018885</v>
      </c>
      <c r="N82" s="34">
        <v>4.5</v>
      </c>
      <c r="O82" s="33">
        <v>0.19000000000000003</v>
      </c>
      <c r="P82" s="47">
        <f t="shared" si="27"/>
        <v>-0.9</v>
      </c>
      <c r="Q82" s="49">
        <f t="shared" si="61"/>
        <v>32.559999999999995</v>
      </c>
      <c r="R82" s="80"/>
    </row>
    <row r="83" spans="1:39" outlineLevel="1" x14ac:dyDescent="0.2">
      <c r="A83" s="97"/>
      <c r="B83" s="40">
        <f t="shared" si="14"/>
        <v>80</v>
      </c>
      <c r="C83" s="31" t="s">
        <v>81</v>
      </c>
      <c r="D83" s="68">
        <v>44108</v>
      </c>
      <c r="E83" s="31" t="s">
        <v>35</v>
      </c>
      <c r="F83" s="57" t="s">
        <v>10</v>
      </c>
      <c r="G83" s="57" t="s">
        <v>66</v>
      </c>
      <c r="H83" s="57">
        <v>1200</v>
      </c>
      <c r="I83" s="60" t="s">
        <v>130</v>
      </c>
      <c r="J83" s="57" t="s">
        <v>120</v>
      </c>
      <c r="K83" s="39" t="s">
        <v>9</v>
      </c>
      <c r="L83" s="11">
        <v>3.12</v>
      </c>
      <c r="M83" s="33">
        <v>4.7223529411764709</v>
      </c>
      <c r="N83" s="34">
        <v>1.41</v>
      </c>
      <c r="O83" s="33">
        <v>0</v>
      </c>
      <c r="P83" s="47">
        <f t="shared" si="27"/>
        <v>10</v>
      </c>
      <c r="Q83" s="49">
        <f t="shared" si="61"/>
        <v>42.559999999999995</v>
      </c>
      <c r="R83" s="80"/>
    </row>
    <row r="84" spans="1:39" outlineLevel="1" x14ac:dyDescent="0.2">
      <c r="A84" s="97"/>
      <c r="B84" s="40">
        <f t="shared" si="14"/>
        <v>81</v>
      </c>
      <c r="C84" s="31" t="s">
        <v>158</v>
      </c>
      <c r="D84" s="68">
        <v>44108</v>
      </c>
      <c r="E84" s="31" t="s">
        <v>35</v>
      </c>
      <c r="F84" s="57" t="s">
        <v>48</v>
      </c>
      <c r="G84" s="57" t="s">
        <v>68</v>
      </c>
      <c r="H84" s="57">
        <v>1200</v>
      </c>
      <c r="I84" s="60" t="s">
        <v>130</v>
      </c>
      <c r="J84" s="57" t="s">
        <v>120</v>
      </c>
      <c r="K84" s="39" t="s">
        <v>9</v>
      </c>
      <c r="L84" s="11">
        <v>2.04</v>
      </c>
      <c r="M84" s="33">
        <v>9.6557575757575744</v>
      </c>
      <c r="N84" s="34">
        <v>1.19</v>
      </c>
      <c r="O84" s="33">
        <v>0</v>
      </c>
      <c r="P84" s="47">
        <f t="shared" si="27"/>
        <v>10</v>
      </c>
      <c r="Q84" s="49">
        <f t="shared" si="61"/>
        <v>52.559999999999995</v>
      </c>
      <c r="R84" s="80"/>
    </row>
    <row r="85" spans="1:39" outlineLevel="1" x14ac:dyDescent="0.2">
      <c r="A85" s="97"/>
      <c r="B85" s="40">
        <f t="shared" si="14"/>
        <v>82</v>
      </c>
      <c r="C85" s="31" t="s">
        <v>180</v>
      </c>
      <c r="D85" s="68">
        <v>44109</v>
      </c>
      <c r="E85" s="31" t="s">
        <v>28</v>
      </c>
      <c r="F85" s="57" t="s">
        <v>36</v>
      </c>
      <c r="G85" s="57" t="s">
        <v>66</v>
      </c>
      <c r="H85" s="57">
        <v>1200</v>
      </c>
      <c r="I85" s="60" t="s">
        <v>131</v>
      </c>
      <c r="J85" s="57" t="s">
        <v>120</v>
      </c>
      <c r="K85" s="39" t="s">
        <v>12</v>
      </c>
      <c r="L85" s="11">
        <v>1.96</v>
      </c>
      <c r="M85" s="33">
        <v>10.430733137829911</v>
      </c>
      <c r="N85" s="34">
        <v>1.1599999999999999</v>
      </c>
      <c r="O85" s="33">
        <v>0</v>
      </c>
      <c r="P85" s="47">
        <f t="shared" si="27"/>
        <v>-10.4</v>
      </c>
      <c r="Q85" s="49">
        <f t="shared" si="61"/>
        <v>42.16</v>
      </c>
      <c r="R85" s="80"/>
    </row>
    <row r="86" spans="1:39" outlineLevel="1" x14ac:dyDescent="0.2">
      <c r="A86" s="97"/>
      <c r="B86" s="40">
        <f t="shared" si="14"/>
        <v>83</v>
      </c>
      <c r="C86" s="31" t="s">
        <v>186</v>
      </c>
      <c r="D86" s="68">
        <v>44110</v>
      </c>
      <c r="E86" s="31" t="s">
        <v>53</v>
      </c>
      <c r="F86" s="57" t="s">
        <v>34</v>
      </c>
      <c r="G86" s="57" t="s">
        <v>66</v>
      </c>
      <c r="H86" s="57">
        <v>1000</v>
      </c>
      <c r="I86" s="60" t="s">
        <v>131</v>
      </c>
      <c r="J86" s="57" t="s">
        <v>120</v>
      </c>
      <c r="K86" s="39" t="s">
        <v>73</v>
      </c>
      <c r="L86" s="11">
        <v>3.08</v>
      </c>
      <c r="M86" s="33">
        <v>4.8278787878787872</v>
      </c>
      <c r="N86" s="34">
        <v>1.39</v>
      </c>
      <c r="O86" s="33">
        <v>0</v>
      </c>
      <c r="P86" s="47">
        <f t="shared" si="27"/>
        <v>-4.8</v>
      </c>
      <c r="Q86" s="49">
        <f t="shared" ref="Q86" si="62">P86+Q85</f>
        <v>37.36</v>
      </c>
      <c r="R86" s="80"/>
    </row>
    <row r="87" spans="1:39" outlineLevel="1" x14ac:dyDescent="0.2">
      <c r="A87" s="97"/>
      <c r="B87" s="40">
        <f t="shared" si="14"/>
        <v>84</v>
      </c>
      <c r="C87" s="31" t="s">
        <v>199</v>
      </c>
      <c r="D87" s="68">
        <v>44111</v>
      </c>
      <c r="E87" s="31" t="s">
        <v>40</v>
      </c>
      <c r="F87" s="57" t="s">
        <v>25</v>
      </c>
      <c r="G87" s="57" t="s">
        <v>66</v>
      </c>
      <c r="H87" s="57">
        <v>1000</v>
      </c>
      <c r="I87" s="60" t="s">
        <v>131</v>
      </c>
      <c r="J87" s="57" t="s">
        <v>120</v>
      </c>
      <c r="K87" s="39" t="s">
        <v>9</v>
      </c>
      <c r="L87" s="11">
        <v>3.2</v>
      </c>
      <c r="M87" s="33">
        <v>4.5326007326007325</v>
      </c>
      <c r="N87" s="34">
        <v>1.55</v>
      </c>
      <c r="O87" s="33">
        <v>0</v>
      </c>
      <c r="P87" s="47">
        <f>ROUND(IF(OR($K87="1st",$K87="WON"),($L87*$M87)+($N87*$O87),IF(OR($K87="2nd",$K87="3rd"),IF($N87="NTD",0,($N87*$O87))))-($M87+$O87),1)</f>
        <v>10</v>
      </c>
      <c r="Q87" s="49">
        <f t="shared" ref="Q87" si="63">P87+Q86</f>
        <v>47.36</v>
      </c>
      <c r="R87" s="80"/>
    </row>
    <row r="88" spans="1:39" outlineLevel="1" x14ac:dyDescent="0.2">
      <c r="A88" s="97"/>
      <c r="B88" s="40">
        <f t="shared" si="14"/>
        <v>85</v>
      </c>
      <c r="C88" s="31" t="s">
        <v>200</v>
      </c>
      <c r="D88" s="68">
        <v>44113</v>
      </c>
      <c r="E88" s="31" t="s">
        <v>32</v>
      </c>
      <c r="F88" s="57" t="s">
        <v>25</v>
      </c>
      <c r="G88" s="57" t="s">
        <v>66</v>
      </c>
      <c r="H88" s="57">
        <v>1000</v>
      </c>
      <c r="I88" s="60" t="s">
        <v>128</v>
      </c>
      <c r="J88" s="57" t="s">
        <v>120</v>
      </c>
      <c r="K88" s="39" t="s">
        <v>8</v>
      </c>
      <c r="L88" s="11">
        <v>1.76</v>
      </c>
      <c r="M88" s="33" t="s">
        <v>38</v>
      </c>
      <c r="N88" s="34">
        <v>1.3</v>
      </c>
      <c r="O88" s="33" t="s">
        <v>38</v>
      </c>
      <c r="P88" s="47">
        <v>0</v>
      </c>
      <c r="Q88" s="49">
        <f t="shared" ref="Q88" si="64">P88+Q87</f>
        <v>47.36</v>
      </c>
      <c r="R88" s="80"/>
    </row>
    <row r="89" spans="1:39" s="77" customFormat="1" outlineLevel="1" x14ac:dyDescent="0.2">
      <c r="A89" s="99"/>
      <c r="B89" s="40">
        <f t="shared" si="14"/>
        <v>86</v>
      </c>
      <c r="C89" s="31" t="s">
        <v>103</v>
      </c>
      <c r="D89" s="68">
        <v>44113</v>
      </c>
      <c r="E89" s="31" t="s">
        <v>32</v>
      </c>
      <c r="F89" s="57" t="s">
        <v>25</v>
      </c>
      <c r="G89" s="57" t="s">
        <v>66</v>
      </c>
      <c r="H89" s="57">
        <v>1000</v>
      </c>
      <c r="I89" s="60" t="s">
        <v>128</v>
      </c>
      <c r="J89" s="57" t="s">
        <v>120</v>
      </c>
      <c r="K89" s="39" t="s">
        <v>9</v>
      </c>
      <c r="L89" s="11">
        <v>5.33</v>
      </c>
      <c r="M89" s="33">
        <v>2.3147058823529414</v>
      </c>
      <c r="N89" s="34">
        <v>2.12</v>
      </c>
      <c r="O89" s="33">
        <v>2.0355555555555558</v>
      </c>
      <c r="P89" s="47">
        <f>ROUND(IF(OR($K89="1st",$K89="WON"),($L89*$M89)+($N89*$O89),IF(OR($K89="2nd",$K89="3rd"),IF($N89="NTD",0,($N89*$O89))))-($M89+$O89),1)</f>
        <v>12.3</v>
      </c>
      <c r="Q89" s="49">
        <f t="shared" ref="Q89" si="65">P89+Q88</f>
        <v>59.66</v>
      </c>
      <c r="R89" s="81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</row>
    <row r="90" spans="1:39" s="77" customFormat="1" outlineLevel="1" x14ac:dyDescent="0.2">
      <c r="A90" s="99"/>
      <c r="B90" s="40">
        <f t="shared" si="14"/>
        <v>87</v>
      </c>
      <c r="C90" s="31" t="s">
        <v>192</v>
      </c>
      <c r="D90" s="68">
        <v>44120</v>
      </c>
      <c r="E90" s="31" t="s">
        <v>14</v>
      </c>
      <c r="F90" s="57" t="s">
        <v>36</v>
      </c>
      <c r="G90" s="57" t="s">
        <v>66</v>
      </c>
      <c r="H90" s="57">
        <v>1100</v>
      </c>
      <c r="I90" s="60" t="s">
        <v>130</v>
      </c>
      <c r="J90" s="57" t="s">
        <v>120</v>
      </c>
      <c r="K90" s="39" t="s">
        <v>85</v>
      </c>
      <c r="L90" s="11">
        <v>9.82</v>
      </c>
      <c r="M90" s="33">
        <v>1.1325308641975309</v>
      </c>
      <c r="N90" s="34">
        <v>3.35</v>
      </c>
      <c r="O90" s="33">
        <v>0.48444444444444401</v>
      </c>
      <c r="P90" s="47">
        <f t="shared" si="27"/>
        <v>-1.6</v>
      </c>
      <c r="Q90" s="49">
        <f t="shared" ref="Q90" si="66">P90+Q89</f>
        <v>58.059999999999995</v>
      </c>
      <c r="R90" s="81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</row>
    <row r="91" spans="1:39" s="77" customFormat="1" outlineLevel="1" x14ac:dyDescent="0.2">
      <c r="A91" s="99"/>
      <c r="B91" s="40">
        <f t="shared" si="14"/>
        <v>88</v>
      </c>
      <c r="C91" s="31" t="s">
        <v>99</v>
      </c>
      <c r="D91" s="68">
        <v>44120</v>
      </c>
      <c r="E91" s="31" t="s">
        <v>44</v>
      </c>
      <c r="F91" s="57" t="s">
        <v>25</v>
      </c>
      <c r="G91" s="57" t="s">
        <v>66</v>
      </c>
      <c r="H91" s="57">
        <v>1000</v>
      </c>
      <c r="I91" s="60" t="s">
        <v>130</v>
      </c>
      <c r="J91" s="57" t="s">
        <v>120</v>
      </c>
      <c r="K91" s="39" t="s">
        <v>8</v>
      </c>
      <c r="L91" s="11">
        <v>5.04</v>
      </c>
      <c r="M91" s="33">
        <v>2.4705681818181815</v>
      </c>
      <c r="N91" s="34">
        <v>1.97</v>
      </c>
      <c r="O91" s="33">
        <v>2.5276190476190479</v>
      </c>
      <c r="P91" s="47">
        <f t="shared" si="27"/>
        <v>0</v>
      </c>
      <c r="Q91" s="49">
        <f>P91+Q90</f>
        <v>58.059999999999995</v>
      </c>
      <c r="R91" s="81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</row>
    <row r="92" spans="1:39" outlineLevel="1" x14ac:dyDescent="0.2">
      <c r="A92" s="97"/>
      <c r="B92" s="40">
        <f t="shared" si="14"/>
        <v>89</v>
      </c>
      <c r="C92" s="31" t="s">
        <v>157</v>
      </c>
      <c r="D92" s="68">
        <v>44120</v>
      </c>
      <c r="E92" s="31" t="s">
        <v>44</v>
      </c>
      <c r="F92" s="57" t="s">
        <v>36</v>
      </c>
      <c r="G92" s="57" t="s">
        <v>66</v>
      </c>
      <c r="H92" s="57">
        <v>1200</v>
      </c>
      <c r="I92" s="60" t="s">
        <v>130</v>
      </c>
      <c r="J92" s="57" t="s">
        <v>120</v>
      </c>
      <c r="K92" s="39" t="s">
        <v>73</v>
      </c>
      <c r="L92" s="11">
        <v>4.4000000000000004</v>
      </c>
      <c r="M92" s="33">
        <v>2.9316701607267643</v>
      </c>
      <c r="N92" s="34">
        <v>1.77</v>
      </c>
      <c r="O92" s="33">
        <v>0</v>
      </c>
      <c r="P92" s="47">
        <f t="shared" si="27"/>
        <v>-2.9</v>
      </c>
      <c r="Q92" s="49">
        <f t="shared" ref="Q92" si="67">P92+Q91</f>
        <v>55.16</v>
      </c>
      <c r="R92" s="80"/>
    </row>
    <row r="93" spans="1:39" outlineLevel="1" x14ac:dyDescent="0.2">
      <c r="A93" s="97"/>
      <c r="B93" s="40">
        <f t="shared" si="14"/>
        <v>90</v>
      </c>
      <c r="C93" s="31" t="s">
        <v>202</v>
      </c>
      <c r="D93" s="68">
        <v>44121</v>
      </c>
      <c r="E93" s="31" t="s">
        <v>90</v>
      </c>
      <c r="F93" s="57" t="s">
        <v>25</v>
      </c>
      <c r="G93" s="57" t="s">
        <v>66</v>
      </c>
      <c r="H93" s="57">
        <v>1200</v>
      </c>
      <c r="I93" s="60" t="s">
        <v>130</v>
      </c>
      <c r="J93" s="57" t="s">
        <v>120</v>
      </c>
      <c r="K93" s="39" t="s">
        <v>9</v>
      </c>
      <c r="L93" s="11">
        <v>2.2799999999999998</v>
      </c>
      <c r="M93" s="33">
        <v>7.8351219512195129</v>
      </c>
      <c r="N93" s="34">
        <v>1.26</v>
      </c>
      <c r="O93" s="33">
        <v>0</v>
      </c>
      <c r="P93" s="47">
        <f t="shared" si="27"/>
        <v>10</v>
      </c>
      <c r="Q93" s="49">
        <f t="shared" ref="Q93" si="68">P93+Q92</f>
        <v>65.16</v>
      </c>
      <c r="R93" s="80"/>
    </row>
    <row r="94" spans="1:39" outlineLevel="1" x14ac:dyDescent="0.2">
      <c r="A94" s="97"/>
      <c r="B94" s="40">
        <f t="shared" si="14"/>
        <v>91</v>
      </c>
      <c r="C94" s="31" t="s">
        <v>205</v>
      </c>
      <c r="D94" s="68">
        <v>44123</v>
      </c>
      <c r="E94" s="31" t="s">
        <v>39</v>
      </c>
      <c r="F94" s="57" t="s">
        <v>10</v>
      </c>
      <c r="G94" s="57" t="s">
        <v>66</v>
      </c>
      <c r="H94" s="57">
        <v>1200</v>
      </c>
      <c r="I94" s="60" t="s">
        <v>130</v>
      </c>
      <c r="J94" s="57" t="s">
        <v>120</v>
      </c>
      <c r="K94" s="39" t="s">
        <v>9</v>
      </c>
      <c r="L94" s="11">
        <v>1.66</v>
      </c>
      <c r="M94" s="33">
        <v>15.213414932680537</v>
      </c>
      <c r="N94" s="34">
        <v>1.1200000000000001</v>
      </c>
      <c r="O94" s="33">
        <v>0</v>
      </c>
      <c r="P94" s="47">
        <f t="shared" si="27"/>
        <v>10</v>
      </c>
      <c r="Q94" s="49">
        <f t="shared" ref="Q94" si="69">P94+Q93</f>
        <v>75.16</v>
      </c>
      <c r="R94" s="80"/>
    </row>
    <row r="95" spans="1:39" outlineLevel="1" x14ac:dyDescent="0.2">
      <c r="A95" s="97"/>
      <c r="B95" s="40">
        <f t="shared" si="14"/>
        <v>92</v>
      </c>
      <c r="C95" s="31" t="s">
        <v>207</v>
      </c>
      <c r="D95" s="68">
        <v>44124</v>
      </c>
      <c r="E95" s="31" t="s">
        <v>55</v>
      </c>
      <c r="F95" s="57" t="s">
        <v>25</v>
      </c>
      <c r="G95" s="57" t="s">
        <v>66</v>
      </c>
      <c r="H95" s="57">
        <v>1200</v>
      </c>
      <c r="I95" s="60" t="s">
        <v>130</v>
      </c>
      <c r="J95" s="57" t="s">
        <v>120</v>
      </c>
      <c r="K95" s="39" t="s">
        <v>8</v>
      </c>
      <c r="L95" s="11">
        <v>2.7</v>
      </c>
      <c r="M95" s="33">
        <v>5.8633403214535287</v>
      </c>
      <c r="N95" s="34">
        <v>1.43</v>
      </c>
      <c r="O95" s="33">
        <v>0</v>
      </c>
      <c r="P95" s="47">
        <f t="shared" si="27"/>
        <v>-5.9</v>
      </c>
      <c r="Q95" s="49">
        <f t="shared" ref="Q95" si="70">P95+Q94</f>
        <v>69.259999999999991</v>
      </c>
      <c r="R95" s="80"/>
    </row>
    <row r="96" spans="1:39" outlineLevel="1" x14ac:dyDescent="0.2">
      <c r="A96" s="97"/>
      <c r="B96" s="40">
        <f t="shared" si="14"/>
        <v>93</v>
      </c>
      <c r="C96" s="31" t="s">
        <v>208</v>
      </c>
      <c r="D96" s="68">
        <v>44126</v>
      </c>
      <c r="E96" s="31" t="s">
        <v>32</v>
      </c>
      <c r="F96" s="57" t="s">
        <v>10</v>
      </c>
      <c r="G96" s="57" t="s">
        <v>66</v>
      </c>
      <c r="H96" s="57">
        <v>1200</v>
      </c>
      <c r="I96" s="60" t="s">
        <v>131</v>
      </c>
      <c r="J96" s="57" t="s">
        <v>120</v>
      </c>
      <c r="K96" s="39" t="s">
        <v>8</v>
      </c>
      <c r="L96" s="11">
        <v>3.05</v>
      </c>
      <c r="M96" s="33">
        <v>4.8763636363636369</v>
      </c>
      <c r="N96" s="34">
        <v>1.46</v>
      </c>
      <c r="O96" s="33">
        <v>0</v>
      </c>
      <c r="P96" s="47">
        <f t="shared" si="27"/>
        <v>-4.9000000000000004</v>
      </c>
      <c r="Q96" s="49">
        <f t="shared" ref="Q96" si="71">P96+Q95</f>
        <v>64.359999999999985</v>
      </c>
      <c r="R96" s="80"/>
    </row>
    <row r="97" spans="1:18" outlineLevel="1" x14ac:dyDescent="0.2">
      <c r="A97" s="97"/>
      <c r="B97" s="40">
        <f t="shared" si="14"/>
        <v>94</v>
      </c>
      <c r="C97" s="31" t="s">
        <v>52</v>
      </c>
      <c r="D97" s="68">
        <v>44126</v>
      </c>
      <c r="E97" s="31" t="s">
        <v>32</v>
      </c>
      <c r="F97" s="57" t="s">
        <v>13</v>
      </c>
      <c r="G97" s="57" t="s">
        <v>68</v>
      </c>
      <c r="H97" s="57">
        <v>1200</v>
      </c>
      <c r="I97" s="60" t="s">
        <v>131</v>
      </c>
      <c r="J97" s="57" t="s">
        <v>120</v>
      </c>
      <c r="K97" s="39" t="s">
        <v>61</v>
      </c>
      <c r="L97" s="11">
        <v>15</v>
      </c>
      <c r="M97" s="33">
        <v>0.71714285714285708</v>
      </c>
      <c r="N97" s="34">
        <v>3.13</v>
      </c>
      <c r="O97" s="33">
        <v>0.32800000000000001</v>
      </c>
      <c r="P97" s="47">
        <f t="shared" si="27"/>
        <v>-1</v>
      </c>
      <c r="Q97" s="49">
        <f t="shared" ref="Q97" si="72">P97+Q96</f>
        <v>63.359999999999985</v>
      </c>
      <c r="R97" s="80"/>
    </row>
    <row r="98" spans="1:18" outlineLevel="1" x14ac:dyDescent="0.2">
      <c r="A98" s="97"/>
      <c r="B98" s="40">
        <f t="shared" si="14"/>
        <v>95</v>
      </c>
      <c r="C98" s="31" t="s">
        <v>209</v>
      </c>
      <c r="D98" s="68">
        <v>44127</v>
      </c>
      <c r="E98" s="31" t="s">
        <v>11</v>
      </c>
      <c r="F98" s="57" t="s">
        <v>25</v>
      </c>
      <c r="G98" s="57" t="s">
        <v>66</v>
      </c>
      <c r="H98" s="57">
        <v>1200</v>
      </c>
      <c r="I98" s="60" t="s">
        <v>131</v>
      </c>
      <c r="J98" s="57" t="s">
        <v>120</v>
      </c>
      <c r="K98" s="39" t="s">
        <v>8</v>
      </c>
      <c r="L98" s="11">
        <v>6.37</v>
      </c>
      <c r="M98" s="33">
        <v>1.8634883720930233</v>
      </c>
      <c r="N98" s="34">
        <v>2.12</v>
      </c>
      <c r="O98" s="33">
        <v>0</v>
      </c>
      <c r="P98" s="47">
        <f t="shared" si="27"/>
        <v>-1.9</v>
      </c>
      <c r="Q98" s="49">
        <f t="shared" ref="Q98" si="73">P98+Q97</f>
        <v>61.459999999999987</v>
      </c>
      <c r="R98" s="80"/>
    </row>
    <row r="99" spans="1:18" outlineLevel="1" x14ac:dyDescent="0.2">
      <c r="A99" s="97"/>
      <c r="B99" s="40">
        <f t="shared" si="14"/>
        <v>96</v>
      </c>
      <c r="C99" s="31" t="s">
        <v>211</v>
      </c>
      <c r="D99" s="68">
        <v>44127</v>
      </c>
      <c r="E99" s="31" t="s">
        <v>11</v>
      </c>
      <c r="F99" s="57" t="s">
        <v>25</v>
      </c>
      <c r="G99" s="57" t="s">
        <v>66</v>
      </c>
      <c r="H99" s="57">
        <v>1200</v>
      </c>
      <c r="I99" s="60" t="s">
        <v>131</v>
      </c>
      <c r="J99" s="57" t="s">
        <v>120</v>
      </c>
      <c r="K99" s="39" t="s">
        <v>9</v>
      </c>
      <c r="L99" s="11">
        <v>3</v>
      </c>
      <c r="M99" s="33">
        <v>4.9899999999999993</v>
      </c>
      <c r="N99" s="34">
        <v>1.43</v>
      </c>
      <c r="O99" s="33">
        <v>0</v>
      </c>
      <c r="P99" s="47">
        <f t="shared" si="27"/>
        <v>10</v>
      </c>
      <c r="Q99" s="49">
        <f t="shared" ref="Q99" si="74">P99+Q98</f>
        <v>71.45999999999998</v>
      </c>
      <c r="R99" s="80"/>
    </row>
    <row r="100" spans="1:18" outlineLevel="1" x14ac:dyDescent="0.2">
      <c r="A100" s="97"/>
      <c r="B100" s="40">
        <f t="shared" si="14"/>
        <v>97</v>
      </c>
      <c r="C100" s="31" t="s">
        <v>210</v>
      </c>
      <c r="D100" s="68">
        <v>44127</v>
      </c>
      <c r="E100" s="31" t="s">
        <v>11</v>
      </c>
      <c r="F100" s="57" t="s">
        <v>25</v>
      </c>
      <c r="G100" s="57" t="s">
        <v>66</v>
      </c>
      <c r="H100" s="57">
        <v>1200</v>
      </c>
      <c r="I100" s="60" t="s">
        <v>131</v>
      </c>
      <c r="J100" s="57" t="s">
        <v>120</v>
      </c>
      <c r="K100" s="39" t="s">
        <v>12</v>
      </c>
      <c r="L100" s="11">
        <v>7.33</v>
      </c>
      <c r="M100" s="33">
        <v>1.5727450980392157</v>
      </c>
      <c r="N100" s="34">
        <v>2.12</v>
      </c>
      <c r="O100" s="33">
        <v>0</v>
      </c>
      <c r="P100" s="47">
        <f t="shared" si="27"/>
        <v>-1.6</v>
      </c>
      <c r="Q100" s="49">
        <f t="shared" ref="Q100" si="75">P100+Q99</f>
        <v>69.859999999999985</v>
      </c>
      <c r="R100" s="80"/>
    </row>
    <row r="101" spans="1:18" outlineLevel="1" x14ac:dyDescent="0.2">
      <c r="A101" s="97"/>
      <c r="B101" s="40">
        <f t="shared" si="14"/>
        <v>98</v>
      </c>
      <c r="C101" s="31" t="s">
        <v>201</v>
      </c>
      <c r="D101" s="68">
        <v>44127</v>
      </c>
      <c r="E101" s="31" t="s">
        <v>11</v>
      </c>
      <c r="F101" s="57" t="s">
        <v>36</v>
      </c>
      <c r="G101" s="57" t="s">
        <v>66</v>
      </c>
      <c r="H101" s="57">
        <v>1200</v>
      </c>
      <c r="I101" s="60" t="s">
        <v>131</v>
      </c>
      <c r="J101" s="57" t="s">
        <v>120</v>
      </c>
      <c r="K101" s="39" t="s">
        <v>9</v>
      </c>
      <c r="L101" s="11">
        <v>3.23</v>
      </c>
      <c r="M101" s="33">
        <v>4.4869172932330823</v>
      </c>
      <c r="N101" s="34">
        <v>1.39</v>
      </c>
      <c r="O101" s="33">
        <v>0</v>
      </c>
      <c r="P101" s="47">
        <f t="shared" si="27"/>
        <v>10</v>
      </c>
      <c r="Q101" s="49">
        <f t="shared" ref="Q101" si="76">P101+Q100</f>
        <v>79.859999999999985</v>
      </c>
      <c r="R101" s="80"/>
    </row>
    <row r="102" spans="1:18" outlineLevel="1" x14ac:dyDescent="0.2">
      <c r="A102" s="97"/>
      <c r="B102" s="40">
        <f t="shared" si="14"/>
        <v>99</v>
      </c>
      <c r="C102" s="31" t="s">
        <v>212</v>
      </c>
      <c r="D102" s="68">
        <v>44128</v>
      </c>
      <c r="E102" s="31" t="s">
        <v>77</v>
      </c>
      <c r="F102" s="57" t="s">
        <v>36</v>
      </c>
      <c r="G102" s="57" t="s">
        <v>66</v>
      </c>
      <c r="H102" s="57">
        <v>1000</v>
      </c>
      <c r="I102" s="60" t="s">
        <v>130</v>
      </c>
      <c r="J102" s="57" t="s">
        <v>120</v>
      </c>
      <c r="K102" s="39" t="s">
        <v>12</v>
      </c>
      <c r="L102" s="11">
        <v>3.21</v>
      </c>
      <c r="M102" s="33">
        <v>4.5301234567901236</v>
      </c>
      <c r="N102" s="34">
        <v>1.42</v>
      </c>
      <c r="O102" s="33">
        <v>0</v>
      </c>
      <c r="P102" s="47">
        <f t="shared" si="27"/>
        <v>-4.5</v>
      </c>
      <c r="Q102" s="49">
        <f t="shared" ref="Q102" si="77">P102+Q101</f>
        <v>75.359999999999985</v>
      </c>
      <c r="R102" s="80"/>
    </row>
    <row r="103" spans="1:18" outlineLevel="1" x14ac:dyDescent="0.2">
      <c r="A103" s="97"/>
      <c r="B103" s="40">
        <f t="shared" si="14"/>
        <v>100</v>
      </c>
      <c r="C103" s="31" t="s">
        <v>213</v>
      </c>
      <c r="D103" s="68">
        <v>44129</v>
      </c>
      <c r="E103" s="31" t="s">
        <v>26</v>
      </c>
      <c r="F103" s="57" t="s">
        <v>25</v>
      </c>
      <c r="G103" s="57" t="s">
        <v>66</v>
      </c>
      <c r="H103" s="57">
        <v>1400</v>
      </c>
      <c r="I103" s="60" t="s">
        <v>132</v>
      </c>
      <c r="J103" s="57" t="s">
        <v>120</v>
      </c>
      <c r="K103" s="39" t="s">
        <v>9</v>
      </c>
      <c r="L103" s="11">
        <v>1.87</v>
      </c>
      <c r="M103" s="33">
        <v>11.496352201257862</v>
      </c>
      <c r="N103" s="34">
        <v>1.1499999999999999</v>
      </c>
      <c r="O103" s="33">
        <v>0</v>
      </c>
      <c r="P103" s="47">
        <f t="shared" si="27"/>
        <v>10</v>
      </c>
      <c r="Q103" s="49">
        <f t="shared" ref="Q103" si="78">P103+Q102</f>
        <v>85.359999999999985</v>
      </c>
      <c r="R103" s="80"/>
    </row>
    <row r="104" spans="1:18" outlineLevel="1" x14ac:dyDescent="0.2">
      <c r="A104" s="97"/>
      <c r="B104" s="40">
        <f t="shared" si="14"/>
        <v>101</v>
      </c>
      <c r="C104" s="31" t="s">
        <v>78</v>
      </c>
      <c r="D104" s="68">
        <v>44130</v>
      </c>
      <c r="E104" s="31" t="s">
        <v>28</v>
      </c>
      <c r="F104" s="57" t="s">
        <v>46</v>
      </c>
      <c r="G104" s="57" t="s">
        <v>69</v>
      </c>
      <c r="H104" s="57">
        <v>1200</v>
      </c>
      <c r="I104" s="60" t="s">
        <v>130</v>
      </c>
      <c r="J104" s="57" t="s">
        <v>120</v>
      </c>
      <c r="K104" s="39" t="s">
        <v>8</v>
      </c>
      <c r="L104" s="11">
        <v>9.5500000000000007</v>
      </c>
      <c r="M104" s="33">
        <v>1.1688235294117648</v>
      </c>
      <c r="N104" s="34">
        <v>2.62</v>
      </c>
      <c r="O104" s="33">
        <v>0.7088888888888889</v>
      </c>
      <c r="P104" s="47">
        <f t="shared" ref="P104:P359" si="79">ROUND(IF(OR($K104="1st",$K104="WON"),($L104*$M104)+($N104*$O104),IF(OR($K104="2nd",$K104="3rd"),IF($N104="NTD",0,($N104*$O104))))-($M104+$O104),1)</f>
        <v>0</v>
      </c>
      <c r="Q104" s="49">
        <f t="shared" ref="Q104" si="80">P104+Q103</f>
        <v>85.359999999999985</v>
      </c>
      <c r="R104" s="80"/>
    </row>
    <row r="105" spans="1:18" outlineLevel="1" x14ac:dyDescent="0.2">
      <c r="A105" s="97"/>
      <c r="B105" s="40">
        <f t="shared" si="14"/>
        <v>102</v>
      </c>
      <c r="C105" s="31" t="s">
        <v>215</v>
      </c>
      <c r="D105" s="68">
        <v>44130</v>
      </c>
      <c r="E105" s="31" t="s">
        <v>28</v>
      </c>
      <c r="F105" s="57" t="s">
        <v>48</v>
      </c>
      <c r="G105" s="57" t="s">
        <v>69</v>
      </c>
      <c r="H105" s="57">
        <v>1000</v>
      </c>
      <c r="I105" s="60" t="s">
        <v>130</v>
      </c>
      <c r="J105" s="57" t="s">
        <v>120</v>
      </c>
      <c r="K105" s="39" t="s">
        <v>12</v>
      </c>
      <c r="L105" s="11">
        <v>3.96</v>
      </c>
      <c r="M105" s="33">
        <v>3.3944680851063831</v>
      </c>
      <c r="N105" s="34">
        <v>1.72</v>
      </c>
      <c r="O105" s="33">
        <v>4.7555555555555573</v>
      </c>
      <c r="P105" s="47">
        <f t="shared" si="79"/>
        <v>0</v>
      </c>
      <c r="Q105" s="49">
        <f t="shared" ref="Q105" si="81">P105+Q104</f>
        <v>85.359999999999985</v>
      </c>
      <c r="R105" s="80"/>
    </row>
    <row r="106" spans="1:18" outlineLevel="1" x14ac:dyDescent="0.2">
      <c r="A106" s="97"/>
      <c r="B106" s="40">
        <f t="shared" si="14"/>
        <v>103</v>
      </c>
      <c r="C106" s="31" t="s">
        <v>216</v>
      </c>
      <c r="D106" s="68">
        <v>44131</v>
      </c>
      <c r="E106" s="31" t="s">
        <v>33</v>
      </c>
      <c r="F106" s="57" t="s">
        <v>46</v>
      </c>
      <c r="G106" s="57" t="s">
        <v>69</v>
      </c>
      <c r="H106" s="57">
        <v>975</v>
      </c>
      <c r="I106" s="60" t="s">
        <v>131</v>
      </c>
      <c r="J106" s="57" t="s">
        <v>120</v>
      </c>
      <c r="K106" s="39" t="s">
        <v>65</v>
      </c>
      <c r="L106" s="11">
        <v>9.4</v>
      </c>
      <c r="M106" s="33">
        <v>1.1926546003016592</v>
      </c>
      <c r="N106" s="34">
        <v>2.2400000000000002</v>
      </c>
      <c r="O106" s="33">
        <v>0.96799999999999997</v>
      </c>
      <c r="P106" s="47">
        <f t="shared" si="79"/>
        <v>-2.2000000000000002</v>
      </c>
      <c r="Q106" s="49">
        <f t="shared" ref="Q106" si="82">P106+Q105</f>
        <v>83.159999999999982</v>
      </c>
      <c r="R106" s="80"/>
    </row>
    <row r="107" spans="1:18" outlineLevel="1" x14ac:dyDescent="0.2">
      <c r="A107" s="97"/>
      <c r="B107" s="40">
        <f t="shared" si="14"/>
        <v>104</v>
      </c>
      <c r="C107" s="31" t="s">
        <v>217</v>
      </c>
      <c r="D107" s="68">
        <v>44132</v>
      </c>
      <c r="E107" s="31" t="s">
        <v>40</v>
      </c>
      <c r="F107" s="57" t="s">
        <v>36</v>
      </c>
      <c r="G107" s="57" t="s">
        <v>66</v>
      </c>
      <c r="H107" s="57">
        <v>1100</v>
      </c>
      <c r="I107" s="60" t="s">
        <v>131</v>
      </c>
      <c r="J107" s="57" t="s">
        <v>120</v>
      </c>
      <c r="K107" s="39" t="s">
        <v>9</v>
      </c>
      <c r="L107" s="11">
        <v>3.64</v>
      </c>
      <c r="M107" s="33">
        <v>3.8033537331701344</v>
      </c>
      <c r="N107" s="34">
        <v>1.64</v>
      </c>
      <c r="O107" s="33">
        <v>0</v>
      </c>
      <c r="P107" s="47">
        <f t="shared" si="79"/>
        <v>10</v>
      </c>
      <c r="Q107" s="49">
        <f t="shared" ref="Q107" si="83">P107+Q106</f>
        <v>93.159999999999982</v>
      </c>
      <c r="R107" s="80"/>
    </row>
    <row r="108" spans="1:18" outlineLevel="1" x14ac:dyDescent="0.2">
      <c r="A108" s="97"/>
      <c r="B108" s="40">
        <f t="shared" si="14"/>
        <v>105</v>
      </c>
      <c r="C108" s="31" t="s">
        <v>104</v>
      </c>
      <c r="D108" s="68">
        <v>44132</v>
      </c>
      <c r="E108" s="31" t="s">
        <v>40</v>
      </c>
      <c r="F108" s="57" t="s">
        <v>36</v>
      </c>
      <c r="G108" s="57" t="s">
        <v>66</v>
      </c>
      <c r="H108" s="57">
        <v>1100</v>
      </c>
      <c r="I108" s="60" t="s">
        <v>131</v>
      </c>
      <c r="J108" s="57" t="s">
        <v>120</v>
      </c>
      <c r="K108" s="39" t="s">
        <v>12</v>
      </c>
      <c r="L108" s="11">
        <v>4.8600000000000003</v>
      </c>
      <c r="M108" s="33">
        <v>2.5812903225806449</v>
      </c>
      <c r="N108" s="34">
        <v>1.83</v>
      </c>
      <c r="O108" s="33">
        <v>3.0685714285714285</v>
      </c>
      <c r="P108" s="47">
        <f t="shared" si="79"/>
        <v>0</v>
      </c>
      <c r="Q108" s="49">
        <f t="shared" ref="Q108" si="84">P108+Q107</f>
        <v>93.159999999999982</v>
      </c>
      <c r="R108" s="80"/>
    </row>
    <row r="109" spans="1:18" outlineLevel="1" x14ac:dyDescent="0.2">
      <c r="A109" s="97"/>
      <c r="B109" s="40">
        <f t="shared" si="14"/>
        <v>106</v>
      </c>
      <c r="C109" s="31" t="s">
        <v>218</v>
      </c>
      <c r="D109" s="68">
        <v>44132</v>
      </c>
      <c r="E109" s="31" t="s">
        <v>40</v>
      </c>
      <c r="F109" s="57" t="s">
        <v>36</v>
      </c>
      <c r="G109" s="57" t="s">
        <v>66</v>
      </c>
      <c r="H109" s="57">
        <v>1100</v>
      </c>
      <c r="I109" s="60" t="s">
        <v>131</v>
      </c>
      <c r="J109" s="57" t="s">
        <v>120</v>
      </c>
      <c r="K109" s="39" t="s">
        <v>73</v>
      </c>
      <c r="L109" s="11">
        <v>8</v>
      </c>
      <c r="M109" s="33">
        <v>1.4242857142857144</v>
      </c>
      <c r="N109" s="34">
        <v>2.6</v>
      </c>
      <c r="O109" s="33">
        <v>0.88</v>
      </c>
      <c r="P109" s="47">
        <f t="shared" si="79"/>
        <v>-2.2999999999999998</v>
      </c>
      <c r="Q109" s="49">
        <f t="shared" ref="Q109" si="85">P109+Q108</f>
        <v>90.859999999999985</v>
      </c>
      <c r="R109" s="80"/>
    </row>
    <row r="110" spans="1:18" outlineLevel="1" x14ac:dyDescent="0.2">
      <c r="A110" s="97"/>
      <c r="B110" s="40">
        <f t="shared" si="14"/>
        <v>107</v>
      </c>
      <c r="C110" s="31" t="s">
        <v>199</v>
      </c>
      <c r="D110" s="68">
        <v>44132</v>
      </c>
      <c r="E110" s="31" t="s">
        <v>40</v>
      </c>
      <c r="F110" s="57" t="s">
        <v>41</v>
      </c>
      <c r="G110" s="57" t="s">
        <v>68</v>
      </c>
      <c r="H110" s="57">
        <v>1300</v>
      </c>
      <c r="I110" s="60" t="s">
        <v>131</v>
      </c>
      <c r="J110" s="57" t="s">
        <v>120</v>
      </c>
      <c r="K110" s="39" t="s">
        <v>65</v>
      </c>
      <c r="L110" s="11">
        <v>5.22</v>
      </c>
      <c r="M110" s="33">
        <v>2.3611764705882354</v>
      </c>
      <c r="N110" s="34">
        <v>2.0499999999999998</v>
      </c>
      <c r="O110" s="33">
        <v>2.2300000000000009</v>
      </c>
      <c r="P110" s="47">
        <f t="shared" si="79"/>
        <v>-4.5999999999999996</v>
      </c>
      <c r="Q110" s="49">
        <f t="shared" ref="Q110" si="86">P110+Q109</f>
        <v>86.259999999999991</v>
      </c>
      <c r="R110" s="80"/>
    </row>
    <row r="111" spans="1:18" outlineLevel="1" x14ac:dyDescent="0.2">
      <c r="A111" s="97"/>
      <c r="B111" s="40">
        <f t="shared" si="14"/>
        <v>108</v>
      </c>
      <c r="C111" s="31" t="s">
        <v>219</v>
      </c>
      <c r="D111" s="68">
        <v>44132</v>
      </c>
      <c r="E111" s="31" t="s">
        <v>40</v>
      </c>
      <c r="F111" s="57" t="s">
        <v>29</v>
      </c>
      <c r="G111" s="57" t="s">
        <v>71</v>
      </c>
      <c r="H111" s="57">
        <v>1400</v>
      </c>
      <c r="I111" s="60" t="s">
        <v>131</v>
      </c>
      <c r="J111" s="57" t="s">
        <v>120</v>
      </c>
      <c r="K111" s="39" t="s">
        <v>64</v>
      </c>
      <c r="L111" s="11">
        <v>104.47</v>
      </c>
      <c r="M111" s="33">
        <v>9.7096774193548369E-2</v>
      </c>
      <c r="N111" s="34">
        <v>13.87</v>
      </c>
      <c r="O111" s="33">
        <v>0.01</v>
      </c>
      <c r="P111" s="47">
        <f t="shared" si="79"/>
        <v>-0.1</v>
      </c>
      <c r="Q111" s="49">
        <f t="shared" ref="Q111" si="87">P111+Q110</f>
        <v>86.16</v>
      </c>
      <c r="R111" s="80"/>
    </row>
    <row r="112" spans="1:18" outlineLevel="1" x14ac:dyDescent="0.2">
      <c r="A112" s="97"/>
      <c r="B112" s="40">
        <f t="shared" si="14"/>
        <v>109</v>
      </c>
      <c r="C112" s="31" t="s">
        <v>220</v>
      </c>
      <c r="D112" s="45">
        <v>44134</v>
      </c>
      <c r="E112" s="31" t="s">
        <v>87</v>
      </c>
      <c r="F112" s="57" t="s">
        <v>41</v>
      </c>
      <c r="G112" s="57" t="s">
        <v>69</v>
      </c>
      <c r="H112" s="57">
        <v>1450</v>
      </c>
      <c r="I112" s="60" t="s">
        <v>131</v>
      </c>
      <c r="J112" s="57" t="s">
        <v>120</v>
      </c>
      <c r="K112" s="39" t="s">
        <v>9</v>
      </c>
      <c r="L112" s="11">
        <v>4.8</v>
      </c>
      <c r="M112" s="33">
        <v>2.6205673758865249</v>
      </c>
      <c r="N112" s="34">
        <v>2.2799999999999998</v>
      </c>
      <c r="O112" s="33">
        <v>2.08</v>
      </c>
      <c r="P112" s="47">
        <f t="shared" si="79"/>
        <v>12.6</v>
      </c>
      <c r="Q112" s="49">
        <f t="shared" ref="Q112" si="88">P112+Q111</f>
        <v>98.759999999999991</v>
      </c>
      <c r="R112" s="80"/>
    </row>
    <row r="113" spans="1:18" outlineLevel="1" x14ac:dyDescent="0.2">
      <c r="A113" s="97"/>
      <c r="B113" s="40">
        <f t="shared" si="14"/>
        <v>110</v>
      </c>
      <c r="C113" s="31" t="s">
        <v>106</v>
      </c>
      <c r="D113" s="45">
        <v>44134</v>
      </c>
      <c r="E113" s="31" t="s">
        <v>27</v>
      </c>
      <c r="F113" s="57" t="s">
        <v>10</v>
      </c>
      <c r="G113" s="57" t="s">
        <v>68</v>
      </c>
      <c r="H113" s="57">
        <v>1200</v>
      </c>
      <c r="I113" s="60" t="s">
        <v>131</v>
      </c>
      <c r="J113" s="57" t="s">
        <v>120</v>
      </c>
      <c r="K113" s="39" t="s">
        <v>8</v>
      </c>
      <c r="L113" s="11">
        <v>6.56</v>
      </c>
      <c r="M113" s="33">
        <v>1.7944444444444443</v>
      </c>
      <c r="N113" s="34">
        <v>2.88</v>
      </c>
      <c r="O113" s="33">
        <v>0.95948051948051938</v>
      </c>
      <c r="P113" s="47">
        <f t="shared" si="79"/>
        <v>0</v>
      </c>
      <c r="Q113" s="49">
        <f t="shared" ref="Q113" si="89">P113+Q112</f>
        <v>98.759999999999991</v>
      </c>
      <c r="R113" s="80"/>
    </row>
    <row r="114" spans="1:18" outlineLevel="1" x14ac:dyDescent="0.2">
      <c r="A114" s="97"/>
      <c r="B114" s="40">
        <f t="shared" si="14"/>
        <v>111</v>
      </c>
      <c r="C114" s="31" t="s">
        <v>221</v>
      </c>
      <c r="D114" s="45">
        <v>44135</v>
      </c>
      <c r="E114" s="31" t="s">
        <v>58</v>
      </c>
      <c r="F114" s="57" t="s">
        <v>25</v>
      </c>
      <c r="G114" s="57" t="s">
        <v>66</v>
      </c>
      <c r="H114" s="57">
        <v>1100</v>
      </c>
      <c r="I114" s="60" t="s">
        <v>130</v>
      </c>
      <c r="J114" s="57" t="s">
        <v>120</v>
      </c>
      <c r="K114" s="39" t="s">
        <v>8</v>
      </c>
      <c r="L114" s="11">
        <v>1.69</v>
      </c>
      <c r="M114" s="33">
        <v>14.552727272727271</v>
      </c>
      <c r="N114" s="34">
        <v>1.1299999999999999</v>
      </c>
      <c r="O114" s="33">
        <v>0</v>
      </c>
      <c r="P114" s="47">
        <f t="shared" si="79"/>
        <v>-14.6</v>
      </c>
      <c r="Q114" s="49">
        <f t="shared" ref="Q114" si="90">P114+Q113</f>
        <v>84.16</v>
      </c>
      <c r="R114" s="80"/>
    </row>
    <row r="115" spans="1:18" outlineLevel="1" x14ac:dyDescent="0.2">
      <c r="A115" s="97"/>
      <c r="B115" s="55">
        <f t="shared" si="14"/>
        <v>112</v>
      </c>
      <c r="C115" s="10" t="s">
        <v>222</v>
      </c>
      <c r="D115" s="46">
        <v>44135</v>
      </c>
      <c r="E115" s="10" t="s">
        <v>58</v>
      </c>
      <c r="F115" s="58" t="s">
        <v>10</v>
      </c>
      <c r="G115" s="58" t="s">
        <v>66</v>
      </c>
      <c r="H115" s="58">
        <v>1400</v>
      </c>
      <c r="I115" s="63" t="s">
        <v>130</v>
      </c>
      <c r="J115" s="58" t="s">
        <v>120</v>
      </c>
      <c r="K115" s="41" t="s">
        <v>12</v>
      </c>
      <c r="L115" s="42">
        <v>2.86</v>
      </c>
      <c r="M115" s="43">
        <v>5.4011594202898543</v>
      </c>
      <c r="N115" s="44">
        <v>1.48</v>
      </c>
      <c r="O115" s="43">
        <v>0</v>
      </c>
      <c r="P115" s="48">
        <f t="shared" si="79"/>
        <v>-5.4</v>
      </c>
      <c r="Q115" s="52">
        <f t="shared" ref="Q115:Q116" si="91">P115+Q114</f>
        <v>78.759999999999991</v>
      </c>
      <c r="R115" s="80"/>
    </row>
    <row r="116" spans="1:18" outlineLevel="1" x14ac:dyDescent="0.2">
      <c r="A116" s="97"/>
      <c r="B116" s="40">
        <f t="shared" si="14"/>
        <v>113</v>
      </c>
      <c r="C116" s="31" t="s">
        <v>92</v>
      </c>
      <c r="D116" s="68">
        <v>44136</v>
      </c>
      <c r="E116" s="31" t="s">
        <v>39</v>
      </c>
      <c r="F116" s="57" t="s">
        <v>29</v>
      </c>
      <c r="G116" s="57" t="s">
        <v>70</v>
      </c>
      <c r="H116" s="57">
        <v>1200</v>
      </c>
      <c r="I116" s="60" t="s">
        <v>131</v>
      </c>
      <c r="J116" s="57" t="s">
        <v>120</v>
      </c>
      <c r="K116" s="39" t="s">
        <v>12</v>
      </c>
      <c r="L116" s="11">
        <v>3.61</v>
      </c>
      <c r="M116" s="33">
        <v>3.82</v>
      </c>
      <c r="N116" s="34">
        <v>1.69</v>
      </c>
      <c r="O116" s="33">
        <v>0</v>
      </c>
      <c r="P116" s="47">
        <f t="shared" si="79"/>
        <v>-3.8</v>
      </c>
      <c r="Q116" s="49">
        <f t="shared" si="91"/>
        <v>74.959999999999994</v>
      </c>
      <c r="R116" s="80"/>
    </row>
    <row r="117" spans="1:18" outlineLevel="1" collapsed="1" x14ac:dyDescent="0.2">
      <c r="A117" s="97"/>
      <c r="B117" s="40">
        <f t="shared" si="14"/>
        <v>114</v>
      </c>
      <c r="C117" s="31" t="s">
        <v>223</v>
      </c>
      <c r="D117" s="45">
        <v>44137</v>
      </c>
      <c r="E117" s="31" t="s">
        <v>32</v>
      </c>
      <c r="F117" s="57" t="s">
        <v>25</v>
      </c>
      <c r="G117" s="57" t="s">
        <v>66</v>
      </c>
      <c r="H117" s="57">
        <v>1200</v>
      </c>
      <c r="I117" s="60" t="s">
        <v>131</v>
      </c>
      <c r="J117" s="57" t="s">
        <v>120</v>
      </c>
      <c r="K117" s="39" t="s">
        <v>8</v>
      </c>
      <c r="L117" s="11">
        <v>2.48</v>
      </c>
      <c r="M117" s="33">
        <v>6.7889361702127662</v>
      </c>
      <c r="N117" s="34">
        <v>1.4</v>
      </c>
      <c r="O117" s="33">
        <v>0</v>
      </c>
      <c r="P117" s="47">
        <f t="shared" si="79"/>
        <v>-6.8</v>
      </c>
      <c r="Q117" s="49">
        <f t="shared" ref="Q117" si="92">P117+Q116</f>
        <v>68.16</v>
      </c>
      <c r="R117" s="80"/>
    </row>
    <row r="118" spans="1:18" outlineLevel="1" x14ac:dyDescent="0.2">
      <c r="A118" s="97"/>
      <c r="B118" s="40">
        <f t="shared" si="14"/>
        <v>115</v>
      </c>
      <c r="C118" s="31" t="s">
        <v>224</v>
      </c>
      <c r="D118" s="45">
        <v>44137</v>
      </c>
      <c r="E118" s="31" t="s">
        <v>32</v>
      </c>
      <c r="F118" s="57" t="s">
        <v>36</v>
      </c>
      <c r="G118" s="57" t="s">
        <v>66</v>
      </c>
      <c r="H118" s="57">
        <v>1200</v>
      </c>
      <c r="I118" s="60" t="s">
        <v>131</v>
      </c>
      <c r="J118" s="57" t="s">
        <v>120</v>
      </c>
      <c r="K118" s="39" t="s">
        <v>12</v>
      </c>
      <c r="L118" s="11">
        <v>3.5</v>
      </c>
      <c r="M118" s="33">
        <v>3.9800000000000004</v>
      </c>
      <c r="N118" s="34">
        <v>1.38</v>
      </c>
      <c r="O118" s="33">
        <v>0</v>
      </c>
      <c r="P118" s="47">
        <f t="shared" si="79"/>
        <v>-4</v>
      </c>
      <c r="Q118" s="49">
        <f t="shared" ref="Q118" si="93">P118+Q117</f>
        <v>64.16</v>
      </c>
      <c r="R118" s="80"/>
    </row>
    <row r="119" spans="1:18" outlineLevel="1" x14ac:dyDescent="0.2">
      <c r="A119" s="97"/>
      <c r="B119" s="40">
        <f t="shared" si="14"/>
        <v>116</v>
      </c>
      <c r="C119" s="31" t="s">
        <v>225</v>
      </c>
      <c r="D119" s="68">
        <v>44138</v>
      </c>
      <c r="E119" s="31" t="s">
        <v>28</v>
      </c>
      <c r="F119" s="57" t="s">
        <v>25</v>
      </c>
      <c r="G119" s="57" t="s">
        <v>66</v>
      </c>
      <c r="H119" s="57">
        <v>1000</v>
      </c>
      <c r="I119" s="60" t="s">
        <v>131</v>
      </c>
      <c r="J119" s="57" t="s">
        <v>120</v>
      </c>
      <c r="K119" s="39" t="s">
        <v>9</v>
      </c>
      <c r="L119" s="11">
        <v>3.5</v>
      </c>
      <c r="M119" s="33">
        <v>3.9800000000000004</v>
      </c>
      <c r="N119" s="34">
        <v>1.8</v>
      </c>
      <c r="O119" s="33">
        <v>4.9323076923076918</v>
      </c>
      <c r="P119" s="47">
        <f t="shared" si="79"/>
        <v>13.9</v>
      </c>
      <c r="Q119" s="49">
        <f t="shared" ref="Q119" si="94">P119+Q118</f>
        <v>78.06</v>
      </c>
      <c r="R119" s="80"/>
    </row>
    <row r="120" spans="1:18" outlineLevel="1" x14ac:dyDescent="0.2">
      <c r="A120" s="97"/>
      <c r="B120" s="40">
        <f t="shared" si="14"/>
        <v>117</v>
      </c>
      <c r="C120" s="31" t="s">
        <v>227</v>
      </c>
      <c r="D120" s="68">
        <v>44138</v>
      </c>
      <c r="E120" s="31" t="s">
        <v>28</v>
      </c>
      <c r="F120" s="57" t="s">
        <v>36</v>
      </c>
      <c r="G120" s="57" t="s">
        <v>66</v>
      </c>
      <c r="H120" s="57">
        <v>1200</v>
      </c>
      <c r="I120" s="60" t="s">
        <v>131</v>
      </c>
      <c r="J120" s="57" t="s">
        <v>120</v>
      </c>
      <c r="K120" s="39" t="s">
        <v>12</v>
      </c>
      <c r="L120" s="11">
        <v>3.26</v>
      </c>
      <c r="M120" s="33">
        <v>4.4399999999999995</v>
      </c>
      <c r="N120" s="34">
        <v>1.36</v>
      </c>
      <c r="O120" s="33">
        <v>0</v>
      </c>
      <c r="P120" s="47">
        <f t="shared" si="79"/>
        <v>-4.4000000000000004</v>
      </c>
      <c r="Q120" s="49">
        <f t="shared" ref="Q120" si="95">P120+Q119</f>
        <v>73.66</v>
      </c>
      <c r="R120" s="80"/>
    </row>
    <row r="121" spans="1:18" outlineLevel="1" x14ac:dyDescent="0.2">
      <c r="A121" s="97"/>
      <c r="B121" s="40">
        <f t="shared" si="14"/>
        <v>118</v>
      </c>
      <c r="C121" s="31" t="s">
        <v>229</v>
      </c>
      <c r="D121" s="68">
        <v>44139</v>
      </c>
      <c r="E121" s="31" t="s">
        <v>35</v>
      </c>
      <c r="F121" s="57" t="s">
        <v>36</v>
      </c>
      <c r="G121" s="57" t="s">
        <v>66</v>
      </c>
      <c r="H121" s="57">
        <v>1200</v>
      </c>
      <c r="I121" s="60" t="s">
        <v>131</v>
      </c>
      <c r="J121" s="57" t="s">
        <v>120</v>
      </c>
      <c r="K121" s="39" t="s">
        <v>56</v>
      </c>
      <c r="L121" s="11">
        <v>6.2</v>
      </c>
      <c r="M121" s="33">
        <v>1.93</v>
      </c>
      <c r="N121" s="34">
        <v>2.34</v>
      </c>
      <c r="O121" s="33">
        <v>1.4488888888888884</v>
      </c>
      <c r="P121" s="47">
        <f t="shared" si="79"/>
        <v>-3.4</v>
      </c>
      <c r="Q121" s="49">
        <f t="shared" ref="Q121" si="96">P121+Q120</f>
        <v>70.259999999999991</v>
      </c>
      <c r="R121" s="80"/>
    </row>
    <row r="122" spans="1:18" outlineLevel="1" x14ac:dyDescent="0.2">
      <c r="A122" s="97"/>
      <c r="B122" s="40">
        <f t="shared" si="14"/>
        <v>119</v>
      </c>
      <c r="C122" s="31" t="s">
        <v>230</v>
      </c>
      <c r="D122" s="68">
        <v>44139</v>
      </c>
      <c r="E122" s="31" t="s">
        <v>35</v>
      </c>
      <c r="F122" s="57" t="s">
        <v>10</v>
      </c>
      <c r="G122" s="57" t="s">
        <v>66</v>
      </c>
      <c r="H122" s="57">
        <v>1100</v>
      </c>
      <c r="I122" s="60" t="s">
        <v>131</v>
      </c>
      <c r="J122" s="57" t="s">
        <v>120</v>
      </c>
      <c r="K122" s="39" t="s">
        <v>9</v>
      </c>
      <c r="L122" s="11">
        <v>3.12</v>
      </c>
      <c r="M122" s="33">
        <v>4.7223529411764709</v>
      </c>
      <c r="N122" s="34">
        <v>1.4</v>
      </c>
      <c r="O122" s="33">
        <v>0</v>
      </c>
      <c r="P122" s="47">
        <f t="shared" si="79"/>
        <v>10</v>
      </c>
      <c r="Q122" s="49">
        <f t="shared" ref="Q122" si="97">P122+Q121</f>
        <v>80.259999999999991</v>
      </c>
      <c r="R122" s="80"/>
    </row>
    <row r="123" spans="1:18" outlineLevel="1" x14ac:dyDescent="0.2">
      <c r="A123" s="97"/>
      <c r="B123" s="40">
        <f t="shared" si="14"/>
        <v>120</v>
      </c>
      <c r="C123" s="31" t="s">
        <v>226</v>
      </c>
      <c r="D123" s="68">
        <v>44139</v>
      </c>
      <c r="E123" s="31" t="s">
        <v>35</v>
      </c>
      <c r="F123" s="57" t="s">
        <v>10</v>
      </c>
      <c r="G123" s="57" t="s">
        <v>66</v>
      </c>
      <c r="H123" s="57">
        <v>1100</v>
      </c>
      <c r="I123" s="60" t="s">
        <v>131</v>
      </c>
      <c r="J123" s="57" t="s">
        <v>120</v>
      </c>
      <c r="K123" s="39" t="s">
        <v>85</v>
      </c>
      <c r="L123" s="11">
        <v>85</v>
      </c>
      <c r="M123" s="33">
        <v>0.11952380952380953</v>
      </c>
      <c r="N123" s="34">
        <v>11.03</v>
      </c>
      <c r="O123" s="33">
        <v>0.01</v>
      </c>
      <c r="P123" s="47">
        <f t="shared" si="79"/>
        <v>-0.1</v>
      </c>
      <c r="Q123" s="49">
        <f t="shared" ref="Q123" si="98">P123+Q122</f>
        <v>80.16</v>
      </c>
      <c r="R123" s="80"/>
    </row>
    <row r="124" spans="1:18" outlineLevel="1" x14ac:dyDescent="0.2">
      <c r="A124" s="97"/>
      <c r="B124" s="40">
        <f t="shared" si="14"/>
        <v>121</v>
      </c>
      <c r="C124" s="31" t="s">
        <v>231</v>
      </c>
      <c r="D124" s="68">
        <v>44141</v>
      </c>
      <c r="E124" s="31" t="s">
        <v>42</v>
      </c>
      <c r="F124" s="57" t="s">
        <v>25</v>
      </c>
      <c r="G124" s="57" t="s">
        <v>66</v>
      </c>
      <c r="H124" s="57">
        <v>1100</v>
      </c>
      <c r="I124" s="60" t="s">
        <v>131</v>
      </c>
      <c r="J124" s="57" t="s">
        <v>120</v>
      </c>
      <c r="K124" s="39" t="s">
        <v>9</v>
      </c>
      <c r="L124" s="11">
        <v>6.29</v>
      </c>
      <c r="M124" s="33">
        <v>1.8909523809523809</v>
      </c>
      <c r="N124" s="34">
        <v>1.85</v>
      </c>
      <c r="O124" s="33">
        <v>2.2628571428571429</v>
      </c>
      <c r="P124" s="47">
        <f t="shared" si="79"/>
        <v>11.9</v>
      </c>
      <c r="Q124" s="49">
        <f t="shared" ref="Q124" si="99">P124+Q123</f>
        <v>92.06</v>
      </c>
      <c r="R124" s="80"/>
    </row>
    <row r="125" spans="1:18" outlineLevel="1" x14ac:dyDescent="0.2">
      <c r="A125" s="97"/>
      <c r="B125" s="40">
        <f t="shared" si="14"/>
        <v>122</v>
      </c>
      <c r="C125" s="31" t="s">
        <v>98</v>
      </c>
      <c r="D125" s="68">
        <v>44141</v>
      </c>
      <c r="E125" s="31" t="s">
        <v>42</v>
      </c>
      <c r="F125" s="57" t="s">
        <v>25</v>
      </c>
      <c r="G125" s="57" t="s">
        <v>66</v>
      </c>
      <c r="H125" s="57">
        <v>1100</v>
      </c>
      <c r="I125" s="60" t="s">
        <v>131</v>
      </c>
      <c r="J125" s="57" t="s">
        <v>120</v>
      </c>
      <c r="K125" s="39" t="s">
        <v>8</v>
      </c>
      <c r="L125" s="11">
        <v>1.63</v>
      </c>
      <c r="M125" s="33">
        <v>15.920000000000002</v>
      </c>
      <c r="N125" s="34">
        <v>1.1000000000000001</v>
      </c>
      <c r="O125" s="33">
        <v>0</v>
      </c>
      <c r="P125" s="47">
        <f t="shared" si="79"/>
        <v>-15.9</v>
      </c>
      <c r="Q125" s="49">
        <f t="shared" ref="Q125" si="100">P125+Q124</f>
        <v>76.16</v>
      </c>
      <c r="R125" s="80"/>
    </row>
    <row r="126" spans="1:18" outlineLevel="1" x14ac:dyDescent="0.2">
      <c r="A126" s="97"/>
      <c r="B126" s="40">
        <f t="shared" si="14"/>
        <v>123</v>
      </c>
      <c r="C126" s="31" t="s">
        <v>235</v>
      </c>
      <c r="D126" s="68">
        <v>44142</v>
      </c>
      <c r="E126" s="31" t="s">
        <v>51</v>
      </c>
      <c r="F126" s="57" t="s">
        <v>36</v>
      </c>
      <c r="G126" s="57" t="s">
        <v>66</v>
      </c>
      <c r="H126" s="57">
        <v>1100</v>
      </c>
      <c r="I126" s="60" t="s">
        <v>131</v>
      </c>
      <c r="J126" s="57" t="s">
        <v>120</v>
      </c>
      <c r="K126" s="39" t="s">
        <v>8</v>
      </c>
      <c r="L126" s="11">
        <v>7.4</v>
      </c>
      <c r="M126" s="33">
        <v>1.5561538461538462</v>
      </c>
      <c r="N126" s="34">
        <v>2.2400000000000002</v>
      </c>
      <c r="O126" s="33">
        <v>1.27</v>
      </c>
      <c r="P126" s="47">
        <f t="shared" si="79"/>
        <v>0</v>
      </c>
      <c r="Q126" s="49">
        <f t="shared" ref="Q126" si="101">P126+Q125</f>
        <v>76.16</v>
      </c>
      <c r="R126" s="80"/>
    </row>
    <row r="127" spans="1:18" outlineLevel="1" x14ac:dyDescent="0.2">
      <c r="A127" s="97"/>
      <c r="B127" s="40">
        <f t="shared" si="14"/>
        <v>124</v>
      </c>
      <c r="C127" s="31" t="s">
        <v>233</v>
      </c>
      <c r="D127" s="68">
        <v>44142</v>
      </c>
      <c r="E127" s="31" t="s">
        <v>51</v>
      </c>
      <c r="F127" s="57" t="s">
        <v>10</v>
      </c>
      <c r="G127" s="57" t="s">
        <v>66</v>
      </c>
      <c r="H127" s="57">
        <v>1200</v>
      </c>
      <c r="I127" s="60" t="s">
        <v>131</v>
      </c>
      <c r="J127" s="57" t="s">
        <v>120</v>
      </c>
      <c r="K127" s="39" t="s">
        <v>8</v>
      </c>
      <c r="L127" s="11">
        <v>31.23</v>
      </c>
      <c r="M127" s="33">
        <v>0.32967213114754101</v>
      </c>
      <c r="N127" s="34">
        <v>4.8</v>
      </c>
      <c r="O127" s="33">
        <v>9.3333333333333351E-2</v>
      </c>
      <c r="P127" s="47">
        <f t="shared" si="79"/>
        <v>0</v>
      </c>
      <c r="Q127" s="49">
        <f t="shared" ref="Q127" si="102">P127+Q126</f>
        <v>76.16</v>
      </c>
      <c r="R127" s="80"/>
    </row>
    <row r="128" spans="1:18" outlineLevel="1" x14ac:dyDescent="0.2">
      <c r="A128" s="97"/>
      <c r="B128" s="40">
        <f t="shared" si="14"/>
        <v>125</v>
      </c>
      <c r="C128" s="31" t="s">
        <v>232</v>
      </c>
      <c r="D128" s="68">
        <v>44142</v>
      </c>
      <c r="E128" s="31" t="s">
        <v>51</v>
      </c>
      <c r="F128" s="57" t="s">
        <v>10</v>
      </c>
      <c r="G128" s="57" t="s">
        <v>66</v>
      </c>
      <c r="H128" s="57">
        <v>1200</v>
      </c>
      <c r="I128" s="60" t="s">
        <v>131</v>
      </c>
      <c r="J128" s="57" t="s">
        <v>120</v>
      </c>
      <c r="K128" s="39" t="s">
        <v>9</v>
      </c>
      <c r="L128" s="11">
        <v>3.6</v>
      </c>
      <c r="M128" s="33">
        <v>3.86</v>
      </c>
      <c r="N128" s="34">
        <v>1.44</v>
      </c>
      <c r="O128" s="33">
        <v>0</v>
      </c>
      <c r="P128" s="47">
        <f t="shared" si="79"/>
        <v>10</v>
      </c>
      <c r="Q128" s="49">
        <f t="shared" ref="Q128" si="103">P128+Q127</f>
        <v>86.16</v>
      </c>
      <c r="R128" s="80"/>
    </row>
    <row r="129" spans="1:20" outlineLevel="1" x14ac:dyDescent="0.2">
      <c r="A129" s="97"/>
      <c r="B129" s="40">
        <f t="shared" si="14"/>
        <v>126</v>
      </c>
      <c r="C129" s="31" t="s">
        <v>207</v>
      </c>
      <c r="D129" s="68">
        <v>44142</v>
      </c>
      <c r="E129" s="31" t="s">
        <v>51</v>
      </c>
      <c r="F129" s="57" t="s">
        <v>10</v>
      </c>
      <c r="G129" s="57" t="s">
        <v>66</v>
      </c>
      <c r="H129" s="57">
        <v>1200</v>
      </c>
      <c r="I129" s="60" t="s">
        <v>131</v>
      </c>
      <c r="J129" s="57" t="s">
        <v>120</v>
      </c>
      <c r="K129" s="39" t="s">
        <v>12</v>
      </c>
      <c r="L129" s="11">
        <v>9.92</v>
      </c>
      <c r="M129" s="33">
        <v>1.1217293233082706</v>
      </c>
      <c r="N129" s="34">
        <v>2.04</v>
      </c>
      <c r="O129" s="33">
        <v>1.0799999999999992</v>
      </c>
      <c r="P129" s="47">
        <f t="shared" si="79"/>
        <v>0</v>
      </c>
      <c r="Q129" s="49">
        <f t="shared" ref="Q129" si="104">P129+Q128</f>
        <v>86.16</v>
      </c>
      <c r="R129" s="80"/>
    </row>
    <row r="130" spans="1:20" outlineLevel="1" x14ac:dyDescent="0.2">
      <c r="A130" s="97"/>
      <c r="B130" s="40">
        <f t="shared" si="14"/>
        <v>127</v>
      </c>
      <c r="C130" s="31" t="s">
        <v>234</v>
      </c>
      <c r="D130" s="68">
        <v>44143</v>
      </c>
      <c r="E130" s="31" t="s">
        <v>59</v>
      </c>
      <c r="F130" s="57" t="s">
        <v>25</v>
      </c>
      <c r="G130" s="57" t="s">
        <v>66</v>
      </c>
      <c r="H130" s="57">
        <v>1100</v>
      </c>
      <c r="I130" s="60" t="s">
        <v>131</v>
      </c>
      <c r="J130" s="57" t="s">
        <v>120</v>
      </c>
      <c r="K130" s="39" t="s">
        <v>56</v>
      </c>
      <c r="L130" s="11">
        <v>1.46</v>
      </c>
      <c r="M130" s="33">
        <v>21.736917663617167</v>
      </c>
      <c r="N130" s="34">
        <v>1.21</v>
      </c>
      <c r="O130" s="33"/>
      <c r="P130" s="47">
        <f t="shared" si="79"/>
        <v>-21.7</v>
      </c>
      <c r="Q130" s="49">
        <f t="shared" ref="Q130" si="105">P130+Q129</f>
        <v>64.459999999999994</v>
      </c>
      <c r="R130" s="80"/>
    </row>
    <row r="131" spans="1:20" outlineLevel="1" x14ac:dyDescent="0.2">
      <c r="A131" s="97"/>
      <c r="B131" s="40">
        <f t="shared" si="14"/>
        <v>128</v>
      </c>
      <c r="C131" s="31" t="s">
        <v>210</v>
      </c>
      <c r="D131" s="68">
        <v>44144</v>
      </c>
      <c r="E131" s="31" t="s">
        <v>14</v>
      </c>
      <c r="F131" s="57" t="s">
        <v>25</v>
      </c>
      <c r="G131" s="57" t="s">
        <v>66</v>
      </c>
      <c r="H131" s="57">
        <v>1200</v>
      </c>
      <c r="I131" s="60" t="s">
        <v>131</v>
      </c>
      <c r="J131" s="57" t="s">
        <v>120</v>
      </c>
      <c r="K131" s="39" t="s">
        <v>9</v>
      </c>
      <c r="L131" s="11">
        <v>1.43</v>
      </c>
      <c r="M131" s="33">
        <v>23.25028571428571</v>
      </c>
      <c r="N131" s="34">
        <v>1.1100000000000001</v>
      </c>
      <c r="O131" s="33">
        <v>0</v>
      </c>
      <c r="P131" s="47">
        <f t="shared" si="79"/>
        <v>10</v>
      </c>
      <c r="Q131" s="49">
        <f t="shared" ref="Q131" si="106">P131+Q130</f>
        <v>74.459999999999994</v>
      </c>
      <c r="R131" s="80"/>
    </row>
    <row r="132" spans="1:20" outlineLevel="1" x14ac:dyDescent="0.2">
      <c r="A132" s="97"/>
      <c r="B132" s="40">
        <f t="shared" si="14"/>
        <v>129</v>
      </c>
      <c r="C132" s="31" t="s">
        <v>236</v>
      </c>
      <c r="D132" s="68">
        <v>44144</v>
      </c>
      <c r="E132" s="31" t="s">
        <v>14</v>
      </c>
      <c r="F132" s="57" t="s">
        <v>36</v>
      </c>
      <c r="G132" s="57" t="s">
        <v>66</v>
      </c>
      <c r="H132" s="57">
        <v>1200</v>
      </c>
      <c r="I132" s="60" t="s">
        <v>131</v>
      </c>
      <c r="J132" s="57" t="s">
        <v>120</v>
      </c>
      <c r="K132" s="39" t="s">
        <v>65</v>
      </c>
      <c r="L132" s="11">
        <v>5.25</v>
      </c>
      <c r="M132" s="33">
        <v>2.3611764705882354</v>
      </c>
      <c r="N132" s="34">
        <v>2.1</v>
      </c>
      <c r="O132" s="33">
        <v>2.1311111111111121</v>
      </c>
      <c r="P132" s="47">
        <f t="shared" si="79"/>
        <v>-4.5</v>
      </c>
      <c r="Q132" s="49">
        <f t="shared" ref="Q132" si="107">P132+Q131</f>
        <v>69.959999999999994</v>
      </c>
      <c r="R132" s="80"/>
      <c r="T132" s="1"/>
    </row>
    <row r="133" spans="1:20" outlineLevel="1" x14ac:dyDescent="0.2">
      <c r="A133" s="97"/>
      <c r="B133" s="40">
        <f t="shared" si="14"/>
        <v>130</v>
      </c>
      <c r="C133" s="31" t="s">
        <v>237</v>
      </c>
      <c r="D133" s="68">
        <v>44144</v>
      </c>
      <c r="E133" s="31" t="s">
        <v>14</v>
      </c>
      <c r="F133" s="57" t="s">
        <v>10</v>
      </c>
      <c r="G133" s="57" t="s">
        <v>66</v>
      </c>
      <c r="H133" s="57">
        <v>1000</v>
      </c>
      <c r="I133" s="60" t="s">
        <v>131</v>
      </c>
      <c r="J133" s="57" t="s">
        <v>120</v>
      </c>
      <c r="K133" s="39" t="s">
        <v>8</v>
      </c>
      <c r="L133" s="11">
        <v>6.89</v>
      </c>
      <c r="M133" s="33">
        <v>1.6972340425531915</v>
      </c>
      <c r="N133" s="34">
        <v>2.08</v>
      </c>
      <c r="O133" s="33">
        <v>1.6059259259259258</v>
      </c>
      <c r="P133" s="47">
        <f t="shared" si="79"/>
        <v>0</v>
      </c>
      <c r="Q133" s="49">
        <f t="shared" ref="Q133" si="108">P133+Q132</f>
        <v>69.959999999999994</v>
      </c>
      <c r="R133" s="80"/>
    </row>
    <row r="134" spans="1:20" outlineLevel="1" x14ac:dyDescent="0.2">
      <c r="A134" s="97"/>
      <c r="B134" s="40">
        <f t="shared" si="14"/>
        <v>131</v>
      </c>
      <c r="C134" s="31" t="s">
        <v>239</v>
      </c>
      <c r="D134" s="68">
        <v>44146</v>
      </c>
      <c r="E134" s="31" t="s">
        <v>40</v>
      </c>
      <c r="F134" s="57" t="s">
        <v>36</v>
      </c>
      <c r="G134" s="57" t="s">
        <v>66</v>
      </c>
      <c r="H134" s="57">
        <v>1400</v>
      </c>
      <c r="I134" s="60" t="s">
        <v>131</v>
      </c>
      <c r="J134" s="57" t="s">
        <v>120</v>
      </c>
      <c r="K134" s="39" t="s">
        <v>9</v>
      </c>
      <c r="L134" s="11">
        <v>9.11</v>
      </c>
      <c r="M134" s="33">
        <v>1.2315077605321509</v>
      </c>
      <c r="N134" s="34">
        <v>2.59</v>
      </c>
      <c r="O134" s="33">
        <v>0.75692307692307692</v>
      </c>
      <c r="P134" s="47">
        <f t="shared" si="79"/>
        <v>11.2</v>
      </c>
      <c r="Q134" s="49">
        <f t="shared" ref="Q134" si="109">P134+Q133</f>
        <v>81.16</v>
      </c>
      <c r="R134" s="80"/>
    </row>
    <row r="135" spans="1:20" outlineLevel="1" x14ac:dyDescent="0.2">
      <c r="A135" s="97"/>
      <c r="B135" s="40">
        <f t="shared" si="14"/>
        <v>132</v>
      </c>
      <c r="C135" s="31" t="s">
        <v>104</v>
      </c>
      <c r="D135" s="68">
        <v>44147</v>
      </c>
      <c r="E135" s="31" t="s">
        <v>37</v>
      </c>
      <c r="F135" s="57" t="s">
        <v>36</v>
      </c>
      <c r="G135" s="57" t="s">
        <v>66</v>
      </c>
      <c r="H135" s="57">
        <v>1170</v>
      </c>
      <c r="I135" s="60" t="s">
        <v>131</v>
      </c>
      <c r="J135" s="57" t="s">
        <v>120</v>
      </c>
      <c r="K135" s="39" t="s">
        <v>9</v>
      </c>
      <c r="L135" s="11">
        <v>1.69</v>
      </c>
      <c r="M135" s="33">
        <v>14.552727272727271</v>
      </c>
      <c r="N135" s="34">
        <v>1.1299999999999999</v>
      </c>
      <c r="O135" s="33">
        <v>0</v>
      </c>
      <c r="P135" s="47">
        <f t="shared" si="79"/>
        <v>10</v>
      </c>
      <c r="Q135" s="49">
        <f t="shared" ref="Q135" si="110">P135+Q134</f>
        <v>91.16</v>
      </c>
      <c r="R135" s="80"/>
    </row>
    <row r="136" spans="1:20" outlineLevel="1" x14ac:dyDescent="0.2">
      <c r="A136" s="97"/>
      <c r="B136" s="40">
        <f t="shared" si="14"/>
        <v>133</v>
      </c>
      <c r="C136" s="31" t="s">
        <v>238</v>
      </c>
      <c r="D136" s="68">
        <v>44147</v>
      </c>
      <c r="E136" s="31" t="s">
        <v>44</v>
      </c>
      <c r="F136" s="57" t="s">
        <v>36</v>
      </c>
      <c r="G136" s="57" t="s">
        <v>66</v>
      </c>
      <c r="H136" s="57">
        <v>1200</v>
      </c>
      <c r="I136" s="60" t="s">
        <v>130</v>
      </c>
      <c r="J136" s="57" t="s">
        <v>120</v>
      </c>
      <c r="K136" s="39" t="s">
        <v>56</v>
      </c>
      <c r="L136" s="11">
        <v>2.64</v>
      </c>
      <c r="M136" s="33">
        <v>6.1039070442992003</v>
      </c>
      <c r="N136" s="34">
        <v>1.37</v>
      </c>
      <c r="O136" s="33">
        <v>0</v>
      </c>
      <c r="P136" s="47">
        <f t="shared" si="79"/>
        <v>-6.1</v>
      </c>
      <c r="Q136" s="49">
        <f t="shared" ref="Q136" si="111">P136+Q135</f>
        <v>85.06</v>
      </c>
      <c r="R136" s="80"/>
    </row>
    <row r="137" spans="1:20" outlineLevel="1" x14ac:dyDescent="0.2">
      <c r="A137" s="97"/>
      <c r="B137" s="40">
        <f t="shared" si="14"/>
        <v>134</v>
      </c>
      <c r="C137" s="31" t="s">
        <v>215</v>
      </c>
      <c r="D137" s="68">
        <v>44148</v>
      </c>
      <c r="E137" s="31" t="s">
        <v>35</v>
      </c>
      <c r="F137" s="57" t="s">
        <v>48</v>
      </c>
      <c r="G137" s="57" t="s">
        <v>66</v>
      </c>
      <c r="H137" s="57">
        <v>1100</v>
      </c>
      <c r="I137" s="60" t="s">
        <v>130</v>
      </c>
      <c r="J137" s="57" t="s">
        <v>120</v>
      </c>
      <c r="K137" s="39" t="s">
        <v>91</v>
      </c>
      <c r="L137" s="11">
        <v>15</v>
      </c>
      <c r="M137" s="33">
        <v>0.71714285714285708</v>
      </c>
      <c r="N137" s="34">
        <v>3.93</v>
      </c>
      <c r="O137" s="33">
        <v>0.24571428571428572</v>
      </c>
      <c r="P137" s="47">
        <f t="shared" si="79"/>
        <v>-1</v>
      </c>
      <c r="Q137" s="49">
        <f t="shared" ref="Q137" si="112">P137+Q136</f>
        <v>84.06</v>
      </c>
      <c r="R137" s="80"/>
    </row>
    <row r="138" spans="1:20" outlineLevel="1" x14ac:dyDescent="0.2">
      <c r="A138" s="97"/>
      <c r="B138" s="40">
        <f t="shared" si="14"/>
        <v>135</v>
      </c>
      <c r="C138" s="31" t="s">
        <v>240</v>
      </c>
      <c r="D138" s="68">
        <v>44148</v>
      </c>
      <c r="E138" s="31" t="s">
        <v>27</v>
      </c>
      <c r="F138" s="57" t="s">
        <v>41</v>
      </c>
      <c r="G138" s="57" t="s">
        <v>70</v>
      </c>
      <c r="H138" s="57">
        <v>955</v>
      </c>
      <c r="I138" s="60" t="s">
        <v>131</v>
      </c>
      <c r="J138" s="57" t="s">
        <v>120</v>
      </c>
      <c r="K138" s="39" t="s">
        <v>61</v>
      </c>
      <c r="L138" s="11">
        <v>8.23</v>
      </c>
      <c r="M138" s="33">
        <v>1.3858620689655172</v>
      </c>
      <c r="N138" s="34">
        <v>2.54</v>
      </c>
      <c r="O138" s="33">
        <v>0.90666666666666651</v>
      </c>
      <c r="P138" s="47">
        <f t="shared" si="79"/>
        <v>-2.2999999999999998</v>
      </c>
      <c r="Q138" s="49">
        <f t="shared" ref="Q138" si="113">P138+Q137</f>
        <v>81.760000000000005</v>
      </c>
      <c r="R138" s="80"/>
    </row>
    <row r="139" spans="1:20" outlineLevel="1" x14ac:dyDescent="0.2">
      <c r="A139" s="97"/>
      <c r="B139" s="40">
        <f t="shared" si="14"/>
        <v>136</v>
      </c>
      <c r="C139" s="31" t="s">
        <v>242</v>
      </c>
      <c r="D139" s="68">
        <v>44149</v>
      </c>
      <c r="E139" s="31" t="s">
        <v>245</v>
      </c>
      <c r="F139" s="57" t="s">
        <v>25</v>
      </c>
      <c r="G139" s="57" t="s">
        <v>66</v>
      </c>
      <c r="H139" s="57">
        <v>1000</v>
      </c>
      <c r="I139" s="60" t="s">
        <v>130</v>
      </c>
      <c r="J139" s="57" t="s">
        <v>120</v>
      </c>
      <c r="K139" s="39" t="s">
        <v>8</v>
      </c>
      <c r="L139" s="11">
        <v>3.06</v>
      </c>
      <c r="M139" s="33">
        <v>4.877575757575757</v>
      </c>
      <c r="N139" s="34">
        <v>1.44</v>
      </c>
      <c r="O139" s="33">
        <v>0</v>
      </c>
      <c r="P139" s="47">
        <f t="shared" si="79"/>
        <v>-4.9000000000000004</v>
      </c>
      <c r="Q139" s="49">
        <f t="shared" ref="Q139" si="114">P139+Q138</f>
        <v>76.86</v>
      </c>
      <c r="R139" s="80"/>
    </row>
    <row r="140" spans="1:20" outlineLevel="1" x14ac:dyDescent="0.2">
      <c r="A140" s="97"/>
      <c r="B140" s="40">
        <f t="shared" si="14"/>
        <v>137</v>
      </c>
      <c r="C140" s="31" t="s">
        <v>243</v>
      </c>
      <c r="D140" s="68">
        <v>44149</v>
      </c>
      <c r="E140" s="31" t="s">
        <v>245</v>
      </c>
      <c r="F140" s="57" t="s">
        <v>36</v>
      </c>
      <c r="G140" s="57" t="s">
        <v>66</v>
      </c>
      <c r="H140" s="57">
        <v>1000</v>
      </c>
      <c r="I140" s="60" t="s">
        <v>130</v>
      </c>
      <c r="J140" s="57" t="s">
        <v>120</v>
      </c>
      <c r="K140" s="39" t="s">
        <v>9</v>
      </c>
      <c r="L140" s="11">
        <v>6.94</v>
      </c>
      <c r="M140" s="33">
        <v>1.6766666666666667</v>
      </c>
      <c r="N140" s="34">
        <v>2.44</v>
      </c>
      <c r="O140" s="33">
        <v>1.1533333333333335</v>
      </c>
      <c r="P140" s="47">
        <f t="shared" si="79"/>
        <v>11.6</v>
      </c>
      <c r="Q140" s="49">
        <f t="shared" ref="Q140" si="115">P140+Q139</f>
        <v>88.46</v>
      </c>
      <c r="R140" s="80"/>
    </row>
    <row r="141" spans="1:20" outlineLevel="1" x14ac:dyDescent="0.2">
      <c r="A141" s="97"/>
      <c r="B141" s="40">
        <f t="shared" si="14"/>
        <v>138</v>
      </c>
      <c r="C141" s="31" t="s">
        <v>244</v>
      </c>
      <c r="D141" s="68">
        <v>44149</v>
      </c>
      <c r="E141" s="31" t="s">
        <v>245</v>
      </c>
      <c r="F141" s="57" t="s">
        <v>13</v>
      </c>
      <c r="G141" s="57" t="s">
        <v>68</v>
      </c>
      <c r="H141" s="57">
        <v>1000</v>
      </c>
      <c r="I141" s="60" t="s">
        <v>130</v>
      </c>
      <c r="J141" s="57" t="s">
        <v>120</v>
      </c>
      <c r="K141" s="39" t="s">
        <v>9</v>
      </c>
      <c r="L141" s="11">
        <v>4.78</v>
      </c>
      <c r="M141" s="33">
        <v>2.6334767025089598</v>
      </c>
      <c r="N141" s="34">
        <v>1.84</v>
      </c>
      <c r="O141" s="33">
        <v>3.1233136094674556</v>
      </c>
      <c r="P141" s="47">
        <f t="shared" si="79"/>
        <v>12.6</v>
      </c>
      <c r="Q141" s="49">
        <f t="shared" ref="Q141" si="116">P141+Q140</f>
        <v>101.05999999999999</v>
      </c>
      <c r="R141" s="80"/>
    </row>
    <row r="142" spans="1:20" outlineLevel="1" x14ac:dyDescent="0.2">
      <c r="A142" s="97"/>
      <c r="B142" s="40">
        <f t="shared" si="14"/>
        <v>139</v>
      </c>
      <c r="C142" s="31" t="s">
        <v>86</v>
      </c>
      <c r="D142" s="68">
        <v>44149</v>
      </c>
      <c r="E142" s="31" t="s">
        <v>241</v>
      </c>
      <c r="F142" s="57" t="s">
        <v>10</v>
      </c>
      <c r="G142" s="57" t="s">
        <v>66</v>
      </c>
      <c r="H142" s="57">
        <v>1000</v>
      </c>
      <c r="I142" s="60" t="s">
        <v>131</v>
      </c>
      <c r="J142" s="57" t="s">
        <v>177</v>
      </c>
      <c r="K142" s="39" t="s">
        <v>9</v>
      </c>
      <c r="L142" s="11">
        <v>2.58</v>
      </c>
      <c r="M142" s="33">
        <v>6.36</v>
      </c>
      <c r="N142" s="34">
        <v>1.33</v>
      </c>
      <c r="O142" s="33">
        <v>0</v>
      </c>
      <c r="P142" s="47">
        <f t="shared" si="79"/>
        <v>10</v>
      </c>
      <c r="Q142" s="49">
        <f t="shared" ref="Q142" si="117">P142+Q141</f>
        <v>111.05999999999999</v>
      </c>
      <c r="R142" s="80"/>
    </row>
    <row r="143" spans="1:20" outlineLevel="1" x14ac:dyDescent="0.2">
      <c r="A143" s="97"/>
      <c r="B143" s="40">
        <f t="shared" si="14"/>
        <v>140</v>
      </c>
      <c r="C143" s="31" t="s">
        <v>247</v>
      </c>
      <c r="D143" s="68">
        <v>44150</v>
      </c>
      <c r="E143" s="31" t="s">
        <v>53</v>
      </c>
      <c r="F143" s="57" t="s">
        <v>36</v>
      </c>
      <c r="G143" s="57" t="s">
        <v>66</v>
      </c>
      <c r="H143" s="57">
        <v>1350</v>
      </c>
      <c r="I143" s="60" t="s">
        <v>131</v>
      </c>
      <c r="J143" s="57" t="s">
        <v>120</v>
      </c>
      <c r="K143" s="39" t="s">
        <v>12</v>
      </c>
      <c r="L143" s="11">
        <v>2.35</v>
      </c>
      <c r="M143" s="28">
        <v>7.4260962566844926</v>
      </c>
      <c r="N143" s="9">
        <v>1.22</v>
      </c>
      <c r="O143" s="28">
        <v>0</v>
      </c>
      <c r="P143" s="47">
        <f t="shared" si="79"/>
        <v>-7.4</v>
      </c>
      <c r="Q143" s="49">
        <f t="shared" ref="Q143" si="118">P143+Q142</f>
        <v>103.65999999999998</v>
      </c>
      <c r="R143" s="80"/>
    </row>
    <row r="144" spans="1:20" outlineLevel="1" x14ac:dyDescent="0.2">
      <c r="A144" s="97"/>
      <c r="B144" s="40">
        <f>B143+1</f>
        <v>141</v>
      </c>
      <c r="C144" s="31" t="s">
        <v>248</v>
      </c>
      <c r="D144" s="68">
        <v>44150</v>
      </c>
      <c r="E144" s="31" t="s">
        <v>53</v>
      </c>
      <c r="F144" s="57" t="s">
        <v>36</v>
      </c>
      <c r="G144" s="57" t="s">
        <v>66</v>
      </c>
      <c r="H144" s="57">
        <v>1350</v>
      </c>
      <c r="I144" s="60" t="s">
        <v>131</v>
      </c>
      <c r="J144" s="57" t="s">
        <v>120</v>
      </c>
      <c r="K144" s="39" t="s">
        <v>56</v>
      </c>
      <c r="L144" s="11">
        <v>7.4</v>
      </c>
      <c r="M144" s="28">
        <v>1.5561538461538462</v>
      </c>
      <c r="N144" s="9">
        <v>2.1</v>
      </c>
      <c r="O144" s="28">
        <v>1.421111111111111</v>
      </c>
      <c r="P144" s="47">
        <f t="shared" si="79"/>
        <v>-3</v>
      </c>
      <c r="Q144" s="49">
        <f t="shared" ref="Q144:Q145" si="119">P144+Q143</f>
        <v>100.65999999999998</v>
      </c>
      <c r="R144" s="80"/>
    </row>
    <row r="145" spans="1:18" outlineLevel="1" x14ac:dyDescent="0.2">
      <c r="A145" s="97"/>
      <c r="B145" s="40">
        <f t="shared" si="14"/>
        <v>142</v>
      </c>
      <c r="C145" s="31" t="s">
        <v>249</v>
      </c>
      <c r="D145" s="68">
        <v>44152</v>
      </c>
      <c r="E145" s="31" t="s">
        <v>11</v>
      </c>
      <c r="F145" s="57" t="s">
        <v>25</v>
      </c>
      <c r="G145" s="57" t="s">
        <v>66</v>
      </c>
      <c r="H145" s="57">
        <v>1100</v>
      </c>
      <c r="I145" s="60" t="s">
        <v>131</v>
      </c>
      <c r="J145" s="57" t="s">
        <v>120</v>
      </c>
      <c r="K145" s="39" t="s">
        <v>8</v>
      </c>
      <c r="L145" s="11">
        <v>4.6100000000000003</v>
      </c>
      <c r="M145" s="28">
        <v>2.7717241379310344</v>
      </c>
      <c r="N145" s="9">
        <v>1.96</v>
      </c>
      <c r="O145" s="28">
        <v>2.84</v>
      </c>
      <c r="P145" s="47">
        <f t="shared" si="79"/>
        <v>0</v>
      </c>
      <c r="Q145" s="49">
        <f t="shared" si="119"/>
        <v>100.65999999999998</v>
      </c>
      <c r="R145" s="80"/>
    </row>
    <row r="146" spans="1:18" outlineLevel="1" x14ac:dyDescent="0.2">
      <c r="A146" s="97"/>
      <c r="B146" s="40">
        <f t="shared" si="14"/>
        <v>143</v>
      </c>
      <c r="C146" s="31" t="s">
        <v>209</v>
      </c>
      <c r="D146" s="68">
        <v>44152</v>
      </c>
      <c r="E146" s="31" t="s">
        <v>11</v>
      </c>
      <c r="F146" s="57" t="s">
        <v>10</v>
      </c>
      <c r="G146" s="57" t="s">
        <v>66</v>
      </c>
      <c r="H146" s="57">
        <v>1400</v>
      </c>
      <c r="I146" s="60" t="s">
        <v>131</v>
      </c>
      <c r="J146" s="57" t="s">
        <v>120</v>
      </c>
      <c r="K146" s="39" t="s">
        <v>9</v>
      </c>
      <c r="L146" s="11">
        <v>3.1</v>
      </c>
      <c r="M146" s="28">
        <v>4.7706184012066366</v>
      </c>
      <c r="N146" s="9">
        <v>1.43</v>
      </c>
      <c r="O146" s="28">
        <v>0</v>
      </c>
      <c r="P146" s="47">
        <f t="shared" si="79"/>
        <v>10</v>
      </c>
      <c r="Q146" s="49">
        <f t="shared" ref="Q146" si="120">P146+Q145</f>
        <v>110.65999999999998</v>
      </c>
      <c r="R146" s="80"/>
    </row>
    <row r="147" spans="1:18" outlineLevel="1" x14ac:dyDescent="0.2">
      <c r="A147" s="97"/>
      <c r="B147" s="40">
        <f t="shared" si="14"/>
        <v>144</v>
      </c>
      <c r="C147" s="31" t="s">
        <v>250</v>
      </c>
      <c r="D147" s="68">
        <v>44153</v>
      </c>
      <c r="E147" s="31" t="s">
        <v>39</v>
      </c>
      <c r="F147" s="57" t="s">
        <v>36</v>
      </c>
      <c r="G147" s="57" t="s">
        <v>66</v>
      </c>
      <c r="H147" s="57">
        <v>1200</v>
      </c>
      <c r="I147" s="60" t="s">
        <v>131</v>
      </c>
      <c r="J147" s="57" t="s">
        <v>120</v>
      </c>
      <c r="K147" s="39" t="s">
        <v>65</v>
      </c>
      <c r="L147" s="11">
        <v>4.01</v>
      </c>
      <c r="M147" s="33">
        <v>3.3200000000000003</v>
      </c>
      <c r="N147" s="34">
        <v>1.71</v>
      </c>
      <c r="O147" s="33">
        <v>0</v>
      </c>
      <c r="P147" s="47">
        <f t="shared" si="79"/>
        <v>-3.3</v>
      </c>
      <c r="Q147" s="49">
        <f t="shared" ref="Q147" si="121">P147+Q146</f>
        <v>107.35999999999999</v>
      </c>
      <c r="R147" s="80"/>
    </row>
    <row r="148" spans="1:18" outlineLevel="1" x14ac:dyDescent="0.2">
      <c r="A148" s="97"/>
      <c r="B148" s="40">
        <f t="shared" si="14"/>
        <v>145</v>
      </c>
      <c r="C148" s="31" t="s">
        <v>221</v>
      </c>
      <c r="D148" s="68">
        <v>44153</v>
      </c>
      <c r="E148" s="31" t="s">
        <v>39</v>
      </c>
      <c r="F148" s="57" t="s">
        <v>36</v>
      </c>
      <c r="G148" s="57" t="s">
        <v>66</v>
      </c>
      <c r="H148" s="57">
        <v>1200</v>
      </c>
      <c r="I148" s="60" t="s">
        <v>131</v>
      </c>
      <c r="J148" s="57" t="s">
        <v>120</v>
      </c>
      <c r="K148" s="39" t="s">
        <v>9</v>
      </c>
      <c r="L148" s="11">
        <v>3.1</v>
      </c>
      <c r="M148" s="33">
        <v>4.7706184012066366</v>
      </c>
      <c r="N148" s="34">
        <v>1.35</v>
      </c>
      <c r="O148" s="33">
        <v>0</v>
      </c>
      <c r="P148" s="47">
        <f t="shared" si="79"/>
        <v>10</v>
      </c>
      <c r="Q148" s="49">
        <f t="shared" ref="Q148" si="122">P148+Q147</f>
        <v>117.35999999999999</v>
      </c>
      <c r="R148" s="80"/>
    </row>
    <row r="149" spans="1:18" outlineLevel="1" x14ac:dyDescent="0.2">
      <c r="A149" s="97"/>
      <c r="B149" s="40">
        <f t="shared" si="14"/>
        <v>146</v>
      </c>
      <c r="C149" s="31" t="s">
        <v>251</v>
      </c>
      <c r="D149" s="68">
        <v>44154</v>
      </c>
      <c r="E149" s="31" t="s">
        <v>14</v>
      </c>
      <c r="F149" s="57" t="s">
        <v>25</v>
      </c>
      <c r="G149" s="57" t="s">
        <v>66</v>
      </c>
      <c r="H149" s="57">
        <v>1100</v>
      </c>
      <c r="I149" s="60" t="s">
        <v>131</v>
      </c>
      <c r="J149" s="57" t="s">
        <v>120</v>
      </c>
      <c r="K149" s="39" t="s">
        <v>8</v>
      </c>
      <c r="L149" s="11">
        <v>3.56</v>
      </c>
      <c r="M149" s="33">
        <v>3.9175609756097565</v>
      </c>
      <c r="N149" s="34">
        <v>1.54</v>
      </c>
      <c r="O149" s="33">
        <v>0</v>
      </c>
      <c r="P149" s="47">
        <f t="shared" si="79"/>
        <v>-3.9</v>
      </c>
      <c r="Q149" s="49">
        <f t="shared" ref="Q149" si="123">P149+Q148</f>
        <v>113.45999999999998</v>
      </c>
      <c r="R149" s="80"/>
    </row>
    <row r="150" spans="1:18" outlineLevel="1" x14ac:dyDescent="0.2">
      <c r="A150" s="97"/>
      <c r="B150" s="40">
        <f t="shared" si="14"/>
        <v>147</v>
      </c>
      <c r="C150" s="31" t="s">
        <v>208</v>
      </c>
      <c r="D150" s="68">
        <v>44154</v>
      </c>
      <c r="E150" s="31" t="s">
        <v>14</v>
      </c>
      <c r="F150" s="57" t="s">
        <v>25</v>
      </c>
      <c r="G150" s="57" t="s">
        <v>66</v>
      </c>
      <c r="H150" s="57">
        <v>1100</v>
      </c>
      <c r="I150" s="60" t="s">
        <v>131</v>
      </c>
      <c r="J150" s="57" t="s">
        <v>120</v>
      </c>
      <c r="K150" s="39" t="s">
        <v>9</v>
      </c>
      <c r="L150" s="11">
        <v>3.2</v>
      </c>
      <c r="M150" s="33">
        <v>4.5326007326007325</v>
      </c>
      <c r="N150" s="34">
        <v>1.32</v>
      </c>
      <c r="O150" s="33">
        <v>0</v>
      </c>
      <c r="P150" s="47">
        <f t="shared" si="79"/>
        <v>10</v>
      </c>
      <c r="Q150" s="49">
        <f t="shared" ref="Q150" si="124">P150+Q149</f>
        <v>123.45999999999998</v>
      </c>
      <c r="R150" s="80"/>
    </row>
    <row r="151" spans="1:18" outlineLevel="1" x14ac:dyDescent="0.2">
      <c r="A151" s="97"/>
      <c r="B151" s="40">
        <f t="shared" si="14"/>
        <v>148</v>
      </c>
      <c r="C151" s="31" t="s">
        <v>252</v>
      </c>
      <c r="D151" s="68">
        <v>44154</v>
      </c>
      <c r="E151" s="31" t="s">
        <v>14</v>
      </c>
      <c r="F151" s="57" t="s">
        <v>25</v>
      </c>
      <c r="G151" s="57" t="s">
        <v>66</v>
      </c>
      <c r="H151" s="57">
        <v>1100</v>
      </c>
      <c r="I151" s="60" t="s">
        <v>131</v>
      </c>
      <c r="J151" s="57" t="s">
        <v>120</v>
      </c>
      <c r="K151" s="39" t="s">
        <v>73</v>
      </c>
      <c r="L151" s="11">
        <v>4.17</v>
      </c>
      <c r="M151" s="33">
        <v>3.1454901960784314</v>
      </c>
      <c r="N151" s="34">
        <v>1.56</v>
      </c>
      <c r="O151" s="33">
        <v>0</v>
      </c>
      <c r="P151" s="47">
        <f t="shared" si="79"/>
        <v>-3.1</v>
      </c>
      <c r="Q151" s="49">
        <f t="shared" ref="Q151" si="125">P151+Q150</f>
        <v>120.35999999999999</v>
      </c>
      <c r="R151" s="80"/>
    </row>
    <row r="152" spans="1:18" outlineLevel="1" x14ac:dyDescent="0.2">
      <c r="A152" s="97"/>
      <c r="B152" s="40">
        <f t="shared" si="14"/>
        <v>149</v>
      </c>
      <c r="C152" s="31" t="s">
        <v>253</v>
      </c>
      <c r="D152" s="68">
        <v>44154</v>
      </c>
      <c r="E152" s="31" t="s">
        <v>14</v>
      </c>
      <c r="F152" s="57" t="s">
        <v>10</v>
      </c>
      <c r="G152" s="57" t="s">
        <v>66</v>
      </c>
      <c r="H152" s="57">
        <v>1200</v>
      </c>
      <c r="I152" s="60" t="s">
        <v>131</v>
      </c>
      <c r="J152" s="57" t="s">
        <v>120</v>
      </c>
      <c r="K152" s="39" t="s">
        <v>12</v>
      </c>
      <c r="L152" s="11">
        <v>3.2</v>
      </c>
      <c r="M152" s="33">
        <v>4.5326007326007325</v>
      </c>
      <c r="N152" s="34">
        <v>1.41</v>
      </c>
      <c r="O152" s="33">
        <v>0</v>
      </c>
      <c r="P152" s="47">
        <f t="shared" si="79"/>
        <v>-4.5</v>
      </c>
      <c r="Q152" s="49">
        <f t="shared" ref="Q152" si="126">P152+Q151</f>
        <v>115.85999999999999</v>
      </c>
      <c r="R152" s="80"/>
    </row>
    <row r="153" spans="1:18" outlineLevel="1" x14ac:dyDescent="0.2">
      <c r="A153" s="97"/>
      <c r="B153" s="40">
        <f t="shared" si="14"/>
        <v>150</v>
      </c>
      <c r="C153" s="31" t="s">
        <v>98</v>
      </c>
      <c r="D153" s="68">
        <v>44156</v>
      </c>
      <c r="E153" s="31" t="s">
        <v>76</v>
      </c>
      <c r="F153" s="57" t="s">
        <v>10</v>
      </c>
      <c r="G153" s="57" t="s">
        <v>66</v>
      </c>
      <c r="H153" s="57">
        <v>1000</v>
      </c>
      <c r="I153" s="60" t="s">
        <v>131</v>
      </c>
      <c r="J153" s="57" t="s">
        <v>120</v>
      </c>
      <c r="K153" s="39" t="s">
        <v>12</v>
      </c>
      <c r="L153" s="11">
        <v>3.32</v>
      </c>
      <c r="M153" s="33">
        <v>4.3102702702702702</v>
      </c>
      <c r="N153" s="34">
        <v>1.46</v>
      </c>
      <c r="O153" s="33">
        <v>0</v>
      </c>
      <c r="P153" s="47">
        <f t="shared" si="79"/>
        <v>-4.3</v>
      </c>
      <c r="Q153" s="49">
        <f t="shared" ref="Q153" si="127">P153+Q152</f>
        <v>111.55999999999999</v>
      </c>
      <c r="R153" s="80"/>
    </row>
    <row r="154" spans="1:18" outlineLevel="1" x14ac:dyDescent="0.2">
      <c r="A154" s="97"/>
      <c r="B154" s="40">
        <f t="shared" si="14"/>
        <v>151</v>
      </c>
      <c r="C154" s="31" t="s">
        <v>78</v>
      </c>
      <c r="D154" s="68">
        <v>44156</v>
      </c>
      <c r="E154" s="31" t="s">
        <v>76</v>
      </c>
      <c r="F154" s="57" t="s">
        <v>46</v>
      </c>
      <c r="G154" s="57" t="s">
        <v>69</v>
      </c>
      <c r="H154" s="57">
        <v>1400</v>
      </c>
      <c r="I154" s="60" t="s">
        <v>131</v>
      </c>
      <c r="J154" s="57" t="s">
        <v>120</v>
      </c>
      <c r="K154" s="39" t="s">
        <v>56</v>
      </c>
      <c r="L154" s="11">
        <v>5.16</v>
      </c>
      <c r="M154" s="33">
        <v>2.4139393939393936</v>
      </c>
      <c r="N154" s="34">
        <v>2.21</v>
      </c>
      <c r="O154" s="33">
        <v>2.0066666666666673</v>
      </c>
      <c r="P154" s="47">
        <f t="shared" si="79"/>
        <v>-4.4000000000000004</v>
      </c>
      <c r="Q154" s="49">
        <f t="shared" ref="Q154" si="128">P154+Q153</f>
        <v>107.15999999999998</v>
      </c>
      <c r="R154" s="80"/>
    </row>
    <row r="155" spans="1:18" outlineLevel="1" x14ac:dyDescent="0.2">
      <c r="A155" s="97"/>
      <c r="B155" s="40">
        <f t="shared" si="14"/>
        <v>152</v>
      </c>
      <c r="C155" s="31" t="s">
        <v>255</v>
      </c>
      <c r="D155" s="68">
        <v>44156</v>
      </c>
      <c r="E155" s="31" t="s">
        <v>76</v>
      </c>
      <c r="F155" s="57" t="s">
        <v>46</v>
      </c>
      <c r="G155" s="57" t="s">
        <v>69</v>
      </c>
      <c r="H155" s="57">
        <v>1400</v>
      </c>
      <c r="I155" s="60" t="s">
        <v>131</v>
      </c>
      <c r="J155" s="57" t="s">
        <v>120</v>
      </c>
      <c r="K155" s="39" t="s">
        <v>65</v>
      </c>
      <c r="L155" s="11">
        <v>9.76</v>
      </c>
      <c r="M155" s="33">
        <v>1.1442857142857141</v>
      </c>
      <c r="N155" s="34">
        <v>3.05</v>
      </c>
      <c r="O155" s="33">
        <v>0.55058823529411716</v>
      </c>
      <c r="P155" s="47">
        <f t="shared" si="79"/>
        <v>-1.7</v>
      </c>
      <c r="Q155" s="49">
        <f t="shared" ref="Q155" si="129">P155+Q154</f>
        <v>105.45999999999998</v>
      </c>
      <c r="R155" s="80"/>
    </row>
    <row r="156" spans="1:18" outlineLevel="1" x14ac:dyDescent="0.2">
      <c r="A156" s="97"/>
      <c r="B156" s="40">
        <f t="shared" si="14"/>
        <v>153</v>
      </c>
      <c r="C156" s="31" t="s">
        <v>254</v>
      </c>
      <c r="D156" s="68">
        <v>44157</v>
      </c>
      <c r="E156" s="31" t="s">
        <v>87</v>
      </c>
      <c r="F156" s="57" t="s">
        <v>25</v>
      </c>
      <c r="G156" s="57" t="s">
        <v>66</v>
      </c>
      <c r="H156" s="57">
        <v>1100</v>
      </c>
      <c r="I156" s="60" t="s">
        <v>131</v>
      </c>
      <c r="J156" s="57" t="s">
        <v>120</v>
      </c>
      <c r="K156" s="39" t="s">
        <v>12</v>
      </c>
      <c r="L156" s="11">
        <v>6.55</v>
      </c>
      <c r="M156" s="33">
        <v>1.7944444444444443</v>
      </c>
      <c r="N156" s="34">
        <v>1.99</v>
      </c>
      <c r="O156" s="33">
        <v>1.7799999999999996</v>
      </c>
      <c r="P156" s="47">
        <f t="shared" si="79"/>
        <v>0</v>
      </c>
      <c r="Q156" s="49">
        <f t="shared" ref="Q156" si="130">P156+Q155</f>
        <v>105.45999999999998</v>
      </c>
      <c r="R156" s="80"/>
    </row>
    <row r="157" spans="1:18" outlineLevel="1" x14ac:dyDescent="0.2">
      <c r="A157" s="97"/>
      <c r="B157" s="40">
        <f t="shared" si="14"/>
        <v>154</v>
      </c>
      <c r="C157" s="31" t="s">
        <v>256</v>
      </c>
      <c r="D157" s="68">
        <v>44157</v>
      </c>
      <c r="E157" s="31" t="s">
        <v>87</v>
      </c>
      <c r="F157" s="57" t="s">
        <v>25</v>
      </c>
      <c r="G157" s="57" t="s">
        <v>66</v>
      </c>
      <c r="H157" s="57">
        <v>1100</v>
      </c>
      <c r="I157" s="60" t="s">
        <v>131</v>
      </c>
      <c r="J157" s="57" t="s">
        <v>120</v>
      </c>
      <c r="K157" s="39" t="s">
        <v>65</v>
      </c>
      <c r="L157" s="11">
        <v>3.95</v>
      </c>
      <c r="M157" s="33">
        <v>3.3944680851063831</v>
      </c>
      <c r="N157" s="34">
        <v>1.65</v>
      </c>
      <c r="O157" s="33">
        <v>0</v>
      </c>
      <c r="P157" s="47">
        <f t="shared" si="79"/>
        <v>-3.4</v>
      </c>
      <c r="Q157" s="49">
        <f t="shared" ref="Q157" si="131">P157+Q156</f>
        <v>102.05999999999997</v>
      </c>
      <c r="R157" s="80"/>
    </row>
    <row r="158" spans="1:18" outlineLevel="1" collapsed="1" x14ac:dyDescent="0.2">
      <c r="A158" s="97"/>
      <c r="B158" s="40">
        <f t="shared" si="14"/>
        <v>155</v>
      </c>
      <c r="C158" s="31" t="s">
        <v>257</v>
      </c>
      <c r="D158" s="68">
        <v>44158</v>
      </c>
      <c r="E158" s="31" t="s">
        <v>51</v>
      </c>
      <c r="F158" s="57" t="s">
        <v>34</v>
      </c>
      <c r="G158" s="57" t="s">
        <v>66</v>
      </c>
      <c r="H158" s="57">
        <v>1550</v>
      </c>
      <c r="I158" s="60" t="s">
        <v>132</v>
      </c>
      <c r="J158" s="57" t="s">
        <v>120</v>
      </c>
      <c r="K158" s="39" t="s">
        <v>8</v>
      </c>
      <c r="L158" s="11">
        <v>3.08</v>
      </c>
      <c r="M158" s="33">
        <v>4.8278787878787872</v>
      </c>
      <c r="N158" s="34">
        <v>1.48</v>
      </c>
      <c r="O158" s="33">
        <v>0</v>
      </c>
      <c r="P158" s="47">
        <f t="shared" si="79"/>
        <v>-4.8</v>
      </c>
      <c r="Q158" s="49">
        <f t="shared" ref="Q158" si="132">P158+Q157</f>
        <v>97.259999999999977</v>
      </c>
      <c r="R158" s="80"/>
    </row>
    <row r="159" spans="1:18" outlineLevel="1" x14ac:dyDescent="0.2">
      <c r="A159" s="97"/>
      <c r="B159" s="40">
        <f t="shared" si="14"/>
        <v>156</v>
      </c>
      <c r="C159" s="31" t="s">
        <v>259</v>
      </c>
      <c r="D159" s="68">
        <v>44159</v>
      </c>
      <c r="E159" s="31" t="s">
        <v>35</v>
      </c>
      <c r="F159" s="57" t="s">
        <v>10</v>
      </c>
      <c r="G159" s="57" t="s">
        <v>66</v>
      </c>
      <c r="H159" s="57">
        <v>1100</v>
      </c>
      <c r="I159" s="60" t="s">
        <v>130</v>
      </c>
      <c r="J159" s="57" t="s">
        <v>120</v>
      </c>
      <c r="K159" s="39" t="s">
        <v>73</v>
      </c>
      <c r="L159" s="11">
        <v>26.37</v>
      </c>
      <c r="M159" s="33">
        <v>0.39235294117647057</v>
      </c>
      <c r="N159" s="34">
        <v>3.65</v>
      </c>
      <c r="O159" s="33">
        <v>0.15999999999999992</v>
      </c>
      <c r="P159" s="47">
        <f t="shared" si="79"/>
        <v>-0.6</v>
      </c>
      <c r="Q159" s="49">
        <f t="shared" ref="Q159" si="133">P159+Q158</f>
        <v>96.659999999999982</v>
      </c>
      <c r="R159" s="80"/>
    </row>
    <row r="160" spans="1:18" outlineLevel="1" x14ac:dyDescent="0.2">
      <c r="A160" s="97"/>
      <c r="B160" s="40">
        <f t="shared" si="14"/>
        <v>157</v>
      </c>
      <c r="C160" s="31" t="s">
        <v>258</v>
      </c>
      <c r="D160" s="68">
        <v>44159</v>
      </c>
      <c r="E160" s="31" t="s">
        <v>35</v>
      </c>
      <c r="F160" s="57" t="s">
        <v>10</v>
      </c>
      <c r="G160" s="57" t="s">
        <v>66</v>
      </c>
      <c r="H160" s="57">
        <v>1100</v>
      </c>
      <c r="I160" s="60" t="s">
        <v>130</v>
      </c>
      <c r="J160" s="57" t="s">
        <v>120</v>
      </c>
      <c r="K160" s="39" t="s">
        <v>8</v>
      </c>
      <c r="L160" s="11">
        <v>1.57</v>
      </c>
      <c r="M160" s="33">
        <v>17.592114467408582</v>
      </c>
      <c r="N160" s="34">
        <v>1.07</v>
      </c>
      <c r="O160" s="33">
        <v>0</v>
      </c>
      <c r="P160" s="47">
        <f t="shared" si="79"/>
        <v>-17.600000000000001</v>
      </c>
      <c r="Q160" s="49">
        <f t="shared" ref="Q160" si="134">P160+Q159</f>
        <v>79.059999999999974</v>
      </c>
      <c r="R160" s="80"/>
    </row>
    <row r="161" spans="1:18" outlineLevel="1" x14ac:dyDescent="0.2">
      <c r="A161" s="97"/>
      <c r="B161" s="40">
        <f t="shared" si="14"/>
        <v>158</v>
      </c>
      <c r="C161" s="31" t="s">
        <v>233</v>
      </c>
      <c r="D161" s="68">
        <v>44160</v>
      </c>
      <c r="E161" s="31" t="s">
        <v>43</v>
      </c>
      <c r="F161" s="57" t="s">
        <v>10</v>
      </c>
      <c r="G161" s="57" t="s">
        <v>68</v>
      </c>
      <c r="H161" s="57">
        <v>1400</v>
      </c>
      <c r="I161" s="60" t="s">
        <v>131</v>
      </c>
      <c r="J161" s="57" t="s">
        <v>120</v>
      </c>
      <c r="K161" s="39" t="s">
        <v>9</v>
      </c>
      <c r="L161" s="11">
        <v>32</v>
      </c>
      <c r="M161" s="33">
        <v>0.32290322580645164</v>
      </c>
      <c r="N161" s="34">
        <v>7.28</v>
      </c>
      <c r="O161" s="33">
        <v>4.6666666666666676E-2</v>
      </c>
      <c r="P161" s="47">
        <f t="shared" si="79"/>
        <v>10.3</v>
      </c>
      <c r="Q161" s="49">
        <f t="shared" ref="Q161" si="135">P161+Q160</f>
        <v>89.359999999999971</v>
      </c>
      <c r="R161" s="80"/>
    </row>
    <row r="162" spans="1:18" outlineLevel="1" x14ac:dyDescent="0.2">
      <c r="A162" s="97"/>
      <c r="B162" s="40">
        <f t="shared" si="14"/>
        <v>159</v>
      </c>
      <c r="C162" s="31" t="s">
        <v>262</v>
      </c>
      <c r="D162" s="68">
        <v>44161</v>
      </c>
      <c r="E162" s="31" t="s">
        <v>40</v>
      </c>
      <c r="F162" s="57" t="s">
        <v>36</v>
      </c>
      <c r="G162" s="57" t="s">
        <v>66</v>
      </c>
      <c r="H162" s="57">
        <v>1000</v>
      </c>
      <c r="I162" s="60" t="s">
        <v>131</v>
      </c>
      <c r="J162" s="57" t="s">
        <v>120</v>
      </c>
      <c r="K162" s="39" t="s">
        <v>9</v>
      </c>
      <c r="L162" s="11">
        <v>9.8000000000000007</v>
      </c>
      <c r="M162" s="33">
        <v>1.1331501831501831</v>
      </c>
      <c r="N162" s="34">
        <v>2.5</v>
      </c>
      <c r="O162" s="33">
        <v>0.74666666666666603</v>
      </c>
      <c r="P162" s="47">
        <f t="shared" si="79"/>
        <v>11.1</v>
      </c>
      <c r="Q162" s="49">
        <f t="shared" ref="Q162" si="136">P162+Q161</f>
        <v>100.45999999999997</v>
      </c>
      <c r="R162" s="80"/>
    </row>
    <row r="163" spans="1:18" outlineLevel="1" x14ac:dyDescent="0.2">
      <c r="A163" s="97"/>
      <c r="B163" s="40">
        <f t="shared" si="14"/>
        <v>160</v>
      </c>
      <c r="C163" s="31" t="s">
        <v>263</v>
      </c>
      <c r="D163" s="68">
        <v>44161</v>
      </c>
      <c r="E163" s="31" t="s">
        <v>40</v>
      </c>
      <c r="F163" s="57" t="s">
        <v>10</v>
      </c>
      <c r="G163" s="57" t="s">
        <v>66</v>
      </c>
      <c r="H163" s="57">
        <v>1000</v>
      </c>
      <c r="I163" s="60" t="s">
        <v>131</v>
      </c>
      <c r="J163" s="57" t="s">
        <v>120</v>
      </c>
      <c r="K163" s="39" t="s">
        <v>8</v>
      </c>
      <c r="L163" s="11">
        <v>1.51</v>
      </c>
      <c r="M163" s="33">
        <v>19.704124168514415</v>
      </c>
      <c r="N163" s="34">
        <v>1.06</v>
      </c>
      <c r="O163" s="33">
        <v>0</v>
      </c>
      <c r="P163" s="47">
        <f t="shared" si="79"/>
        <v>-19.7</v>
      </c>
      <c r="Q163" s="49">
        <f t="shared" ref="Q163" si="137">P163+Q162</f>
        <v>80.759999999999962</v>
      </c>
      <c r="R163" s="80"/>
    </row>
    <row r="164" spans="1:18" outlineLevel="1" x14ac:dyDescent="0.2">
      <c r="A164" s="97"/>
      <c r="B164" s="40">
        <f t="shared" si="14"/>
        <v>161</v>
      </c>
      <c r="C164" s="31" t="s">
        <v>264</v>
      </c>
      <c r="D164" s="68">
        <v>44161</v>
      </c>
      <c r="E164" s="31" t="s">
        <v>44</v>
      </c>
      <c r="F164" s="57" t="s">
        <v>10</v>
      </c>
      <c r="G164" s="57" t="s">
        <v>66</v>
      </c>
      <c r="H164" s="57">
        <v>1400</v>
      </c>
      <c r="I164" s="60" t="s">
        <v>131</v>
      </c>
      <c r="J164" s="57" t="s">
        <v>120</v>
      </c>
      <c r="K164" s="39" t="s">
        <v>9</v>
      </c>
      <c r="L164" s="11">
        <v>4</v>
      </c>
      <c r="M164" s="33">
        <v>3.3200000000000003</v>
      </c>
      <c r="N164" s="34">
        <v>1.61</v>
      </c>
      <c r="O164" s="33">
        <v>0</v>
      </c>
      <c r="P164" s="47">
        <f t="shared" si="79"/>
        <v>10</v>
      </c>
      <c r="Q164" s="49">
        <f t="shared" ref="Q164:Q165" si="138">P164+Q163</f>
        <v>90.759999999999962</v>
      </c>
      <c r="R164" s="80"/>
    </row>
    <row r="165" spans="1:18" outlineLevel="1" x14ac:dyDescent="0.2">
      <c r="A165" s="97"/>
      <c r="B165" s="40">
        <f t="shared" si="14"/>
        <v>162</v>
      </c>
      <c r="C165" s="31" t="s">
        <v>88</v>
      </c>
      <c r="D165" s="68">
        <v>44162</v>
      </c>
      <c r="E165" s="31" t="s">
        <v>15</v>
      </c>
      <c r="F165" s="57" t="s">
        <v>10</v>
      </c>
      <c r="G165" s="57" t="s">
        <v>66</v>
      </c>
      <c r="H165" s="57">
        <v>1000</v>
      </c>
      <c r="I165" s="60" t="s">
        <v>131</v>
      </c>
      <c r="J165" s="57" t="s">
        <v>120</v>
      </c>
      <c r="K165" s="39" t="s">
        <v>9</v>
      </c>
      <c r="L165" s="11">
        <v>1.59</v>
      </c>
      <c r="M165" s="33">
        <v>16.917894736842104</v>
      </c>
      <c r="N165" s="34">
        <v>1.08</v>
      </c>
      <c r="O165" s="33">
        <v>0</v>
      </c>
      <c r="P165" s="47">
        <f t="shared" si="79"/>
        <v>10</v>
      </c>
      <c r="Q165" s="49">
        <f t="shared" si="138"/>
        <v>100.75999999999996</v>
      </c>
      <c r="R165" s="80"/>
    </row>
    <row r="166" spans="1:18" outlineLevel="1" x14ac:dyDescent="0.2">
      <c r="A166" s="97"/>
      <c r="B166" s="40">
        <f t="shared" si="14"/>
        <v>163</v>
      </c>
      <c r="C166" s="31" t="s">
        <v>265</v>
      </c>
      <c r="D166" s="68">
        <v>44162</v>
      </c>
      <c r="E166" s="31" t="s">
        <v>15</v>
      </c>
      <c r="F166" s="57" t="s">
        <v>10</v>
      </c>
      <c r="G166" s="57" t="s">
        <v>66</v>
      </c>
      <c r="H166" s="57">
        <v>1000</v>
      </c>
      <c r="I166" s="60" t="s">
        <v>131</v>
      </c>
      <c r="J166" s="57" t="s">
        <v>120</v>
      </c>
      <c r="K166" s="39" t="s">
        <v>12</v>
      </c>
      <c r="L166" s="11">
        <v>10.47</v>
      </c>
      <c r="M166" s="33">
        <v>1.0573684210526315</v>
      </c>
      <c r="N166" s="34">
        <v>1.53</v>
      </c>
      <c r="O166" s="33">
        <v>0</v>
      </c>
      <c r="P166" s="47">
        <f t="shared" si="79"/>
        <v>-1.1000000000000001</v>
      </c>
      <c r="Q166" s="49">
        <f t="shared" ref="Q166" si="139">P166+Q165</f>
        <v>99.659999999999968</v>
      </c>
      <c r="R166" s="80"/>
    </row>
    <row r="167" spans="1:18" outlineLevel="1" x14ac:dyDescent="0.2">
      <c r="A167" s="97"/>
      <c r="B167" s="40">
        <f t="shared" si="14"/>
        <v>164</v>
      </c>
      <c r="C167" s="31" t="s">
        <v>266</v>
      </c>
      <c r="D167" s="68">
        <v>44162</v>
      </c>
      <c r="E167" s="31" t="s">
        <v>15</v>
      </c>
      <c r="F167" s="57" t="s">
        <v>10</v>
      </c>
      <c r="G167" s="57" t="s">
        <v>66</v>
      </c>
      <c r="H167" s="57">
        <v>1000</v>
      </c>
      <c r="I167" s="60" t="s">
        <v>131</v>
      </c>
      <c r="J167" s="57" t="s">
        <v>120</v>
      </c>
      <c r="K167" s="39" t="s">
        <v>8</v>
      </c>
      <c r="L167" s="11">
        <v>4.2</v>
      </c>
      <c r="M167" s="33">
        <v>3.1123076923076924</v>
      </c>
      <c r="N167" s="34">
        <v>1.17</v>
      </c>
      <c r="O167" s="33">
        <v>0</v>
      </c>
      <c r="P167" s="47">
        <f t="shared" si="79"/>
        <v>-3.1</v>
      </c>
      <c r="Q167" s="49">
        <f t="shared" ref="Q167" si="140">P167+Q166</f>
        <v>96.559999999999974</v>
      </c>
      <c r="R167" s="80"/>
    </row>
    <row r="168" spans="1:18" outlineLevel="1" collapsed="1" x14ac:dyDescent="0.2">
      <c r="A168" s="97"/>
      <c r="B168" s="40">
        <f t="shared" si="14"/>
        <v>165</v>
      </c>
      <c r="C168" s="31" t="s">
        <v>268</v>
      </c>
      <c r="D168" s="68">
        <v>44163</v>
      </c>
      <c r="E168" s="31" t="s">
        <v>77</v>
      </c>
      <c r="F168" s="57" t="s">
        <v>25</v>
      </c>
      <c r="G168" s="57" t="s">
        <v>66</v>
      </c>
      <c r="H168" s="57">
        <v>1000</v>
      </c>
      <c r="I168" s="60" t="s">
        <v>131</v>
      </c>
      <c r="J168" s="57" t="s">
        <v>120</v>
      </c>
      <c r="K168" s="39" t="s">
        <v>65</v>
      </c>
      <c r="L168" s="11">
        <v>7.91</v>
      </c>
      <c r="M168" s="33">
        <v>1.4531428571428568</v>
      </c>
      <c r="N168" s="34">
        <v>2.44</v>
      </c>
      <c r="O168" s="33">
        <v>0.97666666666666657</v>
      </c>
      <c r="P168" s="47">
        <f t="shared" si="79"/>
        <v>-2.4</v>
      </c>
      <c r="Q168" s="49">
        <f t="shared" ref="Q168" si="141">P168+Q167</f>
        <v>94.159999999999968</v>
      </c>
      <c r="R168" s="80"/>
    </row>
    <row r="169" spans="1:18" outlineLevel="1" x14ac:dyDescent="0.2">
      <c r="A169" s="97"/>
      <c r="B169" s="40">
        <f t="shared" si="14"/>
        <v>166</v>
      </c>
      <c r="C169" s="31" t="s">
        <v>267</v>
      </c>
      <c r="D169" s="68">
        <v>44163</v>
      </c>
      <c r="E169" s="31" t="s">
        <v>77</v>
      </c>
      <c r="F169" s="57" t="s">
        <v>36</v>
      </c>
      <c r="G169" s="57" t="s">
        <v>66</v>
      </c>
      <c r="H169" s="57">
        <v>1200</v>
      </c>
      <c r="I169" s="60" t="s">
        <v>131</v>
      </c>
      <c r="J169" s="57" t="s">
        <v>120</v>
      </c>
      <c r="K169" s="39" t="s">
        <v>9</v>
      </c>
      <c r="L169" s="11">
        <v>1.8</v>
      </c>
      <c r="M169" s="33">
        <v>12.44923076923077</v>
      </c>
      <c r="N169" s="34">
        <v>1.1599999999999999</v>
      </c>
      <c r="O169" s="33">
        <v>0</v>
      </c>
      <c r="P169" s="47">
        <f t="shared" si="79"/>
        <v>10</v>
      </c>
      <c r="Q169" s="49">
        <f t="shared" ref="Q169" si="142">P169+Q168</f>
        <v>104.15999999999997</v>
      </c>
      <c r="R169" s="80"/>
    </row>
    <row r="170" spans="1:18" outlineLevel="1" x14ac:dyDescent="0.2">
      <c r="A170" s="97"/>
      <c r="B170" s="40">
        <f t="shared" si="14"/>
        <v>167</v>
      </c>
      <c r="C170" s="31" t="s">
        <v>238</v>
      </c>
      <c r="D170" s="68">
        <v>44163</v>
      </c>
      <c r="E170" s="31" t="s">
        <v>77</v>
      </c>
      <c r="F170" s="57" t="s">
        <v>10</v>
      </c>
      <c r="G170" s="57" t="s">
        <v>66</v>
      </c>
      <c r="H170" s="57">
        <v>1500</v>
      </c>
      <c r="I170" s="60" t="s">
        <v>131</v>
      </c>
      <c r="J170" s="57" t="s">
        <v>120</v>
      </c>
      <c r="K170" s="39" t="s">
        <v>9</v>
      </c>
      <c r="L170" s="11">
        <v>1.64</v>
      </c>
      <c r="M170" s="33">
        <v>15.670243902439026</v>
      </c>
      <c r="N170" s="34">
        <v>1.1299999999999999</v>
      </c>
      <c r="O170" s="33">
        <v>0</v>
      </c>
      <c r="P170" s="47">
        <f t="shared" si="79"/>
        <v>10</v>
      </c>
      <c r="Q170" s="49">
        <f t="shared" ref="Q170" si="143">P170+Q169</f>
        <v>114.15999999999997</v>
      </c>
      <c r="R170" s="80"/>
    </row>
    <row r="171" spans="1:18" outlineLevel="1" x14ac:dyDescent="0.2">
      <c r="A171" s="97"/>
      <c r="B171" s="55">
        <f t="shared" si="14"/>
        <v>168</v>
      </c>
      <c r="C171" s="10" t="s">
        <v>269</v>
      </c>
      <c r="D171" s="46">
        <v>44164</v>
      </c>
      <c r="E171" s="10" t="s">
        <v>58</v>
      </c>
      <c r="F171" s="58" t="s">
        <v>36</v>
      </c>
      <c r="G171" s="58" t="s">
        <v>66</v>
      </c>
      <c r="H171" s="58">
        <v>1100</v>
      </c>
      <c r="I171" s="63" t="s">
        <v>130</v>
      </c>
      <c r="J171" s="58" t="s">
        <v>120</v>
      </c>
      <c r="K171" s="41" t="s">
        <v>9</v>
      </c>
      <c r="L171" s="42">
        <v>3.16</v>
      </c>
      <c r="M171" s="43">
        <v>4.6294117647058828</v>
      </c>
      <c r="N171" s="44">
        <v>1.43</v>
      </c>
      <c r="O171" s="43">
        <v>0</v>
      </c>
      <c r="P171" s="48">
        <f t="shared" si="79"/>
        <v>10</v>
      </c>
      <c r="Q171" s="52">
        <f t="shared" ref="Q171" si="144">P171+Q170</f>
        <v>124.15999999999997</v>
      </c>
      <c r="R171" s="80"/>
    </row>
    <row r="172" spans="1:18" outlineLevel="1" collapsed="1" x14ac:dyDescent="0.2">
      <c r="A172" s="97"/>
      <c r="B172" s="40">
        <f t="shared" si="14"/>
        <v>169</v>
      </c>
      <c r="C172" s="31" t="s">
        <v>271</v>
      </c>
      <c r="D172" s="68">
        <v>44166</v>
      </c>
      <c r="E172" s="31" t="s">
        <v>50</v>
      </c>
      <c r="F172" s="57" t="s">
        <v>36</v>
      </c>
      <c r="G172" s="57" t="s">
        <v>66</v>
      </c>
      <c r="H172" s="57">
        <v>1200</v>
      </c>
      <c r="I172" s="60" t="s">
        <v>130</v>
      </c>
      <c r="J172" s="57" t="s">
        <v>120</v>
      </c>
      <c r="K172" s="39" t="s">
        <v>110</v>
      </c>
      <c r="L172" s="11">
        <v>13</v>
      </c>
      <c r="M172" s="33">
        <v>0.83499999999999996</v>
      </c>
      <c r="N172" s="34">
        <v>3.66</v>
      </c>
      <c r="O172" s="33">
        <v>0.31999999999999973</v>
      </c>
      <c r="P172" s="47">
        <f t="shared" si="79"/>
        <v>-1.2</v>
      </c>
      <c r="Q172" s="49">
        <f t="shared" ref="Q172" si="145">P172+Q171</f>
        <v>122.95999999999997</v>
      </c>
      <c r="R172" s="80"/>
    </row>
    <row r="173" spans="1:18" outlineLevel="1" x14ac:dyDescent="0.2">
      <c r="A173" s="97"/>
      <c r="B173" s="40">
        <f t="shared" si="14"/>
        <v>170</v>
      </c>
      <c r="C173" s="31" t="s">
        <v>249</v>
      </c>
      <c r="D173" s="68">
        <v>44167</v>
      </c>
      <c r="E173" s="31" t="s">
        <v>43</v>
      </c>
      <c r="F173" s="57" t="s">
        <v>36</v>
      </c>
      <c r="G173" s="57" t="s">
        <v>66</v>
      </c>
      <c r="H173" s="57">
        <v>1300</v>
      </c>
      <c r="I173" s="60" t="s">
        <v>131</v>
      </c>
      <c r="J173" s="57" t="s">
        <v>120</v>
      </c>
      <c r="K173" s="39" t="s">
        <v>56</v>
      </c>
      <c r="L173" s="11">
        <v>26</v>
      </c>
      <c r="M173" s="33">
        <v>0.39800000000000002</v>
      </c>
      <c r="N173" s="34">
        <v>5</v>
      </c>
      <c r="O173" s="33">
        <v>0.10999999999999996</v>
      </c>
      <c r="P173" s="47">
        <f t="shared" si="79"/>
        <v>-0.5</v>
      </c>
      <c r="Q173" s="49">
        <f t="shared" ref="Q173" si="146">P173+Q172</f>
        <v>122.45999999999997</v>
      </c>
      <c r="R173" s="80"/>
    </row>
    <row r="174" spans="1:18" outlineLevel="1" x14ac:dyDescent="0.2">
      <c r="A174" s="97"/>
      <c r="B174" s="40">
        <f t="shared" si="14"/>
        <v>171</v>
      </c>
      <c r="C174" s="31" t="s">
        <v>270</v>
      </c>
      <c r="D174" s="68">
        <v>44167</v>
      </c>
      <c r="E174" s="31" t="s">
        <v>43</v>
      </c>
      <c r="F174" s="57" t="s">
        <v>36</v>
      </c>
      <c r="G174" s="57" t="s">
        <v>66</v>
      </c>
      <c r="H174" s="57">
        <v>1300</v>
      </c>
      <c r="I174" s="60" t="s">
        <v>131</v>
      </c>
      <c r="J174" s="57" t="s">
        <v>120</v>
      </c>
      <c r="K174" s="39" t="s">
        <v>9</v>
      </c>
      <c r="L174" s="11">
        <v>5.0999999999999996</v>
      </c>
      <c r="M174" s="33">
        <v>2.4381818181818184</v>
      </c>
      <c r="N174" s="34">
        <v>2.08</v>
      </c>
      <c r="O174" s="33">
        <v>2.2599999999999998</v>
      </c>
      <c r="P174" s="47">
        <f t="shared" si="79"/>
        <v>12.4</v>
      </c>
      <c r="Q174" s="49">
        <f t="shared" ref="Q174" si="147">P174+Q173</f>
        <v>134.85999999999996</v>
      </c>
      <c r="R174" s="80"/>
    </row>
    <row r="175" spans="1:18" outlineLevel="1" x14ac:dyDescent="0.2">
      <c r="A175" s="97"/>
      <c r="B175" s="40">
        <f t="shared" si="14"/>
        <v>172</v>
      </c>
      <c r="C175" s="31" t="s">
        <v>273</v>
      </c>
      <c r="D175" s="68">
        <v>44168</v>
      </c>
      <c r="E175" s="31" t="s">
        <v>35</v>
      </c>
      <c r="F175" s="57" t="s">
        <v>25</v>
      </c>
      <c r="G175" s="57" t="s">
        <v>66</v>
      </c>
      <c r="H175" s="57">
        <v>1100</v>
      </c>
      <c r="I175" s="60" t="s">
        <v>131</v>
      </c>
      <c r="J175" s="57" t="s">
        <v>120</v>
      </c>
      <c r="K175" s="39" t="s">
        <v>8</v>
      </c>
      <c r="L175" s="11">
        <v>5.01</v>
      </c>
      <c r="M175" s="33">
        <v>2.4949999999999997</v>
      </c>
      <c r="N175" s="34">
        <v>1.84</v>
      </c>
      <c r="O175" s="33">
        <v>2.9371428571428573</v>
      </c>
      <c r="P175" s="47">
        <f t="shared" si="79"/>
        <v>0</v>
      </c>
      <c r="Q175" s="49">
        <f t="shared" ref="Q175" si="148">P175+Q174</f>
        <v>134.85999999999996</v>
      </c>
      <c r="R175" s="80"/>
    </row>
    <row r="176" spans="1:18" outlineLevel="1" x14ac:dyDescent="0.2">
      <c r="A176" s="97"/>
      <c r="B176" s="40">
        <f t="shared" si="14"/>
        <v>173</v>
      </c>
      <c r="C176" s="31" t="s">
        <v>275</v>
      </c>
      <c r="D176" s="68">
        <v>44168</v>
      </c>
      <c r="E176" s="31" t="s">
        <v>35</v>
      </c>
      <c r="F176" s="57" t="s">
        <v>36</v>
      </c>
      <c r="G176" s="57" t="s">
        <v>66</v>
      </c>
      <c r="H176" s="57">
        <v>1200</v>
      </c>
      <c r="I176" s="60" t="s">
        <v>131</v>
      </c>
      <c r="J176" s="57" t="s">
        <v>120</v>
      </c>
      <c r="K176" s="39" t="s">
        <v>9</v>
      </c>
      <c r="L176" s="11">
        <v>1.78</v>
      </c>
      <c r="M176" s="33">
        <v>12.848000000000003</v>
      </c>
      <c r="N176" s="34">
        <v>1.18</v>
      </c>
      <c r="O176" s="33">
        <v>0</v>
      </c>
      <c r="P176" s="47">
        <f t="shared" si="79"/>
        <v>10</v>
      </c>
      <c r="Q176" s="49">
        <f t="shared" ref="Q176" si="149">P176+Q175</f>
        <v>144.85999999999996</v>
      </c>
      <c r="R176" s="80"/>
    </row>
    <row r="177" spans="1:18" outlineLevel="1" x14ac:dyDescent="0.2">
      <c r="A177" s="97"/>
      <c r="B177" s="40">
        <f t="shared" si="14"/>
        <v>174</v>
      </c>
      <c r="C177" s="31" t="s">
        <v>276</v>
      </c>
      <c r="D177" s="68">
        <v>44168</v>
      </c>
      <c r="E177" s="31" t="s">
        <v>35</v>
      </c>
      <c r="F177" s="57" t="s">
        <v>10</v>
      </c>
      <c r="G177" s="57" t="s">
        <v>66</v>
      </c>
      <c r="H177" s="57">
        <v>1450</v>
      </c>
      <c r="I177" s="60" t="s">
        <v>131</v>
      </c>
      <c r="J177" s="57" t="s">
        <v>120</v>
      </c>
      <c r="K177" s="39" t="s">
        <v>65</v>
      </c>
      <c r="L177" s="11">
        <v>4.5</v>
      </c>
      <c r="M177" s="33">
        <v>2.8485714285714288</v>
      </c>
      <c r="N177" s="34">
        <v>1.67</v>
      </c>
      <c r="O177" s="33">
        <v>0</v>
      </c>
      <c r="P177" s="47">
        <f t="shared" si="79"/>
        <v>-2.8</v>
      </c>
      <c r="Q177" s="49">
        <f t="shared" ref="Q177" si="150">P177+Q176</f>
        <v>142.05999999999995</v>
      </c>
      <c r="R177" s="80"/>
    </row>
    <row r="178" spans="1:18" outlineLevel="1" x14ac:dyDescent="0.2">
      <c r="A178" s="97"/>
      <c r="B178" s="40">
        <f t="shared" si="14"/>
        <v>175</v>
      </c>
      <c r="C178" s="31" t="s">
        <v>277</v>
      </c>
      <c r="D178" s="68">
        <v>44169</v>
      </c>
      <c r="E178" s="31" t="s">
        <v>39</v>
      </c>
      <c r="F178" s="57" t="s">
        <v>10</v>
      </c>
      <c r="G178" s="57" t="s">
        <v>66</v>
      </c>
      <c r="H178" s="57">
        <v>1000</v>
      </c>
      <c r="I178" s="60" t="s">
        <v>131</v>
      </c>
      <c r="J178" s="57" t="s">
        <v>120</v>
      </c>
      <c r="K178" s="39" t="s">
        <v>73</v>
      </c>
      <c r="L178" s="11">
        <v>3.7</v>
      </c>
      <c r="M178" s="33">
        <v>3.7130481283422463</v>
      </c>
      <c r="N178" s="34">
        <v>1.59</v>
      </c>
      <c r="O178" s="33">
        <v>0</v>
      </c>
      <c r="P178" s="47">
        <f t="shared" si="79"/>
        <v>-3.7</v>
      </c>
      <c r="Q178" s="49">
        <f t="shared" ref="Q178" si="151">P178+Q177</f>
        <v>138.35999999999996</v>
      </c>
      <c r="R178" s="80"/>
    </row>
    <row r="179" spans="1:18" outlineLevel="1" x14ac:dyDescent="0.2">
      <c r="A179" s="97"/>
      <c r="B179" s="40">
        <f t="shared" si="14"/>
        <v>176</v>
      </c>
      <c r="C179" s="31" t="s">
        <v>45</v>
      </c>
      <c r="D179" s="68">
        <v>44169</v>
      </c>
      <c r="E179" s="31" t="s">
        <v>39</v>
      </c>
      <c r="F179" s="57" t="s">
        <v>48</v>
      </c>
      <c r="G179" s="57" t="s">
        <v>69</v>
      </c>
      <c r="H179" s="57">
        <v>1000</v>
      </c>
      <c r="I179" s="60" t="s">
        <v>131</v>
      </c>
      <c r="J179" s="57" t="s">
        <v>120</v>
      </c>
      <c r="K179" s="39" t="s">
        <v>12</v>
      </c>
      <c r="L179" s="11">
        <v>3.13</v>
      </c>
      <c r="M179" s="33">
        <v>4.6764418938307033</v>
      </c>
      <c r="N179" s="34">
        <v>1.44</v>
      </c>
      <c r="O179" s="33">
        <v>0</v>
      </c>
      <c r="P179" s="47">
        <f t="shared" si="79"/>
        <v>-4.7</v>
      </c>
      <c r="Q179" s="49">
        <f t="shared" ref="Q179" si="152">P179+Q178</f>
        <v>133.65999999999997</v>
      </c>
      <c r="R179" s="80"/>
    </row>
    <row r="180" spans="1:18" outlineLevel="1" x14ac:dyDescent="0.2">
      <c r="A180" s="97"/>
      <c r="B180" s="40">
        <f t="shared" si="14"/>
        <v>177</v>
      </c>
      <c r="C180" s="31" t="s">
        <v>82</v>
      </c>
      <c r="D180" s="68">
        <v>44169</v>
      </c>
      <c r="E180" s="31" t="s">
        <v>27</v>
      </c>
      <c r="F180" s="57" t="s">
        <v>36</v>
      </c>
      <c r="G180" s="57" t="s">
        <v>66</v>
      </c>
      <c r="H180" s="57">
        <v>1200</v>
      </c>
      <c r="I180" s="60" t="s">
        <v>131</v>
      </c>
      <c r="J180" s="57" t="s">
        <v>120</v>
      </c>
      <c r="K180" s="39" t="s">
        <v>9</v>
      </c>
      <c r="L180" s="11">
        <v>4.72</v>
      </c>
      <c r="M180" s="33">
        <v>2.7005797101449271</v>
      </c>
      <c r="N180" s="34">
        <v>1.79</v>
      </c>
      <c r="O180" s="33">
        <v>0</v>
      </c>
      <c r="P180" s="47">
        <f t="shared" si="79"/>
        <v>10</v>
      </c>
      <c r="Q180" s="49">
        <f t="shared" ref="Q180" si="153">P180+Q179</f>
        <v>143.65999999999997</v>
      </c>
      <c r="R180" s="80"/>
    </row>
    <row r="181" spans="1:18" outlineLevel="1" x14ac:dyDescent="0.2">
      <c r="A181" s="97"/>
      <c r="B181" s="40">
        <f t="shared" si="14"/>
        <v>178</v>
      </c>
      <c r="C181" s="31" t="s">
        <v>274</v>
      </c>
      <c r="D181" s="68">
        <v>44169</v>
      </c>
      <c r="E181" s="31" t="s">
        <v>27</v>
      </c>
      <c r="F181" s="57" t="s">
        <v>36</v>
      </c>
      <c r="G181" s="57" t="s">
        <v>66</v>
      </c>
      <c r="H181" s="57">
        <v>1200</v>
      </c>
      <c r="I181" s="60" t="s">
        <v>131</v>
      </c>
      <c r="J181" s="57" t="s">
        <v>120</v>
      </c>
      <c r="K181" s="39" t="s">
        <v>8</v>
      </c>
      <c r="L181" s="11">
        <v>49.78</v>
      </c>
      <c r="M181" s="33">
        <v>0.20596371882086167</v>
      </c>
      <c r="N181" s="34">
        <v>9.15</v>
      </c>
      <c r="O181" s="33">
        <v>0.02</v>
      </c>
      <c r="P181" s="47">
        <f t="shared" si="79"/>
        <v>0</v>
      </c>
      <c r="Q181" s="49">
        <f t="shared" ref="Q181" si="154">P181+Q180</f>
        <v>143.65999999999997</v>
      </c>
      <c r="R181" s="80"/>
    </row>
    <row r="182" spans="1:18" outlineLevel="1" x14ac:dyDescent="0.2">
      <c r="A182" s="97"/>
      <c r="B182" s="40">
        <f t="shared" si="14"/>
        <v>179</v>
      </c>
      <c r="C182" s="31" t="s">
        <v>278</v>
      </c>
      <c r="D182" s="68">
        <v>44170</v>
      </c>
      <c r="E182" s="31" t="s">
        <v>44</v>
      </c>
      <c r="F182" s="57" t="s">
        <v>25</v>
      </c>
      <c r="G182" s="57" t="s">
        <v>70</v>
      </c>
      <c r="H182" s="57">
        <v>1000</v>
      </c>
      <c r="I182" s="60" t="s">
        <v>131</v>
      </c>
      <c r="J182" s="57" t="s">
        <v>120</v>
      </c>
      <c r="K182" s="39" t="s">
        <v>12</v>
      </c>
      <c r="L182" s="11">
        <v>5.6</v>
      </c>
      <c r="M182" s="33">
        <v>2.1761728395061728</v>
      </c>
      <c r="N182" s="34">
        <v>1.67</v>
      </c>
      <c r="O182" s="33">
        <v>0</v>
      </c>
      <c r="P182" s="47">
        <f t="shared" si="79"/>
        <v>-2.2000000000000002</v>
      </c>
      <c r="Q182" s="49">
        <f t="shared" ref="Q182" si="155">P182+Q181</f>
        <v>141.45999999999998</v>
      </c>
      <c r="R182" s="80"/>
    </row>
    <row r="183" spans="1:18" outlineLevel="1" x14ac:dyDescent="0.2">
      <c r="A183" s="97"/>
      <c r="B183" s="40">
        <f t="shared" si="14"/>
        <v>180</v>
      </c>
      <c r="C183" s="31" t="s">
        <v>279</v>
      </c>
      <c r="D183" s="68">
        <v>44171</v>
      </c>
      <c r="E183" s="31" t="s">
        <v>54</v>
      </c>
      <c r="F183" s="57" t="s">
        <v>34</v>
      </c>
      <c r="G183" s="57" t="s">
        <v>66</v>
      </c>
      <c r="H183" s="57">
        <v>1100</v>
      </c>
      <c r="I183" s="60" t="s">
        <v>131</v>
      </c>
      <c r="J183" s="57" t="s">
        <v>120</v>
      </c>
      <c r="K183" s="39" t="s">
        <v>8</v>
      </c>
      <c r="L183" s="11">
        <v>1.82</v>
      </c>
      <c r="M183" s="33">
        <v>12.207814088598401</v>
      </c>
      <c r="N183" s="34">
        <v>1.1599999999999999</v>
      </c>
      <c r="O183" s="33">
        <v>0</v>
      </c>
      <c r="P183" s="47">
        <f t="shared" si="79"/>
        <v>-12.2</v>
      </c>
      <c r="Q183" s="49">
        <f t="shared" ref="Q183" si="156">P183+Q182</f>
        <v>129.26</v>
      </c>
      <c r="R183" s="80"/>
    </row>
    <row r="184" spans="1:18" outlineLevel="1" x14ac:dyDescent="0.2">
      <c r="A184" s="97"/>
      <c r="B184" s="40">
        <f t="shared" si="14"/>
        <v>181</v>
      </c>
      <c r="C184" s="31" t="s">
        <v>223</v>
      </c>
      <c r="D184" s="68">
        <v>44173</v>
      </c>
      <c r="E184" s="31" t="s">
        <v>59</v>
      </c>
      <c r="F184" s="57" t="s">
        <v>25</v>
      </c>
      <c r="G184" s="57" t="s">
        <v>66</v>
      </c>
      <c r="H184" s="57">
        <v>1100</v>
      </c>
      <c r="I184" s="60" t="s">
        <v>130</v>
      </c>
      <c r="J184" s="57" t="s">
        <v>120</v>
      </c>
      <c r="K184" s="39" t="s">
        <v>8</v>
      </c>
      <c r="L184" s="11">
        <v>11</v>
      </c>
      <c r="M184" s="33">
        <v>1</v>
      </c>
      <c r="N184" s="34">
        <v>2.88</v>
      </c>
      <c r="O184" s="33">
        <v>0.55428571428571449</v>
      </c>
      <c r="P184" s="47">
        <f t="shared" si="79"/>
        <v>0</v>
      </c>
      <c r="Q184" s="49">
        <f t="shared" ref="Q184" si="157">P184+Q183</f>
        <v>129.26</v>
      </c>
      <c r="R184" s="80"/>
    </row>
    <row r="185" spans="1:18" outlineLevel="1" x14ac:dyDescent="0.2">
      <c r="A185" s="97"/>
      <c r="B185" s="40">
        <f t="shared" si="14"/>
        <v>182</v>
      </c>
      <c r="C185" s="31" t="s">
        <v>281</v>
      </c>
      <c r="D185" s="68">
        <v>44173</v>
      </c>
      <c r="E185" s="31" t="s">
        <v>59</v>
      </c>
      <c r="F185" s="57" t="s">
        <v>25</v>
      </c>
      <c r="G185" s="57" t="s">
        <v>66</v>
      </c>
      <c r="H185" s="57">
        <v>1100</v>
      </c>
      <c r="I185" s="60" t="s">
        <v>130</v>
      </c>
      <c r="J185" s="57" t="s">
        <v>120</v>
      </c>
      <c r="K185" s="39" t="s">
        <v>65</v>
      </c>
      <c r="L185" s="11">
        <v>5.6</v>
      </c>
      <c r="M185" s="33">
        <v>2.1761728395061728</v>
      </c>
      <c r="N185" s="34">
        <v>1.96</v>
      </c>
      <c r="O185" s="33">
        <v>2.2400000000000002</v>
      </c>
      <c r="P185" s="47">
        <f t="shared" si="79"/>
        <v>-4.4000000000000004</v>
      </c>
      <c r="Q185" s="49">
        <f t="shared" ref="Q185" si="158">P185+Q184</f>
        <v>124.85999999999999</v>
      </c>
      <c r="R185" s="80"/>
    </row>
    <row r="186" spans="1:18" outlineLevel="1" x14ac:dyDescent="0.2">
      <c r="A186" s="97"/>
      <c r="B186" s="40">
        <f t="shared" si="14"/>
        <v>183</v>
      </c>
      <c r="C186" s="31" t="s">
        <v>280</v>
      </c>
      <c r="D186" s="68">
        <v>44173</v>
      </c>
      <c r="E186" s="31" t="s">
        <v>59</v>
      </c>
      <c r="F186" s="57" t="s">
        <v>41</v>
      </c>
      <c r="G186" s="57" t="s">
        <v>147</v>
      </c>
      <c r="H186" s="57">
        <v>1200</v>
      </c>
      <c r="I186" s="60" t="s">
        <v>130</v>
      </c>
      <c r="J186" s="57" t="s">
        <v>120</v>
      </c>
      <c r="K186" s="39" t="s">
        <v>8</v>
      </c>
      <c r="L186" s="11">
        <v>3.5</v>
      </c>
      <c r="M186" s="33">
        <v>3.9800000000000004</v>
      </c>
      <c r="N186" s="34">
        <v>1.49</v>
      </c>
      <c r="O186" s="33">
        <v>0</v>
      </c>
      <c r="P186" s="47">
        <f t="shared" si="79"/>
        <v>-4</v>
      </c>
      <c r="Q186" s="49">
        <f t="shared" ref="Q186" si="159">P186+Q185</f>
        <v>120.85999999999999</v>
      </c>
      <c r="R186" s="80"/>
    </row>
    <row r="187" spans="1:18" outlineLevel="1" x14ac:dyDescent="0.2">
      <c r="A187" s="97"/>
      <c r="B187" s="40">
        <f t="shared" si="14"/>
        <v>184</v>
      </c>
      <c r="C187" s="31" t="s">
        <v>282</v>
      </c>
      <c r="D187" s="68">
        <v>44174</v>
      </c>
      <c r="E187" s="31" t="s">
        <v>76</v>
      </c>
      <c r="F187" s="57" t="s">
        <v>34</v>
      </c>
      <c r="G187" s="57" t="s">
        <v>66</v>
      </c>
      <c r="H187" s="57">
        <v>1000</v>
      </c>
      <c r="I187" s="60" t="s">
        <v>130</v>
      </c>
      <c r="J187" s="57" t="s">
        <v>120</v>
      </c>
      <c r="K187" s="39" t="s">
        <v>9</v>
      </c>
      <c r="L187" s="11">
        <v>4.3099999999999996</v>
      </c>
      <c r="M187" s="33">
        <v>3.0200000000000005</v>
      </c>
      <c r="N187" s="34">
        <v>1.91</v>
      </c>
      <c r="O187" s="33">
        <v>3.2926984126984125</v>
      </c>
      <c r="P187" s="47">
        <f t="shared" si="79"/>
        <v>13</v>
      </c>
      <c r="Q187" s="49">
        <f t="shared" ref="Q187" si="160">P187+Q186</f>
        <v>133.85999999999999</v>
      </c>
      <c r="R187" s="80"/>
    </row>
    <row r="188" spans="1:18" outlineLevel="1" x14ac:dyDescent="0.2">
      <c r="A188" s="97"/>
      <c r="B188" s="40">
        <f t="shared" si="14"/>
        <v>185</v>
      </c>
      <c r="C188" s="31" t="s">
        <v>283</v>
      </c>
      <c r="D188" s="68">
        <v>44175</v>
      </c>
      <c r="E188" s="31" t="s">
        <v>55</v>
      </c>
      <c r="F188" s="57" t="s">
        <v>36</v>
      </c>
      <c r="G188" s="57" t="s">
        <v>66</v>
      </c>
      <c r="H188" s="57">
        <v>1100</v>
      </c>
      <c r="I188" s="60" t="s">
        <v>131</v>
      </c>
      <c r="J188" s="57" t="s">
        <v>120</v>
      </c>
      <c r="K188" s="39" t="s">
        <v>9</v>
      </c>
      <c r="L188" s="11">
        <v>2.2999999999999998</v>
      </c>
      <c r="M188" s="33">
        <v>7.72</v>
      </c>
      <c r="N188" s="34">
        <v>1.23</v>
      </c>
      <c r="O188" s="33">
        <v>0</v>
      </c>
      <c r="P188" s="47">
        <f t="shared" si="79"/>
        <v>10</v>
      </c>
      <c r="Q188" s="49">
        <f t="shared" ref="Q188" si="161">P188+Q187</f>
        <v>143.85999999999999</v>
      </c>
      <c r="R188" s="80"/>
    </row>
    <row r="189" spans="1:18" outlineLevel="1" x14ac:dyDescent="0.2">
      <c r="A189" s="97"/>
      <c r="B189" s="40">
        <f t="shared" si="14"/>
        <v>186</v>
      </c>
      <c r="C189" s="31" t="s">
        <v>284</v>
      </c>
      <c r="D189" s="68">
        <v>44176</v>
      </c>
      <c r="E189" s="31" t="s">
        <v>51</v>
      </c>
      <c r="F189" s="57" t="s">
        <v>25</v>
      </c>
      <c r="G189" s="57" t="s">
        <v>66</v>
      </c>
      <c r="H189" s="57">
        <v>1100</v>
      </c>
      <c r="I189" s="60" t="s">
        <v>131</v>
      </c>
      <c r="J189" s="57" t="s">
        <v>120</v>
      </c>
      <c r="K189" s="39" t="s">
        <v>9</v>
      </c>
      <c r="L189" s="11">
        <v>2.1800000000000002</v>
      </c>
      <c r="M189" s="33">
        <v>8.4589473684210521</v>
      </c>
      <c r="N189" s="34">
        <v>1.3</v>
      </c>
      <c r="O189" s="33">
        <v>0</v>
      </c>
      <c r="P189" s="47">
        <f t="shared" si="79"/>
        <v>10</v>
      </c>
      <c r="Q189" s="49">
        <f t="shared" ref="Q189" si="162">P189+Q188</f>
        <v>153.85999999999999</v>
      </c>
      <c r="R189" s="80"/>
    </row>
    <row r="190" spans="1:18" outlineLevel="1" x14ac:dyDescent="0.2">
      <c r="A190" s="97"/>
      <c r="B190" s="40">
        <f t="shared" si="14"/>
        <v>187</v>
      </c>
      <c r="C190" s="31" t="s">
        <v>285</v>
      </c>
      <c r="D190" s="68">
        <v>44176</v>
      </c>
      <c r="E190" s="31" t="s">
        <v>51</v>
      </c>
      <c r="F190" s="57" t="s">
        <v>10</v>
      </c>
      <c r="G190" s="57" t="s">
        <v>66</v>
      </c>
      <c r="H190" s="57">
        <v>1300</v>
      </c>
      <c r="I190" s="60" t="s">
        <v>131</v>
      </c>
      <c r="J190" s="57" t="s">
        <v>120</v>
      </c>
      <c r="K190" s="39" t="s">
        <v>9</v>
      </c>
      <c r="L190" s="11">
        <v>1.82</v>
      </c>
      <c r="M190" s="33">
        <v>12.207814088598401</v>
      </c>
      <c r="N190" s="34">
        <v>1.19</v>
      </c>
      <c r="O190" s="33">
        <v>0</v>
      </c>
      <c r="P190" s="47">
        <f t="shared" si="79"/>
        <v>10</v>
      </c>
      <c r="Q190" s="49">
        <f t="shared" ref="Q190" si="163">P190+Q189</f>
        <v>163.85999999999999</v>
      </c>
      <c r="R190" s="80"/>
    </row>
    <row r="191" spans="1:18" outlineLevel="1" x14ac:dyDescent="0.2">
      <c r="A191" s="97"/>
      <c r="B191" s="40">
        <f t="shared" si="14"/>
        <v>188</v>
      </c>
      <c r="C191" s="31" t="s">
        <v>286</v>
      </c>
      <c r="D191" s="68">
        <v>44176</v>
      </c>
      <c r="E191" s="31" t="s">
        <v>14</v>
      </c>
      <c r="F191" s="57" t="s">
        <v>48</v>
      </c>
      <c r="G191" s="57" t="s">
        <v>69</v>
      </c>
      <c r="H191" s="57">
        <v>1200</v>
      </c>
      <c r="I191" s="60" t="s">
        <v>131</v>
      </c>
      <c r="J191" s="57" t="s">
        <v>120</v>
      </c>
      <c r="K191" s="39" t="s">
        <v>73</v>
      </c>
      <c r="L191" s="11">
        <v>14</v>
      </c>
      <c r="M191" s="33">
        <v>0.77153846153846173</v>
      </c>
      <c r="N191" s="34">
        <v>3.76</v>
      </c>
      <c r="O191" s="33">
        <v>0.28999999999999976</v>
      </c>
      <c r="P191" s="47">
        <f t="shared" si="79"/>
        <v>-1.1000000000000001</v>
      </c>
      <c r="Q191" s="49">
        <f t="shared" ref="Q191" si="164">P191+Q190</f>
        <v>162.76</v>
      </c>
      <c r="R191" s="80"/>
    </row>
    <row r="192" spans="1:18" outlineLevel="1" x14ac:dyDescent="0.2">
      <c r="A192" s="97"/>
      <c r="B192" s="40">
        <f t="shared" si="14"/>
        <v>189</v>
      </c>
      <c r="C192" s="31" t="s">
        <v>289</v>
      </c>
      <c r="D192" s="68">
        <v>44177</v>
      </c>
      <c r="E192" s="31" t="s">
        <v>31</v>
      </c>
      <c r="F192" s="57" t="s">
        <v>25</v>
      </c>
      <c r="G192" s="57" t="s">
        <v>246</v>
      </c>
      <c r="H192" s="57">
        <v>1100</v>
      </c>
      <c r="I192" s="60" t="s">
        <v>131</v>
      </c>
      <c r="J192" s="57" t="s">
        <v>120</v>
      </c>
      <c r="K192" s="39" t="s">
        <v>12</v>
      </c>
      <c r="L192" s="11">
        <v>2.82</v>
      </c>
      <c r="M192" s="33">
        <v>5.4882758620689645</v>
      </c>
      <c r="N192" s="34">
        <v>1.38</v>
      </c>
      <c r="O192" s="33">
        <v>0</v>
      </c>
      <c r="P192" s="47">
        <f t="shared" si="79"/>
        <v>-5.5</v>
      </c>
      <c r="Q192" s="49">
        <f t="shared" ref="Q192" si="165">P192+Q191</f>
        <v>157.26</v>
      </c>
      <c r="R192" s="80"/>
    </row>
    <row r="193" spans="1:18" outlineLevel="1" x14ac:dyDescent="0.2">
      <c r="A193" s="97"/>
      <c r="B193" s="40">
        <f t="shared" si="14"/>
        <v>190</v>
      </c>
      <c r="C193" s="31" t="s">
        <v>288</v>
      </c>
      <c r="D193" s="68">
        <v>44177</v>
      </c>
      <c r="E193" s="31" t="s">
        <v>94</v>
      </c>
      <c r="F193" s="57" t="s">
        <v>13</v>
      </c>
      <c r="G193" s="57" t="s">
        <v>147</v>
      </c>
      <c r="H193" s="57">
        <v>1175</v>
      </c>
      <c r="I193" s="60" t="s">
        <v>131</v>
      </c>
      <c r="J193" s="57" t="s">
        <v>177</v>
      </c>
      <c r="K193" s="39" t="s">
        <v>61</v>
      </c>
      <c r="L193" s="11">
        <v>10.34</v>
      </c>
      <c r="M193" s="33">
        <v>1.0670656370656371</v>
      </c>
      <c r="N193" s="34">
        <v>2.7</v>
      </c>
      <c r="O193" s="33">
        <v>0.61999999999999944</v>
      </c>
      <c r="P193" s="47">
        <f t="shared" si="79"/>
        <v>-1.7</v>
      </c>
      <c r="Q193" s="49">
        <f t="shared" ref="Q193" si="166">P193+Q192</f>
        <v>155.56</v>
      </c>
      <c r="R193" s="80"/>
    </row>
    <row r="194" spans="1:18" outlineLevel="1" x14ac:dyDescent="0.2">
      <c r="A194" s="97"/>
      <c r="B194" s="40">
        <f t="shared" si="14"/>
        <v>191</v>
      </c>
      <c r="C194" s="31" t="s">
        <v>114</v>
      </c>
      <c r="D194" s="68">
        <v>44178</v>
      </c>
      <c r="E194" s="31" t="s">
        <v>40</v>
      </c>
      <c r="F194" s="57" t="s">
        <v>36</v>
      </c>
      <c r="G194" s="57" t="s">
        <v>66</v>
      </c>
      <c r="H194" s="57">
        <v>1000</v>
      </c>
      <c r="I194" s="60" t="s">
        <v>131</v>
      </c>
      <c r="J194" s="57" t="s">
        <v>120</v>
      </c>
      <c r="K194" s="39" t="s">
        <v>12</v>
      </c>
      <c r="L194" s="11">
        <v>4.2</v>
      </c>
      <c r="M194" s="33">
        <v>3.1123076923076924</v>
      </c>
      <c r="N194" s="34">
        <v>1.42</v>
      </c>
      <c r="O194" s="33">
        <v>0</v>
      </c>
      <c r="P194" s="47">
        <f t="shared" si="79"/>
        <v>-3.1</v>
      </c>
      <c r="Q194" s="49">
        <f t="shared" ref="Q194" si="167">P194+Q193</f>
        <v>152.46</v>
      </c>
      <c r="R194" s="80"/>
    </row>
    <row r="195" spans="1:18" outlineLevel="1" x14ac:dyDescent="0.2">
      <c r="A195" s="97"/>
      <c r="B195" s="40">
        <f t="shared" si="14"/>
        <v>192</v>
      </c>
      <c r="C195" s="31" t="s">
        <v>290</v>
      </c>
      <c r="D195" s="68">
        <v>44178</v>
      </c>
      <c r="E195" s="31" t="s">
        <v>40</v>
      </c>
      <c r="F195" s="57" t="s">
        <v>46</v>
      </c>
      <c r="G195" s="57" t="s">
        <v>68</v>
      </c>
      <c r="H195" s="57">
        <v>1100</v>
      </c>
      <c r="I195" s="60" t="s">
        <v>131</v>
      </c>
      <c r="J195" s="57" t="s">
        <v>120</v>
      </c>
      <c r="K195" s="39" t="s">
        <v>9</v>
      </c>
      <c r="L195" s="11">
        <v>4.6900000000000004</v>
      </c>
      <c r="M195" s="33">
        <v>2.7171147079521458</v>
      </c>
      <c r="N195" s="34">
        <v>1.78</v>
      </c>
      <c r="O195" s="33">
        <v>0</v>
      </c>
      <c r="P195" s="47">
        <f t="shared" si="79"/>
        <v>10</v>
      </c>
      <c r="Q195" s="49">
        <f t="shared" ref="Q195" si="168">P195+Q194</f>
        <v>162.46</v>
      </c>
      <c r="R195" s="80"/>
    </row>
    <row r="196" spans="1:18" outlineLevel="1" x14ac:dyDescent="0.2">
      <c r="A196" s="97"/>
      <c r="B196" s="40">
        <f t="shared" si="14"/>
        <v>193</v>
      </c>
      <c r="C196" s="31" t="s">
        <v>80</v>
      </c>
      <c r="D196" s="68">
        <v>44178</v>
      </c>
      <c r="E196" s="31" t="s">
        <v>15</v>
      </c>
      <c r="F196" s="57" t="s">
        <v>10</v>
      </c>
      <c r="G196" s="57" t="s">
        <v>66</v>
      </c>
      <c r="H196" s="57">
        <v>1200</v>
      </c>
      <c r="I196" s="60" t="s">
        <v>131</v>
      </c>
      <c r="J196" s="57" t="s">
        <v>120</v>
      </c>
      <c r="K196" s="39" t="s">
        <v>56</v>
      </c>
      <c r="L196" s="11">
        <v>5.23</v>
      </c>
      <c r="M196" s="33">
        <v>2.3611764705882354</v>
      </c>
      <c r="N196" s="34">
        <v>1.72</v>
      </c>
      <c r="O196" s="33">
        <v>0</v>
      </c>
      <c r="P196" s="47">
        <f t="shared" si="79"/>
        <v>-2.4</v>
      </c>
      <c r="Q196" s="49">
        <f t="shared" ref="Q196" si="169">P196+Q195</f>
        <v>160.06</v>
      </c>
      <c r="R196" s="80"/>
    </row>
    <row r="197" spans="1:18" outlineLevel="1" x14ac:dyDescent="0.2">
      <c r="A197" s="97"/>
      <c r="B197" s="40">
        <f t="shared" si="14"/>
        <v>194</v>
      </c>
      <c r="C197" s="31" t="s">
        <v>126</v>
      </c>
      <c r="D197" s="68">
        <v>44180</v>
      </c>
      <c r="E197" s="31" t="s">
        <v>39</v>
      </c>
      <c r="F197" s="57" t="s">
        <v>25</v>
      </c>
      <c r="G197" s="57" t="s">
        <v>66</v>
      </c>
      <c r="H197" s="57">
        <v>1000</v>
      </c>
      <c r="I197" s="60" t="s">
        <v>131</v>
      </c>
      <c r="J197" s="57" t="s">
        <v>120</v>
      </c>
      <c r="K197" s="39" t="s">
        <v>12</v>
      </c>
      <c r="L197" s="11">
        <v>4.57</v>
      </c>
      <c r="M197" s="33">
        <v>2.7998850574712644</v>
      </c>
      <c r="N197" s="34">
        <v>1.84</v>
      </c>
      <c r="O197" s="33">
        <v>3.28</v>
      </c>
      <c r="P197" s="47">
        <f t="shared" si="79"/>
        <v>0</v>
      </c>
      <c r="Q197" s="49">
        <f t="shared" ref="Q197" si="170">P197+Q196</f>
        <v>160.06</v>
      </c>
      <c r="R197" s="80"/>
    </row>
    <row r="198" spans="1:18" outlineLevel="1" x14ac:dyDescent="0.2">
      <c r="A198" s="97"/>
      <c r="B198" s="40">
        <f t="shared" si="14"/>
        <v>195</v>
      </c>
      <c r="C198" s="31" t="s">
        <v>291</v>
      </c>
      <c r="D198" s="68">
        <v>44180</v>
      </c>
      <c r="E198" s="31" t="s">
        <v>39</v>
      </c>
      <c r="F198" s="57" t="s">
        <v>25</v>
      </c>
      <c r="G198" s="57" t="s">
        <v>66</v>
      </c>
      <c r="H198" s="57">
        <v>1000</v>
      </c>
      <c r="I198" s="60" t="s">
        <v>131</v>
      </c>
      <c r="J198" s="57" t="s">
        <v>120</v>
      </c>
      <c r="K198" s="39" t="s">
        <v>8</v>
      </c>
      <c r="L198" s="11">
        <v>47.05</v>
      </c>
      <c r="M198" s="33">
        <v>0.21652173913043482</v>
      </c>
      <c r="N198" s="34">
        <v>11</v>
      </c>
      <c r="O198" s="33">
        <v>0</v>
      </c>
      <c r="P198" s="47">
        <f t="shared" si="79"/>
        <v>-0.2</v>
      </c>
      <c r="Q198" s="49">
        <f t="shared" ref="Q198" si="171">P198+Q197</f>
        <v>159.86000000000001</v>
      </c>
      <c r="R198" s="80"/>
    </row>
    <row r="199" spans="1:18" outlineLevel="1" x14ac:dyDescent="0.2">
      <c r="A199" s="97"/>
      <c r="B199" s="40">
        <f t="shared" si="14"/>
        <v>196</v>
      </c>
      <c r="C199" s="31" t="s">
        <v>111</v>
      </c>
      <c r="D199" s="68">
        <v>44180</v>
      </c>
      <c r="E199" s="31" t="s">
        <v>39</v>
      </c>
      <c r="F199" s="57" t="s">
        <v>25</v>
      </c>
      <c r="G199" s="57" t="s">
        <v>66</v>
      </c>
      <c r="H199" s="57">
        <v>1000</v>
      </c>
      <c r="I199" s="60" t="s">
        <v>131</v>
      </c>
      <c r="J199" s="57" t="s">
        <v>120</v>
      </c>
      <c r="K199" s="39" t="s">
        <v>9</v>
      </c>
      <c r="L199" s="11">
        <v>1.9</v>
      </c>
      <c r="M199" s="33">
        <v>11.086896551724138</v>
      </c>
      <c r="N199" s="34">
        <v>1.28</v>
      </c>
      <c r="O199" s="33">
        <v>0</v>
      </c>
      <c r="P199" s="47">
        <f t="shared" si="79"/>
        <v>10</v>
      </c>
      <c r="Q199" s="49">
        <f t="shared" ref="Q199" si="172">P199+Q198</f>
        <v>169.86</v>
      </c>
      <c r="R199" s="80"/>
    </row>
    <row r="200" spans="1:18" outlineLevel="1" x14ac:dyDescent="0.2">
      <c r="A200" s="97"/>
      <c r="B200" s="40">
        <f t="shared" si="14"/>
        <v>197</v>
      </c>
      <c r="C200" s="31" t="s">
        <v>292</v>
      </c>
      <c r="D200" s="68">
        <v>44181</v>
      </c>
      <c r="E200" s="31" t="s">
        <v>49</v>
      </c>
      <c r="F200" s="57" t="s">
        <v>36</v>
      </c>
      <c r="G200" s="57" t="s">
        <v>66</v>
      </c>
      <c r="H200" s="57">
        <v>1200</v>
      </c>
      <c r="I200" s="60" t="s">
        <v>131</v>
      </c>
      <c r="J200" s="57" t="s">
        <v>120</v>
      </c>
      <c r="K200" s="39" t="s">
        <v>85</v>
      </c>
      <c r="L200" s="11">
        <v>4.18</v>
      </c>
      <c r="M200" s="33">
        <v>3.1454901960784314</v>
      </c>
      <c r="N200" s="34">
        <v>1.68</v>
      </c>
      <c r="O200" s="33">
        <v>0</v>
      </c>
      <c r="P200" s="47">
        <f t="shared" si="79"/>
        <v>-3.1</v>
      </c>
      <c r="Q200" s="49">
        <f t="shared" ref="Q200" si="173">P200+Q199</f>
        <v>166.76000000000002</v>
      </c>
      <c r="R200" s="80"/>
    </row>
    <row r="201" spans="1:18" outlineLevel="1" x14ac:dyDescent="0.2">
      <c r="A201" s="97"/>
      <c r="B201" s="40">
        <f t="shared" si="14"/>
        <v>198</v>
      </c>
      <c r="C201" s="31" t="s">
        <v>88</v>
      </c>
      <c r="D201" s="68">
        <v>44181</v>
      </c>
      <c r="E201" s="31" t="s">
        <v>49</v>
      </c>
      <c r="F201" s="57" t="s">
        <v>10</v>
      </c>
      <c r="G201" s="57" t="s">
        <v>147</v>
      </c>
      <c r="H201" s="57">
        <v>1200</v>
      </c>
      <c r="I201" s="60" t="s">
        <v>131</v>
      </c>
      <c r="J201" s="57" t="s">
        <v>120</v>
      </c>
      <c r="K201" s="39" t="s">
        <v>12</v>
      </c>
      <c r="L201" s="11">
        <v>1.96</v>
      </c>
      <c r="M201" s="33">
        <v>10.430733137829911</v>
      </c>
      <c r="N201" s="34">
        <v>1.1499999999999999</v>
      </c>
      <c r="O201" s="33">
        <v>0</v>
      </c>
      <c r="P201" s="47">
        <f t="shared" si="79"/>
        <v>-10.4</v>
      </c>
      <c r="Q201" s="49">
        <f t="shared" ref="Q201" si="174">P201+Q200</f>
        <v>156.36000000000001</v>
      </c>
      <c r="R201" s="80"/>
    </row>
    <row r="202" spans="1:18" outlineLevel="1" x14ac:dyDescent="0.2">
      <c r="A202" s="97"/>
      <c r="B202" s="40">
        <f t="shared" si="14"/>
        <v>199</v>
      </c>
      <c r="C202" s="31" t="s">
        <v>264</v>
      </c>
      <c r="D202" s="68">
        <v>44181</v>
      </c>
      <c r="E202" s="31" t="s">
        <v>49</v>
      </c>
      <c r="F202" s="57" t="s">
        <v>41</v>
      </c>
      <c r="G202" s="57" t="s">
        <v>68</v>
      </c>
      <c r="H202" s="57">
        <v>1600</v>
      </c>
      <c r="I202" s="60" t="s">
        <v>131</v>
      </c>
      <c r="J202" s="57" t="s">
        <v>120</v>
      </c>
      <c r="K202" s="39" t="s">
        <v>9</v>
      </c>
      <c r="L202" s="11">
        <v>2.1</v>
      </c>
      <c r="M202" s="33">
        <v>9.065201465201465</v>
      </c>
      <c r="N202" s="34">
        <v>1.35</v>
      </c>
      <c r="O202" s="33">
        <v>0</v>
      </c>
      <c r="P202" s="47">
        <f t="shared" si="79"/>
        <v>10</v>
      </c>
      <c r="Q202" s="49">
        <f t="shared" ref="Q202" si="175">P202+Q201</f>
        <v>166.36</v>
      </c>
      <c r="R202" s="80"/>
    </row>
    <row r="203" spans="1:18" outlineLevel="1" x14ac:dyDescent="0.2">
      <c r="A203" s="97"/>
      <c r="B203" s="40">
        <f t="shared" si="14"/>
        <v>200</v>
      </c>
      <c r="C203" s="31" t="s">
        <v>294</v>
      </c>
      <c r="D203" s="68">
        <v>44182</v>
      </c>
      <c r="E203" s="31" t="s">
        <v>42</v>
      </c>
      <c r="F203" s="57" t="s">
        <v>36</v>
      </c>
      <c r="G203" s="57" t="s">
        <v>66</v>
      </c>
      <c r="H203" s="57">
        <v>1200</v>
      </c>
      <c r="I203" s="60" t="s">
        <v>131</v>
      </c>
      <c r="J203" s="57" t="s">
        <v>120</v>
      </c>
      <c r="K203" s="39" t="s">
        <v>9</v>
      </c>
      <c r="L203" s="11">
        <v>5.64</v>
      </c>
      <c r="M203" s="33">
        <v>2.1551351351351351</v>
      </c>
      <c r="N203" s="34">
        <v>1.76</v>
      </c>
      <c r="O203" s="33">
        <v>0</v>
      </c>
      <c r="P203" s="47">
        <f t="shared" si="79"/>
        <v>10</v>
      </c>
      <c r="Q203" s="49">
        <f t="shared" ref="Q203" si="176">P203+Q202</f>
        <v>176.36</v>
      </c>
      <c r="R203" s="80"/>
    </row>
    <row r="204" spans="1:18" outlineLevel="1" x14ac:dyDescent="0.2">
      <c r="A204" s="97"/>
      <c r="B204" s="40">
        <f t="shared" si="14"/>
        <v>201</v>
      </c>
      <c r="C204" s="31" t="s">
        <v>295</v>
      </c>
      <c r="D204" s="68">
        <v>44182</v>
      </c>
      <c r="E204" s="31" t="s">
        <v>293</v>
      </c>
      <c r="F204" s="57" t="s">
        <v>25</v>
      </c>
      <c r="G204" s="57" t="s">
        <v>66</v>
      </c>
      <c r="H204" s="57">
        <v>1000</v>
      </c>
      <c r="I204" s="60" t="s">
        <v>130</v>
      </c>
      <c r="J204" s="57" t="s">
        <v>177</v>
      </c>
      <c r="K204" s="39" t="s">
        <v>73</v>
      </c>
      <c r="L204" s="11">
        <v>2.97</v>
      </c>
      <c r="M204" s="33">
        <v>5.0911627906976742</v>
      </c>
      <c r="N204" s="34">
        <v>1.65</v>
      </c>
      <c r="O204" s="33">
        <v>0</v>
      </c>
      <c r="P204" s="47">
        <f t="shared" si="79"/>
        <v>-5.0999999999999996</v>
      </c>
      <c r="Q204" s="49">
        <f t="shared" ref="Q204" si="177">P204+Q203</f>
        <v>171.26000000000002</v>
      </c>
      <c r="R204" s="80"/>
    </row>
    <row r="205" spans="1:18" outlineLevel="1" x14ac:dyDescent="0.2">
      <c r="A205" s="97"/>
      <c r="B205" s="40">
        <f t="shared" si="14"/>
        <v>202</v>
      </c>
      <c r="C205" s="31" t="s">
        <v>296</v>
      </c>
      <c r="D205" s="68">
        <v>44183</v>
      </c>
      <c r="E205" s="31" t="s">
        <v>77</v>
      </c>
      <c r="F205" s="57" t="s">
        <v>10</v>
      </c>
      <c r="G205" s="57" t="s">
        <v>66</v>
      </c>
      <c r="H205" s="57">
        <v>1200</v>
      </c>
      <c r="I205" s="60" t="s">
        <v>131</v>
      </c>
      <c r="J205" s="57" t="s">
        <v>120</v>
      </c>
      <c r="K205" s="39" t="s">
        <v>12</v>
      </c>
      <c r="L205" s="11">
        <v>9.0299999999999994</v>
      </c>
      <c r="M205" s="33">
        <v>1.2474999999999998</v>
      </c>
      <c r="N205" s="34">
        <v>2.66</v>
      </c>
      <c r="O205" s="33">
        <v>0.75692307692307692</v>
      </c>
      <c r="P205" s="47">
        <f t="shared" si="79"/>
        <v>0</v>
      </c>
      <c r="Q205" s="49">
        <f t="shared" ref="Q205" si="178">P205+Q204</f>
        <v>171.26000000000002</v>
      </c>
      <c r="R205" s="80"/>
    </row>
    <row r="206" spans="1:18" outlineLevel="1" x14ac:dyDescent="0.2">
      <c r="A206" s="97"/>
      <c r="B206" s="40">
        <f t="shared" si="14"/>
        <v>203</v>
      </c>
      <c r="C206" s="31" t="s">
        <v>297</v>
      </c>
      <c r="D206" s="68">
        <v>44183</v>
      </c>
      <c r="E206" s="31" t="s">
        <v>77</v>
      </c>
      <c r="F206" s="57" t="s">
        <v>34</v>
      </c>
      <c r="G206" s="57" t="s">
        <v>66</v>
      </c>
      <c r="H206" s="57">
        <v>1000</v>
      </c>
      <c r="I206" s="60" t="s">
        <v>131</v>
      </c>
      <c r="J206" s="57" t="s">
        <v>120</v>
      </c>
      <c r="K206" s="39" t="s">
        <v>56</v>
      </c>
      <c r="L206" s="11">
        <v>5.28</v>
      </c>
      <c r="M206" s="33">
        <v>2.3376470588235296</v>
      </c>
      <c r="N206" s="34">
        <v>1.75</v>
      </c>
      <c r="O206" s="33">
        <v>0</v>
      </c>
      <c r="P206" s="47">
        <f t="shared" si="79"/>
        <v>-2.2999999999999998</v>
      </c>
      <c r="Q206" s="49">
        <f t="shared" ref="Q206" si="179">P206+Q205</f>
        <v>168.96</v>
      </c>
      <c r="R206" s="80"/>
    </row>
    <row r="207" spans="1:18" outlineLevel="1" x14ac:dyDescent="0.2">
      <c r="A207" s="97"/>
      <c r="B207" s="40">
        <f t="shared" si="14"/>
        <v>204</v>
      </c>
      <c r="C207" s="31" t="s">
        <v>277</v>
      </c>
      <c r="D207" s="68">
        <v>44184</v>
      </c>
      <c r="E207" s="31" t="s">
        <v>63</v>
      </c>
      <c r="F207" s="57" t="s">
        <v>25</v>
      </c>
      <c r="G207" s="57" t="s">
        <v>66</v>
      </c>
      <c r="H207" s="57">
        <v>1100</v>
      </c>
      <c r="I207" s="60" t="s">
        <v>131</v>
      </c>
      <c r="J207" s="57" t="s">
        <v>120</v>
      </c>
      <c r="K207" s="39" t="s">
        <v>73</v>
      </c>
      <c r="L207" s="11">
        <v>4.3899999999999997</v>
      </c>
      <c r="M207" s="33">
        <v>2.9607407407407407</v>
      </c>
      <c r="N207" s="34">
        <v>1.69</v>
      </c>
      <c r="O207" s="33">
        <v>0</v>
      </c>
      <c r="P207" s="47">
        <f t="shared" si="79"/>
        <v>-3</v>
      </c>
      <c r="Q207" s="49">
        <f t="shared" ref="Q207" si="180">P207+Q206</f>
        <v>165.96</v>
      </c>
      <c r="R207" s="80"/>
    </row>
    <row r="208" spans="1:18" outlineLevel="1" x14ac:dyDescent="0.2">
      <c r="A208" s="97"/>
      <c r="B208" s="40">
        <f t="shared" si="14"/>
        <v>205</v>
      </c>
      <c r="C208" s="31" t="s">
        <v>273</v>
      </c>
      <c r="D208" s="68">
        <v>44184</v>
      </c>
      <c r="E208" s="31" t="s">
        <v>63</v>
      </c>
      <c r="F208" s="57" t="s">
        <v>25</v>
      </c>
      <c r="G208" s="57" t="s">
        <v>66</v>
      </c>
      <c r="H208" s="57">
        <v>1100</v>
      </c>
      <c r="I208" s="60" t="s">
        <v>131</v>
      </c>
      <c r="J208" s="57" t="s">
        <v>120</v>
      </c>
      <c r="K208" s="39" t="s">
        <v>110</v>
      </c>
      <c r="L208" s="11">
        <v>5.77</v>
      </c>
      <c r="M208" s="33">
        <v>2.0936842105263156</v>
      </c>
      <c r="N208" s="34">
        <v>1.92</v>
      </c>
      <c r="O208" s="33">
        <v>2.2595918367346943</v>
      </c>
      <c r="P208" s="47">
        <f t="shared" si="79"/>
        <v>-4.4000000000000004</v>
      </c>
      <c r="Q208" s="49">
        <f t="shared" ref="Q208" si="181">P208+Q207</f>
        <v>161.56</v>
      </c>
      <c r="R208" s="80"/>
    </row>
    <row r="209" spans="1:18" outlineLevel="1" x14ac:dyDescent="0.2">
      <c r="A209" s="97"/>
      <c r="B209" s="40">
        <f t="shared" si="14"/>
        <v>206</v>
      </c>
      <c r="C209" s="31" t="s">
        <v>301</v>
      </c>
      <c r="D209" s="68">
        <v>44185</v>
      </c>
      <c r="E209" s="31" t="s">
        <v>26</v>
      </c>
      <c r="F209" s="57" t="s">
        <v>36</v>
      </c>
      <c r="G209" s="57" t="s">
        <v>66</v>
      </c>
      <c r="H209" s="57">
        <v>1000</v>
      </c>
      <c r="I209" s="60" t="s">
        <v>131</v>
      </c>
      <c r="J209" s="57" t="s">
        <v>120</v>
      </c>
      <c r="K209" s="39" t="s">
        <v>8</v>
      </c>
      <c r="L209" s="11">
        <v>5.24</v>
      </c>
      <c r="M209" s="33">
        <v>2.3611764705882354</v>
      </c>
      <c r="N209" s="34">
        <v>2.06</v>
      </c>
      <c r="O209" s="33">
        <v>2.2300000000000009</v>
      </c>
      <c r="P209" s="47">
        <f t="shared" si="79"/>
        <v>0</v>
      </c>
      <c r="Q209" s="49">
        <f t="shared" ref="Q209" si="182">P209+Q208</f>
        <v>161.56</v>
      </c>
      <c r="R209" s="80"/>
    </row>
    <row r="210" spans="1:18" outlineLevel="1" x14ac:dyDescent="0.2">
      <c r="A210" s="97"/>
      <c r="B210" s="40">
        <f t="shared" si="14"/>
        <v>207</v>
      </c>
      <c r="C210" s="31" t="s">
        <v>302</v>
      </c>
      <c r="D210" s="68">
        <v>44185</v>
      </c>
      <c r="E210" s="31" t="s">
        <v>26</v>
      </c>
      <c r="F210" s="57" t="s">
        <v>48</v>
      </c>
      <c r="G210" s="57" t="s">
        <v>68</v>
      </c>
      <c r="H210" s="57">
        <v>1100</v>
      </c>
      <c r="I210" s="60" t="s">
        <v>131</v>
      </c>
      <c r="J210" s="57" t="s">
        <v>120</v>
      </c>
      <c r="K210" s="39" t="s">
        <v>61</v>
      </c>
      <c r="L210" s="11">
        <v>22</v>
      </c>
      <c r="M210" s="33">
        <v>0.47666666666666668</v>
      </c>
      <c r="N210" s="34">
        <v>5</v>
      </c>
      <c r="O210" s="33">
        <v>0.13000000000000003</v>
      </c>
      <c r="P210" s="47">
        <f t="shared" si="79"/>
        <v>-0.6</v>
      </c>
      <c r="Q210" s="49">
        <f t="shared" ref="Q210" si="183">P210+Q209</f>
        <v>160.96</v>
      </c>
      <c r="R210" s="80"/>
    </row>
    <row r="211" spans="1:18" outlineLevel="1" x14ac:dyDescent="0.2">
      <c r="A211" s="97"/>
      <c r="B211" s="40">
        <f t="shared" si="14"/>
        <v>208</v>
      </c>
      <c r="C211" s="31" t="s">
        <v>298</v>
      </c>
      <c r="D211" s="68">
        <v>44187</v>
      </c>
      <c r="E211" s="31" t="s">
        <v>51</v>
      </c>
      <c r="F211" s="57" t="s">
        <v>25</v>
      </c>
      <c r="G211" s="57" t="s">
        <v>66</v>
      </c>
      <c r="H211" s="57">
        <v>1100</v>
      </c>
      <c r="I211" s="60" t="s">
        <v>132</v>
      </c>
      <c r="J211" s="57" t="s">
        <v>120</v>
      </c>
      <c r="K211" s="39" t="s">
        <v>73</v>
      </c>
      <c r="L211" s="11">
        <v>6.84</v>
      </c>
      <c r="M211" s="33">
        <v>1.7142553191489363</v>
      </c>
      <c r="N211" s="34">
        <v>2.15</v>
      </c>
      <c r="O211" s="33">
        <v>1.5022222222222221</v>
      </c>
      <c r="P211" s="47">
        <f t="shared" si="79"/>
        <v>-3.2</v>
      </c>
      <c r="Q211" s="49">
        <f t="shared" ref="Q211" si="184">P211+Q210</f>
        <v>157.76000000000002</v>
      </c>
      <c r="R211" s="80"/>
    </row>
    <row r="212" spans="1:18" outlineLevel="1" x14ac:dyDescent="0.2">
      <c r="A212" s="97"/>
      <c r="B212" s="40">
        <f t="shared" si="14"/>
        <v>209</v>
      </c>
      <c r="C212" s="31" t="s">
        <v>303</v>
      </c>
      <c r="D212" s="68">
        <v>44187</v>
      </c>
      <c r="E212" s="31" t="s">
        <v>51</v>
      </c>
      <c r="F212" s="57" t="s">
        <v>25</v>
      </c>
      <c r="G212" s="57" t="s">
        <v>66</v>
      </c>
      <c r="H212" s="57">
        <v>1100</v>
      </c>
      <c r="I212" s="60" t="s">
        <v>132</v>
      </c>
      <c r="J212" s="57" t="s">
        <v>120</v>
      </c>
      <c r="K212" s="39" t="s">
        <v>110</v>
      </c>
      <c r="L212" s="11">
        <v>6.8</v>
      </c>
      <c r="M212" s="33">
        <v>1.7235396518375241</v>
      </c>
      <c r="N212" s="34">
        <v>2.2200000000000002</v>
      </c>
      <c r="O212" s="33">
        <v>1.4079999999999999</v>
      </c>
      <c r="P212" s="47">
        <f t="shared" si="79"/>
        <v>-3.1</v>
      </c>
      <c r="Q212" s="49">
        <f t="shared" ref="Q212" si="185">P212+Q211</f>
        <v>154.66000000000003</v>
      </c>
      <c r="R212" s="80"/>
    </row>
    <row r="213" spans="1:18" outlineLevel="1" x14ac:dyDescent="0.2">
      <c r="A213" s="97"/>
      <c r="B213" s="40">
        <f t="shared" si="14"/>
        <v>210</v>
      </c>
      <c r="C213" s="31" t="s">
        <v>299</v>
      </c>
      <c r="D213" s="68">
        <v>44187</v>
      </c>
      <c r="E213" s="31" t="s">
        <v>51</v>
      </c>
      <c r="F213" s="57" t="s">
        <v>25</v>
      </c>
      <c r="G213" s="57" t="s">
        <v>66</v>
      </c>
      <c r="H213" s="57">
        <v>1100</v>
      </c>
      <c r="I213" s="60" t="s">
        <v>132</v>
      </c>
      <c r="J213" s="57" t="s">
        <v>120</v>
      </c>
      <c r="K213" s="39" t="s">
        <v>9</v>
      </c>
      <c r="L213" s="11">
        <v>3</v>
      </c>
      <c r="M213" s="33">
        <v>4.9899999999999993</v>
      </c>
      <c r="N213" s="34">
        <v>1.61</v>
      </c>
      <c r="O213" s="33">
        <v>0</v>
      </c>
      <c r="P213" s="47">
        <f t="shared" si="79"/>
        <v>10</v>
      </c>
      <c r="Q213" s="49">
        <f t="shared" ref="Q213" si="186">P213+Q212</f>
        <v>164.66000000000003</v>
      </c>
      <c r="R213" s="80"/>
    </row>
    <row r="214" spans="1:18" outlineLevel="1" x14ac:dyDescent="0.2">
      <c r="A214" s="97"/>
      <c r="B214" s="40">
        <f t="shared" si="14"/>
        <v>211</v>
      </c>
      <c r="C214" s="31" t="s">
        <v>304</v>
      </c>
      <c r="D214" s="68">
        <v>44187</v>
      </c>
      <c r="E214" s="31" t="s">
        <v>51</v>
      </c>
      <c r="F214" s="57" t="s">
        <v>36</v>
      </c>
      <c r="G214" s="57" t="s">
        <v>66</v>
      </c>
      <c r="H214" s="57">
        <v>1200</v>
      </c>
      <c r="I214" s="60" t="s">
        <v>132</v>
      </c>
      <c r="J214" s="57" t="s">
        <v>120</v>
      </c>
      <c r="K214" s="39" t="s">
        <v>9</v>
      </c>
      <c r="L214" s="11">
        <v>1.71</v>
      </c>
      <c r="M214" s="33">
        <v>14.027826086956523</v>
      </c>
      <c r="N214" s="34">
        <v>1.1499999999999999</v>
      </c>
      <c r="O214" s="33">
        <v>0</v>
      </c>
      <c r="P214" s="47">
        <f t="shared" si="79"/>
        <v>10</v>
      </c>
      <c r="Q214" s="49">
        <f t="shared" ref="Q214" si="187">P214+Q213</f>
        <v>174.66000000000003</v>
      </c>
      <c r="R214" s="80"/>
    </row>
    <row r="215" spans="1:18" outlineLevel="1" x14ac:dyDescent="0.2">
      <c r="A215" s="97"/>
      <c r="B215" s="40">
        <f t="shared" si="14"/>
        <v>212</v>
      </c>
      <c r="C215" s="31" t="s">
        <v>305</v>
      </c>
      <c r="D215" s="68">
        <v>44187</v>
      </c>
      <c r="E215" s="31" t="s">
        <v>51</v>
      </c>
      <c r="F215" s="57" t="s">
        <v>36</v>
      </c>
      <c r="G215" s="57" t="s">
        <v>66</v>
      </c>
      <c r="H215" s="57">
        <v>1200</v>
      </c>
      <c r="I215" s="60" t="s">
        <v>132</v>
      </c>
      <c r="J215" s="57" t="s">
        <v>120</v>
      </c>
      <c r="K215" s="39" t="s">
        <v>12</v>
      </c>
      <c r="L215" s="11">
        <v>7.76</v>
      </c>
      <c r="M215" s="33">
        <v>1.4803703703703703</v>
      </c>
      <c r="N215" s="34">
        <v>1.72</v>
      </c>
      <c r="O215" s="33">
        <v>0</v>
      </c>
      <c r="P215" s="47">
        <f t="shared" si="79"/>
        <v>-1.5</v>
      </c>
      <c r="Q215" s="49">
        <f t="shared" ref="Q215" si="188">P215+Q214</f>
        <v>173.16000000000003</v>
      </c>
      <c r="R215" s="80"/>
    </row>
    <row r="216" spans="1:18" outlineLevel="1" x14ac:dyDescent="0.2">
      <c r="A216" s="97"/>
      <c r="B216" s="40">
        <f t="shared" si="14"/>
        <v>213</v>
      </c>
      <c r="C216" s="31" t="s">
        <v>191</v>
      </c>
      <c r="D216" s="68">
        <v>44191</v>
      </c>
      <c r="E216" s="31" t="s">
        <v>49</v>
      </c>
      <c r="F216" s="57" t="s">
        <v>36</v>
      </c>
      <c r="G216" s="57" t="s">
        <v>70</v>
      </c>
      <c r="H216" s="57">
        <v>1100</v>
      </c>
      <c r="I216" s="60" t="s">
        <v>131</v>
      </c>
      <c r="J216" s="57" t="s">
        <v>120</v>
      </c>
      <c r="K216" s="39" t="s">
        <v>65</v>
      </c>
      <c r="L216" s="11">
        <v>3.3</v>
      </c>
      <c r="M216" s="33">
        <v>4.3523456790123456</v>
      </c>
      <c r="N216" s="34">
        <v>1.62</v>
      </c>
      <c r="O216" s="33">
        <v>0</v>
      </c>
      <c r="P216" s="47">
        <f t="shared" si="79"/>
        <v>-4.4000000000000004</v>
      </c>
      <c r="Q216" s="49">
        <f t="shared" ref="Q216" si="189">P216+Q215</f>
        <v>168.76000000000002</v>
      </c>
      <c r="R216" s="80"/>
    </row>
    <row r="217" spans="1:18" outlineLevel="1" x14ac:dyDescent="0.2">
      <c r="A217" s="97"/>
      <c r="B217" s="40">
        <f t="shared" si="14"/>
        <v>214</v>
      </c>
      <c r="C217" s="31" t="s">
        <v>306</v>
      </c>
      <c r="D217" s="68">
        <v>44191</v>
      </c>
      <c r="E217" s="31" t="s">
        <v>51</v>
      </c>
      <c r="F217" s="57" t="s">
        <v>36</v>
      </c>
      <c r="G217" s="57" t="s">
        <v>66</v>
      </c>
      <c r="H217" s="57">
        <v>1300</v>
      </c>
      <c r="I217" s="60" t="s">
        <v>131</v>
      </c>
      <c r="J217" s="57" t="s">
        <v>120</v>
      </c>
      <c r="K217" s="39" t="s">
        <v>8</v>
      </c>
      <c r="L217" s="11">
        <v>2.86</v>
      </c>
      <c r="M217" s="33">
        <v>5.4011594202898543</v>
      </c>
      <c r="N217" s="34">
        <v>1.46</v>
      </c>
      <c r="O217" s="33">
        <v>0</v>
      </c>
      <c r="P217" s="47">
        <f t="shared" si="79"/>
        <v>-5.4</v>
      </c>
      <c r="Q217" s="49">
        <f t="shared" ref="Q217" si="190">P217+Q216</f>
        <v>163.36000000000001</v>
      </c>
      <c r="R217" s="80"/>
    </row>
    <row r="218" spans="1:18" outlineLevel="1" x14ac:dyDescent="0.2">
      <c r="A218" s="97"/>
      <c r="B218" s="40">
        <f t="shared" si="14"/>
        <v>215</v>
      </c>
      <c r="C218" s="31" t="s">
        <v>114</v>
      </c>
      <c r="D218" s="68">
        <v>44192</v>
      </c>
      <c r="E218" s="31" t="s">
        <v>39</v>
      </c>
      <c r="F218" s="57" t="s">
        <v>36</v>
      </c>
      <c r="G218" s="57" t="s">
        <v>66</v>
      </c>
      <c r="H218" s="57">
        <v>1000</v>
      </c>
      <c r="I218" s="60" t="s">
        <v>131</v>
      </c>
      <c r="J218" s="57" t="s">
        <v>120</v>
      </c>
      <c r="K218" s="39" t="s">
        <v>9</v>
      </c>
      <c r="L218" s="11">
        <v>2.1800000000000002</v>
      </c>
      <c r="M218" s="33">
        <v>8.4589473684210521</v>
      </c>
      <c r="N218" s="34">
        <v>1.24</v>
      </c>
      <c r="O218" s="33">
        <v>0</v>
      </c>
      <c r="P218" s="47">
        <f t="shared" si="79"/>
        <v>10</v>
      </c>
      <c r="Q218" s="49">
        <f t="shared" ref="Q218" si="191">P218+Q217</f>
        <v>173.36</v>
      </c>
      <c r="R218" s="80"/>
    </row>
    <row r="219" spans="1:18" outlineLevel="1" x14ac:dyDescent="0.2">
      <c r="A219" s="97"/>
      <c r="B219" s="40">
        <f t="shared" si="14"/>
        <v>216</v>
      </c>
      <c r="C219" s="31" t="s">
        <v>307</v>
      </c>
      <c r="D219" s="68">
        <v>44192</v>
      </c>
      <c r="E219" s="31" t="s">
        <v>39</v>
      </c>
      <c r="F219" s="57" t="s">
        <v>36</v>
      </c>
      <c r="G219" s="57" t="s">
        <v>66</v>
      </c>
      <c r="H219" s="57">
        <v>1000</v>
      </c>
      <c r="I219" s="60" t="s">
        <v>131</v>
      </c>
      <c r="J219" s="57" t="s">
        <v>120</v>
      </c>
      <c r="K219" s="39" t="s">
        <v>56</v>
      </c>
      <c r="L219" s="11">
        <v>6.2</v>
      </c>
      <c r="M219" s="33">
        <v>1.93</v>
      </c>
      <c r="N219" s="34">
        <v>1.75</v>
      </c>
      <c r="O219" s="33">
        <v>0</v>
      </c>
      <c r="P219" s="47">
        <f t="shared" si="79"/>
        <v>-1.9</v>
      </c>
      <c r="Q219" s="49">
        <f t="shared" ref="Q219" si="192">P219+Q218</f>
        <v>171.46</v>
      </c>
      <c r="R219" s="80"/>
    </row>
    <row r="220" spans="1:18" outlineLevel="1" x14ac:dyDescent="0.2">
      <c r="A220" s="97"/>
      <c r="B220" s="40">
        <f t="shared" si="14"/>
        <v>217</v>
      </c>
      <c r="C220" s="31" t="s">
        <v>296</v>
      </c>
      <c r="D220" s="68">
        <v>44192</v>
      </c>
      <c r="E220" s="31" t="s">
        <v>39</v>
      </c>
      <c r="F220" s="57" t="s">
        <v>10</v>
      </c>
      <c r="G220" s="57" t="s">
        <v>66</v>
      </c>
      <c r="H220" s="57">
        <v>1200</v>
      </c>
      <c r="I220" s="60" t="s">
        <v>131</v>
      </c>
      <c r="J220" s="57" t="s">
        <v>120</v>
      </c>
      <c r="K220" s="39" t="s">
        <v>8</v>
      </c>
      <c r="L220" s="11">
        <v>8.74</v>
      </c>
      <c r="M220" s="33">
        <v>1.2906451612903225</v>
      </c>
      <c r="N220" s="34">
        <v>2.61</v>
      </c>
      <c r="O220" s="33">
        <v>0.78285714285714292</v>
      </c>
      <c r="P220" s="47">
        <f t="shared" si="79"/>
        <v>0</v>
      </c>
      <c r="Q220" s="49">
        <f t="shared" ref="Q220" si="193">P220+Q219</f>
        <v>171.46</v>
      </c>
      <c r="R220" s="80"/>
    </row>
    <row r="221" spans="1:18" outlineLevel="1" x14ac:dyDescent="0.2">
      <c r="A221" s="97"/>
      <c r="B221" s="40">
        <f t="shared" si="14"/>
        <v>218</v>
      </c>
      <c r="C221" s="31" t="s">
        <v>309</v>
      </c>
      <c r="D221" s="68">
        <v>44193</v>
      </c>
      <c r="E221" s="31" t="s">
        <v>72</v>
      </c>
      <c r="F221" s="57" t="s">
        <v>10</v>
      </c>
      <c r="G221" s="57" t="s">
        <v>66</v>
      </c>
      <c r="H221" s="57">
        <v>1100</v>
      </c>
      <c r="I221" s="60" t="s">
        <v>131</v>
      </c>
      <c r="J221" s="57" t="s">
        <v>120</v>
      </c>
      <c r="K221" s="39" t="s">
        <v>9</v>
      </c>
      <c r="L221" s="11">
        <v>4.1399999999999997</v>
      </c>
      <c r="M221" s="33">
        <v>3.18</v>
      </c>
      <c r="N221" s="34">
        <v>1.73</v>
      </c>
      <c r="O221" s="33">
        <v>0</v>
      </c>
      <c r="P221" s="47">
        <f t="shared" si="79"/>
        <v>10</v>
      </c>
      <c r="Q221" s="49">
        <f t="shared" ref="Q221" si="194">P221+Q220</f>
        <v>181.46</v>
      </c>
      <c r="R221" s="80"/>
    </row>
    <row r="222" spans="1:18" outlineLevel="1" x14ac:dyDescent="0.2">
      <c r="A222" s="97"/>
      <c r="B222" s="40">
        <f t="shared" si="14"/>
        <v>219</v>
      </c>
      <c r="C222" s="31" t="s">
        <v>310</v>
      </c>
      <c r="D222" s="68">
        <v>44193</v>
      </c>
      <c r="E222" s="31" t="s">
        <v>72</v>
      </c>
      <c r="F222" s="57" t="s">
        <v>10</v>
      </c>
      <c r="G222" s="57" t="s">
        <v>66</v>
      </c>
      <c r="H222" s="57">
        <v>1100</v>
      </c>
      <c r="I222" s="60" t="s">
        <v>131</v>
      </c>
      <c r="J222" s="57" t="s">
        <v>120</v>
      </c>
      <c r="K222" s="39" t="s">
        <v>8</v>
      </c>
      <c r="L222" s="11">
        <v>1.98</v>
      </c>
      <c r="M222" s="33">
        <v>10.182325581395348</v>
      </c>
      <c r="N222" s="34">
        <v>1.18</v>
      </c>
      <c r="O222" s="33">
        <v>0</v>
      </c>
      <c r="P222" s="47">
        <f t="shared" si="79"/>
        <v>-10.199999999999999</v>
      </c>
      <c r="Q222" s="49">
        <f t="shared" ref="Q222" si="195">P222+Q221</f>
        <v>171.26000000000002</v>
      </c>
      <c r="R222" s="80"/>
    </row>
    <row r="223" spans="1:18" outlineLevel="1" x14ac:dyDescent="0.2">
      <c r="A223" s="97"/>
      <c r="B223" s="40">
        <f t="shared" si="14"/>
        <v>220</v>
      </c>
      <c r="C223" s="31" t="s">
        <v>154</v>
      </c>
      <c r="D223" s="68">
        <v>44194</v>
      </c>
      <c r="E223" s="31" t="s">
        <v>77</v>
      </c>
      <c r="F223" s="57" t="s">
        <v>34</v>
      </c>
      <c r="G223" s="57" t="s">
        <v>66</v>
      </c>
      <c r="H223" s="57">
        <v>1000</v>
      </c>
      <c r="I223" s="60" t="s">
        <v>131</v>
      </c>
      <c r="J223" s="57" t="s">
        <v>120</v>
      </c>
      <c r="K223" s="39" t="s">
        <v>73</v>
      </c>
      <c r="L223" s="11">
        <v>3.3</v>
      </c>
      <c r="M223" s="33">
        <v>4.3523456790123456</v>
      </c>
      <c r="N223" s="34">
        <v>1.58</v>
      </c>
      <c r="O223" s="33">
        <v>0</v>
      </c>
      <c r="P223" s="47">
        <f t="shared" si="79"/>
        <v>-4.4000000000000004</v>
      </c>
      <c r="Q223" s="49">
        <f t="shared" ref="Q223" si="196">P223+Q222</f>
        <v>166.86</v>
      </c>
      <c r="R223" s="80"/>
    </row>
    <row r="224" spans="1:18" outlineLevel="1" x14ac:dyDescent="0.2">
      <c r="A224" s="97"/>
      <c r="B224" s="40">
        <f t="shared" si="14"/>
        <v>221</v>
      </c>
      <c r="C224" s="31" t="s">
        <v>311</v>
      </c>
      <c r="D224" s="68">
        <v>44194</v>
      </c>
      <c r="E224" s="31" t="s">
        <v>77</v>
      </c>
      <c r="F224" s="57" t="s">
        <v>34</v>
      </c>
      <c r="G224" s="57" t="s">
        <v>66</v>
      </c>
      <c r="H224" s="57">
        <v>1000</v>
      </c>
      <c r="I224" s="60" t="s">
        <v>131</v>
      </c>
      <c r="J224" s="57" t="s">
        <v>120</v>
      </c>
      <c r="K224" s="39" t="s">
        <v>110</v>
      </c>
      <c r="L224" s="11">
        <v>7.5</v>
      </c>
      <c r="M224" s="33">
        <v>1.5407692307692304</v>
      </c>
      <c r="N224" s="34">
        <v>2.42</v>
      </c>
      <c r="O224" s="33">
        <v>1.0981818181818181</v>
      </c>
      <c r="P224" s="47">
        <f t="shared" si="79"/>
        <v>-2.6</v>
      </c>
      <c r="Q224" s="49">
        <f t="shared" ref="Q224" si="197">P224+Q223</f>
        <v>164.26000000000002</v>
      </c>
      <c r="R224" s="80"/>
    </row>
    <row r="225" spans="1:18" outlineLevel="1" x14ac:dyDescent="0.2">
      <c r="A225" s="97"/>
      <c r="B225" s="40">
        <f t="shared" si="14"/>
        <v>222</v>
      </c>
      <c r="C225" s="31" t="s">
        <v>312</v>
      </c>
      <c r="D225" s="68">
        <v>44195</v>
      </c>
      <c r="E225" s="31" t="s">
        <v>54</v>
      </c>
      <c r="F225" s="57" t="s">
        <v>36</v>
      </c>
      <c r="G225" s="57" t="s">
        <v>66</v>
      </c>
      <c r="H225" s="57">
        <v>1400</v>
      </c>
      <c r="I225" s="60" t="s">
        <v>131</v>
      </c>
      <c r="J225" s="57" t="s">
        <v>120</v>
      </c>
      <c r="K225" s="39" t="s">
        <v>56</v>
      </c>
      <c r="L225" s="11">
        <v>3.8</v>
      </c>
      <c r="M225" s="33">
        <v>3.5723809523809531</v>
      </c>
      <c r="N225" s="34">
        <v>1.68</v>
      </c>
      <c r="O225" s="33">
        <v>0</v>
      </c>
      <c r="P225" s="47">
        <f t="shared" si="79"/>
        <v>-3.6</v>
      </c>
      <c r="Q225" s="49">
        <f t="shared" ref="Q225" si="198">P225+Q224</f>
        <v>160.66000000000003</v>
      </c>
      <c r="R225" s="80"/>
    </row>
    <row r="226" spans="1:18" outlineLevel="1" x14ac:dyDescent="0.2">
      <c r="A226" s="97"/>
      <c r="B226" s="40">
        <f t="shared" si="14"/>
        <v>223</v>
      </c>
      <c r="C226" s="31" t="s">
        <v>313</v>
      </c>
      <c r="D226" s="68">
        <v>44196</v>
      </c>
      <c r="E226" s="31" t="s">
        <v>28</v>
      </c>
      <c r="F226" s="57" t="s">
        <v>25</v>
      </c>
      <c r="G226" s="57" t="s">
        <v>66</v>
      </c>
      <c r="H226" s="57">
        <v>1000</v>
      </c>
      <c r="I226" s="60" t="s">
        <v>131</v>
      </c>
      <c r="J226" s="57" t="s">
        <v>120</v>
      </c>
      <c r="K226" s="39" t="s">
        <v>12</v>
      </c>
      <c r="L226" s="11">
        <v>2.92</v>
      </c>
      <c r="M226" s="33">
        <v>5.2153665689149555</v>
      </c>
      <c r="N226" s="34">
        <v>1.59</v>
      </c>
      <c r="O226" s="33">
        <v>0</v>
      </c>
      <c r="P226" s="47">
        <f t="shared" si="79"/>
        <v>-5.2</v>
      </c>
      <c r="Q226" s="49">
        <f t="shared" ref="Q226" si="199">P226+Q225</f>
        <v>155.46000000000004</v>
      </c>
      <c r="R226" s="80"/>
    </row>
    <row r="227" spans="1:18" outlineLevel="1" x14ac:dyDescent="0.2">
      <c r="A227" s="97"/>
      <c r="B227" s="40">
        <f t="shared" si="14"/>
        <v>224</v>
      </c>
      <c r="C227" s="31" t="s">
        <v>314</v>
      </c>
      <c r="D227" s="68">
        <v>44196</v>
      </c>
      <c r="E227" s="31" t="s">
        <v>28</v>
      </c>
      <c r="F227" s="57" t="s">
        <v>46</v>
      </c>
      <c r="G227" s="57" t="s">
        <v>69</v>
      </c>
      <c r="H227" s="57">
        <v>1000</v>
      </c>
      <c r="I227" s="60" t="s">
        <v>131</v>
      </c>
      <c r="J227" s="57" t="s">
        <v>120</v>
      </c>
      <c r="K227" s="39" t="s">
        <v>9</v>
      </c>
      <c r="L227" s="11">
        <v>5.93</v>
      </c>
      <c r="M227" s="33">
        <v>2.0353846153846153</v>
      </c>
      <c r="N227" s="34">
        <v>2.0499999999999998</v>
      </c>
      <c r="O227" s="33">
        <v>1.9482352941176471</v>
      </c>
      <c r="P227" s="47">
        <f t="shared" si="79"/>
        <v>12.1</v>
      </c>
      <c r="Q227" s="49">
        <f t="shared" ref="Q227" si="200">P227+Q226</f>
        <v>167.56000000000003</v>
      </c>
      <c r="R227" s="80"/>
    </row>
    <row r="228" spans="1:18" outlineLevel="1" x14ac:dyDescent="0.2">
      <c r="A228" s="97"/>
      <c r="B228" s="40">
        <f t="shared" si="14"/>
        <v>225</v>
      </c>
      <c r="C228" s="31" t="s">
        <v>315</v>
      </c>
      <c r="D228" s="68">
        <v>44196</v>
      </c>
      <c r="E228" s="31" t="s">
        <v>42</v>
      </c>
      <c r="F228" s="57" t="s">
        <v>10</v>
      </c>
      <c r="G228" s="57" t="s">
        <v>66</v>
      </c>
      <c r="H228" s="57">
        <v>1400</v>
      </c>
      <c r="I228" s="60" t="s">
        <v>131</v>
      </c>
      <c r="J228" s="57" t="s">
        <v>120</v>
      </c>
      <c r="K228" s="39" t="s">
        <v>12</v>
      </c>
      <c r="L228" s="11">
        <v>3.6</v>
      </c>
      <c r="M228" s="33">
        <v>3.86</v>
      </c>
      <c r="N228" s="34">
        <v>1.64</v>
      </c>
      <c r="O228" s="33">
        <v>0</v>
      </c>
      <c r="P228" s="47">
        <f t="shared" si="79"/>
        <v>-3.9</v>
      </c>
      <c r="Q228" s="49">
        <f t="shared" ref="Q228" si="201">P228+Q227</f>
        <v>163.66000000000003</v>
      </c>
      <c r="R228" s="80"/>
    </row>
    <row r="229" spans="1:18" outlineLevel="1" x14ac:dyDescent="0.2">
      <c r="A229" s="97"/>
      <c r="B229" s="40">
        <f t="shared" si="14"/>
        <v>226</v>
      </c>
      <c r="C229" s="31" t="s">
        <v>316</v>
      </c>
      <c r="D229" s="68">
        <v>44196</v>
      </c>
      <c r="E229" s="31" t="s">
        <v>42</v>
      </c>
      <c r="F229" s="57" t="s">
        <v>34</v>
      </c>
      <c r="G229" s="57" t="s">
        <v>66</v>
      </c>
      <c r="H229" s="57">
        <v>1100</v>
      </c>
      <c r="I229" s="60" t="s">
        <v>131</v>
      </c>
      <c r="J229" s="57" t="s">
        <v>120</v>
      </c>
      <c r="K229" s="39" t="s">
        <v>9</v>
      </c>
      <c r="L229" s="11">
        <v>10.31</v>
      </c>
      <c r="M229" s="33">
        <v>1.0775675675675676</v>
      </c>
      <c r="N229" s="34">
        <v>3.03</v>
      </c>
      <c r="O229" s="33">
        <v>0.51999999999999957</v>
      </c>
      <c r="P229" s="47">
        <f t="shared" si="79"/>
        <v>11.1</v>
      </c>
      <c r="Q229" s="49">
        <f t="shared" ref="Q229" si="202">P229+Q228</f>
        <v>174.76000000000002</v>
      </c>
      <c r="R229" s="80"/>
    </row>
    <row r="230" spans="1:18" outlineLevel="1" x14ac:dyDescent="0.2">
      <c r="A230" s="97"/>
      <c r="B230" s="55">
        <f t="shared" si="14"/>
        <v>227</v>
      </c>
      <c r="C230" s="10" t="s">
        <v>317</v>
      </c>
      <c r="D230" s="46">
        <v>44196</v>
      </c>
      <c r="E230" s="10" t="s">
        <v>42</v>
      </c>
      <c r="F230" s="58" t="s">
        <v>34</v>
      </c>
      <c r="G230" s="58" t="s">
        <v>66</v>
      </c>
      <c r="H230" s="58">
        <v>1100</v>
      </c>
      <c r="I230" s="63" t="s">
        <v>131</v>
      </c>
      <c r="J230" s="58" t="s">
        <v>120</v>
      </c>
      <c r="K230" s="41" t="s">
        <v>228</v>
      </c>
      <c r="L230" s="42">
        <v>3.46</v>
      </c>
      <c r="M230" s="43">
        <v>4.0707692307692307</v>
      </c>
      <c r="N230" s="44">
        <v>1.73</v>
      </c>
      <c r="O230" s="43">
        <v>0</v>
      </c>
      <c r="P230" s="48">
        <f t="shared" si="79"/>
        <v>-4.0999999999999996</v>
      </c>
      <c r="Q230" s="52">
        <f t="shared" ref="Q230" si="203">P230+Q229</f>
        <v>170.66000000000003</v>
      </c>
      <c r="R230" s="80"/>
    </row>
    <row r="231" spans="1:18" outlineLevel="1" collapsed="1" x14ac:dyDescent="0.2">
      <c r="A231" s="97"/>
      <c r="B231" s="40">
        <f t="shared" si="14"/>
        <v>228</v>
      </c>
      <c r="C231" s="31" t="s">
        <v>318</v>
      </c>
      <c r="D231" s="68">
        <v>44197</v>
      </c>
      <c r="E231" s="31" t="s">
        <v>74</v>
      </c>
      <c r="F231" s="57" t="s">
        <v>41</v>
      </c>
      <c r="G231" s="57" t="s">
        <v>66</v>
      </c>
      <c r="H231" s="57">
        <v>1200</v>
      </c>
      <c r="I231" s="60" t="s">
        <v>131</v>
      </c>
      <c r="J231" s="57" t="s">
        <v>120</v>
      </c>
      <c r="K231" s="39" t="s">
        <v>8</v>
      </c>
      <c r="L231" s="11">
        <v>2.86</v>
      </c>
      <c r="M231" s="33">
        <v>5.4011594202898543</v>
      </c>
      <c r="N231" s="34">
        <v>1.42</v>
      </c>
      <c r="O231" s="33">
        <v>0</v>
      </c>
      <c r="P231" s="47">
        <f t="shared" si="79"/>
        <v>-5.4</v>
      </c>
      <c r="Q231" s="49">
        <f t="shared" ref="Q231" si="204">P231+Q230</f>
        <v>165.26000000000002</v>
      </c>
      <c r="R231" s="80"/>
    </row>
    <row r="232" spans="1:18" outlineLevel="1" x14ac:dyDescent="0.2">
      <c r="A232" s="97"/>
      <c r="B232" s="40">
        <f t="shared" si="14"/>
        <v>229</v>
      </c>
      <c r="C232" s="31" t="s">
        <v>319</v>
      </c>
      <c r="D232" s="68">
        <v>44197</v>
      </c>
      <c r="E232" s="31" t="s">
        <v>39</v>
      </c>
      <c r="F232" s="57" t="s">
        <v>10</v>
      </c>
      <c r="G232" s="57" t="s">
        <v>66</v>
      </c>
      <c r="H232" s="57">
        <v>1000</v>
      </c>
      <c r="I232" s="60" t="s">
        <v>131</v>
      </c>
      <c r="J232" s="57" t="s">
        <v>120</v>
      </c>
      <c r="K232" s="39" t="s">
        <v>8</v>
      </c>
      <c r="L232" s="11">
        <v>6.06</v>
      </c>
      <c r="M232" s="33">
        <v>1.9708000000000003</v>
      </c>
      <c r="N232" s="34">
        <v>2.19</v>
      </c>
      <c r="O232" s="33">
        <v>1.6866666666666665</v>
      </c>
      <c r="P232" s="47">
        <f t="shared" si="79"/>
        <v>0</v>
      </c>
      <c r="Q232" s="49">
        <f t="shared" ref="Q232" si="205">P232+Q231</f>
        <v>165.26000000000002</v>
      </c>
      <c r="R232" s="80"/>
    </row>
    <row r="233" spans="1:18" outlineLevel="1" x14ac:dyDescent="0.2">
      <c r="A233" s="97"/>
      <c r="B233" s="40">
        <f t="shared" si="14"/>
        <v>230</v>
      </c>
      <c r="C233" s="31" t="s">
        <v>284</v>
      </c>
      <c r="D233" s="68">
        <v>44198</v>
      </c>
      <c r="E233" s="31" t="s">
        <v>49</v>
      </c>
      <c r="F233" s="57" t="s">
        <v>46</v>
      </c>
      <c r="G233" s="57" t="s">
        <v>70</v>
      </c>
      <c r="H233" s="57">
        <v>1100</v>
      </c>
      <c r="I233" s="60" t="s">
        <v>131</v>
      </c>
      <c r="J233" s="57" t="s">
        <v>120</v>
      </c>
      <c r="K233" s="39" t="s">
        <v>9</v>
      </c>
      <c r="L233" s="11">
        <v>3.82</v>
      </c>
      <c r="M233" s="33">
        <v>3.5533333333333341</v>
      </c>
      <c r="N233" s="34">
        <v>1.74</v>
      </c>
      <c r="O233" s="33">
        <v>0</v>
      </c>
      <c r="P233" s="47">
        <f t="shared" si="79"/>
        <v>10</v>
      </c>
      <c r="Q233" s="49">
        <f t="shared" ref="Q233" si="206">P233+Q232</f>
        <v>175.26000000000002</v>
      </c>
      <c r="R233" s="80"/>
    </row>
    <row r="234" spans="1:18" outlineLevel="1" x14ac:dyDescent="0.2">
      <c r="A234" s="97"/>
      <c r="B234" s="40">
        <f t="shared" si="14"/>
        <v>231</v>
      </c>
      <c r="C234" s="31" t="s">
        <v>150</v>
      </c>
      <c r="D234" s="68">
        <v>44199</v>
      </c>
      <c r="E234" s="31" t="s">
        <v>26</v>
      </c>
      <c r="F234" s="57" t="s">
        <v>25</v>
      </c>
      <c r="G234" s="57" t="s">
        <v>66</v>
      </c>
      <c r="H234" s="57">
        <v>1100</v>
      </c>
      <c r="I234" s="60" t="s">
        <v>130</v>
      </c>
      <c r="J234" s="57" t="s">
        <v>120</v>
      </c>
      <c r="K234" s="39" t="s">
        <v>8</v>
      </c>
      <c r="L234" s="11">
        <v>2.88</v>
      </c>
      <c r="M234" s="33">
        <v>5.2944444444444434</v>
      </c>
      <c r="N234" s="34">
        <v>1.33</v>
      </c>
      <c r="O234" s="33">
        <v>0</v>
      </c>
      <c r="P234" s="47">
        <f t="shared" si="79"/>
        <v>-5.3</v>
      </c>
      <c r="Q234" s="49">
        <f t="shared" ref="Q234" si="207">P234+Q233</f>
        <v>169.96</v>
      </c>
      <c r="R234" s="80"/>
    </row>
    <row r="235" spans="1:18" outlineLevel="1" x14ac:dyDescent="0.2">
      <c r="A235" s="97"/>
      <c r="B235" s="40">
        <f t="shared" si="14"/>
        <v>232</v>
      </c>
      <c r="C235" s="31" t="s">
        <v>320</v>
      </c>
      <c r="D235" s="68">
        <v>44199</v>
      </c>
      <c r="E235" s="31" t="s">
        <v>26</v>
      </c>
      <c r="F235" s="57" t="s">
        <v>13</v>
      </c>
      <c r="G235" s="57" t="s">
        <v>68</v>
      </c>
      <c r="H235" s="57">
        <v>1200</v>
      </c>
      <c r="I235" s="60" t="s">
        <v>132</v>
      </c>
      <c r="J235" s="57" t="s">
        <v>120</v>
      </c>
      <c r="K235" s="39" t="s">
        <v>64</v>
      </c>
      <c r="L235" s="11">
        <v>25</v>
      </c>
      <c r="M235" s="33">
        <v>0.41833333333333333</v>
      </c>
      <c r="N235" s="34">
        <v>5.28</v>
      </c>
      <c r="O235" s="33">
        <v>9.4999999999999973E-2</v>
      </c>
      <c r="P235" s="47">
        <f t="shared" si="79"/>
        <v>-0.5</v>
      </c>
      <c r="Q235" s="49">
        <f t="shared" ref="Q235" si="208">P235+Q234</f>
        <v>169.46</v>
      </c>
      <c r="R235" s="80"/>
    </row>
    <row r="236" spans="1:18" outlineLevel="1" x14ac:dyDescent="0.2">
      <c r="A236" s="97"/>
      <c r="B236" s="40">
        <f t="shared" si="14"/>
        <v>233</v>
      </c>
      <c r="C236" s="31" t="s">
        <v>304</v>
      </c>
      <c r="D236" s="68">
        <v>44202</v>
      </c>
      <c r="E236" s="31" t="s">
        <v>43</v>
      </c>
      <c r="F236" s="57" t="s">
        <v>10</v>
      </c>
      <c r="G236" s="57" t="s">
        <v>147</v>
      </c>
      <c r="H236" s="57">
        <v>1300</v>
      </c>
      <c r="I236" s="60" t="s">
        <v>131</v>
      </c>
      <c r="J236" s="57" t="s">
        <v>120</v>
      </c>
      <c r="K236" s="39" t="s">
        <v>8</v>
      </c>
      <c r="L236" s="11">
        <v>1.88</v>
      </c>
      <c r="M236" s="33">
        <v>11.394285714285715</v>
      </c>
      <c r="N236" s="34">
        <v>1.1399999999999999</v>
      </c>
      <c r="O236" s="33">
        <v>0</v>
      </c>
      <c r="P236" s="47">
        <f t="shared" si="79"/>
        <v>-11.4</v>
      </c>
      <c r="Q236" s="49">
        <f t="shared" ref="Q236" si="209">P236+Q235</f>
        <v>158.06</v>
      </c>
      <c r="R236" s="80"/>
    </row>
    <row r="237" spans="1:18" outlineLevel="1" x14ac:dyDescent="0.2">
      <c r="A237" s="97"/>
      <c r="B237" s="40">
        <f t="shared" si="14"/>
        <v>234</v>
      </c>
      <c r="C237" s="31" t="s">
        <v>321</v>
      </c>
      <c r="D237" s="68">
        <v>44203</v>
      </c>
      <c r="E237" s="31" t="s">
        <v>51</v>
      </c>
      <c r="F237" s="57" t="s">
        <v>25</v>
      </c>
      <c r="G237" s="57" t="s">
        <v>246</v>
      </c>
      <c r="H237" s="57">
        <v>1125</v>
      </c>
      <c r="I237" s="60" t="s">
        <v>130</v>
      </c>
      <c r="J237" s="57" t="s">
        <v>120</v>
      </c>
      <c r="K237" s="39" t="s">
        <v>9</v>
      </c>
      <c r="L237" s="11">
        <v>2.75</v>
      </c>
      <c r="M237" s="33">
        <v>5.6971428571428575</v>
      </c>
      <c r="N237" s="34">
        <v>1.25</v>
      </c>
      <c r="O237" s="33">
        <v>0</v>
      </c>
      <c r="P237" s="47">
        <f t="shared" si="79"/>
        <v>10</v>
      </c>
      <c r="Q237" s="49">
        <f t="shared" ref="Q237" si="210">P237+Q236</f>
        <v>168.06</v>
      </c>
      <c r="R237" s="80"/>
    </row>
    <row r="238" spans="1:18" outlineLevel="1" x14ac:dyDescent="0.2">
      <c r="A238" s="97"/>
      <c r="B238" s="40">
        <f t="shared" si="14"/>
        <v>235</v>
      </c>
      <c r="C238" s="31" t="s">
        <v>322</v>
      </c>
      <c r="D238" s="68">
        <v>44203</v>
      </c>
      <c r="E238" s="31" t="s">
        <v>51</v>
      </c>
      <c r="F238" s="57" t="s">
        <v>25</v>
      </c>
      <c r="G238" s="57" t="s">
        <v>246</v>
      </c>
      <c r="H238" s="57">
        <v>1125</v>
      </c>
      <c r="I238" s="60" t="s">
        <v>130</v>
      </c>
      <c r="J238" s="57" t="s">
        <v>120</v>
      </c>
      <c r="K238" s="39" t="s">
        <v>8</v>
      </c>
      <c r="L238" s="11">
        <v>10.5</v>
      </c>
      <c r="M238" s="33">
        <v>1.0573684210526315</v>
      </c>
      <c r="N238" s="34">
        <v>2.14</v>
      </c>
      <c r="O238" s="33">
        <v>0.94999999999999918</v>
      </c>
      <c r="P238" s="47">
        <f t="shared" si="79"/>
        <v>0</v>
      </c>
      <c r="Q238" s="49">
        <f t="shared" ref="Q238" si="211">P238+Q237</f>
        <v>168.06</v>
      </c>
      <c r="R238" s="80"/>
    </row>
    <row r="239" spans="1:18" outlineLevel="1" x14ac:dyDescent="0.2">
      <c r="A239" s="97"/>
      <c r="B239" s="40">
        <f t="shared" si="14"/>
        <v>236</v>
      </c>
      <c r="C239" s="31" t="s">
        <v>126</v>
      </c>
      <c r="D239" s="68">
        <v>44204</v>
      </c>
      <c r="E239" s="31" t="s">
        <v>15</v>
      </c>
      <c r="F239" s="57" t="s">
        <v>25</v>
      </c>
      <c r="G239" s="57" t="s">
        <v>66</v>
      </c>
      <c r="H239" s="57">
        <v>1000</v>
      </c>
      <c r="I239" s="60" t="s">
        <v>131</v>
      </c>
      <c r="J239" s="57" t="s">
        <v>120</v>
      </c>
      <c r="K239" s="39" t="s">
        <v>8</v>
      </c>
      <c r="L239" s="11">
        <v>2.54</v>
      </c>
      <c r="M239" s="33">
        <v>6.4971428571428573</v>
      </c>
      <c r="N239" s="34">
        <v>1.55</v>
      </c>
      <c r="O239" s="33">
        <v>0</v>
      </c>
      <c r="P239" s="47">
        <f t="shared" si="79"/>
        <v>-6.5</v>
      </c>
      <c r="Q239" s="49">
        <f t="shared" ref="Q239" si="212">P239+Q238</f>
        <v>161.56</v>
      </c>
      <c r="R239" s="80"/>
    </row>
    <row r="240" spans="1:18" outlineLevel="1" x14ac:dyDescent="0.2">
      <c r="A240" s="97"/>
      <c r="B240" s="40">
        <f t="shared" si="14"/>
        <v>237</v>
      </c>
      <c r="C240" s="31" t="s">
        <v>324</v>
      </c>
      <c r="D240" s="68">
        <v>44204</v>
      </c>
      <c r="E240" s="31" t="s">
        <v>15</v>
      </c>
      <c r="F240" s="57" t="s">
        <v>25</v>
      </c>
      <c r="G240" s="57" t="s">
        <v>66</v>
      </c>
      <c r="H240" s="57">
        <v>1000</v>
      </c>
      <c r="I240" s="60" t="s">
        <v>131</v>
      </c>
      <c r="J240" s="57" t="s">
        <v>120</v>
      </c>
      <c r="K240" s="39" t="s">
        <v>61</v>
      </c>
      <c r="L240" s="11">
        <v>26.59</v>
      </c>
      <c r="M240" s="33">
        <v>0.39235294117647057</v>
      </c>
      <c r="N240" s="34">
        <v>8.68</v>
      </c>
      <c r="O240" s="33">
        <v>5.4999999999999979E-2</v>
      </c>
      <c r="P240" s="47">
        <f t="shared" si="79"/>
        <v>-0.4</v>
      </c>
      <c r="Q240" s="49">
        <f t="shared" ref="Q240" si="213">P240+Q239</f>
        <v>161.16</v>
      </c>
      <c r="R240" s="80"/>
    </row>
    <row r="241" spans="1:18" outlineLevel="1" x14ac:dyDescent="0.2">
      <c r="A241" s="97"/>
      <c r="B241" s="40">
        <f t="shared" si="14"/>
        <v>238</v>
      </c>
      <c r="C241" s="31" t="s">
        <v>325</v>
      </c>
      <c r="D241" s="68">
        <v>44204</v>
      </c>
      <c r="E241" s="31" t="s">
        <v>15</v>
      </c>
      <c r="F241" s="57" t="s">
        <v>25</v>
      </c>
      <c r="G241" s="57" t="s">
        <v>66</v>
      </c>
      <c r="H241" s="57">
        <v>1000</v>
      </c>
      <c r="I241" s="60" t="s">
        <v>131</v>
      </c>
      <c r="J241" s="57" t="s">
        <v>120</v>
      </c>
      <c r="K241" s="39" t="s">
        <v>9</v>
      </c>
      <c r="L241" s="11">
        <v>4.5999999999999996</v>
      </c>
      <c r="M241" s="33">
        <v>2.7717241379310344</v>
      </c>
      <c r="N241" s="34">
        <v>2.4</v>
      </c>
      <c r="O241" s="33">
        <v>2.0018181818181819</v>
      </c>
      <c r="P241" s="47">
        <f t="shared" si="79"/>
        <v>12.8</v>
      </c>
      <c r="Q241" s="49">
        <f t="shared" ref="Q241" si="214">P241+Q240</f>
        <v>173.96</v>
      </c>
      <c r="R241" s="80"/>
    </row>
    <row r="242" spans="1:18" outlineLevel="1" x14ac:dyDescent="0.2">
      <c r="A242" s="97"/>
      <c r="B242" s="40">
        <f t="shared" si="14"/>
        <v>239</v>
      </c>
      <c r="C242" s="31" t="s">
        <v>60</v>
      </c>
      <c r="D242" s="68">
        <v>44204</v>
      </c>
      <c r="E242" s="31" t="s">
        <v>15</v>
      </c>
      <c r="F242" s="57" t="s">
        <v>34</v>
      </c>
      <c r="G242" s="57" t="s">
        <v>66</v>
      </c>
      <c r="H242" s="57">
        <v>1400</v>
      </c>
      <c r="I242" s="60" t="s">
        <v>131</v>
      </c>
      <c r="J242" s="57" t="s">
        <v>120</v>
      </c>
      <c r="K242" s="39" t="s">
        <v>9</v>
      </c>
      <c r="L242" s="11">
        <v>2.04</v>
      </c>
      <c r="M242" s="33">
        <v>9.6557575757575744</v>
      </c>
      <c r="N242" s="34">
        <v>1.2</v>
      </c>
      <c r="O242" s="33">
        <v>0</v>
      </c>
      <c r="P242" s="47">
        <f t="shared" si="79"/>
        <v>10</v>
      </c>
      <c r="Q242" s="49">
        <f t="shared" ref="Q242" si="215">P242+Q241</f>
        <v>183.96</v>
      </c>
      <c r="R242" s="80"/>
    </row>
    <row r="243" spans="1:18" outlineLevel="1" x14ac:dyDescent="0.2">
      <c r="A243" s="97"/>
      <c r="B243" s="40">
        <f t="shared" si="14"/>
        <v>240</v>
      </c>
      <c r="C243" s="31" t="s">
        <v>326</v>
      </c>
      <c r="D243" s="68">
        <v>44204</v>
      </c>
      <c r="E243" s="31" t="s">
        <v>15</v>
      </c>
      <c r="F243" s="57" t="s">
        <v>46</v>
      </c>
      <c r="G243" s="57" t="s">
        <v>68</v>
      </c>
      <c r="H243" s="57">
        <v>1000</v>
      </c>
      <c r="I243" s="60" t="s">
        <v>131</v>
      </c>
      <c r="J243" s="57" t="s">
        <v>120</v>
      </c>
      <c r="K243" s="39" t="s">
        <v>12</v>
      </c>
      <c r="L243" s="11">
        <v>2.95</v>
      </c>
      <c r="M243" s="33">
        <v>5.112089761570827</v>
      </c>
      <c r="N243" s="34">
        <v>1.49</v>
      </c>
      <c r="O243" s="33">
        <v>0</v>
      </c>
      <c r="P243" s="47">
        <f t="shared" si="79"/>
        <v>-5.0999999999999996</v>
      </c>
      <c r="Q243" s="49">
        <f t="shared" ref="Q243" si="216">P243+Q242</f>
        <v>178.86</v>
      </c>
      <c r="R243" s="80"/>
    </row>
    <row r="244" spans="1:18" outlineLevel="1" x14ac:dyDescent="0.2">
      <c r="A244" s="97"/>
      <c r="B244" s="40">
        <f t="shared" si="14"/>
        <v>241</v>
      </c>
      <c r="C244" s="31" t="s">
        <v>327</v>
      </c>
      <c r="D244" s="68">
        <v>44205</v>
      </c>
      <c r="E244" s="31" t="s">
        <v>31</v>
      </c>
      <c r="F244" s="57" t="s">
        <v>25</v>
      </c>
      <c r="G244" s="57" t="s">
        <v>70</v>
      </c>
      <c r="H244" s="57">
        <v>1100</v>
      </c>
      <c r="I244" s="60" t="s">
        <v>131</v>
      </c>
      <c r="J244" s="57" t="s">
        <v>120</v>
      </c>
      <c r="K244" s="39" t="s">
        <v>64</v>
      </c>
      <c r="L244" s="11">
        <v>14.61</v>
      </c>
      <c r="M244" s="33">
        <v>0.73181818181818192</v>
      </c>
      <c r="N244" s="34">
        <v>4.7</v>
      </c>
      <c r="O244" s="33">
        <v>0.2</v>
      </c>
      <c r="P244" s="47">
        <f t="shared" si="79"/>
        <v>-0.9</v>
      </c>
      <c r="Q244" s="49">
        <f t="shared" ref="Q244" si="217">P244+Q243</f>
        <v>177.96</v>
      </c>
      <c r="R244" s="80"/>
    </row>
    <row r="245" spans="1:18" outlineLevel="1" x14ac:dyDescent="0.2">
      <c r="A245" s="97"/>
      <c r="B245" s="40">
        <f t="shared" si="14"/>
        <v>242</v>
      </c>
      <c r="C245" s="31" t="s">
        <v>323</v>
      </c>
      <c r="D245" s="68">
        <v>44206</v>
      </c>
      <c r="E245" s="31" t="s">
        <v>42</v>
      </c>
      <c r="F245" s="57" t="s">
        <v>34</v>
      </c>
      <c r="G245" s="57" t="s">
        <v>66</v>
      </c>
      <c r="H245" s="57">
        <v>1200</v>
      </c>
      <c r="I245" s="60" t="s">
        <v>131</v>
      </c>
      <c r="J245" s="57" t="s">
        <v>120</v>
      </c>
      <c r="K245" s="39" t="s">
        <v>8</v>
      </c>
      <c r="L245" s="11">
        <v>2.2799999999999998</v>
      </c>
      <c r="M245" s="33">
        <v>7.8351219512195129</v>
      </c>
      <c r="N245" s="34">
        <v>1.23</v>
      </c>
      <c r="O245" s="33">
        <v>0</v>
      </c>
      <c r="P245" s="47">
        <f t="shared" si="79"/>
        <v>-7.8</v>
      </c>
      <c r="Q245" s="49">
        <f t="shared" ref="Q245" si="218">P245+Q244</f>
        <v>170.16</v>
      </c>
      <c r="R245" s="80"/>
    </row>
    <row r="246" spans="1:18" outlineLevel="1" x14ac:dyDescent="0.2">
      <c r="A246" s="97"/>
      <c r="B246" s="40">
        <f t="shared" si="14"/>
        <v>243</v>
      </c>
      <c r="C246" s="31" t="s">
        <v>328</v>
      </c>
      <c r="D246" s="68">
        <v>44208</v>
      </c>
      <c r="E246" s="31" t="s">
        <v>87</v>
      </c>
      <c r="F246" s="57" t="s">
        <v>10</v>
      </c>
      <c r="G246" s="57" t="s">
        <v>66</v>
      </c>
      <c r="H246" s="57">
        <v>1100</v>
      </c>
      <c r="I246" s="60" t="s">
        <v>131</v>
      </c>
      <c r="J246" s="57" t="s">
        <v>120</v>
      </c>
      <c r="K246" s="39" t="s">
        <v>8</v>
      </c>
      <c r="L246" s="11">
        <v>15.52</v>
      </c>
      <c r="M246" s="33">
        <v>0.68931034482758624</v>
      </c>
      <c r="N246" s="34">
        <v>3.4</v>
      </c>
      <c r="O246" s="33">
        <v>0.30000000000000004</v>
      </c>
      <c r="P246" s="47">
        <f t="shared" si="79"/>
        <v>0</v>
      </c>
      <c r="Q246" s="49">
        <f t="shared" ref="Q246" si="219">P246+Q245</f>
        <v>170.16</v>
      </c>
      <c r="R246" s="80"/>
    </row>
    <row r="247" spans="1:18" outlineLevel="1" x14ac:dyDescent="0.2">
      <c r="A247" s="97"/>
      <c r="B247" s="40">
        <f t="shared" si="14"/>
        <v>244</v>
      </c>
      <c r="C247" s="31" t="s">
        <v>329</v>
      </c>
      <c r="D247" s="68">
        <v>44208</v>
      </c>
      <c r="E247" s="31" t="s">
        <v>87</v>
      </c>
      <c r="F247" s="57" t="s">
        <v>10</v>
      </c>
      <c r="G247" s="57" t="s">
        <v>66</v>
      </c>
      <c r="H247" s="57">
        <v>1100</v>
      </c>
      <c r="I247" s="60" t="s">
        <v>131</v>
      </c>
      <c r="J247" s="57" t="s">
        <v>120</v>
      </c>
      <c r="K247" s="39" t="s">
        <v>65</v>
      </c>
      <c r="L247" s="11">
        <v>26.66</v>
      </c>
      <c r="M247" s="33">
        <v>0.39097165991902832</v>
      </c>
      <c r="N247" s="34">
        <v>5.46</v>
      </c>
      <c r="O247" s="33">
        <v>7.999999999999996E-2</v>
      </c>
      <c r="P247" s="47">
        <f t="shared" si="79"/>
        <v>-0.5</v>
      </c>
      <c r="Q247" s="49">
        <f t="shared" ref="Q247" si="220">P247+Q246</f>
        <v>169.66</v>
      </c>
      <c r="R247" s="80"/>
    </row>
    <row r="248" spans="1:18" outlineLevel="1" x14ac:dyDescent="0.2">
      <c r="A248" s="97"/>
      <c r="B248" s="40">
        <f t="shared" si="14"/>
        <v>245</v>
      </c>
      <c r="C248" s="31" t="s">
        <v>330</v>
      </c>
      <c r="D248" s="68">
        <v>44208</v>
      </c>
      <c r="E248" s="31" t="s">
        <v>87</v>
      </c>
      <c r="F248" s="57" t="s">
        <v>10</v>
      </c>
      <c r="G248" s="57" t="s">
        <v>66</v>
      </c>
      <c r="H248" s="57">
        <v>1100</v>
      </c>
      <c r="I248" s="60" t="s">
        <v>131</v>
      </c>
      <c r="J248" s="57" t="s">
        <v>120</v>
      </c>
      <c r="K248" s="39" t="s">
        <v>12</v>
      </c>
      <c r="L248" s="11">
        <v>3.92</v>
      </c>
      <c r="M248" s="33">
        <v>3.4285106382978725</v>
      </c>
      <c r="N248" s="34">
        <v>1.51</v>
      </c>
      <c r="O248" s="33">
        <v>0</v>
      </c>
      <c r="P248" s="47">
        <f t="shared" si="79"/>
        <v>-3.4</v>
      </c>
      <c r="Q248" s="49">
        <f t="shared" ref="Q248" si="221">P248+Q247</f>
        <v>166.26</v>
      </c>
      <c r="R248" s="80"/>
    </row>
    <row r="249" spans="1:18" outlineLevel="1" x14ac:dyDescent="0.2">
      <c r="A249" s="97"/>
      <c r="B249" s="40">
        <f t="shared" si="14"/>
        <v>246</v>
      </c>
      <c r="C249" s="31" t="s">
        <v>331</v>
      </c>
      <c r="D249" s="68">
        <v>44209</v>
      </c>
      <c r="E249" s="31" t="s">
        <v>77</v>
      </c>
      <c r="F249" s="57" t="s">
        <v>10</v>
      </c>
      <c r="G249" s="57" t="s">
        <v>66</v>
      </c>
      <c r="H249" s="57">
        <v>1000</v>
      </c>
      <c r="I249" s="60" t="s">
        <v>131</v>
      </c>
      <c r="J249" s="57" t="s">
        <v>120</v>
      </c>
      <c r="K249" s="39" t="s">
        <v>61</v>
      </c>
      <c r="L249" s="11">
        <v>13.86</v>
      </c>
      <c r="M249" s="33">
        <v>0.7805882352941178</v>
      </c>
      <c r="N249" s="34">
        <v>3.45</v>
      </c>
      <c r="O249" s="33">
        <v>0.30933333333333313</v>
      </c>
      <c r="P249" s="47">
        <f t="shared" si="79"/>
        <v>-1.1000000000000001</v>
      </c>
      <c r="Q249" s="49">
        <f t="shared" ref="Q249" si="222">P249+Q248</f>
        <v>165.16</v>
      </c>
      <c r="R249" s="80"/>
    </row>
    <row r="250" spans="1:18" outlineLevel="1" x14ac:dyDescent="0.2">
      <c r="A250" s="97"/>
      <c r="B250" s="40">
        <f t="shared" si="14"/>
        <v>247</v>
      </c>
      <c r="C250" s="31" t="s">
        <v>332</v>
      </c>
      <c r="D250" s="68">
        <v>44209</v>
      </c>
      <c r="E250" s="31" t="s">
        <v>77</v>
      </c>
      <c r="F250" s="57" t="s">
        <v>10</v>
      </c>
      <c r="G250" s="57" t="s">
        <v>66</v>
      </c>
      <c r="H250" s="57">
        <v>1000</v>
      </c>
      <c r="I250" s="60" t="s">
        <v>131</v>
      </c>
      <c r="J250" s="57" t="s">
        <v>120</v>
      </c>
      <c r="K250" s="39" t="s">
        <v>110</v>
      </c>
      <c r="L250" s="11">
        <v>2.67</v>
      </c>
      <c r="M250" s="33">
        <v>5.9807407407407416</v>
      </c>
      <c r="N250" s="34">
        <v>1.37</v>
      </c>
      <c r="O250" s="33">
        <v>0</v>
      </c>
      <c r="P250" s="47">
        <f t="shared" si="79"/>
        <v>-6</v>
      </c>
      <c r="Q250" s="49">
        <f t="shared" ref="Q250" si="223">P250+Q249</f>
        <v>159.16</v>
      </c>
      <c r="R250" s="80"/>
    </row>
    <row r="251" spans="1:18" outlineLevel="1" x14ac:dyDescent="0.2">
      <c r="A251" s="97"/>
      <c r="B251" s="40">
        <f t="shared" si="14"/>
        <v>248</v>
      </c>
      <c r="C251" s="31" t="s">
        <v>333</v>
      </c>
      <c r="D251" s="68">
        <v>44209</v>
      </c>
      <c r="E251" s="31" t="s">
        <v>49</v>
      </c>
      <c r="F251" s="57" t="s">
        <v>25</v>
      </c>
      <c r="G251" s="57" t="s">
        <v>246</v>
      </c>
      <c r="H251" s="57">
        <v>1100</v>
      </c>
      <c r="I251" s="60" t="s">
        <v>131</v>
      </c>
      <c r="J251" s="57" t="s">
        <v>120</v>
      </c>
      <c r="K251" s="39" t="s">
        <v>12</v>
      </c>
      <c r="L251" s="11">
        <v>6.04</v>
      </c>
      <c r="M251" s="33">
        <v>1.9900000000000002</v>
      </c>
      <c r="N251" s="34">
        <v>2</v>
      </c>
      <c r="O251" s="33">
        <v>1.9800000000000004</v>
      </c>
      <c r="P251" s="47">
        <f t="shared" si="79"/>
        <v>0</v>
      </c>
      <c r="Q251" s="49">
        <f t="shared" ref="Q251" si="224">P251+Q250</f>
        <v>159.16</v>
      </c>
      <c r="R251" s="80"/>
    </row>
    <row r="252" spans="1:18" outlineLevel="1" x14ac:dyDescent="0.2">
      <c r="A252" s="97"/>
      <c r="B252" s="40">
        <f t="shared" si="14"/>
        <v>249</v>
      </c>
      <c r="C252" s="31" t="s">
        <v>334</v>
      </c>
      <c r="D252" s="68">
        <v>44209</v>
      </c>
      <c r="E252" s="31" t="s">
        <v>49</v>
      </c>
      <c r="F252" s="57" t="s">
        <v>25</v>
      </c>
      <c r="G252" s="57" t="s">
        <v>246</v>
      </c>
      <c r="H252" s="57">
        <v>1100</v>
      </c>
      <c r="I252" s="60" t="s">
        <v>131</v>
      </c>
      <c r="J252" s="57" t="s">
        <v>120</v>
      </c>
      <c r="K252" s="39" t="s">
        <v>56</v>
      </c>
      <c r="L252" s="11">
        <v>3.25</v>
      </c>
      <c r="M252" s="33">
        <v>4.4399999999999995</v>
      </c>
      <c r="N252" s="34">
        <v>1.53</v>
      </c>
      <c r="O252" s="33">
        <v>0</v>
      </c>
      <c r="P252" s="47">
        <f t="shared" si="79"/>
        <v>-4.4000000000000004</v>
      </c>
      <c r="Q252" s="49">
        <f t="shared" ref="Q252" si="225">P252+Q251</f>
        <v>154.76</v>
      </c>
      <c r="R252" s="80"/>
    </row>
    <row r="253" spans="1:18" outlineLevel="1" x14ac:dyDescent="0.2">
      <c r="A253" s="97"/>
      <c r="B253" s="40">
        <f t="shared" si="14"/>
        <v>250</v>
      </c>
      <c r="C253" s="31" t="s">
        <v>115</v>
      </c>
      <c r="D253" s="68">
        <v>44209</v>
      </c>
      <c r="E253" s="31" t="s">
        <v>49</v>
      </c>
      <c r="F253" s="57" t="s">
        <v>34</v>
      </c>
      <c r="G253" s="57" t="s">
        <v>68</v>
      </c>
      <c r="H253" s="57">
        <v>1000</v>
      </c>
      <c r="I253" s="60" t="s">
        <v>131</v>
      </c>
      <c r="J253" s="57" t="s">
        <v>120</v>
      </c>
      <c r="K253" s="39" t="s">
        <v>85</v>
      </c>
      <c r="L253" s="11">
        <v>4.78</v>
      </c>
      <c r="M253" s="33">
        <v>2.6334767025089598</v>
      </c>
      <c r="N253" s="34">
        <v>2.02</v>
      </c>
      <c r="O253" s="33">
        <v>2.6205042016806721</v>
      </c>
      <c r="P253" s="47">
        <f t="shared" si="79"/>
        <v>-5.3</v>
      </c>
      <c r="Q253" s="49">
        <f t="shared" ref="Q253:Q254" si="226">P253+Q252</f>
        <v>149.45999999999998</v>
      </c>
      <c r="R253" s="80"/>
    </row>
    <row r="254" spans="1:18" outlineLevel="1" x14ac:dyDescent="0.2">
      <c r="A254" s="97"/>
      <c r="B254" s="40">
        <f t="shared" si="14"/>
        <v>251</v>
      </c>
      <c r="C254" s="31" t="s">
        <v>335</v>
      </c>
      <c r="D254" s="68">
        <v>44210</v>
      </c>
      <c r="E254" s="31" t="s">
        <v>59</v>
      </c>
      <c r="F254" s="57" t="s">
        <v>25</v>
      </c>
      <c r="G254" s="57" t="s">
        <v>66</v>
      </c>
      <c r="H254" s="57">
        <v>1100</v>
      </c>
      <c r="I254" s="60" t="s">
        <v>131</v>
      </c>
      <c r="J254" s="57" t="s">
        <v>120</v>
      </c>
      <c r="K254" s="39" t="s">
        <v>65</v>
      </c>
      <c r="L254" s="11">
        <v>8</v>
      </c>
      <c r="M254" s="33">
        <v>1.4242857142857144</v>
      </c>
      <c r="N254" s="34">
        <v>3.7</v>
      </c>
      <c r="O254" s="33">
        <v>0.5127272727272727</v>
      </c>
      <c r="P254" s="47">
        <f t="shared" si="79"/>
        <v>-1.9</v>
      </c>
      <c r="Q254" s="49">
        <f t="shared" si="226"/>
        <v>147.55999999999997</v>
      </c>
      <c r="R254" s="80"/>
    </row>
    <row r="255" spans="1:18" outlineLevel="1" x14ac:dyDescent="0.2">
      <c r="A255" s="97"/>
      <c r="B255" s="40">
        <f t="shared" si="14"/>
        <v>252</v>
      </c>
      <c r="C255" s="31" t="s">
        <v>154</v>
      </c>
      <c r="D255" s="68">
        <v>44210</v>
      </c>
      <c r="E255" s="31" t="s">
        <v>44</v>
      </c>
      <c r="F255" s="57" t="s">
        <v>36</v>
      </c>
      <c r="G255" s="57" t="s">
        <v>66</v>
      </c>
      <c r="H255" s="57">
        <v>1200</v>
      </c>
      <c r="I255" s="60" t="s">
        <v>131</v>
      </c>
      <c r="J255" s="57" t="s">
        <v>120</v>
      </c>
      <c r="K255" s="39" t="s">
        <v>9</v>
      </c>
      <c r="L255" s="11">
        <v>4.5</v>
      </c>
      <c r="M255" s="33">
        <v>2.8485714285714288</v>
      </c>
      <c r="N255" s="34">
        <v>1.56</v>
      </c>
      <c r="O255" s="33">
        <v>0</v>
      </c>
      <c r="P255" s="47">
        <f t="shared" si="79"/>
        <v>10</v>
      </c>
      <c r="Q255" s="49">
        <f t="shared" ref="Q255" si="227">P255+Q254</f>
        <v>157.55999999999997</v>
      </c>
      <c r="R255" s="80"/>
    </row>
    <row r="256" spans="1:18" outlineLevel="1" x14ac:dyDescent="0.2">
      <c r="A256" s="97"/>
      <c r="B256" s="40">
        <f t="shared" si="14"/>
        <v>253</v>
      </c>
      <c r="C256" s="31" t="s">
        <v>336</v>
      </c>
      <c r="D256" s="68">
        <v>44215</v>
      </c>
      <c r="E256" s="31" t="s">
        <v>11</v>
      </c>
      <c r="F256" s="57" t="s">
        <v>25</v>
      </c>
      <c r="G256" s="57" t="s">
        <v>66</v>
      </c>
      <c r="H256" s="57">
        <v>1200</v>
      </c>
      <c r="I256" s="60" t="s">
        <v>131</v>
      </c>
      <c r="J256" s="57" t="s">
        <v>120</v>
      </c>
      <c r="K256" s="39" t="s">
        <v>9</v>
      </c>
      <c r="L256" s="11">
        <v>3.51</v>
      </c>
      <c r="M256" s="33">
        <v>3.9800000000000004</v>
      </c>
      <c r="N256" s="34">
        <v>2.08</v>
      </c>
      <c r="O256" s="33">
        <v>0</v>
      </c>
      <c r="P256" s="47">
        <f t="shared" si="79"/>
        <v>10</v>
      </c>
      <c r="Q256" s="49">
        <f t="shared" ref="Q256" si="228">P256+Q255</f>
        <v>167.55999999999997</v>
      </c>
      <c r="R256" s="80"/>
    </row>
    <row r="257" spans="1:18" outlineLevel="1" x14ac:dyDescent="0.2">
      <c r="A257" s="97"/>
      <c r="B257" s="40">
        <f t="shared" si="14"/>
        <v>254</v>
      </c>
      <c r="C257" s="31" t="s">
        <v>315</v>
      </c>
      <c r="D257" s="68">
        <v>44215</v>
      </c>
      <c r="E257" s="31" t="s">
        <v>11</v>
      </c>
      <c r="F257" s="57" t="s">
        <v>10</v>
      </c>
      <c r="G257" s="57" t="s">
        <v>66</v>
      </c>
      <c r="H257" s="57">
        <v>1400</v>
      </c>
      <c r="I257" s="60" t="s">
        <v>131</v>
      </c>
      <c r="J257" s="57" t="s">
        <v>120</v>
      </c>
      <c r="K257" s="39" t="s">
        <v>8</v>
      </c>
      <c r="L257" s="11">
        <v>3.9</v>
      </c>
      <c r="M257" s="33">
        <v>3.4470793036750482</v>
      </c>
      <c r="N257" s="34">
        <v>1.59</v>
      </c>
      <c r="O257" s="33">
        <v>0</v>
      </c>
      <c r="P257" s="47">
        <f t="shared" si="79"/>
        <v>-3.4</v>
      </c>
      <c r="Q257" s="49">
        <f t="shared" ref="Q257" si="229">P257+Q256</f>
        <v>164.15999999999997</v>
      </c>
      <c r="R257" s="80"/>
    </row>
    <row r="258" spans="1:18" outlineLevel="1" x14ac:dyDescent="0.2">
      <c r="A258" s="97"/>
      <c r="B258" s="40">
        <f t="shared" si="14"/>
        <v>255</v>
      </c>
      <c r="C258" s="31" t="s">
        <v>96</v>
      </c>
      <c r="D258" s="68">
        <v>44215</v>
      </c>
      <c r="E258" s="31" t="s">
        <v>11</v>
      </c>
      <c r="F258" s="57" t="s">
        <v>48</v>
      </c>
      <c r="G258" s="57" t="s">
        <v>69</v>
      </c>
      <c r="H258" s="57">
        <v>1100</v>
      </c>
      <c r="I258" s="60" t="s">
        <v>131</v>
      </c>
      <c r="J258" s="57" t="s">
        <v>120</v>
      </c>
      <c r="K258" s="39" t="s">
        <v>9</v>
      </c>
      <c r="L258" s="11">
        <v>13.5</v>
      </c>
      <c r="M258" s="33">
        <v>0.79799999999999993</v>
      </c>
      <c r="N258" s="34">
        <v>2.44</v>
      </c>
      <c r="O258" s="33">
        <v>0.52999999999999958</v>
      </c>
      <c r="P258" s="47">
        <f t="shared" si="79"/>
        <v>10.7</v>
      </c>
      <c r="Q258" s="49">
        <f t="shared" ref="Q258" si="230">P258+Q257</f>
        <v>174.85999999999996</v>
      </c>
      <c r="R258" s="80"/>
    </row>
    <row r="259" spans="1:18" outlineLevel="1" x14ac:dyDescent="0.2">
      <c r="A259" s="97"/>
      <c r="B259" s="40">
        <f t="shared" si="14"/>
        <v>256</v>
      </c>
      <c r="C259" s="31" t="s">
        <v>337</v>
      </c>
      <c r="D259" s="68">
        <v>44216</v>
      </c>
      <c r="E259" s="31" t="s">
        <v>14</v>
      </c>
      <c r="F259" s="57" t="s">
        <v>34</v>
      </c>
      <c r="G259" s="57" t="s">
        <v>66</v>
      </c>
      <c r="H259" s="57">
        <v>1100</v>
      </c>
      <c r="I259" s="60" t="s">
        <v>131</v>
      </c>
      <c r="J259" s="57" t="s">
        <v>120</v>
      </c>
      <c r="K259" s="39" t="s">
        <v>56</v>
      </c>
      <c r="L259" s="11">
        <v>2.92</v>
      </c>
      <c r="M259" s="33">
        <v>5.2153665689149555</v>
      </c>
      <c r="N259" s="34">
        <v>1.36</v>
      </c>
      <c r="O259" s="33">
        <v>0</v>
      </c>
      <c r="P259" s="47">
        <f t="shared" si="79"/>
        <v>-5.2</v>
      </c>
      <c r="Q259" s="49">
        <f t="shared" ref="Q259" si="231">P259+Q258</f>
        <v>169.65999999999997</v>
      </c>
      <c r="R259" s="80"/>
    </row>
    <row r="260" spans="1:18" outlineLevel="1" x14ac:dyDescent="0.2">
      <c r="A260" s="97"/>
      <c r="B260" s="40">
        <f t="shared" si="14"/>
        <v>257</v>
      </c>
      <c r="C260" s="31" t="s">
        <v>339</v>
      </c>
      <c r="D260" s="68">
        <v>44217</v>
      </c>
      <c r="E260" s="31" t="s">
        <v>87</v>
      </c>
      <c r="F260" s="57" t="s">
        <v>25</v>
      </c>
      <c r="G260" s="57" t="s">
        <v>66</v>
      </c>
      <c r="H260" s="57">
        <v>1100</v>
      </c>
      <c r="I260" s="60" t="s">
        <v>131</v>
      </c>
      <c r="J260" s="57" t="s">
        <v>120</v>
      </c>
      <c r="K260" s="39" t="s">
        <v>9</v>
      </c>
      <c r="L260" s="11">
        <v>2.33</v>
      </c>
      <c r="M260" s="33">
        <v>7.4912471655328803</v>
      </c>
      <c r="N260" s="34">
        <v>1.37</v>
      </c>
      <c r="O260" s="33">
        <v>0</v>
      </c>
      <c r="P260" s="47">
        <f t="shared" si="79"/>
        <v>10</v>
      </c>
      <c r="Q260" s="49">
        <f t="shared" ref="Q260" si="232">P260+Q259</f>
        <v>179.65999999999997</v>
      </c>
      <c r="R260" s="80"/>
    </row>
    <row r="261" spans="1:18" outlineLevel="1" x14ac:dyDescent="0.2">
      <c r="A261" s="97"/>
      <c r="B261" s="40">
        <f t="shared" si="14"/>
        <v>258</v>
      </c>
      <c r="C261" s="31" t="s">
        <v>340</v>
      </c>
      <c r="D261" s="68">
        <v>44217</v>
      </c>
      <c r="E261" s="31" t="s">
        <v>308</v>
      </c>
      <c r="F261" s="57" t="s">
        <v>34</v>
      </c>
      <c r="G261" s="57" t="s">
        <v>66</v>
      </c>
      <c r="H261" s="57">
        <v>1200</v>
      </c>
      <c r="I261" s="60" t="s">
        <v>131</v>
      </c>
      <c r="J261" s="57" t="s">
        <v>182</v>
      </c>
      <c r="K261" s="39" t="s">
        <v>9</v>
      </c>
      <c r="L261" s="11">
        <v>4.6399999999999997</v>
      </c>
      <c r="M261" s="33">
        <v>2.7441379310344822</v>
      </c>
      <c r="N261" s="34">
        <v>1.75</v>
      </c>
      <c r="O261" s="33">
        <v>0</v>
      </c>
      <c r="P261" s="47">
        <f t="shared" si="79"/>
        <v>10</v>
      </c>
      <c r="Q261" s="49">
        <f t="shared" ref="Q261" si="233">P261+Q260</f>
        <v>189.65999999999997</v>
      </c>
      <c r="R261" s="80"/>
    </row>
    <row r="262" spans="1:18" outlineLevel="1" x14ac:dyDescent="0.2">
      <c r="A262" s="97"/>
      <c r="B262" s="40">
        <f t="shared" si="14"/>
        <v>259</v>
      </c>
      <c r="C262" s="31" t="s">
        <v>341</v>
      </c>
      <c r="D262" s="68">
        <v>44218</v>
      </c>
      <c r="E262" s="31" t="s">
        <v>39</v>
      </c>
      <c r="F262" s="57" t="s">
        <v>10</v>
      </c>
      <c r="G262" s="57" t="s">
        <v>66</v>
      </c>
      <c r="H262" s="57">
        <v>1200</v>
      </c>
      <c r="I262" s="60" t="s">
        <v>131</v>
      </c>
      <c r="J262" s="57" t="s">
        <v>120</v>
      </c>
      <c r="K262" s="39" t="s">
        <v>65</v>
      </c>
      <c r="L262" s="11">
        <v>4.1500000000000004</v>
      </c>
      <c r="M262" s="33">
        <v>3.18</v>
      </c>
      <c r="N262" s="34">
        <v>2.12</v>
      </c>
      <c r="O262" s="33">
        <v>0</v>
      </c>
      <c r="P262" s="47">
        <f t="shared" si="79"/>
        <v>-3.2</v>
      </c>
      <c r="Q262" s="49">
        <f t="shared" ref="Q262" si="234">P262+Q261</f>
        <v>186.45999999999998</v>
      </c>
      <c r="R262" s="80"/>
    </row>
    <row r="263" spans="1:18" outlineLevel="1" x14ac:dyDescent="0.2">
      <c r="A263" s="97"/>
      <c r="B263" s="40">
        <f t="shared" si="14"/>
        <v>260</v>
      </c>
      <c r="C263" s="31" t="s">
        <v>342</v>
      </c>
      <c r="D263" s="68">
        <v>44218</v>
      </c>
      <c r="E263" s="31" t="s">
        <v>27</v>
      </c>
      <c r="F263" s="57" t="s">
        <v>13</v>
      </c>
      <c r="G263" s="57" t="s">
        <v>176</v>
      </c>
      <c r="H263" s="57">
        <v>1200</v>
      </c>
      <c r="I263" s="60" t="s">
        <v>131</v>
      </c>
      <c r="J263" s="57" t="s">
        <v>120</v>
      </c>
      <c r="K263" s="39" t="s">
        <v>64</v>
      </c>
      <c r="L263" s="11">
        <v>12.5</v>
      </c>
      <c r="M263" s="33">
        <v>0.86652173913043484</v>
      </c>
      <c r="N263" s="34">
        <v>3.58</v>
      </c>
      <c r="O263" s="33">
        <v>0.33000000000000007</v>
      </c>
      <c r="P263" s="47">
        <f t="shared" si="79"/>
        <v>-1.2</v>
      </c>
      <c r="Q263" s="49">
        <f t="shared" ref="Q263" si="235">P263+Q262</f>
        <v>185.26</v>
      </c>
      <c r="R263" s="80"/>
    </row>
    <row r="264" spans="1:18" outlineLevel="1" x14ac:dyDescent="0.2">
      <c r="A264" s="97"/>
      <c r="B264" s="40">
        <f t="shared" si="14"/>
        <v>261</v>
      </c>
      <c r="C264" s="31" t="s">
        <v>338</v>
      </c>
      <c r="D264" s="68">
        <v>44219</v>
      </c>
      <c r="E264" s="31" t="s">
        <v>43</v>
      </c>
      <c r="F264" s="57" t="s">
        <v>25</v>
      </c>
      <c r="G264" s="57" t="s">
        <v>246</v>
      </c>
      <c r="H264" s="57">
        <v>1300</v>
      </c>
      <c r="I264" s="60" t="s">
        <v>131</v>
      </c>
      <c r="J264" s="57" t="s">
        <v>120</v>
      </c>
      <c r="K264" s="39" t="s">
        <v>110</v>
      </c>
      <c r="L264" s="11">
        <v>31.05</v>
      </c>
      <c r="M264" s="33">
        <v>0.33333333333333337</v>
      </c>
      <c r="N264" s="34">
        <v>6.2</v>
      </c>
      <c r="O264" s="33">
        <v>6.0000000000000012E-2</v>
      </c>
      <c r="P264" s="47">
        <f t="shared" si="79"/>
        <v>-0.4</v>
      </c>
      <c r="Q264" s="49">
        <f t="shared" ref="Q264" si="236">P264+Q263</f>
        <v>184.85999999999999</v>
      </c>
      <c r="R264" s="80"/>
    </row>
    <row r="265" spans="1:18" outlineLevel="1" x14ac:dyDescent="0.2">
      <c r="A265" s="97"/>
      <c r="B265" s="40">
        <f t="shared" si="14"/>
        <v>262</v>
      </c>
      <c r="C265" s="31" t="s">
        <v>344</v>
      </c>
      <c r="D265" s="68">
        <v>44219</v>
      </c>
      <c r="E265" s="31" t="s">
        <v>77</v>
      </c>
      <c r="F265" s="57" t="s">
        <v>25</v>
      </c>
      <c r="G265" s="57" t="s">
        <v>66</v>
      </c>
      <c r="H265" s="57">
        <v>1000</v>
      </c>
      <c r="I265" s="60" t="s">
        <v>131</v>
      </c>
      <c r="J265" s="57" t="s">
        <v>120</v>
      </c>
      <c r="K265" s="39" t="s">
        <v>56</v>
      </c>
      <c r="L265" s="11">
        <v>13.93</v>
      </c>
      <c r="M265" s="33">
        <v>0.77153846153846173</v>
      </c>
      <c r="N265" s="34">
        <v>2.13</v>
      </c>
      <c r="O265" s="33">
        <v>0.71999999999999931</v>
      </c>
      <c r="P265" s="47">
        <f t="shared" si="79"/>
        <v>-1.5</v>
      </c>
      <c r="Q265" s="49">
        <f t="shared" ref="Q265" si="237">P265+Q264</f>
        <v>183.35999999999999</v>
      </c>
      <c r="R265" s="80"/>
    </row>
    <row r="266" spans="1:18" outlineLevel="1" x14ac:dyDescent="0.2">
      <c r="A266" s="97"/>
      <c r="B266" s="40">
        <f t="shared" si="14"/>
        <v>263</v>
      </c>
      <c r="C266" s="31" t="s">
        <v>95</v>
      </c>
      <c r="D266" s="68">
        <v>44219</v>
      </c>
      <c r="E266" s="31" t="s">
        <v>77</v>
      </c>
      <c r="F266" s="57" t="s">
        <v>25</v>
      </c>
      <c r="G266" s="57" t="s">
        <v>66</v>
      </c>
      <c r="H266" s="57">
        <v>1000</v>
      </c>
      <c r="I266" s="60" t="s">
        <v>131</v>
      </c>
      <c r="J266" s="57" t="s">
        <v>120</v>
      </c>
      <c r="K266" s="39" t="s">
        <v>9</v>
      </c>
      <c r="L266" s="11">
        <v>1.45</v>
      </c>
      <c r="M266" s="33">
        <v>22.173793103448276</v>
      </c>
      <c r="N266" s="34">
        <v>1.1200000000000001</v>
      </c>
      <c r="O266" s="33">
        <v>0</v>
      </c>
      <c r="P266" s="47">
        <f t="shared" si="79"/>
        <v>10</v>
      </c>
      <c r="Q266" s="49">
        <f t="shared" ref="Q266" si="238">P266+Q265</f>
        <v>193.35999999999999</v>
      </c>
      <c r="R266" s="80"/>
    </row>
    <row r="267" spans="1:18" outlineLevel="1" x14ac:dyDescent="0.2">
      <c r="A267" s="97"/>
      <c r="B267" s="40">
        <f t="shared" si="14"/>
        <v>264</v>
      </c>
      <c r="C267" s="31" t="s">
        <v>345</v>
      </c>
      <c r="D267" s="68">
        <v>44219</v>
      </c>
      <c r="E267" s="31" t="s">
        <v>77</v>
      </c>
      <c r="F267" s="57" t="s">
        <v>36</v>
      </c>
      <c r="G267" s="57" t="s">
        <v>66</v>
      </c>
      <c r="H267" s="57">
        <v>1000</v>
      </c>
      <c r="I267" s="60" t="s">
        <v>131</v>
      </c>
      <c r="J267" s="57" t="s">
        <v>120</v>
      </c>
      <c r="K267" s="39" t="s">
        <v>8</v>
      </c>
      <c r="L267" s="11">
        <v>6.66</v>
      </c>
      <c r="M267" s="33">
        <v>1.76</v>
      </c>
      <c r="N267" s="34">
        <v>2.2799999999999998</v>
      </c>
      <c r="O267" s="33">
        <v>1.3579999999999997</v>
      </c>
      <c r="P267" s="47">
        <f t="shared" si="79"/>
        <v>0</v>
      </c>
      <c r="Q267" s="49">
        <f t="shared" ref="Q267" si="239">P267+Q266</f>
        <v>193.35999999999999</v>
      </c>
      <c r="R267" s="80"/>
    </row>
    <row r="268" spans="1:18" outlineLevel="1" x14ac:dyDescent="0.2">
      <c r="A268" s="97"/>
      <c r="B268" s="40">
        <f t="shared" si="14"/>
        <v>265</v>
      </c>
      <c r="C268" s="31" t="s">
        <v>346</v>
      </c>
      <c r="D268" s="68">
        <v>44219</v>
      </c>
      <c r="E268" s="31" t="s">
        <v>77</v>
      </c>
      <c r="F268" s="57" t="s">
        <v>46</v>
      </c>
      <c r="G268" s="57" t="s">
        <v>68</v>
      </c>
      <c r="H268" s="57">
        <v>1000</v>
      </c>
      <c r="I268" s="60" t="s">
        <v>131</v>
      </c>
      <c r="J268" s="57" t="s">
        <v>120</v>
      </c>
      <c r="K268" s="39" t="s">
        <v>56</v>
      </c>
      <c r="L268" s="11">
        <v>24</v>
      </c>
      <c r="M268" s="33">
        <v>0.43608695652173912</v>
      </c>
      <c r="N268" s="34">
        <v>3.39</v>
      </c>
      <c r="O268" s="33">
        <v>0.18999999999999995</v>
      </c>
      <c r="P268" s="47">
        <f t="shared" si="79"/>
        <v>-0.6</v>
      </c>
      <c r="Q268" s="49">
        <f t="shared" ref="Q268" si="240">P268+Q267</f>
        <v>192.76</v>
      </c>
      <c r="R268" s="80"/>
    </row>
    <row r="269" spans="1:18" outlineLevel="1" x14ac:dyDescent="0.2">
      <c r="A269" s="97"/>
      <c r="B269" s="40">
        <f t="shared" si="14"/>
        <v>266</v>
      </c>
      <c r="C269" s="31" t="s">
        <v>347</v>
      </c>
      <c r="D269" s="68">
        <v>44220</v>
      </c>
      <c r="E269" s="31" t="s">
        <v>51</v>
      </c>
      <c r="F269" s="57" t="s">
        <v>25</v>
      </c>
      <c r="G269" s="57" t="s">
        <v>66</v>
      </c>
      <c r="H269" s="57">
        <v>1200</v>
      </c>
      <c r="I269" s="60" t="s">
        <v>131</v>
      </c>
      <c r="J269" s="57" t="s">
        <v>120</v>
      </c>
      <c r="K269" s="39" t="s">
        <v>73</v>
      </c>
      <c r="L269" s="11">
        <v>22.9</v>
      </c>
      <c r="M269" s="33">
        <v>0.45545454545454545</v>
      </c>
      <c r="N269" s="34">
        <v>4.24</v>
      </c>
      <c r="O269" s="33">
        <v>0.13000000000000003</v>
      </c>
      <c r="P269" s="47">
        <f t="shared" si="79"/>
        <v>-0.6</v>
      </c>
      <c r="Q269" s="49">
        <f t="shared" ref="Q269" si="241">P269+Q268</f>
        <v>192.16</v>
      </c>
      <c r="R269" s="80"/>
    </row>
    <row r="270" spans="1:18" outlineLevel="1" collapsed="1" x14ac:dyDescent="0.2">
      <c r="A270" s="97"/>
      <c r="B270" s="40">
        <f t="shared" si="14"/>
        <v>267</v>
      </c>
      <c r="C270" s="31" t="s">
        <v>323</v>
      </c>
      <c r="D270" s="68">
        <v>44220</v>
      </c>
      <c r="E270" s="31" t="s">
        <v>51</v>
      </c>
      <c r="F270" s="57" t="s">
        <v>36</v>
      </c>
      <c r="G270" s="57" t="s">
        <v>66</v>
      </c>
      <c r="H270" s="57">
        <v>1100</v>
      </c>
      <c r="I270" s="60" t="s">
        <v>131</v>
      </c>
      <c r="J270" s="57" t="s">
        <v>120</v>
      </c>
      <c r="K270" s="39" t="s">
        <v>12</v>
      </c>
      <c r="L270" s="11">
        <v>1.82</v>
      </c>
      <c r="M270" s="33">
        <v>12.207814088598401</v>
      </c>
      <c r="N270" s="34">
        <v>1.1299999999999999</v>
      </c>
      <c r="O270" s="33">
        <v>0</v>
      </c>
      <c r="P270" s="47">
        <f t="shared" si="79"/>
        <v>-12.2</v>
      </c>
      <c r="Q270" s="49">
        <f t="shared" ref="Q270" si="242">P270+Q269</f>
        <v>179.96</v>
      </c>
      <c r="R270" s="80"/>
    </row>
    <row r="271" spans="1:18" outlineLevel="1" x14ac:dyDescent="0.2">
      <c r="A271" s="97"/>
      <c r="B271" s="40">
        <f t="shared" si="14"/>
        <v>268</v>
      </c>
      <c r="C271" s="31" t="s">
        <v>348</v>
      </c>
      <c r="D271" s="68">
        <v>44221</v>
      </c>
      <c r="E271" s="31" t="s">
        <v>42</v>
      </c>
      <c r="F271" s="57" t="s">
        <v>25</v>
      </c>
      <c r="G271" s="57" t="s">
        <v>66</v>
      </c>
      <c r="H271" s="57">
        <v>1100</v>
      </c>
      <c r="I271" s="60" t="s">
        <v>131</v>
      </c>
      <c r="J271" s="57" t="s">
        <v>120</v>
      </c>
      <c r="K271" s="39" t="s">
        <v>12</v>
      </c>
      <c r="L271" s="11">
        <v>2.54</v>
      </c>
      <c r="M271" s="33">
        <v>6.4971428571428573</v>
      </c>
      <c r="N271" s="34">
        <v>1.58</v>
      </c>
      <c r="O271" s="33">
        <v>0</v>
      </c>
      <c r="P271" s="47">
        <f t="shared" si="79"/>
        <v>-6.5</v>
      </c>
      <c r="Q271" s="49">
        <f t="shared" ref="Q271" si="243">P271+Q270</f>
        <v>173.46</v>
      </c>
      <c r="R271" s="80"/>
    </row>
    <row r="272" spans="1:18" outlineLevel="1" x14ac:dyDescent="0.2">
      <c r="A272" s="97"/>
      <c r="B272" s="40">
        <f t="shared" si="14"/>
        <v>269</v>
      </c>
      <c r="C272" s="31" t="s">
        <v>349</v>
      </c>
      <c r="D272" s="68">
        <v>44221</v>
      </c>
      <c r="E272" s="31" t="s">
        <v>42</v>
      </c>
      <c r="F272" s="57" t="s">
        <v>34</v>
      </c>
      <c r="G272" s="57" t="s">
        <v>66</v>
      </c>
      <c r="H272" s="57">
        <v>1300</v>
      </c>
      <c r="I272" s="60" t="s">
        <v>131</v>
      </c>
      <c r="J272" s="57" t="s">
        <v>120</v>
      </c>
      <c r="K272" s="39" t="s">
        <v>56</v>
      </c>
      <c r="L272" s="11">
        <v>27.51</v>
      </c>
      <c r="M272" s="33">
        <v>0.37792452830188683</v>
      </c>
      <c r="N272" s="34">
        <v>5</v>
      </c>
      <c r="O272" s="33">
        <v>9.999999999999995E-2</v>
      </c>
      <c r="P272" s="47">
        <f t="shared" si="79"/>
        <v>-0.5</v>
      </c>
      <c r="Q272" s="49">
        <f t="shared" ref="Q272" si="244">P272+Q271</f>
        <v>172.96</v>
      </c>
      <c r="R272" s="80"/>
    </row>
    <row r="273" spans="1:18" outlineLevel="1" x14ac:dyDescent="0.2">
      <c r="A273" s="97"/>
      <c r="B273" s="40">
        <f t="shared" si="14"/>
        <v>270</v>
      </c>
      <c r="C273" s="31" t="s">
        <v>343</v>
      </c>
      <c r="D273" s="68">
        <v>44222</v>
      </c>
      <c r="E273" s="31" t="s">
        <v>49</v>
      </c>
      <c r="F273" s="57" t="s">
        <v>10</v>
      </c>
      <c r="G273" s="57" t="s">
        <v>246</v>
      </c>
      <c r="H273" s="57">
        <v>1000</v>
      </c>
      <c r="I273" s="60" t="s">
        <v>131</v>
      </c>
      <c r="J273" s="57" t="s">
        <v>120</v>
      </c>
      <c r="K273" s="39" t="s">
        <v>61</v>
      </c>
      <c r="L273" s="11">
        <v>13.94</v>
      </c>
      <c r="M273" s="33">
        <v>0.77153846153846173</v>
      </c>
      <c r="N273" s="34">
        <v>3.8</v>
      </c>
      <c r="O273" s="33">
        <v>0.28222222222222199</v>
      </c>
      <c r="P273" s="47">
        <f t="shared" si="79"/>
        <v>-1.1000000000000001</v>
      </c>
      <c r="Q273" s="49">
        <f t="shared" ref="Q273" si="245">P273+Q272</f>
        <v>171.86</v>
      </c>
      <c r="R273" s="80"/>
    </row>
    <row r="274" spans="1:18" outlineLevel="1" x14ac:dyDescent="0.2">
      <c r="A274" s="97"/>
      <c r="B274" s="40">
        <f t="shared" si="14"/>
        <v>271</v>
      </c>
      <c r="C274" s="31" t="s">
        <v>233</v>
      </c>
      <c r="D274" s="68">
        <v>44223</v>
      </c>
      <c r="E274" s="31" t="s">
        <v>51</v>
      </c>
      <c r="F274" s="57" t="s">
        <v>46</v>
      </c>
      <c r="G274" s="57" t="s">
        <v>147</v>
      </c>
      <c r="H274" s="57">
        <v>1200</v>
      </c>
      <c r="I274" s="60" t="s">
        <v>131</v>
      </c>
      <c r="J274" s="57" t="s">
        <v>120</v>
      </c>
      <c r="K274" s="39" t="s">
        <v>9</v>
      </c>
      <c r="L274" s="11">
        <v>2.06</v>
      </c>
      <c r="M274" s="33">
        <v>9.4447058823529417</v>
      </c>
      <c r="N274" s="34">
        <v>1.27</v>
      </c>
      <c r="O274" s="33">
        <v>0</v>
      </c>
      <c r="P274" s="47">
        <f t="shared" si="79"/>
        <v>10</v>
      </c>
      <c r="Q274" s="49">
        <f t="shared" ref="Q274" si="246">P274+Q273</f>
        <v>181.86</v>
      </c>
      <c r="R274" s="80"/>
    </row>
    <row r="275" spans="1:18" outlineLevel="1" x14ac:dyDescent="0.2">
      <c r="A275" s="97"/>
      <c r="B275" s="40">
        <f t="shared" si="14"/>
        <v>272</v>
      </c>
      <c r="C275" s="31" t="s">
        <v>352</v>
      </c>
      <c r="D275" s="68">
        <v>44224</v>
      </c>
      <c r="E275" s="31" t="s">
        <v>59</v>
      </c>
      <c r="F275" s="57" t="s">
        <v>36</v>
      </c>
      <c r="G275" s="57" t="s">
        <v>66</v>
      </c>
      <c r="H275" s="57">
        <v>1100</v>
      </c>
      <c r="I275" s="60" t="s">
        <v>131</v>
      </c>
      <c r="J275" s="57" t="s">
        <v>120</v>
      </c>
      <c r="K275" s="39" t="s">
        <v>12</v>
      </c>
      <c r="L275" s="11">
        <v>3.2</v>
      </c>
      <c r="M275" s="33">
        <v>4.5326007326007325</v>
      </c>
      <c r="N275" s="34">
        <v>1.38</v>
      </c>
      <c r="O275" s="33">
        <v>0</v>
      </c>
      <c r="P275" s="47">
        <f t="shared" si="79"/>
        <v>-4.5</v>
      </c>
      <c r="Q275" s="49">
        <f t="shared" ref="Q275" si="247">P275+Q274</f>
        <v>177.36</v>
      </c>
      <c r="R275" s="80"/>
    </row>
    <row r="276" spans="1:18" outlineLevel="1" x14ac:dyDescent="0.2">
      <c r="A276" s="97"/>
      <c r="B276" s="40">
        <f t="shared" si="14"/>
        <v>273</v>
      </c>
      <c r="C276" s="31" t="s">
        <v>328</v>
      </c>
      <c r="D276" s="68">
        <v>44224</v>
      </c>
      <c r="E276" s="31" t="s">
        <v>44</v>
      </c>
      <c r="F276" s="57" t="s">
        <v>36</v>
      </c>
      <c r="G276" s="57" t="s">
        <v>66</v>
      </c>
      <c r="H276" s="57">
        <v>1200</v>
      </c>
      <c r="I276" s="60" t="s">
        <v>131</v>
      </c>
      <c r="J276" s="57" t="s">
        <v>120</v>
      </c>
      <c r="K276" s="39" t="s">
        <v>8</v>
      </c>
      <c r="L276" s="11">
        <v>4.2</v>
      </c>
      <c r="M276" s="33">
        <v>3.1123076923076924</v>
      </c>
      <c r="N276" s="34">
        <v>1.65</v>
      </c>
      <c r="O276" s="33">
        <v>0</v>
      </c>
      <c r="P276" s="47">
        <f t="shared" si="79"/>
        <v>-3.1</v>
      </c>
      <c r="Q276" s="49">
        <f t="shared" ref="Q276" si="248">P276+Q275</f>
        <v>174.26000000000002</v>
      </c>
      <c r="R276" s="80"/>
    </row>
    <row r="277" spans="1:18" outlineLevel="1" x14ac:dyDescent="0.2">
      <c r="A277" s="97"/>
      <c r="B277" s="40">
        <f t="shared" ref="B277:B508" si="249">B276+1</f>
        <v>274</v>
      </c>
      <c r="C277" s="31" t="s">
        <v>351</v>
      </c>
      <c r="D277" s="68">
        <v>44224</v>
      </c>
      <c r="E277" s="31" t="s">
        <v>44</v>
      </c>
      <c r="F277" s="57" t="s">
        <v>34</v>
      </c>
      <c r="G277" s="57" t="s">
        <v>66</v>
      </c>
      <c r="H277" s="57">
        <v>1400</v>
      </c>
      <c r="I277" s="60" t="s">
        <v>131</v>
      </c>
      <c r="J277" s="57" t="s">
        <v>120</v>
      </c>
      <c r="K277" s="39" t="s">
        <v>85</v>
      </c>
      <c r="L277" s="11">
        <v>7.96</v>
      </c>
      <c r="M277" s="33">
        <v>1.4370440251572327</v>
      </c>
      <c r="N277" s="34">
        <v>2.3199999999999998</v>
      </c>
      <c r="O277" s="33">
        <v>1.1200000000000001</v>
      </c>
      <c r="P277" s="47">
        <f t="shared" si="79"/>
        <v>-2.6</v>
      </c>
      <c r="Q277" s="49">
        <f t="shared" ref="Q277" si="250">P277+Q276</f>
        <v>171.66000000000003</v>
      </c>
      <c r="R277" s="80"/>
    </row>
    <row r="278" spans="1:18" outlineLevel="1" x14ac:dyDescent="0.2">
      <c r="A278" s="97"/>
      <c r="B278" s="40">
        <f t="shared" si="249"/>
        <v>275</v>
      </c>
      <c r="C278" s="31" t="s">
        <v>360</v>
      </c>
      <c r="D278" s="68">
        <v>44225</v>
      </c>
      <c r="E278" s="31" t="s">
        <v>54</v>
      </c>
      <c r="F278" s="57" t="s">
        <v>10</v>
      </c>
      <c r="G278" s="57" t="s">
        <v>66</v>
      </c>
      <c r="H278" s="57">
        <v>1000</v>
      </c>
      <c r="I278" s="60" t="s">
        <v>132</v>
      </c>
      <c r="J278" s="57" t="s">
        <v>120</v>
      </c>
      <c r="K278" s="39" t="s">
        <v>65</v>
      </c>
      <c r="L278" s="11">
        <v>9.3699999999999992</v>
      </c>
      <c r="M278" s="33">
        <v>1.1951370851370851</v>
      </c>
      <c r="N278" s="34">
        <v>2.8</v>
      </c>
      <c r="O278" s="33">
        <v>0.66857142857142859</v>
      </c>
      <c r="P278" s="47">
        <f t="shared" si="79"/>
        <v>-1.9</v>
      </c>
      <c r="Q278" s="49">
        <f t="shared" ref="Q278" si="251">P278+Q277</f>
        <v>169.76000000000002</v>
      </c>
      <c r="R278" s="90"/>
    </row>
    <row r="279" spans="1:18" outlineLevel="1" x14ac:dyDescent="0.2">
      <c r="A279" s="97"/>
      <c r="B279" s="40">
        <f t="shared" si="249"/>
        <v>276</v>
      </c>
      <c r="C279" s="31" t="s">
        <v>113</v>
      </c>
      <c r="D279" s="68">
        <v>44225</v>
      </c>
      <c r="E279" s="31" t="s">
        <v>54</v>
      </c>
      <c r="F279" s="57" t="s">
        <v>10</v>
      </c>
      <c r="G279" s="57" t="s">
        <v>66</v>
      </c>
      <c r="H279" s="57">
        <v>1000</v>
      </c>
      <c r="I279" s="60" t="s">
        <v>132</v>
      </c>
      <c r="J279" s="57" t="s">
        <v>120</v>
      </c>
      <c r="K279" s="39" t="s">
        <v>9</v>
      </c>
      <c r="L279" s="11">
        <v>6.65</v>
      </c>
      <c r="M279" s="33">
        <v>1.7766666666666666</v>
      </c>
      <c r="N279" s="34">
        <v>2.08</v>
      </c>
      <c r="O279" s="33">
        <v>1.6548148148148147</v>
      </c>
      <c r="P279" s="47">
        <f t="shared" si="79"/>
        <v>11.8</v>
      </c>
      <c r="Q279" s="49">
        <f t="shared" ref="Q279" si="252">P279+Q278</f>
        <v>181.56000000000003</v>
      </c>
      <c r="R279" s="90"/>
    </row>
    <row r="280" spans="1:18" outlineLevel="1" x14ac:dyDescent="0.2">
      <c r="A280" s="97"/>
      <c r="B280" s="40">
        <f t="shared" si="249"/>
        <v>277</v>
      </c>
      <c r="C280" s="31" t="s">
        <v>117</v>
      </c>
      <c r="D280" s="68">
        <v>44225</v>
      </c>
      <c r="E280" s="31" t="s">
        <v>31</v>
      </c>
      <c r="F280" s="57" t="s">
        <v>25</v>
      </c>
      <c r="G280" s="57" t="s">
        <v>66</v>
      </c>
      <c r="H280" s="57">
        <v>1000</v>
      </c>
      <c r="I280" s="60" t="s">
        <v>132</v>
      </c>
      <c r="J280" s="57" t="s">
        <v>120</v>
      </c>
      <c r="K280" s="39" t="s">
        <v>8</v>
      </c>
      <c r="L280" s="11">
        <v>6.92</v>
      </c>
      <c r="M280" s="33">
        <v>1.6972340425531915</v>
      </c>
      <c r="N280" s="34">
        <v>2.1</v>
      </c>
      <c r="O280" s="33">
        <v>1.5022222222222221</v>
      </c>
      <c r="P280" s="47">
        <f t="shared" si="79"/>
        <v>0</v>
      </c>
      <c r="Q280" s="49">
        <f t="shared" ref="Q280" si="253">P280+Q279</f>
        <v>181.56000000000003</v>
      </c>
      <c r="R280" s="90"/>
    </row>
    <row r="281" spans="1:18" outlineLevel="1" x14ac:dyDescent="0.2">
      <c r="A281" s="97"/>
      <c r="B281" s="40">
        <f t="shared" si="249"/>
        <v>278</v>
      </c>
      <c r="C281" s="31" t="s">
        <v>359</v>
      </c>
      <c r="D281" s="68">
        <v>44225</v>
      </c>
      <c r="E281" s="31" t="s">
        <v>31</v>
      </c>
      <c r="F281" s="57" t="s">
        <v>25</v>
      </c>
      <c r="G281" s="57" t="s">
        <v>66</v>
      </c>
      <c r="H281" s="57">
        <v>1000</v>
      </c>
      <c r="I281" s="60" t="s">
        <v>132</v>
      </c>
      <c r="J281" s="57" t="s">
        <v>120</v>
      </c>
      <c r="K281" s="39" t="s">
        <v>9</v>
      </c>
      <c r="L281" s="11">
        <v>2.67</v>
      </c>
      <c r="M281" s="33">
        <v>5.9807407407407416</v>
      </c>
      <c r="N281" s="34">
        <v>1.47</v>
      </c>
      <c r="O281" s="33">
        <v>0</v>
      </c>
      <c r="P281" s="47">
        <f>ROUND(IF(OR($K281="1st",$K281="WON"),($L281*$M281)+($N281*$O281),IF(OR($K281="2nd",$K281="3rd"),IF($N281="NTD",0,($N281*$O281))))-($M281+$O281),1)</f>
        <v>10</v>
      </c>
      <c r="Q281" s="49">
        <f t="shared" ref="Q281" si="254">P281+Q280</f>
        <v>191.56000000000003</v>
      </c>
      <c r="R281" s="90"/>
    </row>
    <row r="282" spans="1:18" outlineLevel="1" x14ac:dyDescent="0.2">
      <c r="A282" s="97"/>
      <c r="B282" s="55">
        <f t="shared" si="249"/>
        <v>279</v>
      </c>
      <c r="C282" s="10" t="s">
        <v>350</v>
      </c>
      <c r="D282" s="46">
        <v>44226</v>
      </c>
      <c r="E282" s="10" t="s">
        <v>93</v>
      </c>
      <c r="F282" s="58" t="s">
        <v>10</v>
      </c>
      <c r="G282" s="58" t="s">
        <v>190</v>
      </c>
      <c r="H282" s="58">
        <v>1100</v>
      </c>
      <c r="I282" s="63" t="s">
        <v>130</v>
      </c>
      <c r="J282" s="58" t="s">
        <v>177</v>
      </c>
      <c r="K282" s="41" t="s">
        <v>12</v>
      </c>
      <c r="L282" s="42">
        <v>2.65</v>
      </c>
      <c r="M282" s="43">
        <v>6.0411396011396006</v>
      </c>
      <c r="N282" s="44">
        <v>1.46</v>
      </c>
      <c r="O282" s="43">
        <v>0</v>
      </c>
      <c r="P282" s="48">
        <f t="shared" si="79"/>
        <v>-6</v>
      </c>
      <c r="Q282" s="52">
        <f t="shared" ref="Q282" si="255">P282+Q281</f>
        <v>185.56000000000003</v>
      </c>
      <c r="R282" s="90"/>
    </row>
    <row r="283" spans="1:18" outlineLevel="1" collapsed="1" x14ac:dyDescent="0.2">
      <c r="A283" s="97"/>
      <c r="B283" s="40">
        <f t="shared" si="249"/>
        <v>280</v>
      </c>
      <c r="C283" s="31" t="s">
        <v>364</v>
      </c>
      <c r="D283" s="68">
        <v>44228</v>
      </c>
      <c r="E283" s="31" t="s">
        <v>53</v>
      </c>
      <c r="F283" s="57" t="s">
        <v>36</v>
      </c>
      <c r="G283" s="57" t="s">
        <v>66</v>
      </c>
      <c r="H283" s="57">
        <v>1200</v>
      </c>
      <c r="I283" s="60" t="s">
        <v>131</v>
      </c>
      <c r="J283" s="57" t="s">
        <v>120</v>
      </c>
      <c r="K283" s="39" t="s">
        <v>8</v>
      </c>
      <c r="L283" s="11">
        <v>6.87</v>
      </c>
      <c r="M283" s="93">
        <v>1.6972340425531915</v>
      </c>
      <c r="N283" s="34">
        <v>2.82</v>
      </c>
      <c r="O283" s="93">
        <v>0</v>
      </c>
      <c r="P283" s="47">
        <f t="shared" si="79"/>
        <v>-1.7</v>
      </c>
      <c r="Q283" s="49">
        <f t="shared" ref="Q283" si="256">P283+Q282</f>
        <v>183.86000000000004</v>
      </c>
      <c r="R283" s="90"/>
    </row>
    <row r="284" spans="1:18" outlineLevel="1" x14ac:dyDescent="0.2">
      <c r="A284" s="97"/>
      <c r="B284" s="40">
        <f t="shared" si="249"/>
        <v>281</v>
      </c>
      <c r="C284" s="31" t="s">
        <v>365</v>
      </c>
      <c r="D284" s="68">
        <v>44228</v>
      </c>
      <c r="E284" s="31" t="s">
        <v>53</v>
      </c>
      <c r="F284" s="57" t="s">
        <v>34</v>
      </c>
      <c r="G284" s="57" t="s">
        <v>66</v>
      </c>
      <c r="H284" s="57">
        <v>1600</v>
      </c>
      <c r="I284" s="60" t="s">
        <v>131</v>
      </c>
      <c r="J284" s="57" t="s">
        <v>120</v>
      </c>
      <c r="K284" s="39" t="s">
        <v>9</v>
      </c>
      <c r="L284" s="11">
        <v>3.05</v>
      </c>
      <c r="M284" s="93">
        <v>4.8763636363636369</v>
      </c>
      <c r="N284" s="34">
        <v>1.51</v>
      </c>
      <c r="O284" s="93">
        <v>0</v>
      </c>
      <c r="P284" s="47">
        <f t="shared" si="79"/>
        <v>10</v>
      </c>
      <c r="Q284" s="49">
        <f t="shared" ref="Q284" si="257">P284+Q283</f>
        <v>193.86000000000004</v>
      </c>
      <c r="R284" s="90"/>
    </row>
    <row r="285" spans="1:18" outlineLevel="1" x14ac:dyDescent="0.2">
      <c r="A285" s="97"/>
      <c r="B285" s="40">
        <f t="shared" si="249"/>
        <v>282</v>
      </c>
      <c r="C285" s="31" t="s">
        <v>366</v>
      </c>
      <c r="D285" s="68">
        <v>44228</v>
      </c>
      <c r="E285" s="31" t="s">
        <v>53</v>
      </c>
      <c r="F285" s="57" t="s">
        <v>46</v>
      </c>
      <c r="G285" s="57" t="s">
        <v>69</v>
      </c>
      <c r="H285" s="57">
        <v>1000</v>
      </c>
      <c r="I285" s="60" t="s">
        <v>131</v>
      </c>
      <c r="J285" s="57" t="s">
        <v>120</v>
      </c>
      <c r="K285" s="39" t="s">
        <v>9</v>
      </c>
      <c r="L285" s="11">
        <v>17.66</v>
      </c>
      <c r="M285" s="93">
        <v>0.59836045056320397</v>
      </c>
      <c r="N285" s="34">
        <v>4</v>
      </c>
      <c r="O285" s="93">
        <v>0.1866666666666667</v>
      </c>
      <c r="P285" s="47">
        <f t="shared" si="79"/>
        <v>10.5</v>
      </c>
      <c r="Q285" s="49">
        <f t="shared" ref="Q285" si="258">P285+Q284</f>
        <v>204.36000000000004</v>
      </c>
      <c r="R285" s="90"/>
    </row>
    <row r="286" spans="1:18" outlineLevel="1" x14ac:dyDescent="0.2">
      <c r="A286" s="97"/>
      <c r="B286" s="40">
        <f t="shared" si="249"/>
        <v>283</v>
      </c>
      <c r="C286" s="31" t="s">
        <v>337</v>
      </c>
      <c r="D286" s="68">
        <v>44229</v>
      </c>
      <c r="E286" s="31" t="s">
        <v>72</v>
      </c>
      <c r="F286" s="57" t="s">
        <v>10</v>
      </c>
      <c r="G286" s="57" t="s">
        <v>66</v>
      </c>
      <c r="H286" s="57">
        <v>1100</v>
      </c>
      <c r="I286" s="60" t="s">
        <v>131</v>
      </c>
      <c r="J286" s="57" t="s">
        <v>120</v>
      </c>
      <c r="K286" s="39" t="s">
        <v>73</v>
      </c>
      <c r="L286" s="11">
        <v>5.8</v>
      </c>
      <c r="M286" s="93">
        <v>2.0936842105263156</v>
      </c>
      <c r="N286" s="34">
        <v>2.56</v>
      </c>
      <c r="O286" s="93">
        <v>0</v>
      </c>
      <c r="P286" s="47">
        <f t="shared" si="79"/>
        <v>-2.1</v>
      </c>
      <c r="Q286" s="49">
        <f t="shared" ref="Q286" si="259">P286+Q285</f>
        <v>202.26000000000005</v>
      </c>
      <c r="R286" s="90"/>
    </row>
    <row r="287" spans="1:18" outlineLevel="1" x14ac:dyDescent="0.2">
      <c r="A287" s="97"/>
      <c r="B287" s="40">
        <f t="shared" si="249"/>
        <v>284</v>
      </c>
      <c r="C287" s="31" t="s">
        <v>362</v>
      </c>
      <c r="D287" s="68">
        <v>44229</v>
      </c>
      <c r="E287" s="31" t="s">
        <v>72</v>
      </c>
      <c r="F287" s="57" t="s">
        <v>41</v>
      </c>
      <c r="G287" s="57" t="s">
        <v>66</v>
      </c>
      <c r="H287" s="57">
        <v>1100</v>
      </c>
      <c r="I287" s="60" t="s">
        <v>131</v>
      </c>
      <c r="J287" s="57" t="s">
        <v>120</v>
      </c>
      <c r="K287" s="39" t="s">
        <v>65</v>
      </c>
      <c r="L287" s="11">
        <v>3.75</v>
      </c>
      <c r="M287" s="93">
        <v>3.6381818181818177</v>
      </c>
      <c r="N287" s="34">
        <v>1.57</v>
      </c>
      <c r="O287" s="93">
        <v>0</v>
      </c>
      <c r="P287" s="47">
        <f t="shared" si="79"/>
        <v>-3.6</v>
      </c>
      <c r="Q287" s="49">
        <f t="shared" ref="Q287" si="260">P287+Q286</f>
        <v>198.66000000000005</v>
      </c>
      <c r="R287" s="90"/>
    </row>
    <row r="288" spans="1:18" outlineLevel="1" x14ac:dyDescent="0.2">
      <c r="A288" s="97"/>
      <c r="B288" s="40">
        <f t="shared" si="249"/>
        <v>285</v>
      </c>
      <c r="C288" s="31" t="s">
        <v>363</v>
      </c>
      <c r="D288" s="68">
        <v>44229</v>
      </c>
      <c r="E288" s="31" t="s">
        <v>72</v>
      </c>
      <c r="F288" s="57" t="s">
        <v>41</v>
      </c>
      <c r="G288" s="57" t="s">
        <v>66</v>
      </c>
      <c r="H288" s="57">
        <v>1100</v>
      </c>
      <c r="I288" s="60" t="s">
        <v>131</v>
      </c>
      <c r="J288" s="57" t="s">
        <v>120</v>
      </c>
      <c r="K288" s="39" t="s">
        <v>9</v>
      </c>
      <c r="L288" s="11">
        <v>2.95</v>
      </c>
      <c r="M288" s="93">
        <v>5.112089761570827</v>
      </c>
      <c r="N288" s="34">
        <v>1.47</v>
      </c>
      <c r="O288" s="93">
        <v>0</v>
      </c>
      <c r="P288" s="47">
        <f t="shared" si="79"/>
        <v>10</v>
      </c>
      <c r="Q288" s="49">
        <f t="shared" ref="Q288:Q289" si="261">P288+Q287</f>
        <v>208.66000000000005</v>
      </c>
      <c r="R288" s="90"/>
    </row>
    <row r="289" spans="1:18" outlineLevel="1" x14ac:dyDescent="0.2">
      <c r="A289" s="97"/>
      <c r="B289" s="40">
        <f t="shared" si="249"/>
        <v>286</v>
      </c>
      <c r="C289" s="31" t="s">
        <v>367</v>
      </c>
      <c r="D289" s="68">
        <v>44230</v>
      </c>
      <c r="E289" s="31" t="s">
        <v>43</v>
      </c>
      <c r="F289" s="57" t="s">
        <v>46</v>
      </c>
      <c r="G289" s="57" t="s">
        <v>147</v>
      </c>
      <c r="H289" s="57">
        <v>1300</v>
      </c>
      <c r="I289" s="60" t="s">
        <v>131</v>
      </c>
      <c r="J289" s="57" t="s">
        <v>120</v>
      </c>
      <c r="K289" s="39" t="s">
        <v>12</v>
      </c>
      <c r="L289" s="11">
        <v>11.4</v>
      </c>
      <c r="M289" s="93">
        <v>0.95761904761904748</v>
      </c>
      <c r="N289" s="34">
        <v>3.95</v>
      </c>
      <c r="O289" s="93">
        <v>0.31000000000000011</v>
      </c>
      <c r="P289" s="47">
        <f t="shared" si="79"/>
        <v>0</v>
      </c>
      <c r="Q289" s="49">
        <f t="shared" si="261"/>
        <v>208.66000000000005</v>
      </c>
      <c r="R289" s="90"/>
    </row>
    <row r="290" spans="1:18" outlineLevel="1" x14ac:dyDescent="0.2">
      <c r="A290" s="97"/>
      <c r="B290" s="40">
        <f t="shared" si="249"/>
        <v>287</v>
      </c>
      <c r="C290" s="31" t="s">
        <v>368</v>
      </c>
      <c r="D290" s="68">
        <v>44231</v>
      </c>
      <c r="E290" s="31" t="s">
        <v>87</v>
      </c>
      <c r="F290" s="57" t="s">
        <v>41</v>
      </c>
      <c r="G290" s="57" t="s">
        <v>69</v>
      </c>
      <c r="H290" s="57">
        <v>1100</v>
      </c>
      <c r="I290" s="60" t="s">
        <v>131</v>
      </c>
      <c r="J290" s="57" t="s">
        <v>120</v>
      </c>
      <c r="K290" s="39" t="s">
        <v>85</v>
      </c>
      <c r="L290" s="11">
        <v>12.38</v>
      </c>
      <c r="M290" s="93">
        <v>0.87521739130434784</v>
      </c>
      <c r="N290" s="34">
        <v>3.62</v>
      </c>
      <c r="O290" s="93">
        <v>0.33000000000000007</v>
      </c>
      <c r="P290" s="47">
        <f t="shared" si="79"/>
        <v>-1.2</v>
      </c>
      <c r="Q290" s="49">
        <f t="shared" ref="Q290" si="262">P290+Q289</f>
        <v>207.46000000000006</v>
      </c>
      <c r="R290" s="90"/>
    </row>
    <row r="291" spans="1:18" outlineLevel="1" x14ac:dyDescent="0.2">
      <c r="A291" s="97"/>
      <c r="B291" s="40">
        <f t="shared" si="249"/>
        <v>288</v>
      </c>
      <c r="C291" s="31" t="s">
        <v>349</v>
      </c>
      <c r="D291" s="68">
        <v>44232</v>
      </c>
      <c r="E291" s="31" t="s">
        <v>42</v>
      </c>
      <c r="F291" s="57" t="s">
        <v>10</v>
      </c>
      <c r="G291" s="57" t="s">
        <v>66</v>
      </c>
      <c r="H291" s="57">
        <v>1400</v>
      </c>
      <c r="I291" s="60" t="s">
        <v>130</v>
      </c>
      <c r="J291" s="57" t="s">
        <v>120</v>
      </c>
      <c r="K291" s="39" t="s">
        <v>12</v>
      </c>
      <c r="L291" s="11">
        <v>6.2</v>
      </c>
      <c r="M291" s="93">
        <v>1.93</v>
      </c>
      <c r="N291" s="34">
        <v>1.92</v>
      </c>
      <c r="O291" s="93">
        <v>2.0799999999999996</v>
      </c>
      <c r="P291" s="47">
        <f t="shared" si="79"/>
        <v>0</v>
      </c>
      <c r="Q291" s="49">
        <f t="shared" ref="Q291" si="263">P291+Q290</f>
        <v>207.46000000000006</v>
      </c>
      <c r="R291" s="90"/>
    </row>
    <row r="292" spans="1:18" outlineLevel="1" x14ac:dyDescent="0.2">
      <c r="A292" s="97"/>
      <c r="B292" s="40">
        <f t="shared" si="249"/>
        <v>289</v>
      </c>
      <c r="C292" s="31" t="s">
        <v>369</v>
      </c>
      <c r="D292" s="68">
        <v>44233</v>
      </c>
      <c r="E292" s="31" t="s">
        <v>49</v>
      </c>
      <c r="F292" s="57" t="s">
        <v>10</v>
      </c>
      <c r="G292" s="57" t="s">
        <v>190</v>
      </c>
      <c r="H292" s="57">
        <v>1100</v>
      </c>
      <c r="I292" s="60" t="s">
        <v>131</v>
      </c>
      <c r="J292" s="57" t="s">
        <v>120</v>
      </c>
      <c r="K292" s="39" t="s">
        <v>204</v>
      </c>
      <c r="L292" s="11">
        <v>21.31</v>
      </c>
      <c r="M292" s="93">
        <v>0.49048780487804883</v>
      </c>
      <c r="N292" s="34">
        <v>5.24</v>
      </c>
      <c r="O292" s="93">
        <v>0.11000000000000003</v>
      </c>
      <c r="P292" s="47">
        <f t="shared" si="79"/>
        <v>-0.6</v>
      </c>
      <c r="Q292" s="49">
        <f t="shared" ref="Q292" si="264">P292+Q291</f>
        <v>206.86000000000007</v>
      </c>
      <c r="R292" s="90"/>
    </row>
    <row r="293" spans="1:18" outlineLevel="1" x14ac:dyDescent="0.2">
      <c r="A293" s="97"/>
      <c r="B293" s="40">
        <f t="shared" si="249"/>
        <v>290</v>
      </c>
      <c r="C293" s="31" t="s">
        <v>371</v>
      </c>
      <c r="D293" s="68">
        <v>44234</v>
      </c>
      <c r="E293" s="31" t="s">
        <v>59</v>
      </c>
      <c r="F293" s="57" t="s">
        <v>41</v>
      </c>
      <c r="G293" s="57" t="s">
        <v>69</v>
      </c>
      <c r="H293" s="57">
        <v>1100</v>
      </c>
      <c r="I293" s="60" t="s">
        <v>131</v>
      </c>
      <c r="J293" s="57" t="s">
        <v>120</v>
      </c>
      <c r="K293" s="39" t="s">
        <v>56</v>
      </c>
      <c r="L293" s="11">
        <v>6.4</v>
      </c>
      <c r="M293" s="93">
        <v>1.8565240641711231</v>
      </c>
      <c r="N293" s="34">
        <v>2.42</v>
      </c>
      <c r="O293" s="93">
        <v>1.3195238095238093</v>
      </c>
      <c r="P293" s="47">
        <f t="shared" si="79"/>
        <v>-3.2</v>
      </c>
      <c r="Q293" s="49">
        <f t="shared" ref="Q293" si="265">P293+Q292</f>
        <v>203.66000000000008</v>
      </c>
      <c r="R293" s="90"/>
    </row>
    <row r="294" spans="1:18" outlineLevel="1" x14ac:dyDescent="0.2">
      <c r="A294" s="97"/>
      <c r="B294" s="40">
        <f t="shared" si="249"/>
        <v>291</v>
      </c>
      <c r="C294" s="31" t="s">
        <v>370</v>
      </c>
      <c r="D294" s="68">
        <v>44236</v>
      </c>
      <c r="E294" s="31" t="s">
        <v>35</v>
      </c>
      <c r="F294" s="57" t="s">
        <v>36</v>
      </c>
      <c r="G294" s="57" t="s">
        <v>66</v>
      </c>
      <c r="H294" s="57">
        <v>1112</v>
      </c>
      <c r="I294" s="60" t="s">
        <v>131</v>
      </c>
      <c r="J294" s="57" t="s">
        <v>120</v>
      </c>
      <c r="K294" s="39" t="s">
        <v>9</v>
      </c>
      <c r="L294" s="11">
        <v>2.8</v>
      </c>
      <c r="M294" s="93">
        <v>5.5434482758620689</v>
      </c>
      <c r="N294" s="34">
        <v>1.39</v>
      </c>
      <c r="O294" s="93">
        <v>0</v>
      </c>
      <c r="P294" s="47">
        <f t="shared" si="79"/>
        <v>10</v>
      </c>
      <c r="Q294" s="49">
        <f t="shared" ref="Q294" si="266">P294+Q293</f>
        <v>213.66000000000008</v>
      </c>
      <c r="R294" s="90"/>
    </row>
    <row r="295" spans="1:18" outlineLevel="1" x14ac:dyDescent="0.2">
      <c r="A295" s="97"/>
      <c r="B295" s="40">
        <f t="shared" si="249"/>
        <v>292</v>
      </c>
      <c r="C295" s="31" t="s">
        <v>372</v>
      </c>
      <c r="D295" s="68">
        <v>44236</v>
      </c>
      <c r="E295" s="31" t="s">
        <v>35</v>
      </c>
      <c r="F295" s="57" t="s">
        <v>36</v>
      </c>
      <c r="G295" s="57" t="s">
        <v>66</v>
      </c>
      <c r="H295" s="57">
        <v>1112</v>
      </c>
      <c r="I295" s="60" t="s">
        <v>131</v>
      </c>
      <c r="J295" s="57" t="s">
        <v>120</v>
      </c>
      <c r="K295" s="39" t="s">
        <v>73</v>
      </c>
      <c r="L295" s="11">
        <v>213.33</v>
      </c>
      <c r="M295" s="93">
        <v>4.714880952380953E-2</v>
      </c>
      <c r="N295" s="34">
        <v>23.28</v>
      </c>
      <c r="O295" s="93">
        <v>0</v>
      </c>
      <c r="P295" s="47">
        <f t="shared" si="79"/>
        <v>0</v>
      </c>
      <c r="Q295" s="49">
        <f t="shared" ref="Q295" si="267">P295+Q294</f>
        <v>213.66000000000008</v>
      </c>
      <c r="R295" s="90"/>
    </row>
    <row r="296" spans="1:18" outlineLevel="1" x14ac:dyDescent="0.2">
      <c r="A296" s="97"/>
      <c r="B296" s="40">
        <f t="shared" si="249"/>
        <v>293</v>
      </c>
      <c r="C296" s="31" t="s">
        <v>375</v>
      </c>
      <c r="D296" s="68">
        <v>44238</v>
      </c>
      <c r="E296" s="31" t="s">
        <v>377</v>
      </c>
      <c r="F296" s="57" t="s">
        <v>41</v>
      </c>
      <c r="G296" s="57" t="s">
        <v>66</v>
      </c>
      <c r="H296" s="57">
        <v>1000</v>
      </c>
      <c r="I296" s="60" t="s">
        <v>131</v>
      </c>
      <c r="J296" s="57" t="s">
        <v>177</v>
      </c>
      <c r="K296" s="39" t="s">
        <v>9</v>
      </c>
      <c r="L296" s="11">
        <v>2.8</v>
      </c>
      <c r="M296" s="33">
        <v>5.5434482758620689</v>
      </c>
      <c r="N296" s="34">
        <v>1.47</v>
      </c>
      <c r="O296" s="33">
        <v>0</v>
      </c>
      <c r="P296" s="47">
        <f t="shared" si="79"/>
        <v>10</v>
      </c>
      <c r="Q296" s="49">
        <f t="shared" ref="Q296" si="268">P296+Q295</f>
        <v>223.66000000000008</v>
      </c>
      <c r="R296" s="90"/>
    </row>
    <row r="297" spans="1:18" outlineLevel="1" x14ac:dyDescent="0.2">
      <c r="A297" s="97"/>
      <c r="B297" s="40">
        <f t="shared" si="249"/>
        <v>294</v>
      </c>
      <c r="C297" s="31" t="s">
        <v>373</v>
      </c>
      <c r="D297" s="68">
        <v>44238</v>
      </c>
      <c r="E297" s="31" t="s">
        <v>44</v>
      </c>
      <c r="F297" s="57" t="s">
        <v>25</v>
      </c>
      <c r="G297" s="57" t="s">
        <v>66</v>
      </c>
      <c r="H297" s="57">
        <v>1200</v>
      </c>
      <c r="I297" s="60" t="s">
        <v>131</v>
      </c>
      <c r="J297" s="57" t="s">
        <v>120</v>
      </c>
      <c r="K297" s="39" t="s">
        <v>9</v>
      </c>
      <c r="L297" s="11">
        <v>2.4700000000000002</v>
      </c>
      <c r="M297" s="33">
        <v>6.7889361702127662</v>
      </c>
      <c r="N297" s="34">
        <v>1.32</v>
      </c>
      <c r="O297" s="33">
        <v>0</v>
      </c>
      <c r="P297" s="47">
        <f t="shared" si="79"/>
        <v>10</v>
      </c>
      <c r="Q297" s="49">
        <f t="shared" ref="Q297" si="269">P297+Q296</f>
        <v>233.66000000000008</v>
      </c>
      <c r="R297" s="90"/>
    </row>
    <row r="298" spans="1:18" outlineLevel="1" x14ac:dyDescent="0.2">
      <c r="A298" s="97"/>
      <c r="B298" s="40">
        <f t="shared" si="249"/>
        <v>295</v>
      </c>
      <c r="C298" s="31" t="s">
        <v>374</v>
      </c>
      <c r="D298" s="68">
        <v>44238</v>
      </c>
      <c r="E298" s="31" t="s">
        <v>44</v>
      </c>
      <c r="F298" s="57" t="s">
        <v>36</v>
      </c>
      <c r="G298" s="57" t="s">
        <v>66</v>
      </c>
      <c r="H298" s="57">
        <v>1200</v>
      </c>
      <c r="I298" s="60" t="s">
        <v>131</v>
      </c>
      <c r="J298" s="57" t="s">
        <v>120</v>
      </c>
      <c r="K298" s="39" t="s">
        <v>85</v>
      </c>
      <c r="L298" s="11">
        <v>5.47</v>
      </c>
      <c r="M298" s="33">
        <v>2.2434586466165412</v>
      </c>
      <c r="N298" s="34">
        <v>2.34</v>
      </c>
      <c r="O298" s="33">
        <v>1.686666666666667</v>
      </c>
      <c r="P298" s="47">
        <f t="shared" si="79"/>
        <v>-3.9</v>
      </c>
      <c r="Q298" s="49">
        <f t="shared" ref="Q298" si="270">P298+Q297</f>
        <v>229.76000000000008</v>
      </c>
      <c r="R298" s="90"/>
    </row>
    <row r="299" spans="1:18" outlineLevel="1" x14ac:dyDescent="0.2">
      <c r="A299" s="97"/>
      <c r="B299" s="40">
        <f t="shared" si="249"/>
        <v>296</v>
      </c>
      <c r="C299" s="31" t="s">
        <v>342</v>
      </c>
      <c r="D299" s="68">
        <v>44238</v>
      </c>
      <c r="E299" s="31" t="s">
        <v>44</v>
      </c>
      <c r="F299" s="57" t="s">
        <v>10</v>
      </c>
      <c r="G299" s="57" t="s">
        <v>66</v>
      </c>
      <c r="H299" s="57">
        <v>1400</v>
      </c>
      <c r="I299" s="60" t="s">
        <v>131</v>
      </c>
      <c r="J299" s="57" t="s">
        <v>120</v>
      </c>
      <c r="K299" s="39" t="s">
        <v>56</v>
      </c>
      <c r="L299" s="11">
        <v>6.6</v>
      </c>
      <c r="M299" s="33">
        <v>1.7861904761904766</v>
      </c>
      <c r="N299" s="34">
        <v>1.9</v>
      </c>
      <c r="O299" s="33">
        <v>2.0228571428571427</v>
      </c>
      <c r="P299" s="47">
        <f t="shared" si="79"/>
        <v>-3.8</v>
      </c>
      <c r="Q299" s="49">
        <f t="shared" ref="Q299" si="271">P299+Q298</f>
        <v>225.96000000000006</v>
      </c>
      <c r="R299" s="90"/>
    </row>
    <row r="300" spans="1:18" outlineLevel="1" x14ac:dyDescent="0.2">
      <c r="A300" s="97"/>
      <c r="B300" s="40">
        <f t="shared" si="249"/>
        <v>297</v>
      </c>
      <c r="C300" s="31" t="s">
        <v>376</v>
      </c>
      <c r="D300" s="68">
        <v>44238</v>
      </c>
      <c r="E300" s="31" t="s">
        <v>44</v>
      </c>
      <c r="F300" s="57" t="s">
        <v>13</v>
      </c>
      <c r="G300" s="57" t="s">
        <v>68</v>
      </c>
      <c r="H300" s="57">
        <v>1200</v>
      </c>
      <c r="I300" s="60" t="s">
        <v>131</v>
      </c>
      <c r="J300" s="57" t="s">
        <v>120</v>
      </c>
      <c r="K300" s="39" t="s">
        <v>9</v>
      </c>
      <c r="L300" s="11">
        <v>2.58</v>
      </c>
      <c r="M300" s="33">
        <v>6.36</v>
      </c>
      <c r="N300" s="34">
        <v>1.44</v>
      </c>
      <c r="O300" s="33">
        <v>0</v>
      </c>
      <c r="P300" s="47">
        <f t="shared" si="79"/>
        <v>10</v>
      </c>
      <c r="Q300" s="49">
        <f t="shared" ref="Q300" si="272">P300+Q299</f>
        <v>235.96000000000006</v>
      </c>
      <c r="R300" s="90"/>
    </row>
    <row r="301" spans="1:18" outlineLevel="1" x14ac:dyDescent="0.2">
      <c r="A301" s="97"/>
      <c r="B301" s="40">
        <f t="shared" si="249"/>
        <v>298</v>
      </c>
      <c r="C301" s="31" t="s">
        <v>378</v>
      </c>
      <c r="D301" s="68">
        <v>44239</v>
      </c>
      <c r="E301" s="31" t="s">
        <v>26</v>
      </c>
      <c r="F301" s="57" t="s">
        <v>36</v>
      </c>
      <c r="G301" s="57" t="s">
        <v>246</v>
      </c>
      <c r="H301" s="57">
        <v>1100</v>
      </c>
      <c r="I301" s="60" t="s">
        <v>130</v>
      </c>
      <c r="J301" s="57" t="s">
        <v>120</v>
      </c>
      <c r="K301" s="39" t="s">
        <v>73</v>
      </c>
      <c r="L301" s="11">
        <v>17.5</v>
      </c>
      <c r="M301" s="33">
        <v>0.60696969696969705</v>
      </c>
      <c r="N301" s="34">
        <v>3.45</v>
      </c>
      <c r="O301" s="33">
        <v>0.24000000000000005</v>
      </c>
      <c r="P301" s="47">
        <f t="shared" si="79"/>
        <v>-0.8</v>
      </c>
      <c r="Q301" s="49">
        <f t="shared" ref="Q301" si="273">P301+Q300</f>
        <v>235.16000000000005</v>
      </c>
      <c r="R301" s="90"/>
    </row>
    <row r="302" spans="1:18" outlineLevel="1" x14ac:dyDescent="0.2">
      <c r="A302" s="97"/>
      <c r="B302" s="40">
        <f t="shared" si="249"/>
        <v>299</v>
      </c>
      <c r="C302" s="31" t="s">
        <v>379</v>
      </c>
      <c r="D302" s="68">
        <v>44239</v>
      </c>
      <c r="E302" s="31" t="s">
        <v>27</v>
      </c>
      <c r="F302" s="57" t="s">
        <v>13</v>
      </c>
      <c r="G302" s="57" t="s">
        <v>68</v>
      </c>
      <c r="H302" s="57">
        <v>1200</v>
      </c>
      <c r="I302" s="60" t="s">
        <v>131</v>
      </c>
      <c r="J302" s="57" t="s">
        <v>120</v>
      </c>
      <c r="K302" s="39" t="s">
        <v>56</v>
      </c>
      <c r="L302" s="11">
        <v>26.98</v>
      </c>
      <c r="M302" s="33">
        <v>0.38307692307692309</v>
      </c>
      <c r="N302" s="34">
        <v>5.65</v>
      </c>
      <c r="O302" s="33">
        <v>7.999999999999996E-2</v>
      </c>
      <c r="P302" s="47">
        <f t="shared" si="79"/>
        <v>-0.5</v>
      </c>
      <c r="Q302" s="49">
        <f t="shared" ref="Q302" si="274">P302+Q301</f>
        <v>234.66000000000005</v>
      </c>
      <c r="R302" s="90"/>
    </row>
    <row r="303" spans="1:18" outlineLevel="1" x14ac:dyDescent="0.2">
      <c r="A303" s="97"/>
      <c r="B303" s="40">
        <f t="shared" si="249"/>
        <v>300</v>
      </c>
      <c r="C303" s="31" t="s">
        <v>343</v>
      </c>
      <c r="D303" s="68">
        <v>44240</v>
      </c>
      <c r="E303" s="31" t="s">
        <v>40</v>
      </c>
      <c r="F303" s="57" t="s">
        <v>25</v>
      </c>
      <c r="G303" s="57" t="s">
        <v>246</v>
      </c>
      <c r="H303" s="57">
        <v>1000</v>
      </c>
      <c r="I303" s="60" t="s">
        <v>131</v>
      </c>
      <c r="J303" s="57" t="s">
        <v>120</v>
      </c>
      <c r="K303" s="39" t="s">
        <v>8</v>
      </c>
      <c r="L303" s="11">
        <v>2.95</v>
      </c>
      <c r="M303" s="33">
        <v>5.112089761570827</v>
      </c>
      <c r="N303" s="34">
        <v>1.47</v>
      </c>
      <c r="O303" s="33">
        <v>0</v>
      </c>
      <c r="P303" s="47">
        <f t="shared" si="79"/>
        <v>-5.0999999999999996</v>
      </c>
      <c r="Q303" s="49">
        <f t="shared" ref="Q303" si="275">P303+Q302</f>
        <v>229.56000000000006</v>
      </c>
      <c r="R303" s="90"/>
    </row>
    <row r="304" spans="1:18" outlineLevel="1" x14ac:dyDescent="0.2">
      <c r="A304" s="97"/>
      <c r="B304" s="40">
        <f t="shared" si="249"/>
        <v>301</v>
      </c>
      <c r="C304" s="31" t="s">
        <v>380</v>
      </c>
      <c r="D304" s="68">
        <v>44240</v>
      </c>
      <c r="E304" s="31" t="s">
        <v>40</v>
      </c>
      <c r="F304" s="57" t="s">
        <v>13</v>
      </c>
      <c r="G304" s="57" t="s">
        <v>69</v>
      </c>
      <c r="H304" s="57">
        <v>1100</v>
      </c>
      <c r="I304" s="60" t="s">
        <v>131</v>
      </c>
      <c r="J304" s="57" t="s">
        <v>120</v>
      </c>
      <c r="K304" s="39" t="s">
        <v>65</v>
      </c>
      <c r="L304" s="11">
        <v>6.82</v>
      </c>
      <c r="M304" s="33">
        <v>1.7142553191489363</v>
      </c>
      <c r="N304" s="34">
        <v>2.08</v>
      </c>
      <c r="O304" s="33">
        <v>1.5911111111111111</v>
      </c>
      <c r="P304" s="47">
        <f t="shared" si="79"/>
        <v>-3.3</v>
      </c>
      <c r="Q304" s="49">
        <f t="shared" ref="Q304" si="276">P304+Q303</f>
        <v>226.26000000000005</v>
      </c>
      <c r="R304" s="90"/>
    </row>
    <row r="305" spans="1:18" outlineLevel="1" x14ac:dyDescent="0.2">
      <c r="A305" s="97"/>
      <c r="B305" s="40">
        <f t="shared" si="249"/>
        <v>302</v>
      </c>
      <c r="C305" s="31" t="s">
        <v>203</v>
      </c>
      <c r="D305" s="68">
        <v>44240</v>
      </c>
      <c r="E305" s="31" t="s">
        <v>31</v>
      </c>
      <c r="F305" s="57" t="s">
        <v>25</v>
      </c>
      <c r="G305" s="57" t="s">
        <v>246</v>
      </c>
      <c r="H305" s="57">
        <v>1100</v>
      </c>
      <c r="I305" s="60" t="s">
        <v>131</v>
      </c>
      <c r="J305" s="57" t="s">
        <v>120</v>
      </c>
      <c r="K305" s="39" t="s">
        <v>56</v>
      </c>
      <c r="L305" s="11">
        <v>14.3</v>
      </c>
      <c r="M305" s="33">
        <v>0.75528301886792448</v>
      </c>
      <c r="N305" s="34">
        <v>3.56</v>
      </c>
      <c r="O305" s="33">
        <v>0.28999999999999976</v>
      </c>
      <c r="P305" s="47">
        <f t="shared" si="79"/>
        <v>-1</v>
      </c>
      <c r="Q305" s="49">
        <f t="shared" ref="Q305" si="277">P305+Q304</f>
        <v>225.26000000000005</v>
      </c>
      <c r="R305" s="90"/>
    </row>
    <row r="306" spans="1:18" outlineLevel="1" x14ac:dyDescent="0.2">
      <c r="A306" s="97"/>
      <c r="B306" s="40">
        <f t="shared" si="249"/>
        <v>303</v>
      </c>
      <c r="C306" s="31" t="s">
        <v>233</v>
      </c>
      <c r="D306" s="68">
        <v>44240</v>
      </c>
      <c r="E306" s="31" t="s">
        <v>31</v>
      </c>
      <c r="F306" s="57" t="s">
        <v>13</v>
      </c>
      <c r="G306" s="57" t="s">
        <v>190</v>
      </c>
      <c r="H306" s="57">
        <v>1400</v>
      </c>
      <c r="I306" s="60" t="s">
        <v>131</v>
      </c>
      <c r="J306" s="57" t="s">
        <v>120</v>
      </c>
      <c r="K306" s="39" t="s">
        <v>64</v>
      </c>
      <c r="L306" s="11">
        <v>14</v>
      </c>
      <c r="M306" s="33">
        <v>0.77153846153846173</v>
      </c>
      <c r="N306" s="34">
        <v>4.55</v>
      </c>
      <c r="O306" s="33">
        <v>0.21999999999999981</v>
      </c>
      <c r="P306" s="47">
        <f t="shared" si="79"/>
        <v>-1</v>
      </c>
      <c r="Q306" s="49">
        <f t="shared" ref="Q306" si="278">P306+Q305</f>
        <v>224.26000000000005</v>
      </c>
      <c r="R306" s="90"/>
    </row>
    <row r="307" spans="1:18" outlineLevel="1" x14ac:dyDescent="0.2">
      <c r="A307" s="97"/>
      <c r="B307" s="40">
        <f t="shared" si="249"/>
        <v>304</v>
      </c>
      <c r="C307" s="31" t="s">
        <v>381</v>
      </c>
      <c r="D307" s="68">
        <v>44242</v>
      </c>
      <c r="E307" s="31" t="s">
        <v>72</v>
      </c>
      <c r="F307" s="57" t="s">
        <v>10</v>
      </c>
      <c r="G307" s="57" t="s">
        <v>66</v>
      </c>
      <c r="H307" s="57">
        <v>1000</v>
      </c>
      <c r="I307" s="60" t="s">
        <v>131</v>
      </c>
      <c r="J307" s="57" t="s">
        <v>120</v>
      </c>
      <c r="K307" s="39" t="s">
        <v>8</v>
      </c>
      <c r="L307" s="11">
        <v>7.18</v>
      </c>
      <c r="M307" s="33">
        <v>1.6242857142857143</v>
      </c>
      <c r="N307" s="34">
        <v>2.6</v>
      </c>
      <c r="O307" s="33">
        <v>1.003076923076923</v>
      </c>
      <c r="P307" s="47">
        <f t="shared" si="79"/>
        <v>0</v>
      </c>
      <c r="Q307" s="49">
        <f t="shared" ref="Q307" si="279">P307+Q306</f>
        <v>224.26000000000005</v>
      </c>
      <c r="R307" s="90"/>
    </row>
    <row r="308" spans="1:18" outlineLevel="1" x14ac:dyDescent="0.2">
      <c r="A308" s="97"/>
      <c r="B308" s="40">
        <f t="shared" si="249"/>
        <v>305</v>
      </c>
      <c r="C308" s="31" t="s">
        <v>382</v>
      </c>
      <c r="D308" s="68">
        <v>44243</v>
      </c>
      <c r="E308" s="31" t="s">
        <v>33</v>
      </c>
      <c r="F308" s="57" t="s">
        <v>34</v>
      </c>
      <c r="G308" s="57" t="s">
        <v>66</v>
      </c>
      <c r="H308" s="57">
        <v>975</v>
      </c>
      <c r="I308" s="60" t="s">
        <v>131</v>
      </c>
      <c r="J308" s="57" t="s">
        <v>120</v>
      </c>
      <c r="K308" s="39" t="s">
        <v>204</v>
      </c>
      <c r="L308" s="11">
        <v>4.5999999999999996</v>
      </c>
      <c r="M308" s="33">
        <v>2.7717241379310344</v>
      </c>
      <c r="N308" s="34">
        <v>2</v>
      </c>
      <c r="O308" s="33">
        <v>2.74</v>
      </c>
      <c r="P308" s="47">
        <f t="shared" si="79"/>
        <v>-5.5</v>
      </c>
      <c r="Q308" s="49">
        <f t="shared" ref="Q308" si="280">P308+Q307</f>
        <v>218.76000000000005</v>
      </c>
      <c r="R308" s="90"/>
    </row>
    <row r="309" spans="1:18" outlineLevel="1" x14ac:dyDescent="0.2">
      <c r="A309" s="97"/>
      <c r="B309" s="40">
        <f t="shared" si="249"/>
        <v>306</v>
      </c>
      <c r="C309" s="31" t="s">
        <v>383</v>
      </c>
      <c r="D309" s="45">
        <v>44244</v>
      </c>
      <c r="E309" s="31" t="s">
        <v>43</v>
      </c>
      <c r="F309" s="57" t="s">
        <v>25</v>
      </c>
      <c r="G309" s="57" t="s">
        <v>66</v>
      </c>
      <c r="H309" s="57">
        <v>1300</v>
      </c>
      <c r="I309" s="60" t="s">
        <v>131</v>
      </c>
      <c r="J309" s="57" t="s">
        <v>120</v>
      </c>
      <c r="K309" s="39" t="s">
        <v>61</v>
      </c>
      <c r="L309" s="11">
        <v>32.369999999999997</v>
      </c>
      <c r="M309" s="33">
        <v>0.31967741935483873</v>
      </c>
      <c r="N309" s="34">
        <v>6.2</v>
      </c>
      <c r="O309" s="33">
        <v>6.0000000000000012E-2</v>
      </c>
      <c r="P309" s="47">
        <f t="shared" si="79"/>
        <v>-0.4</v>
      </c>
      <c r="Q309" s="49">
        <f t="shared" ref="Q309" si="281">P309+Q308</f>
        <v>218.36000000000004</v>
      </c>
      <c r="R309" s="90"/>
    </row>
    <row r="310" spans="1:18" outlineLevel="1" x14ac:dyDescent="0.2">
      <c r="A310" s="97"/>
      <c r="B310" s="40">
        <f t="shared" si="249"/>
        <v>307</v>
      </c>
      <c r="C310" s="31" t="s">
        <v>384</v>
      </c>
      <c r="D310" s="45">
        <v>44244</v>
      </c>
      <c r="E310" s="31" t="s">
        <v>260</v>
      </c>
      <c r="F310" s="57" t="s">
        <v>25</v>
      </c>
      <c r="G310" s="57" t="s">
        <v>300</v>
      </c>
      <c r="H310" s="57">
        <v>1200</v>
      </c>
      <c r="I310" s="60" t="s">
        <v>131</v>
      </c>
      <c r="J310" s="57" t="s">
        <v>261</v>
      </c>
      <c r="K310" s="39" t="s">
        <v>8</v>
      </c>
      <c r="L310" s="11">
        <v>26</v>
      </c>
      <c r="M310" s="33">
        <v>0.39800000000000002</v>
      </c>
      <c r="N310" s="34">
        <v>4.8</v>
      </c>
      <c r="O310" s="33">
        <v>0.10999999999999996</v>
      </c>
      <c r="P310" s="47">
        <f t="shared" si="79"/>
        <v>0</v>
      </c>
      <c r="Q310" s="49">
        <f t="shared" ref="Q310" si="282">P310+Q309</f>
        <v>218.36000000000004</v>
      </c>
      <c r="R310" s="90"/>
    </row>
    <row r="311" spans="1:18" outlineLevel="1" x14ac:dyDescent="0.2">
      <c r="A311" s="97"/>
      <c r="B311" s="40">
        <f t="shared" si="249"/>
        <v>308</v>
      </c>
      <c r="C311" s="31" t="s">
        <v>363</v>
      </c>
      <c r="D311" s="68">
        <v>44245</v>
      </c>
      <c r="E311" s="31" t="s">
        <v>44</v>
      </c>
      <c r="F311" s="57" t="s">
        <v>13</v>
      </c>
      <c r="G311" s="57" t="s">
        <v>68</v>
      </c>
      <c r="H311" s="57">
        <v>1350</v>
      </c>
      <c r="I311" s="60" t="s">
        <v>131</v>
      </c>
      <c r="J311" s="57" t="s">
        <v>120</v>
      </c>
      <c r="K311" s="39" t="s">
        <v>9</v>
      </c>
      <c r="L311" s="11">
        <v>4.2</v>
      </c>
      <c r="M311" s="33">
        <v>3.1123076923076924</v>
      </c>
      <c r="N311" s="34">
        <v>2.1</v>
      </c>
      <c r="O311" s="33">
        <v>2.8564705882352941</v>
      </c>
      <c r="P311" s="47">
        <f t="shared" si="79"/>
        <v>13.1</v>
      </c>
      <c r="Q311" s="49">
        <f t="shared" ref="Q311" si="283">P311+Q310</f>
        <v>231.46000000000004</v>
      </c>
      <c r="R311" s="90"/>
    </row>
    <row r="312" spans="1:18" outlineLevel="1" x14ac:dyDescent="0.2">
      <c r="A312" s="97"/>
      <c r="B312" s="40">
        <f t="shared" si="249"/>
        <v>309</v>
      </c>
      <c r="C312" s="31" t="s">
        <v>386</v>
      </c>
      <c r="D312" s="68">
        <v>44246</v>
      </c>
      <c r="E312" s="31" t="s">
        <v>27</v>
      </c>
      <c r="F312" s="57" t="s">
        <v>41</v>
      </c>
      <c r="G312" s="57" t="s">
        <v>70</v>
      </c>
      <c r="H312" s="57">
        <v>955</v>
      </c>
      <c r="I312" s="60" t="s">
        <v>131</v>
      </c>
      <c r="J312" s="57" t="s">
        <v>120</v>
      </c>
      <c r="K312" s="39" t="s">
        <v>9</v>
      </c>
      <c r="L312" s="11">
        <v>2.94</v>
      </c>
      <c r="M312" s="33">
        <v>5.1625806451612899</v>
      </c>
      <c r="N312" s="34">
        <v>1.54</v>
      </c>
      <c r="O312" s="33">
        <v>0</v>
      </c>
      <c r="P312" s="47">
        <f t="shared" si="79"/>
        <v>10</v>
      </c>
      <c r="Q312" s="49">
        <f t="shared" ref="Q312" si="284">P312+Q311</f>
        <v>241.46000000000004</v>
      </c>
      <c r="R312" s="90"/>
    </row>
    <row r="313" spans="1:18" outlineLevel="1" x14ac:dyDescent="0.2">
      <c r="A313" s="97"/>
      <c r="B313" s="40">
        <f t="shared" si="249"/>
        <v>310</v>
      </c>
      <c r="C313" s="31" t="s">
        <v>385</v>
      </c>
      <c r="D313" s="68">
        <v>44246</v>
      </c>
      <c r="E313" s="31" t="s">
        <v>27</v>
      </c>
      <c r="F313" s="57" t="s">
        <v>48</v>
      </c>
      <c r="G313" s="57" t="s">
        <v>70</v>
      </c>
      <c r="H313" s="57">
        <v>1200</v>
      </c>
      <c r="I313" s="60" t="s">
        <v>131</v>
      </c>
      <c r="J313" s="57" t="s">
        <v>120</v>
      </c>
      <c r="K313" s="39" t="s">
        <v>64</v>
      </c>
      <c r="L313" s="11">
        <v>26.04</v>
      </c>
      <c r="M313" s="33">
        <v>0.39800000000000002</v>
      </c>
      <c r="N313" s="34">
        <v>5.46</v>
      </c>
      <c r="O313" s="33">
        <v>7.9999999999999974E-2</v>
      </c>
      <c r="P313" s="47">
        <f t="shared" si="79"/>
        <v>-0.5</v>
      </c>
      <c r="Q313" s="49">
        <f t="shared" ref="Q313" si="285">P313+Q312</f>
        <v>240.96000000000004</v>
      </c>
      <c r="R313" s="90"/>
    </row>
    <row r="314" spans="1:18" outlineLevel="1" x14ac:dyDescent="0.2">
      <c r="A314" s="97"/>
      <c r="B314" s="40">
        <f t="shared" si="249"/>
        <v>311</v>
      </c>
      <c r="C314" s="31" t="s">
        <v>387</v>
      </c>
      <c r="D314" s="68">
        <v>44247</v>
      </c>
      <c r="E314" s="31" t="s">
        <v>77</v>
      </c>
      <c r="F314" s="57" t="s">
        <v>25</v>
      </c>
      <c r="G314" s="57" t="s">
        <v>66</v>
      </c>
      <c r="H314" s="57">
        <v>1200</v>
      </c>
      <c r="I314" s="60" t="s">
        <v>131</v>
      </c>
      <c r="J314" s="57" t="s">
        <v>120</v>
      </c>
      <c r="K314" s="39" t="s">
        <v>73</v>
      </c>
      <c r="L314" s="11">
        <v>3.3</v>
      </c>
      <c r="M314" s="33">
        <v>4.3523456790123456</v>
      </c>
      <c r="N314" s="34">
        <v>1.67</v>
      </c>
      <c r="O314" s="33">
        <v>0</v>
      </c>
      <c r="P314" s="47">
        <f t="shared" si="79"/>
        <v>-4.4000000000000004</v>
      </c>
      <c r="Q314" s="49">
        <f t="shared" ref="Q314" si="286">P314+Q313</f>
        <v>236.56000000000003</v>
      </c>
      <c r="R314" s="90"/>
    </row>
    <row r="315" spans="1:18" outlineLevel="1" x14ac:dyDescent="0.2">
      <c r="A315" s="97"/>
      <c r="B315" s="40">
        <f t="shared" si="249"/>
        <v>312</v>
      </c>
      <c r="C315" s="31" t="s">
        <v>389</v>
      </c>
      <c r="D315" s="68">
        <v>44247</v>
      </c>
      <c r="E315" s="31" t="s">
        <v>77</v>
      </c>
      <c r="F315" s="57" t="s">
        <v>36</v>
      </c>
      <c r="G315" s="57" t="s">
        <v>66</v>
      </c>
      <c r="H315" s="57">
        <v>1000</v>
      </c>
      <c r="I315" s="60" t="s">
        <v>131</v>
      </c>
      <c r="J315" s="57" t="s">
        <v>120</v>
      </c>
      <c r="K315" s="39" t="s">
        <v>9</v>
      </c>
      <c r="L315" s="11">
        <v>36.909999999999997</v>
      </c>
      <c r="M315" s="33">
        <v>0.27949152542372879</v>
      </c>
      <c r="N315" s="34">
        <v>5.5</v>
      </c>
      <c r="O315" s="33">
        <v>7.0000000000000007E-2</v>
      </c>
      <c r="P315" s="47">
        <f t="shared" si="79"/>
        <v>10.4</v>
      </c>
      <c r="Q315" s="49">
        <f t="shared" ref="Q315" si="287">P315+Q314</f>
        <v>246.96000000000004</v>
      </c>
      <c r="R315" s="90"/>
    </row>
    <row r="316" spans="1:18" outlineLevel="1" x14ac:dyDescent="0.2">
      <c r="A316" s="97"/>
      <c r="B316" s="40">
        <f t="shared" si="249"/>
        <v>313</v>
      </c>
      <c r="C316" s="31" t="s">
        <v>388</v>
      </c>
      <c r="D316" s="68">
        <v>44247</v>
      </c>
      <c r="E316" s="31" t="s">
        <v>77</v>
      </c>
      <c r="F316" s="57" t="s">
        <v>36</v>
      </c>
      <c r="G316" s="57" t="s">
        <v>66</v>
      </c>
      <c r="H316" s="57">
        <v>1000</v>
      </c>
      <c r="I316" s="60" t="s">
        <v>131</v>
      </c>
      <c r="J316" s="57" t="s">
        <v>120</v>
      </c>
      <c r="K316" s="39" t="s">
        <v>8</v>
      </c>
      <c r="L316" s="11">
        <v>1.61</v>
      </c>
      <c r="M316" s="33">
        <v>16.447179487179486</v>
      </c>
      <c r="N316" s="34">
        <v>1.1599999999999999</v>
      </c>
      <c r="O316" s="33">
        <v>0</v>
      </c>
      <c r="P316" s="47">
        <f t="shared" si="79"/>
        <v>-16.399999999999999</v>
      </c>
      <c r="Q316" s="49">
        <f t="shared" ref="Q316" si="288">P316+Q315</f>
        <v>230.56000000000003</v>
      </c>
      <c r="R316" s="90"/>
    </row>
    <row r="317" spans="1:18" outlineLevel="1" collapsed="1" x14ac:dyDescent="0.2">
      <c r="A317" s="97"/>
      <c r="B317" s="40">
        <f t="shared" si="249"/>
        <v>314</v>
      </c>
      <c r="C317" s="31" t="s">
        <v>390</v>
      </c>
      <c r="D317" s="68">
        <v>44247</v>
      </c>
      <c r="E317" s="31" t="s">
        <v>77</v>
      </c>
      <c r="F317" s="57" t="s">
        <v>13</v>
      </c>
      <c r="G317" s="57" t="s">
        <v>69</v>
      </c>
      <c r="H317" s="57">
        <v>1000</v>
      </c>
      <c r="I317" s="60" t="s">
        <v>131</v>
      </c>
      <c r="J317" s="57" t="s">
        <v>120</v>
      </c>
      <c r="K317" s="39" t="s">
        <v>65</v>
      </c>
      <c r="L317" s="11">
        <v>9.7799999999999994</v>
      </c>
      <c r="M317" s="33">
        <v>1.1442857142857141</v>
      </c>
      <c r="N317" s="34">
        <v>2.91</v>
      </c>
      <c r="O317" s="33">
        <v>0.61333333333333284</v>
      </c>
      <c r="P317" s="47">
        <f t="shared" si="79"/>
        <v>-1.8</v>
      </c>
      <c r="Q317" s="49">
        <f t="shared" ref="Q317" si="289">P317+Q316</f>
        <v>228.76000000000002</v>
      </c>
      <c r="R317" s="90"/>
    </row>
    <row r="318" spans="1:18" outlineLevel="1" x14ac:dyDescent="0.2">
      <c r="A318" s="97"/>
      <c r="B318" s="40">
        <f t="shared" si="249"/>
        <v>315</v>
      </c>
      <c r="C318" s="31" t="s">
        <v>391</v>
      </c>
      <c r="D318" s="68">
        <v>44248</v>
      </c>
      <c r="E318" s="31" t="s">
        <v>32</v>
      </c>
      <c r="F318" s="57" t="s">
        <v>25</v>
      </c>
      <c r="G318" s="57" t="s">
        <v>246</v>
      </c>
      <c r="H318" s="57">
        <v>1200</v>
      </c>
      <c r="I318" s="60" t="s">
        <v>131</v>
      </c>
      <c r="J318" s="57" t="s">
        <v>120</v>
      </c>
      <c r="K318" s="39" t="s">
        <v>8</v>
      </c>
      <c r="L318" s="11">
        <v>3.6</v>
      </c>
      <c r="M318" s="33">
        <v>3.86</v>
      </c>
      <c r="N318" s="34">
        <v>1.63</v>
      </c>
      <c r="O318" s="33">
        <v>0</v>
      </c>
      <c r="P318" s="47">
        <f t="shared" si="79"/>
        <v>-3.9</v>
      </c>
      <c r="Q318" s="49">
        <f t="shared" ref="Q318" si="290">P318+Q317</f>
        <v>224.86</v>
      </c>
      <c r="R318" s="90"/>
    </row>
    <row r="319" spans="1:18" outlineLevel="1" x14ac:dyDescent="0.2">
      <c r="A319" s="97"/>
      <c r="B319" s="40">
        <f t="shared" si="249"/>
        <v>316</v>
      </c>
      <c r="C319" s="31" t="s">
        <v>371</v>
      </c>
      <c r="D319" s="68">
        <v>44248</v>
      </c>
      <c r="E319" s="31" t="s">
        <v>54</v>
      </c>
      <c r="F319" s="57" t="s">
        <v>46</v>
      </c>
      <c r="G319" s="57" t="s">
        <v>69</v>
      </c>
      <c r="H319" s="57">
        <v>1416</v>
      </c>
      <c r="I319" s="60" t="s">
        <v>131</v>
      </c>
      <c r="J319" s="57" t="s">
        <v>120</v>
      </c>
      <c r="K319" s="39" t="s">
        <v>9</v>
      </c>
      <c r="L319" s="11">
        <v>3.91</v>
      </c>
      <c r="M319" s="33">
        <v>3.4285106382978725</v>
      </c>
      <c r="N319" s="34">
        <v>1.75</v>
      </c>
      <c r="O319" s="33">
        <v>0</v>
      </c>
      <c r="P319" s="47">
        <f t="shared" si="79"/>
        <v>10</v>
      </c>
      <c r="Q319" s="49">
        <f t="shared" ref="Q319" si="291">P319+Q318</f>
        <v>234.86</v>
      </c>
      <c r="R319" s="90"/>
    </row>
    <row r="320" spans="1:18" outlineLevel="1" x14ac:dyDescent="0.2">
      <c r="A320" s="97"/>
      <c r="B320" s="40">
        <f t="shared" si="249"/>
        <v>317</v>
      </c>
      <c r="C320" s="31" t="s">
        <v>392</v>
      </c>
      <c r="D320" s="68">
        <v>44249</v>
      </c>
      <c r="E320" s="31" t="s">
        <v>76</v>
      </c>
      <c r="F320" s="57" t="s">
        <v>36</v>
      </c>
      <c r="G320" s="57" t="s">
        <v>66</v>
      </c>
      <c r="H320" s="57">
        <v>1200</v>
      </c>
      <c r="I320" s="60" t="s">
        <v>131</v>
      </c>
      <c r="J320" s="57" t="s">
        <v>120</v>
      </c>
      <c r="K320" s="39" t="s">
        <v>12</v>
      </c>
      <c r="L320" s="11">
        <v>3.7</v>
      </c>
      <c r="M320" s="33">
        <v>3.7130481283422463</v>
      </c>
      <c r="N320" s="34">
        <v>1.51</v>
      </c>
      <c r="O320" s="33">
        <v>0</v>
      </c>
      <c r="P320" s="47">
        <f t="shared" si="79"/>
        <v>-3.7</v>
      </c>
      <c r="Q320" s="49">
        <f t="shared" ref="Q320" si="292">P320+Q319</f>
        <v>231.16000000000003</v>
      </c>
      <c r="R320" s="90"/>
    </row>
    <row r="321" spans="1:18" outlineLevel="1" x14ac:dyDescent="0.2">
      <c r="A321" s="97"/>
      <c r="B321" s="40">
        <f t="shared" si="249"/>
        <v>318</v>
      </c>
      <c r="C321" s="31" t="s">
        <v>393</v>
      </c>
      <c r="D321" s="68">
        <v>44250</v>
      </c>
      <c r="E321" s="31" t="s">
        <v>40</v>
      </c>
      <c r="F321" s="57" t="s">
        <v>25</v>
      </c>
      <c r="G321" s="57" t="s">
        <v>246</v>
      </c>
      <c r="H321" s="57">
        <v>1000</v>
      </c>
      <c r="I321" s="60" t="s">
        <v>131</v>
      </c>
      <c r="J321" s="57" t="s">
        <v>120</v>
      </c>
      <c r="K321" s="39" t="s">
        <v>61</v>
      </c>
      <c r="L321" s="11">
        <v>2.7</v>
      </c>
      <c r="M321" s="33">
        <v>5.8633403214535287</v>
      </c>
      <c r="N321" s="34">
        <v>1.48</v>
      </c>
      <c r="O321" s="33">
        <v>0</v>
      </c>
      <c r="P321" s="47">
        <f t="shared" si="79"/>
        <v>-5.9</v>
      </c>
      <c r="Q321" s="49">
        <f t="shared" ref="Q321" si="293">P321+Q320</f>
        <v>225.26000000000002</v>
      </c>
      <c r="R321" s="90"/>
    </row>
    <row r="322" spans="1:18" outlineLevel="1" x14ac:dyDescent="0.2">
      <c r="A322" s="97"/>
      <c r="B322" s="40">
        <f t="shared" si="249"/>
        <v>319</v>
      </c>
      <c r="C322" s="31" t="s">
        <v>394</v>
      </c>
      <c r="D322" s="68">
        <v>44251</v>
      </c>
      <c r="E322" s="31" t="s">
        <v>43</v>
      </c>
      <c r="F322" s="57" t="s">
        <v>13</v>
      </c>
      <c r="G322" s="57" t="s">
        <v>68</v>
      </c>
      <c r="H322" s="57">
        <v>1000</v>
      </c>
      <c r="I322" s="60" t="s">
        <v>131</v>
      </c>
      <c r="J322" s="57" t="s">
        <v>120</v>
      </c>
      <c r="K322" s="39" t="s">
        <v>8</v>
      </c>
      <c r="L322" s="11">
        <v>5.87</v>
      </c>
      <c r="M322" s="33">
        <v>2.0558974358974358</v>
      </c>
      <c r="N322" s="34">
        <v>1.97</v>
      </c>
      <c r="O322" s="33">
        <v>2.1100000000000003</v>
      </c>
      <c r="P322" s="47">
        <f t="shared" si="79"/>
        <v>0</v>
      </c>
      <c r="Q322" s="49">
        <f t="shared" ref="Q322" si="294">P322+Q321</f>
        <v>225.26000000000002</v>
      </c>
      <c r="R322" s="90"/>
    </row>
    <row r="323" spans="1:18" outlineLevel="1" x14ac:dyDescent="0.2">
      <c r="A323" s="97"/>
      <c r="B323" s="40">
        <f t="shared" si="249"/>
        <v>320</v>
      </c>
      <c r="C323" s="31" t="s">
        <v>395</v>
      </c>
      <c r="D323" s="68">
        <v>44252</v>
      </c>
      <c r="E323" s="31" t="s">
        <v>87</v>
      </c>
      <c r="F323" s="57" t="s">
        <v>25</v>
      </c>
      <c r="G323" s="57" t="s">
        <v>246</v>
      </c>
      <c r="H323" s="57">
        <v>1112</v>
      </c>
      <c r="I323" s="60" t="s">
        <v>131</v>
      </c>
      <c r="J323" s="57" t="s">
        <v>120</v>
      </c>
      <c r="K323" s="39" t="s">
        <v>65</v>
      </c>
      <c r="L323" s="11">
        <v>9.3800000000000008</v>
      </c>
      <c r="M323" s="33">
        <v>1.1951370851370851</v>
      </c>
      <c r="N323" s="34">
        <v>2.38</v>
      </c>
      <c r="O323" s="33">
        <v>0.85142857142857131</v>
      </c>
      <c r="P323" s="47">
        <f t="shared" si="79"/>
        <v>-2</v>
      </c>
      <c r="Q323" s="49">
        <f t="shared" ref="Q323" si="295">P323+Q322</f>
        <v>223.26000000000002</v>
      </c>
      <c r="R323" s="90"/>
    </row>
    <row r="324" spans="1:18" outlineLevel="1" x14ac:dyDescent="0.2">
      <c r="A324" s="97"/>
      <c r="B324" s="40">
        <f t="shared" si="249"/>
        <v>321</v>
      </c>
      <c r="C324" s="31" t="s">
        <v>396</v>
      </c>
      <c r="D324" s="68">
        <v>44252</v>
      </c>
      <c r="E324" s="31" t="s">
        <v>87</v>
      </c>
      <c r="F324" s="57" t="s">
        <v>36</v>
      </c>
      <c r="G324" s="57" t="s">
        <v>66</v>
      </c>
      <c r="H324" s="57">
        <v>1112</v>
      </c>
      <c r="I324" s="60" t="s">
        <v>131</v>
      </c>
      <c r="J324" s="57" t="s">
        <v>120</v>
      </c>
      <c r="K324" s="39" t="s">
        <v>65</v>
      </c>
      <c r="L324" s="11">
        <v>7.8</v>
      </c>
      <c r="M324" s="33">
        <v>1.4658350803633822</v>
      </c>
      <c r="N324" s="34">
        <v>2.1800000000000002</v>
      </c>
      <c r="O324" s="33">
        <v>1.2733333333333332</v>
      </c>
      <c r="P324" s="47">
        <f t="shared" si="79"/>
        <v>-2.7</v>
      </c>
      <c r="Q324" s="49">
        <f t="shared" ref="Q324" si="296">P324+Q323</f>
        <v>220.56000000000003</v>
      </c>
      <c r="R324" s="90"/>
    </row>
    <row r="325" spans="1:18" outlineLevel="1" x14ac:dyDescent="0.2">
      <c r="A325" s="97"/>
      <c r="B325" s="40">
        <f t="shared" si="249"/>
        <v>322</v>
      </c>
      <c r="C325" s="31" t="s">
        <v>397</v>
      </c>
      <c r="D325" s="68">
        <v>44252</v>
      </c>
      <c r="E325" s="31" t="s">
        <v>87</v>
      </c>
      <c r="F325" s="57" t="s">
        <v>36</v>
      </c>
      <c r="G325" s="57" t="s">
        <v>66</v>
      </c>
      <c r="H325" s="57">
        <v>1112</v>
      </c>
      <c r="I325" s="60" t="s">
        <v>131</v>
      </c>
      <c r="J325" s="57" t="s">
        <v>120</v>
      </c>
      <c r="K325" s="39" t="s">
        <v>9</v>
      </c>
      <c r="L325" s="11">
        <v>3.71</v>
      </c>
      <c r="M325" s="33">
        <v>3.6745454545454548</v>
      </c>
      <c r="N325" s="34">
        <v>1.6</v>
      </c>
      <c r="O325" s="33">
        <v>0</v>
      </c>
      <c r="P325" s="47">
        <f t="shared" si="79"/>
        <v>10</v>
      </c>
      <c r="Q325" s="49">
        <f t="shared" ref="Q325" si="297">P325+Q324</f>
        <v>230.56000000000003</v>
      </c>
      <c r="R325" s="90"/>
    </row>
    <row r="326" spans="1:18" outlineLevel="1" x14ac:dyDescent="0.2">
      <c r="A326" s="97"/>
      <c r="B326" s="40">
        <f t="shared" si="249"/>
        <v>323</v>
      </c>
      <c r="C326" s="31" t="s">
        <v>379</v>
      </c>
      <c r="D326" s="68">
        <v>44252</v>
      </c>
      <c r="E326" s="31" t="s">
        <v>44</v>
      </c>
      <c r="F326" s="57" t="s">
        <v>48</v>
      </c>
      <c r="G326" s="57" t="s">
        <v>68</v>
      </c>
      <c r="H326" s="57">
        <v>1400</v>
      </c>
      <c r="I326" s="60" t="s">
        <v>131</v>
      </c>
      <c r="J326" s="57" t="s">
        <v>120</v>
      </c>
      <c r="K326" s="39" t="s">
        <v>12</v>
      </c>
      <c r="L326" s="11">
        <v>2.92</v>
      </c>
      <c r="M326" s="33">
        <v>5.2153665689149555</v>
      </c>
      <c r="N326" s="34">
        <v>1.57</v>
      </c>
      <c r="O326" s="33">
        <v>0</v>
      </c>
      <c r="P326" s="47">
        <f t="shared" si="79"/>
        <v>-5.2</v>
      </c>
      <c r="Q326" s="49">
        <f t="shared" ref="Q326" si="298">P326+Q325</f>
        <v>225.36000000000004</v>
      </c>
      <c r="R326" s="90"/>
    </row>
    <row r="327" spans="1:18" outlineLevel="1" x14ac:dyDescent="0.2">
      <c r="A327" s="97"/>
      <c r="B327" s="55">
        <f t="shared" si="249"/>
        <v>324</v>
      </c>
      <c r="C327" s="10" t="s">
        <v>373</v>
      </c>
      <c r="D327" s="46">
        <v>44253</v>
      </c>
      <c r="E327" s="10" t="s">
        <v>27</v>
      </c>
      <c r="F327" s="58" t="s">
        <v>36</v>
      </c>
      <c r="G327" s="58" t="s">
        <v>147</v>
      </c>
      <c r="H327" s="58">
        <v>1200</v>
      </c>
      <c r="I327" s="63" t="s">
        <v>131</v>
      </c>
      <c r="J327" s="58" t="s">
        <v>120</v>
      </c>
      <c r="K327" s="41" t="s">
        <v>9</v>
      </c>
      <c r="L327" s="42">
        <v>1.2</v>
      </c>
      <c r="M327" s="43">
        <v>49.796923076923079</v>
      </c>
      <c r="N327" s="44">
        <v>1.05</v>
      </c>
      <c r="O327" s="43">
        <v>0</v>
      </c>
      <c r="P327" s="48">
        <f t="shared" si="79"/>
        <v>10</v>
      </c>
      <c r="Q327" s="52">
        <f t="shared" ref="Q327" si="299">P327+Q326</f>
        <v>235.36000000000004</v>
      </c>
      <c r="R327" s="90"/>
    </row>
    <row r="328" spans="1:18" outlineLevel="1" collapsed="1" x14ac:dyDescent="0.2">
      <c r="A328" s="97"/>
      <c r="B328" s="40">
        <f t="shared" si="249"/>
        <v>325</v>
      </c>
      <c r="C328" s="31" t="s">
        <v>400</v>
      </c>
      <c r="D328" s="68">
        <v>44257</v>
      </c>
      <c r="E328" s="31" t="s">
        <v>40</v>
      </c>
      <c r="F328" s="57" t="s">
        <v>36</v>
      </c>
      <c r="G328" s="57" t="s">
        <v>66</v>
      </c>
      <c r="H328" s="57">
        <v>1400</v>
      </c>
      <c r="I328" s="60" t="s">
        <v>131</v>
      </c>
      <c r="J328" s="57" t="s">
        <v>120</v>
      </c>
      <c r="K328" s="39" t="s">
        <v>8</v>
      </c>
      <c r="L328" s="11">
        <v>12.19</v>
      </c>
      <c r="M328" s="33">
        <v>0.89223140495867759</v>
      </c>
      <c r="N328" s="34">
        <v>3.33</v>
      </c>
      <c r="O328" s="33">
        <v>0.4022222222222222</v>
      </c>
      <c r="P328" s="47">
        <f t="shared" si="79"/>
        <v>0</v>
      </c>
      <c r="Q328" s="49">
        <f t="shared" ref="Q328" si="300">P328+Q327</f>
        <v>235.36000000000004</v>
      </c>
      <c r="R328" s="90"/>
    </row>
    <row r="329" spans="1:18" outlineLevel="1" x14ac:dyDescent="0.2">
      <c r="A329" s="97"/>
      <c r="B329" s="40">
        <f t="shared" si="249"/>
        <v>326</v>
      </c>
      <c r="C329" s="31" t="s">
        <v>399</v>
      </c>
      <c r="D329" s="68">
        <v>44257</v>
      </c>
      <c r="E329" s="31" t="s">
        <v>40</v>
      </c>
      <c r="F329" s="57" t="s">
        <v>36</v>
      </c>
      <c r="G329" s="57" t="s">
        <v>66</v>
      </c>
      <c r="H329" s="57">
        <v>1400</v>
      </c>
      <c r="I329" s="60" t="s">
        <v>131</v>
      </c>
      <c r="J329" s="57" t="s">
        <v>120</v>
      </c>
      <c r="K329" s="39" t="s">
        <v>9</v>
      </c>
      <c r="L329" s="11">
        <v>3.81</v>
      </c>
      <c r="M329" s="33">
        <v>3.5533333333333341</v>
      </c>
      <c r="N329" s="34">
        <v>1.6</v>
      </c>
      <c r="O329" s="33">
        <v>0</v>
      </c>
      <c r="P329" s="47">
        <f t="shared" si="79"/>
        <v>10</v>
      </c>
      <c r="Q329" s="49">
        <f t="shared" ref="Q329" si="301">P329+Q328</f>
        <v>245.36000000000004</v>
      </c>
      <c r="R329" s="90"/>
    </row>
    <row r="330" spans="1:18" outlineLevel="1" x14ac:dyDescent="0.2">
      <c r="A330" s="97"/>
      <c r="B330" s="40">
        <f t="shared" si="249"/>
        <v>327</v>
      </c>
      <c r="C330" s="31" t="s">
        <v>401</v>
      </c>
      <c r="D330" s="68">
        <v>44257</v>
      </c>
      <c r="E330" s="31" t="s">
        <v>40</v>
      </c>
      <c r="F330" s="57" t="s">
        <v>36</v>
      </c>
      <c r="G330" s="57" t="s">
        <v>66</v>
      </c>
      <c r="H330" s="57">
        <v>1400</v>
      </c>
      <c r="I330" s="60" t="s">
        <v>131</v>
      </c>
      <c r="J330" s="57" t="s">
        <v>120</v>
      </c>
      <c r="K330" s="39" t="s">
        <v>65</v>
      </c>
      <c r="L330" s="11">
        <v>6.69</v>
      </c>
      <c r="M330" s="33">
        <v>1.7534782608695654</v>
      </c>
      <c r="N330" s="34">
        <v>2.52</v>
      </c>
      <c r="O330" s="33">
        <v>1.1766666666666663</v>
      </c>
      <c r="P330" s="47">
        <f t="shared" si="79"/>
        <v>-2.9</v>
      </c>
      <c r="Q330" s="49">
        <f t="shared" ref="Q330" si="302">P330+Q329</f>
        <v>242.46000000000004</v>
      </c>
      <c r="R330" s="90"/>
    </row>
    <row r="331" spans="1:18" outlineLevel="1" x14ac:dyDescent="0.2">
      <c r="A331" s="97"/>
      <c r="B331" s="40">
        <f t="shared" si="249"/>
        <v>328</v>
      </c>
      <c r="C331" s="31" t="s">
        <v>402</v>
      </c>
      <c r="D331" s="68">
        <v>44257</v>
      </c>
      <c r="E331" s="31" t="s">
        <v>40</v>
      </c>
      <c r="F331" s="57" t="s">
        <v>13</v>
      </c>
      <c r="G331" s="57" t="s">
        <v>147</v>
      </c>
      <c r="H331" s="57">
        <v>1300</v>
      </c>
      <c r="I331" s="60" t="s">
        <v>131</v>
      </c>
      <c r="J331" s="57" t="s">
        <v>120</v>
      </c>
      <c r="K331" s="39" t="s">
        <v>61</v>
      </c>
      <c r="L331" s="11">
        <v>6.55</v>
      </c>
      <c r="M331" s="33">
        <v>1.7944444444444443</v>
      </c>
      <c r="N331" s="34">
        <v>2.54</v>
      </c>
      <c r="O331" s="33">
        <v>1.1733333333333333</v>
      </c>
      <c r="P331" s="47">
        <f t="shared" si="79"/>
        <v>-3</v>
      </c>
      <c r="Q331" s="49">
        <f t="shared" ref="Q331" si="303">P331+Q330</f>
        <v>239.46000000000004</v>
      </c>
      <c r="R331" s="90"/>
    </row>
    <row r="332" spans="1:18" outlineLevel="1" x14ac:dyDescent="0.2">
      <c r="A332" s="97"/>
      <c r="B332" s="40">
        <f t="shared" si="249"/>
        <v>329</v>
      </c>
      <c r="C332" s="31" t="s">
        <v>403</v>
      </c>
      <c r="D332" s="68">
        <v>44259</v>
      </c>
      <c r="E332" s="31" t="s">
        <v>54</v>
      </c>
      <c r="F332" s="57" t="s">
        <v>25</v>
      </c>
      <c r="G332" s="57" t="s">
        <v>66</v>
      </c>
      <c r="H332" s="57">
        <v>1114</v>
      </c>
      <c r="I332" s="60" t="s">
        <v>131</v>
      </c>
      <c r="J332" s="57" t="s">
        <v>120</v>
      </c>
      <c r="K332" s="39" t="s">
        <v>9</v>
      </c>
      <c r="L332" s="11">
        <v>1.55</v>
      </c>
      <c r="M332" s="33">
        <v>18.13040293040293</v>
      </c>
      <c r="N332" s="34">
        <v>1.26</v>
      </c>
      <c r="O332" s="33">
        <v>0</v>
      </c>
      <c r="P332" s="47">
        <f t="shared" si="79"/>
        <v>10</v>
      </c>
      <c r="Q332" s="49">
        <f t="shared" ref="Q332" si="304">P332+Q331</f>
        <v>249.46000000000004</v>
      </c>
      <c r="R332" s="90"/>
    </row>
    <row r="333" spans="1:18" outlineLevel="1" x14ac:dyDescent="0.2">
      <c r="A333" s="97"/>
      <c r="B333" s="40">
        <f t="shared" si="249"/>
        <v>330</v>
      </c>
      <c r="C333" s="31" t="s">
        <v>404</v>
      </c>
      <c r="D333" s="68">
        <v>44259</v>
      </c>
      <c r="E333" s="31" t="s">
        <v>54</v>
      </c>
      <c r="F333" s="57" t="s">
        <v>36</v>
      </c>
      <c r="G333" s="57" t="s">
        <v>66</v>
      </c>
      <c r="H333" s="57">
        <v>1114</v>
      </c>
      <c r="I333" s="60" t="s">
        <v>131</v>
      </c>
      <c r="J333" s="57" t="s">
        <v>120</v>
      </c>
      <c r="K333" s="39" t="s">
        <v>65</v>
      </c>
      <c r="L333" s="11">
        <v>2.94</v>
      </c>
      <c r="M333" s="33">
        <v>5.1625806451612899</v>
      </c>
      <c r="N333" s="34">
        <v>1.36</v>
      </c>
      <c r="O333" s="33">
        <v>0</v>
      </c>
      <c r="P333" s="47">
        <f t="shared" si="79"/>
        <v>-5.2</v>
      </c>
      <c r="Q333" s="49">
        <f t="shared" ref="Q333" si="305">P333+Q332</f>
        <v>244.26000000000005</v>
      </c>
      <c r="R333" s="90"/>
    </row>
    <row r="334" spans="1:18" outlineLevel="1" x14ac:dyDescent="0.2">
      <c r="A334" s="97"/>
      <c r="B334" s="40">
        <f t="shared" si="249"/>
        <v>331</v>
      </c>
      <c r="C334" s="31" t="s">
        <v>405</v>
      </c>
      <c r="D334" s="68">
        <v>44259</v>
      </c>
      <c r="E334" s="31" t="s">
        <v>54</v>
      </c>
      <c r="F334" s="57" t="s">
        <v>10</v>
      </c>
      <c r="G334" s="57" t="s">
        <v>66</v>
      </c>
      <c r="H334" s="57">
        <v>1429</v>
      </c>
      <c r="I334" s="60" t="s">
        <v>131</v>
      </c>
      <c r="J334" s="57" t="s">
        <v>120</v>
      </c>
      <c r="K334" s="39" t="s">
        <v>8</v>
      </c>
      <c r="L334" s="11">
        <v>2.62</v>
      </c>
      <c r="M334" s="33">
        <v>6.1630769230769218</v>
      </c>
      <c r="N334" s="34">
        <v>1.1599999999999999</v>
      </c>
      <c r="O334" s="33">
        <v>0</v>
      </c>
      <c r="P334" s="47">
        <f t="shared" si="79"/>
        <v>-6.2</v>
      </c>
      <c r="Q334" s="49">
        <f t="shared" ref="Q334" si="306">P334+Q333</f>
        <v>238.06000000000006</v>
      </c>
      <c r="R334" s="90"/>
    </row>
    <row r="335" spans="1:18" outlineLevel="1" x14ac:dyDescent="0.2">
      <c r="A335" s="97"/>
      <c r="B335" s="40">
        <f t="shared" si="249"/>
        <v>332</v>
      </c>
      <c r="C335" s="31" t="s">
        <v>374</v>
      </c>
      <c r="D335" s="68">
        <v>44259</v>
      </c>
      <c r="E335" s="31" t="s">
        <v>44</v>
      </c>
      <c r="F335" s="57" t="s">
        <v>36</v>
      </c>
      <c r="G335" s="57" t="s">
        <v>66</v>
      </c>
      <c r="H335" s="57">
        <v>1400</v>
      </c>
      <c r="I335" s="60" t="s">
        <v>131</v>
      </c>
      <c r="J335" s="57" t="s">
        <v>120</v>
      </c>
      <c r="K335" s="39" t="s">
        <v>12</v>
      </c>
      <c r="L335" s="11">
        <v>5.2</v>
      </c>
      <c r="M335" s="33">
        <v>2.3887335409897705</v>
      </c>
      <c r="N335" s="34">
        <v>1.64</v>
      </c>
      <c r="O335" s="33">
        <v>0</v>
      </c>
      <c r="P335" s="47">
        <f t="shared" si="79"/>
        <v>-2.4</v>
      </c>
      <c r="Q335" s="49">
        <f t="shared" ref="Q335" si="307">P335+Q334</f>
        <v>235.66000000000005</v>
      </c>
      <c r="R335" s="90"/>
    </row>
    <row r="336" spans="1:18" outlineLevel="1" x14ac:dyDescent="0.2">
      <c r="A336" s="97"/>
      <c r="B336" s="40">
        <f t="shared" si="249"/>
        <v>333</v>
      </c>
      <c r="C336" s="31" t="s">
        <v>406</v>
      </c>
      <c r="D336" s="68">
        <v>44260</v>
      </c>
      <c r="E336" s="31" t="s">
        <v>410</v>
      </c>
      <c r="F336" s="57" t="s">
        <v>10</v>
      </c>
      <c r="G336" s="57" t="s">
        <v>66</v>
      </c>
      <c r="H336" s="57">
        <v>1300</v>
      </c>
      <c r="I336" s="60" t="s">
        <v>131</v>
      </c>
      <c r="J336" s="57" t="s">
        <v>120</v>
      </c>
      <c r="K336" s="39" t="s">
        <v>9</v>
      </c>
      <c r="L336" s="11">
        <v>2.72</v>
      </c>
      <c r="M336" s="33">
        <v>5.8125714285714274</v>
      </c>
      <c r="N336" s="34">
        <v>1.63</v>
      </c>
      <c r="O336" s="33">
        <v>0</v>
      </c>
      <c r="P336" s="47">
        <f t="shared" si="79"/>
        <v>10</v>
      </c>
      <c r="Q336" s="49">
        <f t="shared" ref="Q336" si="308">P336+Q335</f>
        <v>245.66000000000005</v>
      </c>
      <c r="R336" s="90"/>
    </row>
    <row r="337" spans="1:18" outlineLevel="1" x14ac:dyDescent="0.2">
      <c r="A337" s="97"/>
      <c r="B337" s="40">
        <f t="shared" si="249"/>
        <v>334</v>
      </c>
      <c r="C337" s="31" t="s">
        <v>394</v>
      </c>
      <c r="D337" s="68">
        <v>44260</v>
      </c>
      <c r="E337" s="31" t="s">
        <v>15</v>
      </c>
      <c r="F337" s="57" t="s">
        <v>25</v>
      </c>
      <c r="G337" s="57" t="s">
        <v>66</v>
      </c>
      <c r="H337" s="57">
        <v>1000</v>
      </c>
      <c r="I337" s="60" t="s">
        <v>130</v>
      </c>
      <c r="J337" s="57" t="s">
        <v>120</v>
      </c>
      <c r="K337" s="39" t="s">
        <v>12</v>
      </c>
      <c r="L337" s="11">
        <v>3.2</v>
      </c>
      <c r="M337" s="33">
        <v>4.5326007326007325</v>
      </c>
      <c r="N337" s="34">
        <v>1.32</v>
      </c>
      <c r="O337" s="33">
        <v>0</v>
      </c>
      <c r="P337" s="47">
        <f t="shared" si="79"/>
        <v>-4.5</v>
      </c>
      <c r="Q337" s="49">
        <f t="shared" ref="Q337" si="309">P337+Q336</f>
        <v>241.16000000000005</v>
      </c>
      <c r="R337" s="90"/>
    </row>
    <row r="338" spans="1:18" outlineLevel="1" x14ac:dyDescent="0.2">
      <c r="A338" s="97"/>
      <c r="B338" s="40">
        <f t="shared" si="249"/>
        <v>335</v>
      </c>
      <c r="C338" s="31" t="s">
        <v>407</v>
      </c>
      <c r="D338" s="68">
        <v>44260</v>
      </c>
      <c r="E338" s="31" t="s">
        <v>15</v>
      </c>
      <c r="F338" s="57" t="s">
        <v>25</v>
      </c>
      <c r="G338" s="57" t="s">
        <v>66</v>
      </c>
      <c r="H338" s="57">
        <v>1000</v>
      </c>
      <c r="I338" s="60" t="s">
        <v>130</v>
      </c>
      <c r="J338" s="57" t="s">
        <v>120</v>
      </c>
      <c r="K338" s="39" t="s">
        <v>73</v>
      </c>
      <c r="L338" s="11">
        <v>4.58</v>
      </c>
      <c r="M338" s="33">
        <v>2.7998850574712644</v>
      </c>
      <c r="N338" s="34">
        <v>1.73</v>
      </c>
      <c r="O338" s="33">
        <v>0</v>
      </c>
      <c r="P338" s="47">
        <f t="shared" si="79"/>
        <v>-2.8</v>
      </c>
      <c r="Q338" s="49">
        <f t="shared" ref="Q338" si="310">P338+Q337</f>
        <v>238.36000000000004</v>
      </c>
      <c r="R338" s="90"/>
    </row>
    <row r="339" spans="1:18" outlineLevel="1" x14ac:dyDescent="0.2">
      <c r="A339" s="97"/>
      <c r="B339" s="40">
        <f t="shared" si="249"/>
        <v>336</v>
      </c>
      <c r="C339" s="31" t="s">
        <v>408</v>
      </c>
      <c r="D339" s="68">
        <v>44260</v>
      </c>
      <c r="E339" s="31" t="s">
        <v>15</v>
      </c>
      <c r="F339" s="57" t="s">
        <v>36</v>
      </c>
      <c r="G339" s="57" t="s">
        <v>246</v>
      </c>
      <c r="H339" s="57">
        <v>1000</v>
      </c>
      <c r="I339" s="60" t="s">
        <v>130</v>
      </c>
      <c r="J339" s="57" t="s">
        <v>120</v>
      </c>
      <c r="K339" s="39" t="s">
        <v>56</v>
      </c>
      <c r="L339" s="11">
        <v>6.4</v>
      </c>
      <c r="M339" s="33">
        <v>1.8565240641711231</v>
      </c>
      <c r="N339" s="34">
        <v>2.42</v>
      </c>
      <c r="O339" s="33">
        <v>1.3195238095238093</v>
      </c>
      <c r="P339" s="47">
        <f t="shared" si="79"/>
        <v>-3.2</v>
      </c>
      <c r="Q339" s="49">
        <f t="shared" ref="Q339" si="311">P339+Q338</f>
        <v>235.16000000000005</v>
      </c>
      <c r="R339" s="90"/>
    </row>
    <row r="340" spans="1:18" outlineLevel="1" x14ac:dyDescent="0.2">
      <c r="A340" s="97"/>
      <c r="B340" s="40">
        <f t="shared" si="249"/>
        <v>337</v>
      </c>
      <c r="C340" s="31" t="s">
        <v>409</v>
      </c>
      <c r="D340" s="68">
        <v>44260</v>
      </c>
      <c r="E340" s="31" t="s">
        <v>15</v>
      </c>
      <c r="F340" s="57" t="s">
        <v>34</v>
      </c>
      <c r="G340" s="57" t="s">
        <v>66</v>
      </c>
      <c r="H340" s="57">
        <v>1200</v>
      </c>
      <c r="I340" s="60" t="s">
        <v>130</v>
      </c>
      <c r="J340" s="57" t="s">
        <v>120</v>
      </c>
      <c r="K340" s="39" t="s">
        <v>65</v>
      </c>
      <c r="L340" s="11">
        <v>1.82</v>
      </c>
      <c r="M340" s="33">
        <v>12.207814088598401</v>
      </c>
      <c r="N340" s="34">
        <v>1.21</v>
      </c>
      <c r="O340" s="33">
        <v>0</v>
      </c>
      <c r="P340" s="47">
        <f t="shared" si="79"/>
        <v>-12.2</v>
      </c>
      <c r="Q340" s="49">
        <f t="shared" ref="Q340" si="312">P340+Q339</f>
        <v>222.96000000000006</v>
      </c>
      <c r="R340" s="90"/>
    </row>
    <row r="341" spans="1:18" outlineLevel="1" x14ac:dyDescent="0.2">
      <c r="A341" s="97"/>
      <c r="B341" s="40">
        <f t="shared" si="249"/>
        <v>338</v>
      </c>
      <c r="C341" s="31" t="s">
        <v>383</v>
      </c>
      <c r="D341" s="68">
        <v>44262</v>
      </c>
      <c r="E341" s="31" t="s">
        <v>28</v>
      </c>
      <c r="F341" s="57" t="s">
        <v>25</v>
      </c>
      <c r="G341" s="57" t="s">
        <v>66</v>
      </c>
      <c r="H341" s="57">
        <v>1300</v>
      </c>
      <c r="I341" s="60" t="s">
        <v>131</v>
      </c>
      <c r="J341" s="57" t="s">
        <v>120</v>
      </c>
      <c r="K341" s="39" t="s">
        <v>61</v>
      </c>
      <c r="L341" s="11">
        <v>25.6</v>
      </c>
      <c r="M341" s="33">
        <v>0.40795918367346939</v>
      </c>
      <c r="N341" s="34">
        <v>4.37</v>
      </c>
      <c r="O341" s="33">
        <v>0.10999999999999996</v>
      </c>
      <c r="P341" s="47">
        <f t="shared" si="79"/>
        <v>-0.5</v>
      </c>
      <c r="Q341" s="49">
        <f t="shared" ref="Q341" si="313">P341+Q340</f>
        <v>222.46000000000006</v>
      </c>
      <c r="R341" s="90"/>
    </row>
    <row r="342" spans="1:18" outlineLevel="1" x14ac:dyDescent="0.2">
      <c r="A342" s="97"/>
      <c r="B342" s="40">
        <f t="shared" si="249"/>
        <v>339</v>
      </c>
      <c r="C342" s="31" t="s">
        <v>411</v>
      </c>
      <c r="D342" s="68">
        <v>44262</v>
      </c>
      <c r="E342" s="31" t="s">
        <v>28</v>
      </c>
      <c r="F342" s="57" t="s">
        <v>36</v>
      </c>
      <c r="G342" s="57" t="s">
        <v>66</v>
      </c>
      <c r="H342" s="57">
        <v>1200</v>
      </c>
      <c r="I342" s="60" t="s">
        <v>131</v>
      </c>
      <c r="J342" s="57" t="s">
        <v>120</v>
      </c>
      <c r="K342" s="39" t="s">
        <v>9</v>
      </c>
      <c r="L342" s="11">
        <v>1.51</v>
      </c>
      <c r="M342" s="33">
        <v>19.704124168514415</v>
      </c>
      <c r="N342" s="34">
        <v>1.1000000000000001</v>
      </c>
      <c r="O342" s="33">
        <v>0</v>
      </c>
      <c r="P342" s="47">
        <f t="shared" si="79"/>
        <v>10</v>
      </c>
      <c r="Q342" s="49">
        <f t="shared" ref="Q342" si="314">P342+Q341</f>
        <v>232.46000000000006</v>
      </c>
      <c r="R342" s="90"/>
    </row>
    <row r="343" spans="1:18" outlineLevel="1" x14ac:dyDescent="0.2">
      <c r="A343" s="97"/>
      <c r="B343" s="40">
        <f t="shared" si="249"/>
        <v>340</v>
      </c>
      <c r="C343" s="31" t="s">
        <v>412</v>
      </c>
      <c r="D343" s="68">
        <v>44262</v>
      </c>
      <c r="E343" s="31" t="s">
        <v>413</v>
      </c>
      <c r="F343" s="57" t="s">
        <v>13</v>
      </c>
      <c r="G343" s="57" t="s">
        <v>190</v>
      </c>
      <c r="H343" s="57">
        <v>1200</v>
      </c>
      <c r="I343" s="60" t="s">
        <v>131</v>
      </c>
      <c r="J343" s="57" t="s">
        <v>177</v>
      </c>
      <c r="K343" s="39" t="s">
        <v>12</v>
      </c>
      <c r="L343" s="11">
        <v>6.97</v>
      </c>
      <c r="M343" s="33">
        <v>1.6766666666666667</v>
      </c>
      <c r="N343" s="34">
        <v>2</v>
      </c>
      <c r="O343" s="33">
        <v>1.6400000000000001</v>
      </c>
      <c r="P343" s="47">
        <f t="shared" si="79"/>
        <v>0</v>
      </c>
      <c r="Q343" s="49">
        <f t="shared" ref="Q343" si="315">P343+Q342</f>
        <v>232.46000000000006</v>
      </c>
      <c r="R343" s="90"/>
    </row>
    <row r="344" spans="1:18" outlineLevel="1" x14ac:dyDescent="0.2">
      <c r="A344" s="97"/>
      <c r="B344" s="40">
        <f t="shared" si="249"/>
        <v>341</v>
      </c>
      <c r="C344" s="31" t="s">
        <v>414</v>
      </c>
      <c r="D344" s="68">
        <v>44266</v>
      </c>
      <c r="E344" s="31" t="s">
        <v>87</v>
      </c>
      <c r="F344" s="57" t="s">
        <v>48</v>
      </c>
      <c r="G344" s="57" t="s">
        <v>69</v>
      </c>
      <c r="H344" s="57">
        <v>1100</v>
      </c>
      <c r="I344" s="60" t="s">
        <v>131</v>
      </c>
      <c r="J344" s="57" t="s">
        <v>120</v>
      </c>
      <c r="K344" s="39" t="s">
        <v>9</v>
      </c>
      <c r="L344" s="11">
        <v>2.82</v>
      </c>
      <c r="M344" s="33">
        <v>5.4882758620689645</v>
      </c>
      <c r="N344" s="34">
        <v>1.36</v>
      </c>
      <c r="O344" s="33">
        <v>0</v>
      </c>
      <c r="P344" s="47">
        <f t="shared" si="79"/>
        <v>10</v>
      </c>
      <c r="Q344" s="49">
        <f t="shared" ref="Q344" si="316">P344+Q343</f>
        <v>242.46000000000006</v>
      </c>
      <c r="R344" s="90"/>
    </row>
    <row r="345" spans="1:18" outlineLevel="1" x14ac:dyDescent="0.2">
      <c r="A345" s="97"/>
      <c r="B345" s="40">
        <f t="shared" si="249"/>
        <v>342</v>
      </c>
      <c r="C345" s="31" t="s">
        <v>382</v>
      </c>
      <c r="D345" s="68">
        <v>44266</v>
      </c>
      <c r="E345" s="31" t="s">
        <v>44</v>
      </c>
      <c r="F345" s="57" t="s">
        <v>25</v>
      </c>
      <c r="G345" s="57" t="s">
        <v>66</v>
      </c>
      <c r="H345" s="57">
        <v>1000</v>
      </c>
      <c r="I345" s="60" t="s">
        <v>131</v>
      </c>
      <c r="J345" s="57" t="s">
        <v>120</v>
      </c>
      <c r="K345" s="39" t="s">
        <v>9</v>
      </c>
      <c r="L345" s="11">
        <v>4.1900000000000004</v>
      </c>
      <c r="M345" s="33">
        <v>3.1454901960784314</v>
      </c>
      <c r="N345" s="34">
        <v>1.62</v>
      </c>
      <c r="O345" s="33">
        <v>0</v>
      </c>
      <c r="P345" s="47">
        <f t="shared" si="79"/>
        <v>10</v>
      </c>
      <c r="Q345" s="49">
        <f t="shared" ref="Q345" si="317">P345+Q344</f>
        <v>252.46000000000006</v>
      </c>
      <c r="R345" s="90"/>
    </row>
    <row r="346" spans="1:18" outlineLevel="1" x14ac:dyDescent="0.2">
      <c r="A346" s="97"/>
      <c r="B346" s="40">
        <f t="shared" si="249"/>
        <v>343</v>
      </c>
      <c r="C346" s="31" t="s">
        <v>415</v>
      </c>
      <c r="D346" s="68">
        <v>44266</v>
      </c>
      <c r="E346" s="31" t="s">
        <v>44</v>
      </c>
      <c r="F346" s="57" t="s">
        <v>36</v>
      </c>
      <c r="G346" s="57" t="s">
        <v>66</v>
      </c>
      <c r="H346" s="57">
        <v>1200</v>
      </c>
      <c r="I346" s="60" t="s">
        <v>131</v>
      </c>
      <c r="J346" s="57" t="s">
        <v>120</v>
      </c>
      <c r="K346" s="39" t="s">
        <v>12</v>
      </c>
      <c r="L346" s="11">
        <v>1.7</v>
      </c>
      <c r="M346" s="33">
        <v>14.289523809523812</v>
      </c>
      <c r="N346" s="34">
        <v>1.08</v>
      </c>
      <c r="O346" s="33">
        <v>0</v>
      </c>
      <c r="P346" s="47">
        <f t="shared" si="79"/>
        <v>-14.3</v>
      </c>
      <c r="Q346" s="49">
        <f t="shared" ref="Q346" si="318">P346+Q345</f>
        <v>238.16000000000005</v>
      </c>
      <c r="R346" s="90"/>
    </row>
    <row r="347" spans="1:18" outlineLevel="1" x14ac:dyDescent="0.2">
      <c r="A347" s="97"/>
      <c r="B347" s="40">
        <f t="shared" si="249"/>
        <v>344</v>
      </c>
      <c r="C347" s="31" t="s">
        <v>416</v>
      </c>
      <c r="D347" s="68">
        <v>44266</v>
      </c>
      <c r="E347" s="31" t="s">
        <v>44</v>
      </c>
      <c r="F347" s="57" t="s">
        <v>10</v>
      </c>
      <c r="G347" s="57" t="s">
        <v>66</v>
      </c>
      <c r="H347" s="57">
        <v>1400</v>
      </c>
      <c r="I347" s="60" t="s">
        <v>131</v>
      </c>
      <c r="J347" s="57" t="s">
        <v>120</v>
      </c>
      <c r="K347" s="39" t="s">
        <v>56</v>
      </c>
      <c r="L347" s="11">
        <v>8.44</v>
      </c>
      <c r="M347" s="33">
        <v>1.3502898550724636</v>
      </c>
      <c r="N347" s="34">
        <v>2.62</v>
      </c>
      <c r="O347" s="33">
        <v>0.84333333333333327</v>
      </c>
      <c r="P347" s="47">
        <f t="shared" si="79"/>
        <v>-2.2000000000000002</v>
      </c>
      <c r="Q347" s="49">
        <f t="shared" ref="Q347" si="319">P347+Q346</f>
        <v>235.96000000000006</v>
      </c>
      <c r="R347" s="90"/>
    </row>
    <row r="348" spans="1:18" outlineLevel="1" x14ac:dyDescent="0.2">
      <c r="A348" s="97"/>
      <c r="B348" s="40">
        <f t="shared" si="249"/>
        <v>345</v>
      </c>
      <c r="C348" s="31" t="s">
        <v>417</v>
      </c>
      <c r="D348" s="68">
        <v>44266</v>
      </c>
      <c r="E348" s="31" t="s">
        <v>44</v>
      </c>
      <c r="F348" s="57" t="s">
        <v>10</v>
      </c>
      <c r="G348" s="57" t="s">
        <v>66</v>
      </c>
      <c r="H348" s="57">
        <v>1400</v>
      </c>
      <c r="I348" s="60" t="s">
        <v>131</v>
      </c>
      <c r="J348" s="57" t="s">
        <v>120</v>
      </c>
      <c r="K348" s="39" t="s">
        <v>65</v>
      </c>
      <c r="L348" s="11">
        <v>9.68</v>
      </c>
      <c r="M348" s="33">
        <v>1.1560231660231659</v>
      </c>
      <c r="N348" s="34">
        <v>2.69</v>
      </c>
      <c r="O348" s="33">
        <v>0.66999999999999993</v>
      </c>
      <c r="P348" s="47">
        <f t="shared" si="79"/>
        <v>-1.8</v>
      </c>
      <c r="Q348" s="49">
        <f t="shared" ref="Q348" si="320">P348+Q347</f>
        <v>234.16000000000005</v>
      </c>
      <c r="R348" s="90"/>
    </row>
    <row r="349" spans="1:18" outlineLevel="1" x14ac:dyDescent="0.2">
      <c r="A349" s="97"/>
      <c r="B349" s="40">
        <f t="shared" si="249"/>
        <v>346</v>
      </c>
      <c r="C349" s="31" t="s">
        <v>396</v>
      </c>
      <c r="D349" s="68">
        <v>44268</v>
      </c>
      <c r="E349" s="31" t="s">
        <v>63</v>
      </c>
      <c r="F349" s="57" t="s">
        <v>36</v>
      </c>
      <c r="G349" s="57" t="s">
        <v>66</v>
      </c>
      <c r="H349" s="57">
        <v>1200</v>
      </c>
      <c r="I349" s="60" t="s">
        <v>130</v>
      </c>
      <c r="J349" s="57" t="s">
        <v>120</v>
      </c>
      <c r="K349" s="39" t="s">
        <v>8</v>
      </c>
      <c r="L349" s="11">
        <v>3.56</v>
      </c>
      <c r="M349" s="33">
        <v>3.9175609756097565</v>
      </c>
      <c r="N349" s="34">
        <v>1.45</v>
      </c>
      <c r="O349" s="33">
        <v>0</v>
      </c>
      <c r="P349" s="47">
        <f t="shared" si="79"/>
        <v>-3.9</v>
      </c>
      <c r="Q349" s="49">
        <f t="shared" ref="Q349" si="321">P349+Q348</f>
        <v>230.26000000000005</v>
      </c>
      <c r="R349" s="90"/>
    </row>
    <row r="350" spans="1:18" outlineLevel="1" x14ac:dyDescent="0.2">
      <c r="A350" s="97"/>
      <c r="B350" s="40">
        <f t="shared" si="249"/>
        <v>347</v>
      </c>
      <c r="C350" s="31" t="s">
        <v>418</v>
      </c>
      <c r="D350" s="68">
        <v>44269</v>
      </c>
      <c r="E350" s="31" t="s">
        <v>77</v>
      </c>
      <c r="F350" s="57" t="s">
        <v>36</v>
      </c>
      <c r="G350" s="57" t="s">
        <v>66</v>
      </c>
      <c r="H350" s="57">
        <v>1200</v>
      </c>
      <c r="I350" s="60" t="s">
        <v>130</v>
      </c>
      <c r="J350" s="57" t="s">
        <v>120</v>
      </c>
      <c r="K350" s="39" t="s">
        <v>85</v>
      </c>
      <c r="L350" s="11">
        <v>58.7</v>
      </c>
      <c r="M350" s="33">
        <v>0.17320406278855036</v>
      </c>
      <c r="N350" s="34">
        <v>7.79</v>
      </c>
      <c r="O350" s="33">
        <v>0.02</v>
      </c>
      <c r="P350" s="47">
        <f t="shared" si="79"/>
        <v>-0.2</v>
      </c>
      <c r="Q350" s="49">
        <f t="shared" ref="Q350" si="322">P350+Q349</f>
        <v>230.06000000000006</v>
      </c>
      <c r="R350" s="90"/>
    </row>
    <row r="351" spans="1:18" outlineLevel="1" x14ac:dyDescent="0.2">
      <c r="A351" s="97"/>
      <c r="B351" s="40">
        <f t="shared" si="249"/>
        <v>348</v>
      </c>
      <c r="C351" s="31" t="s">
        <v>117</v>
      </c>
      <c r="D351" s="68">
        <v>44269</v>
      </c>
      <c r="E351" s="31" t="s">
        <v>77</v>
      </c>
      <c r="F351" s="57" t="s">
        <v>10</v>
      </c>
      <c r="G351" s="57" t="s">
        <v>66</v>
      </c>
      <c r="H351" s="57">
        <v>1000</v>
      </c>
      <c r="I351" s="60" t="s">
        <v>130</v>
      </c>
      <c r="J351" s="57" t="s">
        <v>120</v>
      </c>
      <c r="K351" s="39" t="s">
        <v>12</v>
      </c>
      <c r="L351" s="11">
        <v>3.25</v>
      </c>
      <c r="M351" s="33">
        <v>4.4399999999999995</v>
      </c>
      <c r="N351" s="34">
        <v>1.43</v>
      </c>
      <c r="O351" s="33">
        <v>0</v>
      </c>
      <c r="P351" s="47">
        <f t="shared" si="79"/>
        <v>-4.4000000000000004</v>
      </c>
      <c r="Q351" s="49">
        <f t="shared" ref="Q351" si="323">P351+Q350</f>
        <v>225.66000000000005</v>
      </c>
      <c r="R351" s="90"/>
    </row>
    <row r="352" spans="1:18" outlineLevel="1" x14ac:dyDescent="0.2">
      <c r="A352" s="97"/>
      <c r="B352" s="40">
        <f t="shared" si="249"/>
        <v>349</v>
      </c>
      <c r="C352" s="31" t="s">
        <v>388</v>
      </c>
      <c r="D352" s="68">
        <v>44269</v>
      </c>
      <c r="E352" s="31" t="s">
        <v>77</v>
      </c>
      <c r="F352" s="57" t="s">
        <v>10</v>
      </c>
      <c r="G352" s="57" t="s">
        <v>66</v>
      </c>
      <c r="H352" s="57">
        <v>1000</v>
      </c>
      <c r="I352" s="60" t="s">
        <v>130</v>
      </c>
      <c r="J352" s="57" t="s">
        <v>120</v>
      </c>
      <c r="K352" s="39" t="s">
        <v>73</v>
      </c>
      <c r="L352" s="11">
        <v>3.13</v>
      </c>
      <c r="M352" s="33">
        <v>4.6764418938307033</v>
      </c>
      <c r="N352" s="34">
        <v>1.42</v>
      </c>
      <c r="O352" s="33">
        <v>0</v>
      </c>
      <c r="P352" s="47">
        <f t="shared" si="79"/>
        <v>-4.7</v>
      </c>
      <c r="Q352" s="49">
        <f t="shared" ref="Q352" si="324">P352+Q351</f>
        <v>220.96000000000006</v>
      </c>
      <c r="R352" s="90"/>
    </row>
    <row r="353" spans="1:18" outlineLevel="1" x14ac:dyDescent="0.2">
      <c r="A353" s="97"/>
      <c r="B353" s="40">
        <f t="shared" si="249"/>
        <v>350</v>
      </c>
      <c r="C353" s="31" t="s">
        <v>419</v>
      </c>
      <c r="D353" s="68">
        <v>44271</v>
      </c>
      <c r="E353" s="31" t="s">
        <v>26</v>
      </c>
      <c r="F353" s="57" t="s">
        <v>36</v>
      </c>
      <c r="G353" s="57" t="s">
        <v>66</v>
      </c>
      <c r="H353" s="57">
        <v>1112</v>
      </c>
      <c r="I353" s="60" t="s">
        <v>131</v>
      </c>
      <c r="J353" s="57" t="s">
        <v>120</v>
      </c>
      <c r="K353" s="39" t="s">
        <v>61</v>
      </c>
      <c r="L353" s="11">
        <v>11</v>
      </c>
      <c r="M353" s="33">
        <v>1</v>
      </c>
      <c r="N353" s="34">
        <v>2.64</v>
      </c>
      <c r="O353" s="33">
        <v>0.58000000000000007</v>
      </c>
      <c r="P353" s="47">
        <f t="shared" si="79"/>
        <v>-1.6</v>
      </c>
      <c r="Q353" s="49">
        <f t="shared" ref="Q353" si="325">P353+Q352</f>
        <v>219.36000000000007</v>
      </c>
      <c r="R353" s="90"/>
    </row>
    <row r="354" spans="1:18" outlineLevel="1" x14ac:dyDescent="0.2">
      <c r="A354" s="97"/>
      <c r="B354" s="40">
        <f t="shared" si="249"/>
        <v>351</v>
      </c>
      <c r="C354" s="31" t="s">
        <v>420</v>
      </c>
      <c r="D354" s="68">
        <v>44271</v>
      </c>
      <c r="E354" s="31" t="s">
        <v>26</v>
      </c>
      <c r="F354" s="57" t="s">
        <v>34</v>
      </c>
      <c r="G354" s="57" t="s">
        <v>66</v>
      </c>
      <c r="H354" s="57">
        <v>1427</v>
      </c>
      <c r="I354" s="60" t="s">
        <v>131</v>
      </c>
      <c r="J354" s="57" t="s">
        <v>120</v>
      </c>
      <c r="K354" s="39" t="s">
        <v>61</v>
      </c>
      <c r="L354" s="11">
        <v>13.11</v>
      </c>
      <c r="M354" s="33">
        <v>0.82666666666666666</v>
      </c>
      <c r="N354" s="34">
        <v>3.26</v>
      </c>
      <c r="O354" s="33">
        <v>0.36666666666666636</v>
      </c>
      <c r="P354" s="47">
        <f t="shared" si="79"/>
        <v>-1.2</v>
      </c>
      <c r="Q354" s="49">
        <f t="shared" ref="Q354" si="326">P354+Q353</f>
        <v>218.16000000000008</v>
      </c>
      <c r="R354" s="90"/>
    </row>
    <row r="355" spans="1:18" outlineLevel="1" x14ac:dyDescent="0.2">
      <c r="A355" s="97"/>
      <c r="B355" s="40">
        <f t="shared" si="249"/>
        <v>352</v>
      </c>
      <c r="C355" s="31" t="s">
        <v>421</v>
      </c>
      <c r="D355" s="68">
        <v>44271</v>
      </c>
      <c r="E355" s="31" t="s">
        <v>26</v>
      </c>
      <c r="F355" s="57" t="s">
        <v>48</v>
      </c>
      <c r="G355" s="57" t="s">
        <v>68</v>
      </c>
      <c r="H355" s="57">
        <v>1012</v>
      </c>
      <c r="I355" s="60" t="s">
        <v>131</v>
      </c>
      <c r="J355" s="57" t="s">
        <v>120</v>
      </c>
      <c r="K355" s="39" t="s">
        <v>12</v>
      </c>
      <c r="L355" s="11">
        <v>7.2</v>
      </c>
      <c r="M355" s="33">
        <v>1.6060000000000003</v>
      </c>
      <c r="N355" s="34">
        <v>2.3199999999999998</v>
      </c>
      <c r="O355" s="33">
        <v>1.2193939393939393</v>
      </c>
      <c r="P355" s="47">
        <f t="shared" si="79"/>
        <v>0</v>
      </c>
      <c r="Q355" s="49">
        <f t="shared" ref="Q355" si="327">P355+Q354</f>
        <v>218.16000000000008</v>
      </c>
      <c r="R355" s="90"/>
    </row>
    <row r="356" spans="1:18" outlineLevel="1" x14ac:dyDescent="0.2">
      <c r="A356" s="97"/>
      <c r="B356" s="40">
        <f t="shared" si="249"/>
        <v>353</v>
      </c>
      <c r="C356" s="31" t="s">
        <v>422</v>
      </c>
      <c r="D356" s="68">
        <v>44272</v>
      </c>
      <c r="E356" s="31" t="s">
        <v>43</v>
      </c>
      <c r="F356" s="57" t="s">
        <v>41</v>
      </c>
      <c r="G356" s="57" t="s">
        <v>70</v>
      </c>
      <c r="H356" s="57">
        <v>1400</v>
      </c>
      <c r="I356" s="60" t="s">
        <v>131</v>
      </c>
      <c r="J356" s="57" t="s">
        <v>120</v>
      </c>
      <c r="K356" s="39" t="s">
        <v>65</v>
      </c>
      <c r="L356" s="11">
        <v>9.8000000000000007</v>
      </c>
      <c r="M356" s="33">
        <v>1.1331501831501831</v>
      </c>
      <c r="N356" s="34">
        <v>3.27</v>
      </c>
      <c r="O356" s="33">
        <v>0.48444444444444401</v>
      </c>
      <c r="P356" s="47">
        <f t="shared" si="79"/>
        <v>-1.6</v>
      </c>
      <c r="Q356" s="49">
        <f t="shared" ref="Q356" si="328">P356+Q355</f>
        <v>216.56000000000009</v>
      </c>
      <c r="R356" s="90"/>
    </row>
    <row r="357" spans="1:18" outlineLevel="1" x14ac:dyDescent="0.2">
      <c r="A357" s="97"/>
      <c r="B357" s="40">
        <f t="shared" si="249"/>
        <v>354</v>
      </c>
      <c r="C357" s="31" t="s">
        <v>392</v>
      </c>
      <c r="D357" s="68">
        <v>44273</v>
      </c>
      <c r="E357" s="31" t="s">
        <v>76</v>
      </c>
      <c r="F357" s="57" t="s">
        <v>41</v>
      </c>
      <c r="G357" s="57" t="s">
        <v>66</v>
      </c>
      <c r="H357" s="57">
        <v>1400</v>
      </c>
      <c r="I357" s="60" t="s">
        <v>130</v>
      </c>
      <c r="J357" s="57" t="s">
        <v>120</v>
      </c>
      <c r="K357" s="39" t="s">
        <v>9</v>
      </c>
      <c r="L357" s="11">
        <v>4.46</v>
      </c>
      <c r="M357" s="33">
        <v>2.8771428571428568</v>
      </c>
      <c r="N357" s="34">
        <v>1.81</v>
      </c>
      <c r="O357" s="33">
        <v>3.5784615384615384</v>
      </c>
      <c r="P357" s="47">
        <f t="shared" si="79"/>
        <v>12.9</v>
      </c>
      <c r="Q357" s="49">
        <f t="shared" ref="Q357" si="329">P357+Q356</f>
        <v>229.46000000000009</v>
      </c>
      <c r="R357" s="90"/>
    </row>
    <row r="358" spans="1:18" outlineLevel="1" x14ac:dyDescent="0.2">
      <c r="A358" s="97"/>
      <c r="B358" s="40">
        <f t="shared" si="249"/>
        <v>355</v>
      </c>
      <c r="C358" s="31" t="s">
        <v>423</v>
      </c>
      <c r="D358" s="68">
        <v>44273</v>
      </c>
      <c r="E358" s="31" t="s">
        <v>44</v>
      </c>
      <c r="F358" s="57" t="s">
        <v>25</v>
      </c>
      <c r="G358" s="57" t="s">
        <v>66</v>
      </c>
      <c r="H358" s="57">
        <v>1400</v>
      </c>
      <c r="I358" s="60" t="s">
        <v>131</v>
      </c>
      <c r="J358" s="57" t="s">
        <v>120</v>
      </c>
      <c r="K358" s="39" t="s">
        <v>9</v>
      </c>
      <c r="L358" s="11">
        <v>1.79</v>
      </c>
      <c r="M358" s="33">
        <v>12.72</v>
      </c>
      <c r="N358" s="34">
        <v>1.3</v>
      </c>
      <c r="O358" s="33">
        <v>0</v>
      </c>
      <c r="P358" s="47">
        <f t="shared" si="79"/>
        <v>10</v>
      </c>
      <c r="Q358" s="49">
        <f t="shared" ref="Q358" si="330">P358+Q357</f>
        <v>239.46000000000009</v>
      </c>
      <c r="R358" s="90"/>
    </row>
    <row r="359" spans="1:18" outlineLevel="1" x14ac:dyDescent="0.2">
      <c r="A359" s="97"/>
      <c r="B359" s="40">
        <f t="shared" si="249"/>
        <v>356</v>
      </c>
      <c r="C359" s="31" t="s">
        <v>172</v>
      </c>
      <c r="D359" s="68">
        <v>44273</v>
      </c>
      <c r="E359" s="31" t="s">
        <v>44</v>
      </c>
      <c r="F359" s="57" t="s">
        <v>34</v>
      </c>
      <c r="G359" s="57" t="s">
        <v>66</v>
      </c>
      <c r="H359" s="57">
        <v>1200</v>
      </c>
      <c r="I359" s="60" t="s">
        <v>131</v>
      </c>
      <c r="J359" s="57" t="s">
        <v>120</v>
      </c>
      <c r="K359" s="39" t="s">
        <v>56</v>
      </c>
      <c r="L359" s="11">
        <v>5.3</v>
      </c>
      <c r="M359" s="33">
        <v>2.3147058823529414</v>
      </c>
      <c r="N359" s="34">
        <v>2.04</v>
      </c>
      <c r="O359" s="33">
        <v>2.1866666666666665</v>
      </c>
      <c r="P359" s="47">
        <f t="shared" si="79"/>
        <v>-4.5</v>
      </c>
      <c r="Q359" s="49">
        <f t="shared" ref="Q359" si="331">P359+Q358</f>
        <v>234.96000000000009</v>
      </c>
      <c r="R359" s="90"/>
    </row>
    <row r="360" spans="1:18" outlineLevel="1" x14ac:dyDescent="0.2">
      <c r="A360" s="97"/>
      <c r="B360" s="40">
        <f t="shared" si="249"/>
        <v>357</v>
      </c>
      <c r="C360" s="31" t="s">
        <v>424</v>
      </c>
      <c r="D360" s="68">
        <v>44273</v>
      </c>
      <c r="E360" s="31" t="s">
        <v>44</v>
      </c>
      <c r="F360" s="57" t="s">
        <v>34</v>
      </c>
      <c r="G360" s="57" t="s">
        <v>66</v>
      </c>
      <c r="H360" s="57">
        <v>1200</v>
      </c>
      <c r="I360" s="60" t="s">
        <v>131</v>
      </c>
      <c r="J360" s="57" t="s">
        <v>120</v>
      </c>
      <c r="K360" s="39" t="s">
        <v>9</v>
      </c>
      <c r="L360" s="11">
        <v>3.13</v>
      </c>
      <c r="M360" s="33">
        <v>4.6764418938307033</v>
      </c>
      <c r="N360" s="34">
        <v>1.44</v>
      </c>
      <c r="O360" s="33">
        <v>0</v>
      </c>
      <c r="P360" s="47">
        <f t="shared" ref="P360:P508" si="332">ROUND(IF(OR($K360="1st",$K360="WON"),($L360*$M360)+($N360*$O360),IF(OR($K360="2nd",$K360="3rd"),IF($N360="NTD",0,($N360*$O360))))-($M360+$O360),1)</f>
        <v>10</v>
      </c>
      <c r="Q360" s="49">
        <f t="shared" ref="Q360" si="333">P360+Q359</f>
        <v>244.96000000000009</v>
      </c>
      <c r="R360" s="90"/>
    </row>
    <row r="361" spans="1:18" outlineLevel="1" x14ac:dyDescent="0.2">
      <c r="A361" s="97"/>
      <c r="B361" s="40">
        <f t="shared" si="249"/>
        <v>358</v>
      </c>
      <c r="C361" s="31" t="s">
        <v>408</v>
      </c>
      <c r="D361" s="68">
        <v>44274</v>
      </c>
      <c r="E361" s="31" t="s">
        <v>27</v>
      </c>
      <c r="F361" s="57" t="s">
        <v>25</v>
      </c>
      <c r="G361" s="57" t="s">
        <v>246</v>
      </c>
      <c r="H361" s="57">
        <v>1000</v>
      </c>
      <c r="I361" s="60" t="s">
        <v>131</v>
      </c>
      <c r="J361" s="57" t="s">
        <v>120</v>
      </c>
      <c r="K361" s="39" t="s">
        <v>64</v>
      </c>
      <c r="L361" s="11">
        <v>80</v>
      </c>
      <c r="M361" s="33">
        <v>0.12645569620253166</v>
      </c>
      <c r="N361" s="34">
        <v>13</v>
      </c>
      <c r="O361" s="33">
        <v>0.01</v>
      </c>
      <c r="P361" s="47">
        <f t="shared" si="332"/>
        <v>-0.1</v>
      </c>
      <c r="Q361" s="49">
        <f t="shared" ref="Q361" si="334">P361+Q360</f>
        <v>244.8600000000001</v>
      </c>
      <c r="R361" s="90"/>
    </row>
    <row r="362" spans="1:18" outlineLevel="1" x14ac:dyDescent="0.2">
      <c r="A362" s="97"/>
      <c r="B362" s="40">
        <f t="shared" si="249"/>
        <v>359</v>
      </c>
      <c r="C362" s="31" t="s">
        <v>425</v>
      </c>
      <c r="D362" s="68">
        <v>44275</v>
      </c>
      <c r="E362" s="31" t="s">
        <v>32</v>
      </c>
      <c r="F362" s="57" t="s">
        <v>25</v>
      </c>
      <c r="G362" s="57" t="s">
        <v>246</v>
      </c>
      <c r="H362" s="57">
        <v>1100</v>
      </c>
      <c r="I362" s="60" t="s">
        <v>132</v>
      </c>
      <c r="J362" s="57" t="s">
        <v>120</v>
      </c>
      <c r="K362" s="39" t="s">
        <v>61</v>
      </c>
      <c r="L362" s="11">
        <v>12</v>
      </c>
      <c r="M362" s="33">
        <v>0.90999999999999992</v>
      </c>
      <c r="N362" s="34">
        <v>3.05</v>
      </c>
      <c r="O362" s="33">
        <v>0.46666666666666673</v>
      </c>
      <c r="P362" s="47">
        <f t="shared" si="332"/>
        <v>-1.4</v>
      </c>
      <c r="Q362" s="49">
        <f t="shared" ref="Q362" si="335">P362+Q361</f>
        <v>243.46000000000009</v>
      </c>
      <c r="R362" s="90"/>
    </row>
    <row r="363" spans="1:18" outlineLevel="1" x14ac:dyDescent="0.2">
      <c r="A363" s="97"/>
      <c r="B363" s="40">
        <f t="shared" si="249"/>
        <v>360</v>
      </c>
      <c r="C363" s="31" t="s">
        <v>426</v>
      </c>
      <c r="D363" s="68">
        <v>44275</v>
      </c>
      <c r="E363" s="31" t="s">
        <v>32</v>
      </c>
      <c r="F363" s="57" t="s">
        <v>10</v>
      </c>
      <c r="G363" s="57" t="s">
        <v>66</v>
      </c>
      <c r="H363" s="57">
        <v>1100</v>
      </c>
      <c r="I363" s="60" t="s">
        <v>132</v>
      </c>
      <c r="J363" s="57" t="s">
        <v>120</v>
      </c>
      <c r="K363" s="39" t="s">
        <v>8</v>
      </c>
      <c r="L363" s="11">
        <v>3.11</v>
      </c>
      <c r="M363" s="33">
        <v>4.7223529411764709</v>
      </c>
      <c r="N363" s="34">
        <v>1.43</v>
      </c>
      <c r="O363" s="33">
        <v>0</v>
      </c>
      <c r="P363" s="47">
        <f t="shared" si="332"/>
        <v>-4.7</v>
      </c>
      <c r="Q363" s="49">
        <f t="shared" ref="Q363" si="336">P363+Q362</f>
        <v>238.7600000000001</v>
      </c>
      <c r="R363" s="90"/>
    </row>
    <row r="364" spans="1:18" outlineLevel="1" x14ac:dyDescent="0.2">
      <c r="A364" s="97"/>
      <c r="B364" s="40">
        <f t="shared" si="249"/>
        <v>361</v>
      </c>
      <c r="C364" s="31" t="s">
        <v>427</v>
      </c>
      <c r="D364" s="68">
        <v>44275</v>
      </c>
      <c r="E364" s="31" t="s">
        <v>30</v>
      </c>
      <c r="F364" s="57" t="s">
        <v>36</v>
      </c>
      <c r="G364" s="57" t="s">
        <v>66</v>
      </c>
      <c r="H364" s="57">
        <v>1200</v>
      </c>
      <c r="I364" s="60" t="s">
        <v>131</v>
      </c>
      <c r="J364" s="57" t="s">
        <v>120</v>
      </c>
      <c r="K364" s="39" t="s">
        <v>91</v>
      </c>
      <c r="L364" s="11">
        <v>5.77</v>
      </c>
      <c r="M364" s="33">
        <v>2.0936842105263156</v>
      </c>
      <c r="N364" s="34">
        <v>2.15</v>
      </c>
      <c r="O364" s="33">
        <v>1.8622222222222222</v>
      </c>
      <c r="P364" s="47">
        <f t="shared" si="332"/>
        <v>-4</v>
      </c>
      <c r="Q364" s="49">
        <f t="shared" ref="Q364" si="337">P364+Q363</f>
        <v>234.7600000000001</v>
      </c>
      <c r="R364" s="90"/>
    </row>
    <row r="365" spans="1:18" outlineLevel="1" x14ac:dyDescent="0.2">
      <c r="A365" s="97"/>
      <c r="B365" s="40">
        <f t="shared" si="249"/>
        <v>362</v>
      </c>
      <c r="C365" s="31" t="s">
        <v>428</v>
      </c>
      <c r="D365" s="68">
        <v>44279</v>
      </c>
      <c r="E365" s="31" t="s">
        <v>43</v>
      </c>
      <c r="F365" s="57" t="s">
        <v>25</v>
      </c>
      <c r="G365" s="57" t="s">
        <v>66</v>
      </c>
      <c r="H365" s="57">
        <v>1200</v>
      </c>
      <c r="I365" s="60" t="s">
        <v>130</v>
      </c>
      <c r="J365" s="57" t="s">
        <v>120</v>
      </c>
      <c r="K365" s="39" t="s">
        <v>9</v>
      </c>
      <c r="L365" s="11">
        <v>2.57</v>
      </c>
      <c r="M365" s="33">
        <v>6.36</v>
      </c>
      <c r="N365" s="34">
        <v>1.36</v>
      </c>
      <c r="O365" s="33">
        <v>0</v>
      </c>
      <c r="P365" s="47">
        <f t="shared" si="332"/>
        <v>10</v>
      </c>
      <c r="Q365" s="49">
        <f t="shared" ref="Q365" si="338">P365+Q364</f>
        <v>244.7600000000001</v>
      </c>
      <c r="R365" s="90"/>
    </row>
    <row r="366" spans="1:18" outlineLevel="1" x14ac:dyDescent="0.2">
      <c r="A366" s="97"/>
      <c r="B366" s="40">
        <f t="shared" si="249"/>
        <v>363</v>
      </c>
      <c r="C366" s="31" t="s">
        <v>429</v>
      </c>
      <c r="D366" s="68">
        <v>44279</v>
      </c>
      <c r="E366" s="31" t="s">
        <v>43</v>
      </c>
      <c r="F366" s="57" t="s">
        <v>25</v>
      </c>
      <c r="G366" s="57" t="s">
        <v>66</v>
      </c>
      <c r="H366" s="57">
        <v>1200</v>
      </c>
      <c r="I366" s="60" t="s">
        <v>130</v>
      </c>
      <c r="J366" s="57" t="s">
        <v>120</v>
      </c>
      <c r="K366" s="39" t="s">
        <v>8</v>
      </c>
      <c r="L366" s="11">
        <v>5.39</v>
      </c>
      <c r="M366" s="33">
        <v>2.2885714285714283</v>
      </c>
      <c r="N366" s="34">
        <v>1.81</v>
      </c>
      <c r="O366" s="33">
        <v>2.8492307692307692</v>
      </c>
      <c r="P366" s="47">
        <f t="shared" si="332"/>
        <v>0</v>
      </c>
      <c r="Q366" s="49">
        <f t="shared" ref="Q366" si="339">P366+Q365</f>
        <v>244.7600000000001</v>
      </c>
      <c r="R366" s="90"/>
    </row>
    <row r="367" spans="1:18" outlineLevel="1" x14ac:dyDescent="0.2">
      <c r="A367" s="97"/>
      <c r="B367" s="40">
        <f t="shared" si="249"/>
        <v>364</v>
      </c>
      <c r="C367" s="31" t="s">
        <v>430</v>
      </c>
      <c r="D367" s="68">
        <v>44279</v>
      </c>
      <c r="E367" s="31" t="s">
        <v>43</v>
      </c>
      <c r="F367" s="57" t="s">
        <v>48</v>
      </c>
      <c r="G367" s="57" t="s">
        <v>68</v>
      </c>
      <c r="H367" s="57">
        <v>1400</v>
      </c>
      <c r="I367" s="60" t="s">
        <v>130</v>
      </c>
      <c r="J367" s="57" t="s">
        <v>120</v>
      </c>
      <c r="K367" s="39" t="s">
        <v>9</v>
      </c>
      <c r="L367" s="11">
        <v>1.85</v>
      </c>
      <c r="M367" s="33">
        <v>11.726680642907057</v>
      </c>
      <c r="N367" s="34">
        <v>1.21</v>
      </c>
      <c r="O367" s="33">
        <v>0</v>
      </c>
      <c r="P367" s="47">
        <f t="shared" si="332"/>
        <v>10</v>
      </c>
      <c r="Q367" s="49">
        <f t="shared" ref="Q367" si="340">P367+Q366</f>
        <v>254.7600000000001</v>
      </c>
      <c r="R367" s="90"/>
    </row>
    <row r="368" spans="1:18" outlineLevel="1" x14ac:dyDescent="0.2">
      <c r="A368" s="97"/>
      <c r="B368" s="40">
        <f t="shared" si="249"/>
        <v>365</v>
      </c>
      <c r="C368" s="31" t="s">
        <v>431</v>
      </c>
      <c r="D368" s="68">
        <v>44280</v>
      </c>
      <c r="E368" s="31" t="s">
        <v>44</v>
      </c>
      <c r="F368" s="57" t="s">
        <v>36</v>
      </c>
      <c r="G368" s="57" t="s">
        <v>66</v>
      </c>
      <c r="H368" s="57">
        <v>1200</v>
      </c>
      <c r="I368" s="60" t="s">
        <v>130</v>
      </c>
      <c r="J368" s="57" t="s">
        <v>120</v>
      </c>
      <c r="K368" s="39" t="s">
        <v>9</v>
      </c>
      <c r="L368" s="11">
        <v>2.2200000000000002</v>
      </c>
      <c r="M368" s="33">
        <v>8.2235897435897432</v>
      </c>
      <c r="N368" s="34">
        <v>1.24</v>
      </c>
      <c r="O368" s="33">
        <v>0</v>
      </c>
      <c r="P368" s="47">
        <f t="shared" si="332"/>
        <v>10</v>
      </c>
      <c r="Q368" s="49">
        <f t="shared" ref="Q368" si="341">P368+Q367</f>
        <v>264.7600000000001</v>
      </c>
      <c r="R368" s="90"/>
    </row>
    <row r="369" spans="1:18" outlineLevel="1" x14ac:dyDescent="0.2">
      <c r="A369" s="97"/>
      <c r="B369" s="40">
        <f t="shared" si="249"/>
        <v>366</v>
      </c>
      <c r="C369" s="31" t="s">
        <v>432</v>
      </c>
      <c r="D369" s="68">
        <v>44281</v>
      </c>
      <c r="E369" s="31" t="s">
        <v>42</v>
      </c>
      <c r="F369" s="57" t="s">
        <v>10</v>
      </c>
      <c r="G369" s="57" t="s">
        <v>246</v>
      </c>
      <c r="H369" s="57">
        <v>1100</v>
      </c>
      <c r="I369" s="60" t="s">
        <v>132</v>
      </c>
      <c r="J369" s="57" t="s">
        <v>120</v>
      </c>
      <c r="K369" s="39" t="s">
        <v>12</v>
      </c>
      <c r="L369" s="11">
        <v>6.96</v>
      </c>
      <c r="M369" s="33">
        <v>1.6766666666666667</v>
      </c>
      <c r="N369" s="34">
        <v>1.68</v>
      </c>
      <c r="O369" s="33">
        <v>0</v>
      </c>
      <c r="P369" s="47">
        <f t="shared" si="332"/>
        <v>-1.7</v>
      </c>
      <c r="Q369" s="49">
        <f t="shared" ref="Q369" si="342">P369+Q368</f>
        <v>263.06000000000012</v>
      </c>
      <c r="R369" s="90"/>
    </row>
    <row r="370" spans="1:18" outlineLevel="1" x14ac:dyDescent="0.2">
      <c r="A370" s="97"/>
      <c r="B370" s="40">
        <f t="shared" si="249"/>
        <v>367</v>
      </c>
      <c r="C370" s="31" t="s">
        <v>433</v>
      </c>
      <c r="D370" s="68">
        <v>44281</v>
      </c>
      <c r="E370" s="31" t="s">
        <v>42</v>
      </c>
      <c r="F370" s="57" t="s">
        <v>34</v>
      </c>
      <c r="G370" s="57" t="s">
        <v>66</v>
      </c>
      <c r="H370" s="57">
        <v>1200</v>
      </c>
      <c r="I370" s="60" t="s">
        <v>132</v>
      </c>
      <c r="J370" s="57" t="s">
        <v>120</v>
      </c>
      <c r="K370" s="39" t="s">
        <v>73</v>
      </c>
      <c r="L370" s="11">
        <v>14.82</v>
      </c>
      <c r="M370" s="33">
        <v>0.72454545454545449</v>
      </c>
      <c r="N370" s="34">
        <v>2.97</v>
      </c>
      <c r="O370" s="33">
        <v>0.36000000000000004</v>
      </c>
      <c r="P370" s="47">
        <f t="shared" si="332"/>
        <v>-1.1000000000000001</v>
      </c>
      <c r="Q370" s="49">
        <f t="shared" ref="Q370" si="343">P370+Q369</f>
        <v>261.96000000000009</v>
      </c>
      <c r="R370" s="90"/>
    </row>
    <row r="371" spans="1:18" outlineLevel="1" x14ac:dyDescent="0.2">
      <c r="A371" s="97"/>
      <c r="B371" s="40">
        <f t="shared" si="249"/>
        <v>368</v>
      </c>
      <c r="C371" s="31" t="s">
        <v>434</v>
      </c>
      <c r="D371" s="68">
        <v>44281</v>
      </c>
      <c r="E371" s="31" t="s">
        <v>15</v>
      </c>
      <c r="F371" s="57" t="s">
        <v>25</v>
      </c>
      <c r="G371" s="57" t="s">
        <v>246</v>
      </c>
      <c r="H371" s="57">
        <v>1000</v>
      </c>
      <c r="I371" s="60" t="s">
        <v>130</v>
      </c>
      <c r="J371" s="57" t="s">
        <v>120</v>
      </c>
      <c r="K371" s="39" t="s">
        <v>8</v>
      </c>
      <c r="L371" s="11">
        <v>6.1</v>
      </c>
      <c r="M371" s="33">
        <v>1.9587804878048782</v>
      </c>
      <c r="N371" s="34">
        <v>2.04</v>
      </c>
      <c r="O371" s="33">
        <v>1.9100000000000001</v>
      </c>
      <c r="P371" s="47">
        <f t="shared" si="332"/>
        <v>0</v>
      </c>
      <c r="Q371" s="49">
        <f t="shared" ref="Q371" si="344">P371+Q370</f>
        <v>261.96000000000009</v>
      </c>
      <c r="R371" s="90"/>
    </row>
    <row r="372" spans="1:18" outlineLevel="1" x14ac:dyDescent="0.2">
      <c r="A372" s="97"/>
      <c r="B372" s="40">
        <f t="shared" si="249"/>
        <v>369</v>
      </c>
      <c r="C372" s="31" t="s">
        <v>435</v>
      </c>
      <c r="D372" s="68">
        <v>44281</v>
      </c>
      <c r="E372" s="31" t="s">
        <v>15</v>
      </c>
      <c r="F372" s="57" t="s">
        <v>36</v>
      </c>
      <c r="G372" s="57" t="s">
        <v>66</v>
      </c>
      <c r="H372" s="57">
        <v>1000</v>
      </c>
      <c r="I372" s="60" t="s">
        <v>130</v>
      </c>
      <c r="J372" s="57" t="s">
        <v>120</v>
      </c>
      <c r="K372" s="39" t="s">
        <v>8</v>
      </c>
      <c r="L372" s="11">
        <v>3.09</v>
      </c>
      <c r="M372" s="33">
        <v>4.7805483405483402</v>
      </c>
      <c r="N372" s="34">
        <v>1.43</v>
      </c>
      <c r="O372" s="33">
        <v>0</v>
      </c>
      <c r="P372" s="47">
        <f t="shared" si="332"/>
        <v>-4.8</v>
      </c>
      <c r="Q372" s="49">
        <f t="shared" ref="Q372" si="345">P372+Q371</f>
        <v>257.16000000000008</v>
      </c>
      <c r="R372" s="90"/>
    </row>
    <row r="373" spans="1:18" outlineLevel="1" x14ac:dyDescent="0.2">
      <c r="A373" s="97"/>
      <c r="B373" s="40">
        <f t="shared" si="249"/>
        <v>370</v>
      </c>
      <c r="C373" s="31" t="s">
        <v>436</v>
      </c>
      <c r="D373" s="68">
        <v>44281</v>
      </c>
      <c r="E373" s="31" t="s">
        <v>15</v>
      </c>
      <c r="F373" s="57" t="s">
        <v>36</v>
      </c>
      <c r="G373" s="57" t="s">
        <v>66</v>
      </c>
      <c r="H373" s="57">
        <v>1000</v>
      </c>
      <c r="I373" s="60" t="s">
        <v>130</v>
      </c>
      <c r="J373" s="57" t="s">
        <v>120</v>
      </c>
      <c r="K373" s="39" t="s">
        <v>9</v>
      </c>
      <c r="L373" s="11">
        <v>4.45</v>
      </c>
      <c r="M373" s="33">
        <v>2.9062857142857137</v>
      </c>
      <c r="N373" s="34">
        <v>1.9</v>
      </c>
      <c r="O373" s="33">
        <v>3.28</v>
      </c>
      <c r="P373" s="47">
        <f t="shared" si="332"/>
        <v>13</v>
      </c>
      <c r="Q373" s="49">
        <f t="shared" ref="Q373" si="346">P373+Q372</f>
        <v>270.16000000000008</v>
      </c>
      <c r="R373" s="90"/>
    </row>
    <row r="374" spans="1:18" outlineLevel="1" x14ac:dyDescent="0.2">
      <c r="A374" s="97"/>
      <c r="B374" s="40">
        <f t="shared" si="249"/>
        <v>371</v>
      </c>
      <c r="C374" s="31" t="s">
        <v>437</v>
      </c>
      <c r="D374" s="68">
        <v>44281</v>
      </c>
      <c r="E374" s="31" t="s">
        <v>15</v>
      </c>
      <c r="F374" s="57" t="s">
        <v>36</v>
      </c>
      <c r="G374" s="57" t="s">
        <v>66</v>
      </c>
      <c r="H374" s="57">
        <v>1000</v>
      </c>
      <c r="I374" s="60" t="s">
        <v>130</v>
      </c>
      <c r="J374" s="57" t="s">
        <v>120</v>
      </c>
      <c r="K374" s="39" t="s">
        <v>61</v>
      </c>
      <c r="L374" s="11">
        <v>9.83</v>
      </c>
      <c r="M374" s="33">
        <v>1.1325308641975309</v>
      </c>
      <c r="N374" s="34">
        <v>2.72</v>
      </c>
      <c r="O374" s="33">
        <v>0.6514285714285708</v>
      </c>
      <c r="P374" s="47">
        <f t="shared" si="332"/>
        <v>-1.8</v>
      </c>
      <c r="Q374" s="49">
        <f t="shared" ref="Q374" si="347">P374+Q373</f>
        <v>268.36000000000007</v>
      </c>
      <c r="R374" s="90"/>
    </row>
    <row r="375" spans="1:18" outlineLevel="1" x14ac:dyDescent="0.2">
      <c r="A375" s="97"/>
      <c r="B375" s="40">
        <f t="shared" si="249"/>
        <v>372</v>
      </c>
      <c r="C375" s="31" t="s">
        <v>438</v>
      </c>
      <c r="D375" s="68">
        <v>44282</v>
      </c>
      <c r="E375" s="31" t="s">
        <v>47</v>
      </c>
      <c r="F375" s="57" t="s">
        <v>34</v>
      </c>
      <c r="G375" s="57" t="s">
        <v>70</v>
      </c>
      <c r="H375" s="57">
        <v>1050</v>
      </c>
      <c r="I375" s="60" t="s">
        <v>131</v>
      </c>
      <c r="J375" s="57" t="s">
        <v>439</v>
      </c>
      <c r="K375" s="39" t="s">
        <v>110</v>
      </c>
      <c r="L375" s="11">
        <v>2.25</v>
      </c>
      <c r="M375" s="33">
        <v>7.9600000000000009</v>
      </c>
      <c r="N375" s="34">
        <v>1.42</v>
      </c>
      <c r="O375" s="33">
        <v>0</v>
      </c>
      <c r="P375" s="47">
        <f t="shared" si="332"/>
        <v>-8</v>
      </c>
      <c r="Q375" s="49">
        <f t="shared" ref="Q375:Q376" si="348">P375+Q374</f>
        <v>260.36000000000007</v>
      </c>
      <c r="R375" s="90"/>
    </row>
    <row r="376" spans="1:18" outlineLevel="1" x14ac:dyDescent="0.2">
      <c r="A376" s="97"/>
      <c r="B376" s="40">
        <f t="shared" si="249"/>
        <v>373</v>
      </c>
      <c r="C376" s="31" t="s">
        <v>440</v>
      </c>
      <c r="D376" s="68">
        <v>44284</v>
      </c>
      <c r="E376" s="31" t="s">
        <v>35</v>
      </c>
      <c r="F376" s="57" t="s">
        <v>36</v>
      </c>
      <c r="G376" s="57" t="s">
        <v>66</v>
      </c>
      <c r="H376" s="57">
        <v>1218</v>
      </c>
      <c r="I376" s="60" t="s">
        <v>130</v>
      </c>
      <c r="J376" s="57" t="s">
        <v>120</v>
      </c>
      <c r="K376" s="39" t="s">
        <v>85</v>
      </c>
      <c r="L376" s="11">
        <v>18.79</v>
      </c>
      <c r="M376" s="33">
        <v>0.56155279503105593</v>
      </c>
      <c r="N376" s="34">
        <v>5.0999999999999996</v>
      </c>
      <c r="O376" s="33">
        <v>0.13500000000000001</v>
      </c>
      <c r="P376" s="47">
        <f t="shared" si="332"/>
        <v>-0.7</v>
      </c>
      <c r="Q376" s="49">
        <f t="shared" si="348"/>
        <v>259.66000000000008</v>
      </c>
      <c r="R376" s="90"/>
    </row>
    <row r="377" spans="1:18" outlineLevel="1" x14ac:dyDescent="0.2">
      <c r="A377" s="97"/>
      <c r="B377" s="40">
        <f t="shared" si="249"/>
        <v>374</v>
      </c>
      <c r="C377" s="31" t="s">
        <v>441</v>
      </c>
      <c r="D377" s="68">
        <v>44284</v>
      </c>
      <c r="E377" s="31" t="s">
        <v>35</v>
      </c>
      <c r="F377" s="57" t="s">
        <v>13</v>
      </c>
      <c r="G377" s="57" t="s">
        <v>69</v>
      </c>
      <c r="H377" s="57">
        <v>1118</v>
      </c>
      <c r="I377" s="60" t="s">
        <v>130</v>
      </c>
      <c r="J377" s="57" t="s">
        <v>120</v>
      </c>
      <c r="K377" s="39" t="s">
        <v>65</v>
      </c>
      <c r="L377" s="11">
        <v>10.5</v>
      </c>
      <c r="M377" s="33">
        <v>1.0573684210526315</v>
      </c>
      <c r="N377" s="34">
        <v>3.1</v>
      </c>
      <c r="O377" s="33">
        <v>0.50999999999999956</v>
      </c>
      <c r="P377" s="47">
        <f t="shared" si="332"/>
        <v>-1.6</v>
      </c>
      <c r="Q377" s="49">
        <f t="shared" ref="Q377" si="349">P377+Q376</f>
        <v>258.06000000000006</v>
      </c>
      <c r="R377" s="90"/>
    </row>
    <row r="378" spans="1:18" outlineLevel="1" x14ac:dyDescent="0.2">
      <c r="A378" s="97"/>
      <c r="B378" s="40">
        <f t="shared" si="249"/>
        <v>375</v>
      </c>
      <c r="C378" s="31" t="s">
        <v>442</v>
      </c>
      <c r="D378" s="68">
        <v>44285</v>
      </c>
      <c r="E378" s="31" t="s">
        <v>39</v>
      </c>
      <c r="F378" s="57" t="s">
        <v>25</v>
      </c>
      <c r="G378" s="57" t="s">
        <v>66</v>
      </c>
      <c r="H378" s="57">
        <v>1200</v>
      </c>
      <c r="I378" s="60" t="s">
        <v>131</v>
      </c>
      <c r="J378" s="57" t="s">
        <v>120</v>
      </c>
      <c r="K378" s="39" t="s">
        <v>61</v>
      </c>
      <c r="L378" s="11">
        <v>1.72</v>
      </c>
      <c r="M378" s="33">
        <v>13.888695652173917</v>
      </c>
      <c r="N378" s="34">
        <v>1.18</v>
      </c>
      <c r="O378" s="33">
        <v>0</v>
      </c>
      <c r="P378" s="47">
        <f t="shared" si="332"/>
        <v>-13.9</v>
      </c>
      <c r="Q378" s="49">
        <f t="shared" ref="Q378" si="350">P378+Q377</f>
        <v>244.16000000000005</v>
      </c>
      <c r="R378" s="90"/>
    </row>
    <row r="379" spans="1:18" outlineLevel="1" x14ac:dyDescent="0.2">
      <c r="A379" s="97"/>
      <c r="B379" s="55">
        <f t="shared" si="249"/>
        <v>376</v>
      </c>
      <c r="C379" s="10" t="s">
        <v>443</v>
      </c>
      <c r="D379" s="46">
        <v>44285</v>
      </c>
      <c r="E379" s="10" t="s">
        <v>39</v>
      </c>
      <c r="F379" s="58" t="s">
        <v>36</v>
      </c>
      <c r="G379" s="58" t="s">
        <v>66</v>
      </c>
      <c r="H379" s="58">
        <v>1200</v>
      </c>
      <c r="I379" s="63" t="s">
        <v>131</v>
      </c>
      <c r="J379" s="58" t="s">
        <v>120</v>
      </c>
      <c r="K379" s="41" t="s">
        <v>8</v>
      </c>
      <c r="L379" s="42">
        <v>2.1800000000000002</v>
      </c>
      <c r="M379" s="43">
        <v>8.4589473684210521</v>
      </c>
      <c r="N379" s="44">
        <v>1.24</v>
      </c>
      <c r="O379" s="43">
        <v>0</v>
      </c>
      <c r="P379" s="48">
        <f t="shared" si="332"/>
        <v>-8.5</v>
      </c>
      <c r="Q379" s="52">
        <f t="shared" ref="Q379" si="351">P379+Q378</f>
        <v>235.66000000000005</v>
      </c>
      <c r="R379" s="90"/>
    </row>
    <row r="380" spans="1:18" outlineLevel="1" collapsed="1" x14ac:dyDescent="0.2">
      <c r="A380" s="97"/>
      <c r="B380" s="40">
        <f t="shared" si="249"/>
        <v>377</v>
      </c>
      <c r="C380" s="31" t="s">
        <v>445</v>
      </c>
      <c r="D380" s="68">
        <v>44289</v>
      </c>
      <c r="E380" s="31" t="s">
        <v>49</v>
      </c>
      <c r="F380" s="57" t="s">
        <v>10</v>
      </c>
      <c r="G380" s="57" t="s">
        <v>246</v>
      </c>
      <c r="H380" s="57">
        <v>1100</v>
      </c>
      <c r="I380" s="60" t="s">
        <v>131</v>
      </c>
      <c r="J380" s="57" t="s">
        <v>120</v>
      </c>
      <c r="K380" s="39" t="s">
        <v>61</v>
      </c>
      <c r="L380" s="11">
        <v>6.2</v>
      </c>
      <c r="M380" s="33">
        <v>1.93</v>
      </c>
      <c r="N380" s="34">
        <v>1.95</v>
      </c>
      <c r="O380" s="33">
        <v>2.0799999999999996</v>
      </c>
      <c r="P380" s="47">
        <f t="shared" si="332"/>
        <v>-4</v>
      </c>
      <c r="Q380" s="49">
        <f t="shared" ref="Q380" si="352">P380+Q379</f>
        <v>231.66000000000005</v>
      </c>
      <c r="R380" s="90"/>
    </row>
    <row r="381" spans="1:18" outlineLevel="1" x14ac:dyDescent="0.2">
      <c r="A381" s="97"/>
      <c r="B381" s="40">
        <f t="shared" si="249"/>
        <v>378</v>
      </c>
      <c r="C381" s="31" t="s">
        <v>446</v>
      </c>
      <c r="D381" s="68">
        <v>44289</v>
      </c>
      <c r="E381" s="31" t="s">
        <v>49</v>
      </c>
      <c r="F381" s="57" t="s">
        <v>10</v>
      </c>
      <c r="G381" s="57" t="s">
        <v>246</v>
      </c>
      <c r="H381" s="57">
        <v>1100</v>
      </c>
      <c r="I381" s="60" t="s">
        <v>131</v>
      </c>
      <c r="J381" s="57" t="s">
        <v>120</v>
      </c>
      <c r="K381" s="39" t="s">
        <v>110</v>
      </c>
      <c r="L381" s="11">
        <v>21.87</v>
      </c>
      <c r="M381" s="33">
        <v>0.47911764705882354</v>
      </c>
      <c r="N381" s="34">
        <v>4.5999999999999996</v>
      </c>
      <c r="O381" s="33">
        <v>0.13000000000000003</v>
      </c>
      <c r="P381" s="47">
        <f t="shared" si="332"/>
        <v>-0.6</v>
      </c>
      <c r="Q381" s="49">
        <f t="shared" ref="Q381" si="353">P381+Q380</f>
        <v>231.06000000000006</v>
      </c>
      <c r="R381" s="90"/>
    </row>
    <row r="382" spans="1:18" outlineLevel="1" x14ac:dyDescent="0.2">
      <c r="A382" s="97"/>
      <c r="B382" s="40">
        <f t="shared" si="249"/>
        <v>379</v>
      </c>
      <c r="C382" s="31" t="s">
        <v>218</v>
      </c>
      <c r="D382" s="68">
        <v>44289</v>
      </c>
      <c r="E382" s="31" t="s">
        <v>448</v>
      </c>
      <c r="F382" s="57" t="s">
        <v>25</v>
      </c>
      <c r="G382" s="57" t="s">
        <v>66</v>
      </c>
      <c r="H382" s="57">
        <v>1000</v>
      </c>
      <c r="I382" s="60" t="s">
        <v>131</v>
      </c>
      <c r="J382" s="57" t="s">
        <v>120</v>
      </c>
      <c r="K382" s="39" t="s">
        <v>9</v>
      </c>
      <c r="L382" s="11">
        <v>2.57</v>
      </c>
      <c r="M382" s="33">
        <v>6.36</v>
      </c>
      <c r="N382" s="34">
        <v>1.47</v>
      </c>
      <c r="O382" s="33">
        <v>0</v>
      </c>
      <c r="P382" s="47">
        <f t="shared" si="332"/>
        <v>10</v>
      </c>
      <c r="Q382" s="49">
        <f t="shared" ref="Q382" si="354">P382+Q381</f>
        <v>241.06000000000006</v>
      </c>
      <c r="R382" s="90"/>
    </row>
    <row r="383" spans="1:18" outlineLevel="1" x14ac:dyDescent="0.2">
      <c r="A383" s="97"/>
      <c r="B383" s="40">
        <f t="shared" si="249"/>
        <v>380</v>
      </c>
      <c r="C383" s="31" t="s">
        <v>447</v>
      </c>
      <c r="D383" s="68">
        <v>44289</v>
      </c>
      <c r="E383" s="31" t="s">
        <v>448</v>
      </c>
      <c r="F383" s="57" t="s">
        <v>36</v>
      </c>
      <c r="G383" s="57" t="s">
        <v>66</v>
      </c>
      <c r="H383" s="57">
        <v>1200</v>
      </c>
      <c r="I383" s="60" t="s">
        <v>131</v>
      </c>
      <c r="J383" s="57" t="s">
        <v>120</v>
      </c>
      <c r="K383" s="39" t="s">
        <v>56</v>
      </c>
      <c r="L383" s="11">
        <v>17.010000000000002</v>
      </c>
      <c r="M383" s="33">
        <v>0.62250000000000005</v>
      </c>
      <c r="N383" s="34">
        <v>4.5</v>
      </c>
      <c r="O383" s="33">
        <v>0.18285714285714288</v>
      </c>
      <c r="P383" s="47">
        <f t="shared" si="332"/>
        <v>-0.8</v>
      </c>
      <c r="Q383" s="49">
        <f t="shared" ref="Q383" si="355">P383+Q382</f>
        <v>240.26000000000005</v>
      </c>
      <c r="R383" s="90"/>
    </row>
    <row r="384" spans="1:18" outlineLevel="1" x14ac:dyDescent="0.2">
      <c r="A384" s="97"/>
      <c r="B384" s="40">
        <f t="shared" si="249"/>
        <v>381</v>
      </c>
      <c r="C384" s="31" t="s">
        <v>172</v>
      </c>
      <c r="D384" s="68">
        <v>44290</v>
      </c>
      <c r="E384" s="31" t="s">
        <v>39</v>
      </c>
      <c r="F384" s="57" t="s">
        <v>25</v>
      </c>
      <c r="G384" s="57" t="s">
        <v>66</v>
      </c>
      <c r="H384" s="57">
        <v>1200</v>
      </c>
      <c r="I384" s="60" t="s">
        <v>131</v>
      </c>
      <c r="J384" s="57" t="s">
        <v>120</v>
      </c>
      <c r="K384" s="39" t="s">
        <v>56</v>
      </c>
      <c r="L384" s="11">
        <v>3.74</v>
      </c>
      <c r="M384" s="33">
        <v>3.6381818181818177</v>
      </c>
      <c r="N384" s="34">
        <v>1.3</v>
      </c>
      <c r="O384" s="33">
        <v>0</v>
      </c>
      <c r="P384" s="47">
        <f t="shared" si="332"/>
        <v>-3.6</v>
      </c>
      <c r="Q384" s="49">
        <f t="shared" ref="Q384" si="356">P384+Q383</f>
        <v>236.66000000000005</v>
      </c>
      <c r="R384" s="90"/>
    </row>
    <row r="385" spans="1:18" outlineLevel="1" x14ac:dyDescent="0.2">
      <c r="A385" s="97"/>
      <c r="B385" s="40">
        <f t="shared" si="249"/>
        <v>382</v>
      </c>
      <c r="C385" s="31" t="s">
        <v>449</v>
      </c>
      <c r="D385" s="68">
        <v>44290</v>
      </c>
      <c r="E385" s="31" t="s">
        <v>39</v>
      </c>
      <c r="F385" s="57" t="s">
        <v>36</v>
      </c>
      <c r="G385" s="57" t="s">
        <v>66</v>
      </c>
      <c r="H385" s="57">
        <v>1000</v>
      </c>
      <c r="I385" s="60" t="s">
        <v>131</v>
      </c>
      <c r="J385" s="57" t="s">
        <v>120</v>
      </c>
      <c r="K385" s="39" t="s">
        <v>12</v>
      </c>
      <c r="L385" s="11">
        <v>2.11</v>
      </c>
      <c r="M385" s="33">
        <v>8.9738345864661646</v>
      </c>
      <c r="N385" s="34">
        <v>1.38</v>
      </c>
      <c r="O385" s="33">
        <v>0</v>
      </c>
      <c r="P385" s="47">
        <f t="shared" si="332"/>
        <v>-9</v>
      </c>
      <c r="Q385" s="49">
        <f t="shared" ref="Q385" si="357">P385+Q384</f>
        <v>227.66000000000005</v>
      </c>
      <c r="R385" s="90"/>
    </row>
    <row r="386" spans="1:18" outlineLevel="1" x14ac:dyDescent="0.2">
      <c r="A386" s="97"/>
      <c r="B386" s="40">
        <f t="shared" si="249"/>
        <v>383</v>
      </c>
      <c r="C386" s="31" t="s">
        <v>450</v>
      </c>
      <c r="D386" s="68">
        <v>44290</v>
      </c>
      <c r="E386" s="31" t="s">
        <v>410</v>
      </c>
      <c r="F386" s="57" t="s">
        <v>36</v>
      </c>
      <c r="G386" s="57" t="s">
        <v>66</v>
      </c>
      <c r="H386" s="57">
        <v>1300</v>
      </c>
      <c r="I386" s="60" t="s">
        <v>131</v>
      </c>
      <c r="J386" s="57" t="s">
        <v>120</v>
      </c>
      <c r="K386" s="39" t="s">
        <v>56</v>
      </c>
      <c r="L386" s="11">
        <v>6.64</v>
      </c>
      <c r="M386" s="33">
        <v>1.7766666666666671</v>
      </c>
      <c r="N386" s="34">
        <v>2.38</v>
      </c>
      <c r="O386" s="33">
        <v>1.2949999999999997</v>
      </c>
      <c r="P386" s="47">
        <f t="shared" si="332"/>
        <v>-3.1</v>
      </c>
      <c r="Q386" s="49">
        <f t="shared" ref="Q386" si="358">P386+Q385</f>
        <v>224.56000000000006</v>
      </c>
      <c r="R386" s="90"/>
    </row>
    <row r="387" spans="1:18" outlineLevel="1" x14ac:dyDescent="0.2">
      <c r="A387" s="97"/>
      <c r="B387" s="40">
        <f t="shared" si="249"/>
        <v>384</v>
      </c>
      <c r="C387" s="31" t="s">
        <v>422</v>
      </c>
      <c r="D387" s="68">
        <v>44291</v>
      </c>
      <c r="E387" s="31" t="s">
        <v>43</v>
      </c>
      <c r="F387" s="57" t="s">
        <v>25</v>
      </c>
      <c r="G387" s="57" t="s">
        <v>66</v>
      </c>
      <c r="H387" s="57">
        <v>1500</v>
      </c>
      <c r="I387" s="60" t="s">
        <v>131</v>
      </c>
      <c r="J387" s="57" t="s">
        <v>120</v>
      </c>
      <c r="K387" s="39" t="s">
        <v>9</v>
      </c>
      <c r="L387" s="11">
        <v>1.29</v>
      </c>
      <c r="M387" s="33">
        <v>34.482162162162162</v>
      </c>
      <c r="N387" s="34">
        <v>1.06</v>
      </c>
      <c r="O387" s="33">
        <v>0</v>
      </c>
      <c r="P387" s="47">
        <f t="shared" si="332"/>
        <v>10</v>
      </c>
      <c r="Q387" s="49">
        <f t="shared" ref="Q387" si="359">P387+Q386</f>
        <v>234.56000000000006</v>
      </c>
      <c r="R387" s="90"/>
    </row>
    <row r="388" spans="1:18" outlineLevel="1" x14ac:dyDescent="0.2">
      <c r="A388" s="97"/>
      <c r="B388" s="40">
        <f t="shared" si="249"/>
        <v>385</v>
      </c>
      <c r="C388" s="31" t="s">
        <v>430</v>
      </c>
      <c r="D388" s="68">
        <v>44291</v>
      </c>
      <c r="E388" s="31" t="s">
        <v>43</v>
      </c>
      <c r="F388" s="57" t="s">
        <v>48</v>
      </c>
      <c r="G388" s="57" t="s">
        <v>70</v>
      </c>
      <c r="H388" s="57">
        <v>1600</v>
      </c>
      <c r="I388" s="60" t="s">
        <v>131</v>
      </c>
      <c r="J388" s="57" t="s">
        <v>120</v>
      </c>
      <c r="K388" s="39" t="s">
        <v>61</v>
      </c>
      <c r="L388" s="11">
        <v>1.7</v>
      </c>
      <c r="M388" s="33">
        <v>14.289523809523812</v>
      </c>
      <c r="N388" s="34">
        <v>1.1200000000000001</v>
      </c>
      <c r="O388" s="33">
        <v>0</v>
      </c>
      <c r="P388" s="47">
        <f t="shared" si="332"/>
        <v>-14.3</v>
      </c>
      <c r="Q388" s="49">
        <f t="shared" ref="Q388" si="360">P388+Q387</f>
        <v>220.26000000000005</v>
      </c>
      <c r="R388" s="90"/>
    </row>
    <row r="389" spans="1:18" outlineLevel="1" x14ac:dyDescent="0.2">
      <c r="A389" s="97"/>
      <c r="B389" s="40">
        <f t="shared" si="249"/>
        <v>386</v>
      </c>
      <c r="C389" s="31" t="s">
        <v>452</v>
      </c>
      <c r="D389" s="68">
        <v>44292</v>
      </c>
      <c r="E389" s="31" t="s">
        <v>40</v>
      </c>
      <c r="F389" s="57" t="s">
        <v>36</v>
      </c>
      <c r="G389" s="57" t="s">
        <v>246</v>
      </c>
      <c r="H389" s="57">
        <v>1100</v>
      </c>
      <c r="I389" s="60" t="s">
        <v>131</v>
      </c>
      <c r="J389" s="57" t="s">
        <v>120</v>
      </c>
      <c r="K389" s="39" t="s">
        <v>73</v>
      </c>
      <c r="L389" s="11">
        <v>2.97</v>
      </c>
      <c r="M389" s="33">
        <v>5.0911627906976742</v>
      </c>
      <c r="N389" s="34">
        <v>1.55</v>
      </c>
      <c r="O389" s="33">
        <v>0</v>
      </c>
      <c r="P389" s="47">
        <f t="shared" si="332"/>
        <v>-5.0999999999999996</v>
      </c>
      <c r="Q389" s="49">
        <f t="shared" ref="Q389" si="361">P389+Q388</f>
        <v>215.16000000000005</v>
      </c>
      <c r="R389" s="90"/>
    </row>
    <row r="390" spans="1:18" outlineLevel="1" x14ac:dyDescent="0.2">
      <c r="A390" s="97"/>
      <c r="B390" s="40">
        <f t="shared" si="249"/>
        <v>387</v>
      </c>
      <c r="C390" s="31" t="s">
        <v>451</v>
      </c>
      <c r="D390" s="68">
        <v>44292</v>
      </c>
      <c r="E390" s="31" t="s">
        <v>40</v>
      </c>
      <c r="F390" s="57" t="s">
        <v>10</v>
      </c>
      <c r="G390" s="57" t="s">
        <v>66</v>
      </c>
      <c r="H390" s="57">
        <v>1100</v>
      </c>
      <c r="I390" s="60" t="s">
        <v>131</v>
      </c>
      <c r="J390" s="57" t="s">
        <v>120</v>
      </c>
      <c r="K390" s="39" t="s">
        <v>9</v>
      </c>
      <c r="L390" s="11">
        <v>1.99</v>
      </c>
      <c r="M390" s="33">
        <v>10.121003584229392</v>
      </c>
      <c r="N390" s="34">
        <v>1.24</v>
      </c>
      <c r="O390" s="33">
        <v>0</v>
      </c>
      <c r="P390" s="47">
        <f t="shared" si="332"/>
        <v>10</v>
      </c>
      <c r="Q390" s="49">
        <f t="shared" ref="Q390" si="362">P390+Q389</f>
        <v>225.16000000000005</v>
      </c>
      <c r="R390" s="90"/>
    </row>
    <row r="391" spans="1:18" outlineLevel="1" x14ac:dyDescent="0.2">
      <c r="A391" s="97"/>
      <c r="B391" s="40">
        <f t="shared" si="249"/>
        <v>388</v>
      </c>
      <c r="C391" s="31" t="s">
        <v>453</v>
      </c>
      <c r="D391" s="68">
        <v>44293</v>
      </c>
      <c r="E391" s="31" t="s">
        <v>26</v>
      </c>
      <c r="F391" s="57" t="s">
        <v>36</v>
      </c>
      <c r="G391" s="57" t="s">
        <v>66</v>
      </c>
      <c r="H391" s="57">
        <v>1205</v>
      </c>
      <c r="I391" s="60" t="s">
        <v>131</v>
      </c>
      <c r="J391" s="57" t="s">
        <v>120</v>
      </c>
      <c r="K391" s="39" t="s">
        <v>9</v>
      </c>
      <c r="L391" s="11">
        <v>1.88</v>
      </c>
      <c r="M391" s="33">
        <v>11.394285714285715</v>
      </c>
      <c r="N391" s="34">
        <v>1.1399999999999999</v>
      </c>
      <c r="O391" s="33">
        <v>0</v>
      </c>
      <c r="P391" s="47">
        <f t="shared" si="332"/>
        <v>10</v>
      </c>
      <c r="Q391" s="49">
        <f t="shared" ref="Q391" si="363">P391+Q390</f>
        <v>235.16000000000005</v>
      </c>
      <c r="R391" s="90"/>
    </row>
    <row r="392" spans="1:18" outlineLevel="1" x14ac:dyDescent="0.2">
      <c r="A392" s="97"/>
      <c r="B392" s="40">
        <f t="shared" si="249"/>
        <v>389</v>
      </c>
      <c r="C392" s="31" t="s">
        <v>454</v>
      </c>
      <c r="D392" s="68">
        <v>44294</v>
      </c>
      <c r="E392" s="31" t="s">
        <v>87</v>
      </c>
      <c r="F392" s="57" t="s">
        <v>36</v>
      </c>
      <c r="G392" s="57" t="s">
        <v>66</v>
      </c>
      <c r="H392" s="57">
        <v>1200</v>
      </c>
      <c r="I392" s="60" t="s">
        <v>131</v>
      </c>
      <c r="J392" s="57" t="s">
        <v>120</v>
      </c>
      <c r="K392" s="39" t="s">
        <v>9</v>
      </c>
      <c r="L392" s="11">
        <v>1.1000000000000001</v>
      </c>
      <c r="M392" s="33">
        <v>99.593846153846158</v>
      </c>
      <c r="N392" s="34">
        <v>1.03</v>
      </c>
      <c r="O392" s="33">
        <v>0</v>
      </c>
      <c r="P392" s="47">
        <f t="shared" si="332"/>
        <v>10</v>
      </c>
      <c r="Q392" s="49">
        <f t="shared" ref="Q392" si="364">P392+Q391</f>
        <v>245.16000000000005</v>
      </c>
      <c r="R392" s="90"/>
    </row>
    <row r="393" spans="1:18" outlineLevel="1" x14ac:dyDescent="0.2">
      <c r="A393" s="97"/>
      <c r="B393" s="40">
        <f t="shared" si="249"/>
        <v>390</v>
      </c>
      <c r="C393" s="31" t="s">
        <v>455</v>
      </c>
      <c r="D393" s="68">
        <v>44294</v>
      </c>
      <c r="E393" s="31" t="s">
        <v>87</v>
      </c>
      <c r="F393" s="57" t="s">
        <v>10</v>
      </c>
      <c r="G393" s="57" t="s">
        <v>66</v>
      </c>
      <c r="H393" s="57">
        <v>1100</v>
      </c>
      <c r="I393" s="60" t="s">
        <v>131</v>
      </c>
      <c r="J393" s="57" t="s">
        <v>120</v>
      </c>
      <c r="K393" s="39" t="s">
        <v>85</v>
      </c>
      <c r="L393" s="11">
        <v>5.01</v>
      </c>
      <c r="M393" s="33">
        <v>2.4949999999999997</v>
      </c>
      <c r="N393" s="34">
        <v>1.91</v>
      </c>
      <c r="O393" s="33">
        <v>2.6933333333333334</v>
      </c>
      <c r="P393" s="47">
        <f t="shared" si="332"/>
        <v>-5.2</v>
      </c>
      <c r="Q393" s="49">
        <f t="shared" ref="Q393" si="365">P393+Q392</f>
        <v>239.96000000000006</v>
      </c>
      <c r="R393" s="90"/>
    </row>
    <row r="394" spans="1:18" outlineLevel="1" x14ac:dyDescent="0.2">
      <c r="A394" s="97"/>
      <c r="B394" s="40">
        <f t="shared" si="249"/>
        <v>391</v>
      </c>
      <c r="C394" s="31" t="s">
        <v>427</v>
      </c>
      <c r="D394" s="68">
        <v>44294</v>
      </c>
      <c r="E394" s="31" t="s">
        <v>44</v>
      </c>
      <c r="F394" s="57" t="s">
        <v>25</v>
      </c>
      <c r="G394" s="57" t="s">
        <v>66</v>
      </c>
      <c r="H394" s="57">
        <v>1200</v>
      </c>
      <c r="I394" s="60" t="s">
        <v>131</v>
      </c>
      <c r="J394" s="57" t="s">
        <v>120</v>
      </c>
      <c r="K394" s="39" t="s">
        <v>12</v>
      </c>
      <c r="L394" s="11">
        <v>11</v>
      </c>
      <c r="M394" s="33">
        <v>1</v>
      </c>
      <c r="N394" s="34">
        <v>2.14</v>
      </c>
      <c r="O394" s="33">
        <v>0.89000000000000012</v>
      </c>
      <c r="P394" s="47">
        <f t="shared" si="332"/>
        <v>0</v>
      </c>
      <c r="Q394" s="49">
        <f t="shared" ref="Q394" si="366">P394+Q393</f>
        <v>239.96000000000006</v>
      </c>
      <c r="R394" s="90"/>
    </row>
    <row r="395" spans="1:18" outlineLevel="1" x14ac:dyDescent="0.2">
      <c r="A395" s="97"/>
      <c r="B395" s="40">
        <f t="shared" si="249"/>
        <v>392</v>
      </c>
      <c r="C395" s="31" t="s">
        <v>420</v>
      </c>
      <c r="D395" s="68">
        <v>44294</v>
      </c>
      <c r="E395" s="31" t="s">
        <v>44</v>
      </c>
      <c r="F395" s="57" t="s">
        <v>34</v>
      </c>
      <c r="G395" s="57" t="s">
        <v>66</v>
      </c>
      <c r="H395" s="57">
        <v>1600</v>
      </c>
      <c r="I395" s="60" t="s">
        <v>131</v>
      </c>
      <c r="J395" s="57" t="s">
        <v>120</v>
      </c>
      <c r="K395" s="39" t="s">
        <v>85</v>
      </c>
      <c r="L395" s="11">
        <v>160</v>
      </c>
      <c r="M395" s="33">
        <v>6.3132530120481922E-2</v>
      </c>
      <c r="N395" s="34">
        <v>12</v>
      </c>
      <c r="O395" s="33">
        <v>0.01</v>
      </c>
      <c r="P395" s="47">
        <f t="shared" si="332"/>
        <v>-0.1</v>
      </c>
      <c r="Q395" s="49">
        <f t="shared" ref="Q395" si="367">P395+Q394</f>
        <v>239.86000000000007</v>
      </c>
      <c r="R395" s="90"/>
    </row>
    <row r="396" spans="1:18" outlineLevel="1" x14ac:dyDescent="0.2">
      <c r="A396" s="97"/>
      <c r="B396" s="40">
        <f t="shared" si="249"/>
        <v>393</v>
      </c>
      <c r="C396" s="31" t="s">
        <v>456</v>
      </c>
      <c r="D396" s="68">
        <v>44295</v>
      </c>
      <c r="E396" s="31" t="s">
        <v>15</v>
      </c>
      <c r="F396" s="57" t="s">
        <v>25</v>
      </c>
      <c r="G396" s="57" t="s">
        <v>66</v>
      </c>
      <c r="H396" s="57">
        <v>1000</v>
      </c>
      <c r="I396" s="60" t="s">
        <v>130</v>
      </c>
      <c r="J396" s="57" t="s">
        <v>120</v>
      </c>
      <c r="K396" s="39" t="s">
        <v>8</v>
      </c>
      <c r="L396" s="11">
        <v>2.77</v>
      </c>
      <c r="M396" s="33">
        <v>5.6411204481792723</v>
      </c>
      <c r="N396" s="34">
        <v>1.69</v>
      </c>
      <c r="O396" s="33">
        <v>0</v>
      </c>
      <c r="P396" s="47">
        <f t="shared" si="332"/>
        <v>-5.6</v>
      </c>
      <c r="Q396" s="49">
        <f t="shared" ref="Q396" si="368">P396+Q395</f>
        <v>234.26000000000008</v>
      </c>
      <c r="R396" s="90"/>
    </row>
    <row r="397" spans="1:18" outlineLevel="1" x14ac:dyDescent="0.2">
      <c r="A397" s="97"/>
      <c r="B397" s="40">
        <f t="shared" si="249"/>
        <v>394</v>
      </c>
      <c r="C397" s="31" t="s">
        <v>457</v>
      </c>
      <c r="D397" s="68">
        <v>44296</v>
      </c>
      <c r="E397" s="31" t="s">
        <v>47</v>
      </c>
      <c r="F397" s="57" t="s">
        <v>34</v>
      </c>
      <c r="G397" s="57" t="s">
        <v>246</v>
      </c>
      <c r="H397" s="57">
        <v>1050</v>
      </c>
      <c r="I397" s="60" t="s">
        <v>131</v>
      </c>
      <c r="J397" s="57" t="s">
        <v>439</v>
      </c>
      <c r="K397" s="39" t="s">
        <v>8</v>
      </c>
      <c r="L397" s="11">
        <v>5.2</v>
      </c>
      <c r="M397" s="33">
        <v>2.3853092006033183</v>
      </c>
      <c r="N397" s="34">
        <v>2.13</v>
      </c>
      <c r="O397" s="33">
        <v>2.1288888888888891</v>
      </c>
      <c r="P397" s="47">
        <f t="shared" si="332"/>
        <v>0</v>
      </c>
      <c r="Q397" s="49">
        <f t="shared" ref="Q397" si="369">P397+Q396</f>
        <v>234.26000000000008</v>
      </c>
      <c r="R397" s="90"/>
    </row>
    <row r="398" spans="1:18" outlineLevel="1" x14ac:dyDescent="0.2">
      <c r="A398" s="97"/>
      <c r="B398" s="40">
        <f t="shared" si="249"/>
        <v>395</v>
      </c>
      <c r="C398" s="31" t="s">
        <v>429</v>
      </c>
      <c r="D398" s="68">
        <v>44297</v>
      </c>
      <c r="E398" s="31" t="s">
        <v>32</v>
      </c>
      <c r="F398" s="57" t="s">
        <v>36</v>
      </c>
      <c r="G398" s="57" t="s">
        <v>66</v>
      </c>
      <c r="H398" s="57">
        <v>1200</v>
      </c>
      <c r="I398" s="60" t="s">
        <v>130</v>
      </c>
      <c r="J398" s="57" t="s">
        <v>120</v>
      </c>
      <c r="K398" s="39" t="s">
        <v>8</v>
      </c>
      <c r="L398" s="11">
        <v>1.99</v>
      </c>
      <c r="M398" s="33">
        <v>10.121003584229392</v>
      </c>
      <c r="N398" s="34">
        <v>1.1200000000000001</v>
      </c>
      <c r="O398" s="33">
        <v>0</v>
      </c>
      <c r="P398" s="47">
        <f t="shared" si="332"/>
        <v>-10.1</v>
      </c>
      <c r="Q398" s="49">
        <f t="shared" ref="Q398" si="370">P398+Q397</f>
        <v>224.16000000000008</v>
      </c>
      <c r="R398" s="90"/>
    </row>
    <row r="399" spans="1:18" outlineLevel="1" x14ac:dyDescent="0.2">
      <c r="A399" s="97"/>
      <c r="B399" s="40">
        <f t="shared" si="249"/>
        <v>396</v>
      </c>
      <c r="C399" s="31" t="s">
        <v>426</v>
      </c>
      <c r="D399" s="68">
        <v>44297</v>
      </c>
      <c r="E399" s="31" t="s">
        <v>32</v>
      </c>
      <c r="F399" s="57" t="s">
        <v>10</v>
      </c>
      <c r="G399" s="57" t="s">
        <v>66</v>
      </c>
      <c r="H399" s="57">
        <v>1400</v>
      </c>
      <c r="I399" s="60" t="s">
        <v>130</v>
      </c>
      <c r="J399" s="57" t="s">
        <v>120</v>
      </c>
      <c r="K399" s="39" t="s">
        <v>9</v>
      </c>
      <c r="L399" s="11">
        <v>1.78</v>
      </c>
      <c r="M399" s="33">
        <v>12.848000000000003</v>
      </c>
      <c r="N399" s="34">
        <v>1.17</v>
      </c>
      <c r="O399" s="33">
        <v>0</v>
      </c>
      <c r="P399" s="47">
        <f t="shared" si="332"/>
        <v>10</v>
      </c>
      <c r="Q399" s="49">
        <f t="shared" ref="Q399" si="371">P399+Q398</f>
        <v>234.16000000000008</v>
      </c>
      <c r="R399" s="90"/>
    </row>
    <row r="400" spans="1:18" outlineLevel="1" x14ac:dyDescent="0.2">
      <c r="A400" s="97"/>
      <c r="B400" s="40">
        <f t="shared" si="249"/>
        <v>397</v>
      </c>
      <c r="C400" s="31" t="s">
        <v>459</v>
      </c>
      <c r="D400" s="68">
        <v>44298</v>
      </c>
      <c r="E400" s="31" t="s">
        <v>458</v>
      </c>
      <c r="F400" s="57" t="s">
        <v>34</v>
      </c>
      <c r="G400" s="57" t="s">
        <v>66</v>
      </c>
      <c r="H400" s="57">
        <v>1000</v>
      </c>
      <c r="I400" s="60" t="s">
        <v>131</v>
      </c>
      <c r="J400" s="57" t="s">
        <v>120</v>
      </c>
      <c r="K400" s="39" t="s">
        <v>8</v>
      </c>
      <c r="L400" s="11">
        <v>4.03</v>
      </c>
      <c r="M400" s="33">
        <v>3.2998833819241984</v>
      </c>
      <c r="N400" s="34">
        <v>1.46</v>
      </c>
      <c r="O400" s="33">
        <v>0</v>
      </c>
      <c r="P400" s="47">
        <f t="shared" si="332"/>
        <v>-3.3</v>
      </c>
      <c r="Q400" s="49">
        <f t="shared" ref="Q400" si="372">P400+Q399</f>
        <v>230.86000000000007</v>
      </c>
      <c r="R400" s="90"/>
    </row>
    <row r="401" spans="1:18" outlineLevel="1" x14ac:dyDescent="0.2">
      <c r="A401" s="97"/>
      <c r="B401" s="40">
        <f t="shared" si="249"/>
        <v>398</v>
      </c>
      <c r="C401" s="31" t="s">
        <v>460</v>
      </c>
      <c r="D401" s="68">
        <v>44298</v>
      </c>
      <c r="E401" s="31" t="s">
        <v>458</v>
      </c>
      <c r="F401" s="57" t="s">
        <v>34</v>
      </c>
      <c r="G401" s="57" t="s">
        <v>66</v>
      </c>
      <c r="H401" s="57">
        <v>1000</v>
      </c>
      <c r="I401" s="60" t="s">
        <v>131</v>
      </c>
      <c r="J401" s="57" t="s">
        <v>120</v>
      </c>
      <c r="K401" s="39" t="s">
        <v>9</v>
      </c>
      <c r="L401" s="11">
        <v>4.2</v>
      </c>
      <c r="M401" s="33">
        <v>3.1123076923076924</v>
      </c>
      <c r="N401" s="34">
        <v>1.55</v>
      </c>
      <c r="O401" s="33">
        <v>0</v>
      </c>
      <c r="P401" s="47">
        <f t="shared" si="332"/>
        <v>10</v>
      </c>
      <c r="Q401" s="49">
        <f t="shared" ref="Q401" si="373">P401+Q400</f>
        <v>240.86000000000007</v>
      </c>
      <c r="R401" s="90"/>
    </row>
    <row r="402" spans="1:18" outlineLevel="1" x14ac:dyDescent="0.2">
      <c r="A402" s="97"/>
      <c r="B402" s="40">
        <f t="shared" si="249"/>
        <v>399</v>
      </c>
      <c r="C402" s="31" t="s">
        <v>461</v>
      </c>
      <c r="D402" s="68">
        <v>44299</v>
      </c>
      <c r="E402" s="31" t="s">
        <v>39</v>
      </c>
      <c r="F402" s="57" t="s">
        <v>36</v>
      </c>
      <c r="G402" s="57" t="s">
        <v>66</v>
      </c>
      <c r="H402" s="57">
        <v>1200</v>
      </c>
      <c r="I402" s="60" t="s">
        <v>130</v>
      </c>
      <c r="J402" s="57" t="s">
        <v>120</v>
      </c>
      <c r="K402" s="39" t="s">
        <v>12</v>
      </c>
      <c r="L402" s="11">
        <v>2.88</v>
      </c>
      <c r="M402" s="33">
        <v>5.2944444444444434</v>
      </c>
      <c r="N402" s="34">
        <v>1.49</v>
      </c>
      <c r="O402" s="33">
        <v>0</v>
      </c>
      <c r="P402" s="47">
        <f t="shared" si="332"/>
        <v>-5.3</v>
      </c>
      <c r="Q402" s="49">
        <f t="shared" ref="Q402" si="374">P402+Q401</f>
        <v>235.56000000000006</v>
      </c>
      <c r="R402" s="90"/>
    </row>
    <row r="403" spans="1:18" outlineLevel="1" x14ac:dyDescent="0.2">
      <c r="A403" s="97"/>
      <c r="B403" s="40">
        <f t="shared" si="249"/>
        <v>400</v>
      </c>
      <c r="C403" s="31" t="s">
        <v>462</v>
      </c>
      <c r="D403" s="68">
        <v>44299</v>
      </c>
      <c r="E403" s="31" t="s">
        <v>39</v>
      </c>
      <c r="F403" s="57" t="s">
        <v>36</v>
      </c>
      <c r="G403" s="57" t="s">
        <v>66</v>
      </c>
      <c r="H403" s="57">
        <v>1200</v>
      </c>
      <c r="I403" s="60" t="s">
        <v>130</v>
      </c>
      <c r="J403" s="57" t="s">
        <v>120</v>
      </c>
      <c r="K403" s="39" t="s">
        <v>9</v>
      </c>
      <c r="L403" s="11">
        <v>5</v>
      </c>
      <c r="M403" s="33">
        <v>2.4949999999999997</v>
      </c>
      <c r="N403" s="34">
        <v>1.2</v>
      </c>
      <c r="O403" s="33">
        <v>0</v>
      </c>
      <c r="P403" s="47">
        <f t="shared" si="332"/>
        <v>10</v>
      </c>
      <c r="Q403" s="49">
        <f t="shared" ref="Q403" si="375">P403+Q402</f>
        <v>245.56000000000006</v>
      </c>
      <c r="R403" s="90"/>
    </row>
    <row r="404" spans="1:18" outlineLevel="1" x14ac:dyDescent="0.2">
      <c r="A404" s="97"/>
      <c r="B404" s="40">
        <f t="shared" si="249"/>
        <v>401</v>
      </c>
      <c r="C404" s="31" t="s">
        <v>463</v>
      </c>
      <c r="D404" s="68">
        <v>44299</v>
      </c>
      <c r="E404" s="31" t="s">
        <v>39</v>
      </c>
      <c r="F404" s="57" t="s">
        <v>46</v>
      </c>
      <c r="G404" s="57" t="s">
        <v>147</v>
      </c>
      <c r="H404" s="57">
        <v>1000</v>
      </c>
      <c r="I404" s="60" t="s">
        <v>130</v>
      </c>
      <c r="J404" s="57" t="s">
        <v>120</v>
      </c>
      <c r="K404" s="39" t="s">
        <v>65</v>
      </c>
      <c r="L404" s="11">
        <v>19.350000000000001</v>
      </c>
      <c r="M404" s="33">
        <v>0.54243243243243244</v>
      </c>
      <c r="N404" s="34">
        <v>4.34</v>
      </c>
      <c r="O404" s="33">
        <v>0.16800000000000004</v>
      </c>
      <c r="P404" s="47">
        <f t="shared" si="332"/>
        <v>-0.7</v>
      </c>
      <c r="Q404" s="49">
        <f t="shared" ref="Q404" si="376">P404+Q403</f>
        <v>244.86000000000007</v>
      </c>
      <c r="R404" s="90"/>
    </row>
    <row r="405" spans="1:18" outlineLevel="1" x14ac:dyDescent="0.2">
      <c r="A405" s="97"/>
      <c r="B405" s="40">
        <f t="shared" si="249"/>
        <v>402</v>
      </c>
      <c r="C405" s="31" t="s">
        <v>464</v>
      </c>
      <c r="D405" s="68">
        <v>44300</v>
      </c>
      <c r="E405" s="31" t="s">
        <v>40</v>
      </c>
      <c r="F405" s="57" t="s">
        <v>25</v>
      </c>
      <c r="G405" s="57" t="s">
        <v>66</v>
      </c>
      <c r="H405" s="57">
        <v>1400</v>
      </c>
      <c r="I405" s="60" t="s">
        <v>131</v>
      </c>
      <c r="J405" s="57" t="s">
        <v>120</v>
      </c>
      <c r="K405" s="39" t="s">
        <v>8</v>
      </c>
      <c r="L405" s="11">
        <v>3.03</v>
      </c>
      <c r="M405" s="33">
        <v>4.9260310421286038</v>
      </c>
      <c r="N405" s="34">
        <v>1.75</v>
      </c>
      <c r="O405" s="33">
        <v>0</v>
      </c>
      <c r="P405" s="47">
        <f t="shared" si="332"/>
        <v>-4.9000000000000004</v>
      </c>
      <c r="Q405" s="49">
        <f t="shared" ref="Q405" si="377">P405+Q404</f>
        <v>239.96000000000006</v>
      </c>
      <c r="R405" s="90"/>
    </row>
    <row r="406" spans="1:18" outlineLevel="1" x14ac:dyDescent="0.2">
      <c r="A406" s="97"/>
      <c r="B406" s="40">
        <f t="shared" si="249"/>
        <v>403</v>
      </c>
      <c r="C406" s="31" t="s">
        <v>435</v>
      </c>
      <c r="D406" s="68">
        <v>44300</v>
      </c>
      <c r="E406" s="31" t="s">
        <v>40</v>
      </c>
      <c r="F406" s="57" t="s">
        <v>36</v>
      </c>
      <c r="G406" s="57" t="s">
        <v>66</v>
      </c>
      <c r="H406" s="57">
        <v>1100</v>
      </c>
      <c r="I406" s="60" t="s">
        <v>131</v>
      </c>
      <c r="J406" s="57" t="s">
        <v>120</v>
      </c>
      <c r="K406" s="39" t="s">
        <v>9</v>
      </c>
      <c r="L406" s="11">
        <v>2.59</v>
      </c>
      <c r="M406" s="33">
        <v>6.2909803921568628</v>
      </c>
      <c r="N406" s="34">
        <v>1.21</v>
      </c>
      <c r="O406" s="33">
        <v>0</v>
      </c>
      <c r="P406" s="47">
        <f t="shared" si="332"/>
        <v>10</v>
      </c>
      <c r="Q406" s="49">
        <f t="shared" ref="Q406" si="378">P406+Q405</f>
        <v>249.96000000000006</v>
      </c>
      <c r="R406" s="90"/>
    </row>
    <row r="407" spans="1:18" outlineLevel="1" x14ac:dyDescent="0.2">
      <c r="A407" s="97"/>
      <c r="B407" s="40">
        <f t="shared" si="249"/>
        <v>404</v>
      </c>
      <c r="C407" s="31" t="s">
        <v>465</v>
      </c>
      <c r="D407" s="68">
        <v>44301</v>
      </c>
      <c r="E407" s="31" t="s">
        <v>37</v>
      </c>
      <c r="F407" s="57" t="s">
        <v>34</v>
      </c>
      <c r="G407" s="57" t="s">
        <v>66</v>
      </c>
      <c r="H407" s="57">
        <v>1170</v>
      </c>
      <c r="I407" s="60" t="s">
        <v>131</v>
      </c>
      <c r="J407" s="57" t="s">
        <v>120</v>
      </c>
      <c r="K407" s="39" t="s">
        <v>56</v>
      </c>
      <c r="L407" s="11">
        <v>4.49</v>
      </c>
      <c r="M407" s="33">
        <v>2.8777259475218662</v>
      </c>
      <c r="N407" s="34">
        <v>1.88</v>
      </c>
      <c r="O407" s="33">
        <v>3.2971428571428572</v>
      </c>
      <c r="P407" s="47">
        <f t="shared" si="332"/>
        <v>-6.2</v>
      </c>
      <c r="Q407" s="49">
        <f t="shared" ref="Q407" si="379">P407+Q406</f>
        <v>243.76000000000008</v>
      </c>
      <c r="R407" s="90"/>
    </row>
    <row r="408" spans="1:18" outlineLevel="1" x14ac:dyDescent="0.2">
      <c r="A408" s="97"/>
      <c r="B408" s="40">
        <f t="shared" si="249"/>
        <v>405</v>
      </c>
      <c r="C408" s="31" t="s">
        <v>459</v>
      </c>
      <c r="D408" s="68">
        <v>44302</v>
      </c>
      <c r="E408" s="31" t="s">
        <v>33</v>
      </c>
      <c r="F408" s="57" t="s">
        <v>36</v>
      </c>
      <c r="G408" s="57" t="s">
        <v>66</v>
      </c>
      <c r="H408" s="57">
        <v>1200</v>
      </c>
      <c r="I408" s="60" t="s">
        <v>131</v>
      </c>
      <c r="J408" s="57" t="s">
        <v>120</v>
      </c>
      <c r="K408" s="39" t="s">
        <v>56</v>
      </c>
      <c r="L408" s="11">
        <v>4.88</v>
      </c>
      <c r="M408" s="33">
        <v>2.5812903225806449</v>
      </c>
      <c r="N408" s="34">
        <v>1.88</v>
      </c>
      <c r="O408" s="33">
        <v>2.9542857142857146</v>
      </c>
      <c r="P408" s="47">
        <f t="shared" si="332"/>
        <v>-5.5</v>
      </c>
      <c r="Q408" s="49">
        <f t="shared" ref="Q408" si="380">P408+Q407</f>
        <v>238.26000000000008</v>
      </c>
      <c r="R408" s="90"/>
    </row>
    <row r="409" spans="1:18" outlineLevel="1" x14ac:dyDescent="0.2">
      <c r="A409" s="97"/>
      <c r="B409" s="40">
        <f t="shared" si="249"/>
        <v>406</v>
      </c>
      <c r="C409" s="31" t="s">
        <v>301</v>
      </c>
      <c r="D409" s="68">
        <v>44302</v>
      </c>
      <c r="E409" s="31" t="s">
        <v>15</v>
      </c>
      <c r="F409" s="57" t="s">
        <v>10</v>
      </c>
      <c r="G409" s="57" t="s">
        <v>66</v>
      </c>
      <c r="H409" s="57">
        <v>1000</v>
      </c>
      <c r="I409" s="60" t="s">
        <v>130</v>
      </c>
      <c r="J409" s="57" t="s">
        <v>120</v>
      </c>
      <c r="K409" s="39" t="s">
        <v>9</v>
      </c>
      <c r="L409" s="11">
        <v>1.66</v>
      </c>
      <c r="M409" s="33">
        <v>15.213414932680537</v>
      </c>
      <c r="N409" s="34">
        <v>1.0900000000000001</v>
      </c>
      <c r="O409" s="33">
        <v>0</v>
      </c>
      <c r="P409" s="47">
        <f t="shared" si="332"/>
        <v>10</v>
      </c>
      <c r="Q409" s="49">
        <f t="shared" ref="Q409" si="381">P409+Q408</f>
        <v>248.26000000000008</v>
      </c>
      <c r="R409" s="90"/>
    </row>
    <row r="410" spans="1:18" outlineLevel="1" x14ac:dyDescent="0.2">
      <c r="A410" s="97"/>
      <c r="B410" s="40">
        <f t="shared" si="249"/>
        <v>407</v>
      </c>
      <c r="C410" s="31" t="s">
        <v>466</v>
      </c>
      <c r="D410" s="68">
        <v>44304</v>
      </c>
      <c r="E410" s="31" t="s">
        <v>76</v>
      </c>
      <c r="F410" s="57" t="s">
        <v>10</v>
      </c>
      <c r="G410" s="57" t="s">
        <v>66</v>
      </c>
      <c r="H410" s="57">
        <v>1400</v>
      </c>
      <c r="I410" s="60" t="s">
        <v>130</v>
      </c>
      <c r="J410" s="57" t="s">
        <v>120</v>
      </c>
      <c r="K410" s="39" t="s">
        <v>8</v>
      </c>
      <c r="L410" s="11">
        <v>7.73</v>
      </c>
      <c r="M410" s="33">
        <v>1.4803703703703703</v>
      </c>
      <c r="N410" s="34">
        <v>2.46</v>
      </c>
      <c r="O410" s="33">
        <v>1.0114285714285716</v>
      </c>
      <c r="P410" s="47">
        <f t="shared" si="332"/>
        <v>0</v>
      </c>
      <c r="Q410" s="49">
        <f t="shared" ref="Q410" si="382">P410+Q409</f>
        <v>248.26000000000008</v>
      </c>
      <c r="R410" s="90"/>
    </row>
    <row r="411" spans="1:18" outlineLevel="1" x14ac:dyDescent="0.2">
      <c r="A411" s="97"/>
      <c r="B411" s="40">
        <f t="shared" si="249"/>
        <v>408</v>
      </c>
      <c r="C411" s="103" t="s">
        <v>467</v>
      </c>
      <c r="D411" s="104">
        <v>44306</v>
      </c>
      <c r="E411" s="103" t="s">
        <v>51</v>
      </c>
      <c r="F411" s="105" t="s">
        <v>36</v>
      </c>
      <c r="G411" s="105" t="s">
        <v>246</v>
      </c>
      <c r="H411" s="105">
        <v>1200</v>
      </c>
      <c r="I411" s="60" t="s">
        <v>131</v>
      </c>
      <c r="J411" s="57" t="s">
        <v>120</v>
      </c>
      <c r="K411" s="39" t="s">
        <v>65</v>
      </c>
      <c r="L411" s="11">
        <v>5.73</v>
      </c>
      <c r="M411" s="33">
        <v>2.114736842105263</v>
      </c>
      <c r="N411" s="34">
        <v>2.04</v>
      </c>
      <c r="O411" s="33">
        <v>2.08</v>
      </c>
      <c r="P411" s="47">
        <f t="shared" si="332"/>
        <v>-4.2</v>
      </c>
      <c r="Q411" s="49">
        <f t="shared" ref="Q411" si="383">P411+Q410</f>
        <v>244.06000000000009</v>
      </c>
      <c r="R411" s="90"/>
    </row>
    <row r="412" spans="1:18" outlineLevel="1" x14ac:dyDescent="0.2">
      <c r="A412" s="97"/>
      <c r="B412" s="40">
        <f t="shared" si="249"/>
        <v>409</v>
      </c>
      <c r="C412" s="103" t="s">
        <v>468</v>
      </c>
      <c r="D412" s="104">
        <v>44306</v>
      </c>
      <c r="E412" s="103" t="s">
        <v>51</v>
      </c>
      <c r="F412" s="105" t="s">
        <v>34</v>
      </c>
      <c r="G412" s="105" t="s">
        <v>66</v>
      </c>
      <c r="H412" s="105">
        <v>1500</v>
      </c>
      <c r="I412" s="60" t="s">
        <v>131</v>
      </c>
      <c r="J412" s="57" t="s">
        <v>120</v>
      </c>
      <c r="K412" s="39" t="s">
        <v>73</v>
      </c>
      <c r="L412" s="11">
        <v>4.63</v>
      </c>
      <c r="M412" s="33">
        <v>2.7441379310344822</v>
      </c>
      <c r="N412" s="34">
        <v>1.51</v>
      </c>
      <c r="O412" s="33">
        <v>0</v>
      </c>
      <c r="P412" s="47">
        <f t="shared" si="332"/>
        <v>-2.7</v>
      </c>
      <c r="Q412" s="49">
        <f t="shared" ref="Q412" si="384">P412+Q411</f>
        <v>241.3600000000001</v>
      </c>
      <c r="R412" s="90"/>
    </row>
    <row r="413" spans="1:18" outlineLevel="1" x14ac:dyDescent="0.2">
      <c r="A413" s="97"/>
      <c r="B413" s="40">
        <f t="shared" si="249"/>
        <v>410</v>
      </c>
      <c r="C413" s="31" t="s">
        <v>443</v>
      </c>
      <c r="D413" s="68">
        <v>44307</v>
      </c>
      <c r="E413" s="31" t="s">
        <v>40</v>
      </c>
      <c r="F413" s="57" t="s">
        <v>25</v>
      </c>
      <c r="G413" s="57" t="s">
        <v>66</v>
      </c>
      <c r="H413" s="57">
        <v>1400</v>
      </c>
      <c r="I413" s="60" t="s">
        <v>130</v>
      </c>
      <c r="J413" s="57" t="s">
        <v>120</v>
      </c>
      <c r="K413" s="39" t="s">
        <v>56</v>
      </c>
      <c r="L413" s="11">
        <v>3.65</v>
      </c>
      <c r="M413" s="33">
        <v>3.7819047619047619</v>
      </c>
      <c r="N413" s="34">
        <v>1.7</v>
      </c>
      <c r="O413" s="33">
        <v>0</v>
      </c>
      <c r="P413" s="47">
        <f t="shared" si="332"/>
        <v>-3.8</v>
      </c>
      <c r="Q413" s="49">
        <f t="shared" ref="Q413" si="385">P413+Q412</f>
        <v>237.56000000000009</v>
      </c>
      <c r="R413" s="90"/>
    </row>
    <row r="414" spans="1:18" outlineLevel="1" x14ac:dyDescent="0.2">
      <c r="A414" s="97"/>
      <c r="B414" s="40">
        <f t="shared" si="249"/>
        <v>411</v>
      </c>
      <c r="C414" s="31" t="s">
        <v>469</v>
      </c>
      <c r="D414" s="68">
        <v>44307</v>
      </c>
      <c r="E414" s="31" t="s">
        <v>40</v>
      </c>
      <c r="F414" s="57" t="s">
        <v>36</v>
      </c>
      <c r="G414" s="57" t="s">
        <v>66</v>
      </c>
      <c r="H414" s="57">
        <v>1100</v>
      </c>
      <c r="I414" s="60" t="s">
        <v>130</v>
      </c>
      <c r="J414" s="57" t="s">
        <v>120</v>
      </c>
      <c r="K414" s="39" t="s">
        <v>12</v>
      </c>
      <c r="L414" s="11">
        <v>3.42</v>
      </c>
      <c r="M414" s="33">
        <v>4.1117948717948716</v>
      </c>
      <c r="N414" s="34">
        <v>1.47</v>
      </c>
      <c r="O414" s="33">
        <v>0</v>
      </c>
      <c r="P414" s="47">
        <f t="shared" si="332"/>
        <v>-4.0999999999999996</v>
      </c>
      <c r="Q414" s="49">
        <f t="shared" ref="Q414" si="386">P414+Q413</f>
        <v>233.46000000000009</v>
      </c>
      <c r="R414" s="90"/>
    </row>
    <row r="415" spans="1:18" outlineLevel="1" x14ac:dyDescent="0.2">
      <c r="A415" s="97"/>
      <c r="B415" s="40">
        <f t="shared" si="249"/>
        <v>412</v>
      </c>
      <c r="C415" s="31" t="s">
        <v>470</v>
      </c>
      <c r="D415" s="68">
        <v>44307</v>
      </c>
      <c r="E415" s="31" t="s">
        <v>40</v>
      </c>
      <c r="F415" s="57" t="s">
        <v>10</v>
      </c>
      <c r="G415" s="57" t="s">
        <v>66</v>
      </c>
      <c r="H415" s="57">
        <v>1100</v>
      </c>
      <c r="I415" s="60" t="s">
        <v>130</v>
      </c>
      <c r="J415" s="57" t="s">
        <v>120</v>
      </c>
      <c r="K415" s="39" t="s">
        <v>65</v>
      </c>
      <c r="L415" s="11">
        <v>65</v>
      </c>
      <c r="M415" s="33">
        <v>0.15687499999999999</v>
      </c>
      <c r="N415" s="34">
        <v>8.59</v>
      </c>
      <c r="O415" s="33">
        <v>0.02</v>
      </c>
      <c r="P415" s="47">
        <f t="shared" si="332"/>
        <v>-0.2</v>
      </c>
      <c r="Q415" s="49">
        <f t="shared" ref="Q415" si="387">P415+Q414</f>
        <v>233.2600000000001</v>
      </c>
      <c r="R415" s="90"/>
    </row>
    <row r="416" spans="1:18" outlineLevel="1" x14ac:dyDescent="0.2">
      <c r="A416" s="97"/>
      <c r="B416" s="40">
        <f t="shared" si="249"/>
        <v>413</v>
      </c>
      <c r="C416" s="31" t="s">
        <v>471</v>
      </c>
      <c r="D416" s="68">
        <v>44308</v>
      </c>
      <c r="E416" s="31" t="s">
        <v>87</v>
      </c>
      <c r="F416" s="57" t="s">
        <v>25</v>
      </c>
      <c r="G416" s="57" t="s">
        <v>66</v>
      </c>
      <c r="H416" s="57">
        <v>1100</v>
      </c>
      <c r="I416" s="60" t="s">
        <v>131</v>
      </c>
      <c r="J416" s="57" t="s">
        <v>120</v>
      </c>
      <c r="K416" s="39" t="s">
        <v>12</v>
      </c>
      <c r="L416" s="11">
        <v>1.41</v>
      </c>
      <c r="M416" s="33">
        <v>24.415628177196801</v>
      </c>
      <c r="N416" s="34">
        <v>1.1299999999999999</v>
      </c>
      <c r="O416" s="33">
        <v>0</v>
      </c>
      <c r="P416" s="47">
        <f t="shared" si="332"/>
        <v>-24.4</v>
      </c>
      <c r="Q416" s="49">
        <f t="shared" ref="Q416" si="388">P416+Q415</f>
        <v>208.8600000000001</v>
      </c>
      <c r="R416" s="90"/>
    </row>
    <row r="417" spans="1:18" outlineLevel="1" x14ac:dyDescent="0.2">
      <c r="A417" s="97"/>
      <c r="B417" s="40">
        <f t="shared" si="249"/>
        <v>414</v>
      </c>
      <c r="C417" s="31" t="s">
        <v>472</v>
      </c>
      <c r="D417" s="68">
        <v>44308</v>
      </c>
      <c r="E417" s="31" t="s">
        <v>87</v>
      </c>
      <c r="F417" s="57" t="s">
        <v>36</v>
      </c>
      <c r="G417" s="57" t="s">
        <v>66</v>
      </c>
      <c r="H417" s="57">
        <v>1200</v>
      </c>
      <c r="I417" s="60" t="s">
        <v>131</v>
      </c>
      <c r="J417" s="57" t="s">
        <v>120</v>
      </c>
      <c r="K417" s="39" t="s">
        <v>12</v>
      </c>
      <c r="L417" s="11">
        <v>4.3</v>
      </c>
      <c r="M417" s="33">
        <v>3.0205698005698003</v>
      </c>
      <c r="N417" s="34">
        <v>1.57</v>
      </c>
      <c r="O417" s="33">
        <v>0</v>
      </c>
      <c r="P417" s="47">
        <f t="shared" si="332"/>
        <v>-3</v>
      </c>
      <c r="Q417" s="49">
        <f t="shared" ref="Q417" si="389">P417+Q416</f>
        <v>205.8600000000001</v>
      </c>
      <c r="R417" s="90"/>
    </row>
    <row r="418" spans="1:18" outlineLevel="1" x14ac:dyDescent="0.2">
      <c r="A418" s="97"/>
      <c r="B418" s="40">
        <f t="shared" si="249"/>
        <v>415</v>
      </c>
      <c r="C418" s="31" t="s">
        <v>150</v>
      </c>
      <c r="D418" s="68">
        <v>44308</v>
      </c>
      <c r="E418" s="31" t="s">
        <v>87</v>
      </c>
      <c r="F418" s="57" t="s">
        <v>41</v>
      </c>
      <c r="G418" s="57" t="s">
        <v>69</v>
      </c>
      <c r="H418" s="57">
        <v>1100</v>
      </c>
      <c r="I418" s="60" t="s">
        <v>131</v>
      </c>
      <c r="J418" s="57" t="s">
        <v>120</v>
      </c>
      <c r="K418" s="39" t="s">
        <v>9</v>
      </c>
      <c r="L418" s="11">
        <v>2.14</v>
      </c>
      <c r="M418" s="33">
        <v>8.7960572337042908</v>
      </c>
      <c r="N418" s="34">
        <v>1.35</v>
      </c>
      <c r="O418" s="33">
        <v>0</v>
      </c>
      <c r="P418" s="47">
        <f t="shared" si="332"/>
        <v>10</v>
      </c>
      <c r="Q418" s="49">
        <f t="shared" ref="Q418" si="390">P418+Q417</f>
        <v>215.8600000000001</v>
      </c>
      <c r="R418" s="90"/>
    </row>
    <row r="419" spans="1:18" outlineLevel="1" x14ac:dyDescent="0.2">
      <c r="A419" s="97"/>
      <c r="B419" s="40">
        <f t="shared" si="249"/>
        <v>416</v>
      </c>
      <c r="C419" s="31" t="s">
        <v>473</v>
      </c>
      <c r="D419" s="68">
        <v>44308</v>
      </c>
      <c r="E419" s="31" t="s">
        <v>44</v>
      </c>
      <c r="F419" s="57" t="s">
        <v>36</v>
      </c>
      <c r="G419" s="57" t="s">
        <v>66</v>
      </c>
      <c r="H419" s="57">
        <v>1200</v>
      </c>
      <c r="I419" s="60" t="s">
        <v>130</v>
      </c>
      <c r="J419" s="57" t="s">
        <v>120</v>
      </c>
      <c r="K419" s="39" t="s">
        <v>9</v>
      </c>
      <c r="L419" s="11">
        <v>4.9000000000000004</v>
      </c>
      <c r="M419" s="33">
        <v>2.5560448807854135</v>
      </c>
      <c r="N419" s="34">
        <v>1.87</v>
      </c>
      <c r="O419" s="33">
        <v>2.8957142857142859</v>
      </c>
      <c r="P419" s="47">
        <f t="shared" si="332"/>
        <v>12.5</v>
      </c>
      <c r="Q419" s="49">
        <f t="shared" ref="Q419" si="391">P419+Q418</f>
        <v>228.3600000000001</v>
      </c>
      <c r="R419" s="90"/>
    </row>
    <row r="420" spans="1:18" outlineLevel="1" x14ac:dyDescent="0.2">
      <c r="A420" s="97"/>
      <c r="B420" s="40">
        <f t="shared" si="249"/>
        <v>417</v>
      </c>
      <c r="C420" s="31" t="s">
        <v>442</v>
      </c>
      <c r="D420" s="68">
        <v>44308</v>
      </c>
      <c r="E420" s="31" t="s">
        <v>44</v>
      </c>
      <c r="F420" s="57" t="s">
        <v>36</v>
      </c>
      <c r="G420" s="57" t="s">
        <v>66</v>
      </c>
      <c r="H420" s="57">
        <v>1200</v>
      </c>
      <c r="I420" s="60" t="s">
        <v>130</v>
      </c>
      <c r="J420" s="57" t="s">
        <v>120</v>
      </c>
      <c r="K420" s="39" t="s">
        <v>85</v>
      </c>
      <c r="L420" s="11">
        <v>11</v>
      </c>
      <c r="M420" s="33">
        <v>1</v>
      </c>
      <c r="N420" s="34">
        <v>2.85</v>
      </c>
      <c r="O420" s="33">
        <v>0.53500000000000003</v>
      </c>
      <c r="P420" s="47">
        <f t="shared" si="332"/>
        <v>-1.5</v>
      </c>
      <c r="Q420" s="49">
        <f t="shared" ref="Q420" si="392">P420+Q419</f>
        <v>226.8600000000001</v>
      </c>
      <c r="R420" s="90"/>
    </row>
    <row r="421" spans="1:18" outlineLevel="1" x14ac:dyDescent="0.2">
      <c r="A421" s="97"/>
      <c r="B421" s="40">
        <f t="shared" si="249"/>
        <v>418</v>
      </c>
      <c r="C421" s="31" t="s">
        <v>474</v>
      </c>
      <c r="D421" s="68">
        <v>44309</v>
      </c>
      <c r="E421" s="31" t="s">
        <v>54</v>
      </c>
      <c r="F421" s="57" t="s">
        <v>25</v>
      </c>
      <c r="G421" s="57" t="s">
        <v>246</v>
      </c>
      <c r="H421" s="57">
        <v>1100</v>
      </c>
      <c r="I421" s="60" t="s">
        <v>131</v>
      </c>
      <c r="J421" s="57" t="s">
        <v>120</v>
      </c>
      <c r="K421" s="39" t="s">
        <v>56</v>
      </c>
      <c r="L421" s="11">
        <v>5.84</v>
      </c>
      <c r="M421" s="33">
        <v>2.0558974358974358</v>
      </c>
      <c r="N421" s="34">
        <v>2.16</v>
      </c>
      <c r="O421" s="33">
        <v>1.7766666666666673</v>
      </c>
      <c r="P421" s="47">
        <f t="shared" si="332"/>
        <v>-3.8</v>
      </c>
      <c r="Q421" s="49">
        <f t="shared" ref="Q421" si="393">P421+Q420</f>
        <v>223.06000000000009</v>
      </c>
      <c r="R421" s="90"/>
    </row>
    <row r="422" spans="1:18" outlineLevel="1" x14ac:dyDescent="0.2">
      <c r="A422" s="97"/>
      <c r="B422" s="40">
        <f t="shared" si="249"/>
        <v>419</v>
      </c>
      <c r="C422" s="31" t="s">
        <v>475</v>
      </c>
      <c r="D422" s="68">
        <v>44309</v>
      </c>
      <c r="E422" s="31" t="s">
        <v>54</v>
      </c>
      <c r="F422" s="57" t="s">
        <v>25</v>
      </c>
      <c r="G422" s="57" t="s">
        <v>246</v>
      </c>
      <c r="H422" s="57">
        <v>1100</v>
      </c>
      <c r="I422" s="60" t="s">
        <v>131</v>
      </c>
      <c r="J422" s="57" t="s">
        <v>120</v>
      </c>
      <c r="K422" s="39" t="s">
        <v>85</v>
      </c>
      <c r="L422" s="11">
        <v>4.4000000000000004</v>
      </c>
      <c r="M422" s="33">
        <v>2.9316701607267643</v>
      </c>
      <c r="N422" s="34">
        <v>2</v>
      </c>
      <c r="O422" s="33">
        <v>2.96</v>
      </c>
      <c r="P422" s="47">
        <f t="shared" si="332"/>
        <v>-5.9</v>
      </c>
      <c r="Q422" s="49">
        <f t="shared" ref="Q422" si="394">P422+Q421</f>
        <v>217.16000000000008</v>
      </c>
      <c r="R422" s="90"/>
    </row>
    <row r="423" spans="1:18" outlineLevel="1" x14ac:dyDescent="0.2">
      <c r="A423" s="97"/>
      <c r="B423" s="40">
        <f t="shared" si="249"/>
        <v>420</v>
      </c>
      <c r="C423" s="31" t="s">
        <v>476</v>
      </c>
      <c r="D423" s="68">
        <v>44309</v>
      </c>
      <c r="E423" s="31" t="s">
        <v>54</v>
      </c>
      <c r="F423" s="57" t="s">
        <v>25</v>
      </c>
      <c r="G423" s="57" t="s">
        <v>246</v>
      </c>
      <c r="H423" s="57">
        <v>1100</v>
      </c>
      <c r="I423" s="60" t="s">
        <v>131</v>
      </c>
      <c r="J423" s="57" t="s">
        <v>120</v>
      </c>
      <c r="K423" s="39" t="s">
        <v>110</v>
      </c>
      <c r="L423" s="11">
        <v>10.7</v>
      </c>
      <c r="M423" s="33">
        <v>1.0279487179487179</v>
      </c>
      <c r="N423" s="34">
        <v>3.4</v>
      </c>
      <c r="O423" s="33">
        <v>0.44500000000000006</v>
      </c>
      <c r="P423" s="47">
        <f t="shared" si="332"/>
        <v>-1.5</v>
      </c>
      <c r="Q423" s="49">
        <f t="shared" ref="Q423" si="395">P423+Q422</f>
        <v>215.66000000000008</v>
      </c>
      <c r="R423" s="90"/>
    </row>
    <row r="424" spans="1:18" outlineLevel="1" x14ac:dyDescent="0.2">
      <c r="A424" s="97"/>
      <c r="B424" s="40">
        <f t="shared" si="249"/>
        <v>421</v>
      </c>
      <c r="C424" s="31" t="s">
        <v>477</v>
      </c>
      <c r="D424" s="68">
        <v>44309</v>
      </c>
      <c r="E424" s="31" t="s">
        <v>54</v>
      </c>
      <c r="F424" s="57" t="s">
        <v>34</v>
      </c>
      <c r="G424" s="57" t="s">
        <v>69</v>
      </c>
      <c r="H424" s="57">
        <v>1000</v>
      </c>
      <c r="I424" s="60" t="s">
        <v>131</v>
      </c>
      <c r="J424" s="57" t="s">
        <v>120</v>
      </c>
      <c r="K424" s="39" t="s">
        <v>12</v>
      </c>
      <c r="L424" s="11">
        <v>3.82</v>
      </c>
      <c r="M424" s="33">
        <v>3.5533333333333341</v>
      </c>
      <c r="N424" s="34">
        <v>1.46</v>
      </c>
      <c r="O424" s="33">
        <v>0</v>
      </c>
      <c r="P424" s="47">
        <f t="shared" si="332"/>
        <v>-3.6</v>
      </c>
      <c r="Q424" s="49">
        <f t="shared" ref="Q424" si="396">P424+Q423</f>
        <v>212.06000000000009</v>
      </c>
      <c r="R424" s="90"/>
    </row>
    <row r="425" spans="1:18" outlineLevel="1" x14ac:dyDescent="0.2">
      <c r="A425" s="97"/>
      <c r="B425" s="40">
        <f t="shared" si="249"/>
        <v>422</v>
      </c>
      <c r="C425" s="31" t="s">
        <v>478</v>
      </c>
      <c r="D425" s="68">
        <v>44310</v>
      </c>
      <c r="E425" s="31" t="s">
        <v>49</v>
      </c>
      <c r="F425" s="57" t="s">
        <v>25</v>
      </c>
      <c r="G425" s="57" t="s">
        <v>246</v>
      </c>
      <c r="H425" s="57">
        <v>1100</v>
      </c>
      <c r="I425" s="60" t="s">
        <v>131</v>
      </c>
      <c r="J425" s="57" t="s">
        <v>120</v>
      </c>
      <c r="K425" s="39" t="s">
        <v>9</v>
      </c>
      <c r="L425" s="11">
        <v>1.59</v>
      </c>
      <c r="M425" s="33">
        <v>16.917894736842104</v>
      </c>
      <c r="N425" s="34">
        <v>1.08</v>
      </c>
      <c r="O425" s="33">
        <v>0</v>
      </c>
      <c r="P425" s="47">
        <f t="shared" si="332"/>
        <v>10</v>
      </c>
      <c r="Q425" s="49">
        <f t="shared" ref="Q425" si="397">P425+Q424</f>
        <v>222.06000000000009</v>
      </c>
      <c r="R425" s="90"/>
    </row>
    <row r="426" spans="1:18" outlineLevel="1" x14ac:dyDescent="0.2">
      <c r="A426" s="97"/>
      <c r="B426" s="40">
        <f t="shared" si="249"/>
        <v>423</v>
      </c>
      <c r="C426" s="31" t="s">
        <v>479</v>
      </c>
      <c r="D426" s="68">
        <v>44310</v>
      </c>
      <c r="E426" s="31" t="s">
        <v>49</v>
      </c>
      <c r="F426" s="57" t="s">
        <v>25</v>
      </c>
      <c r="G426" s="57" t="s">
        <v>246</v>
      </c>
      <c r="H426" s="57">
        <v>1100</v>
      </c>
      <c r="I426" s="60" t="s">
        <v>131</v>
      </c>
      <c r="J426" s="57" t="s">
        <v>120</v>
      </c>
      <c r="K426" s="39" t="s">
        <v>56</v>
      </c>
      <c r="L426" s="11">
        <v>17.07</v>
      </c>
      <c r="M426" s="33">
        <v>0.62250000000000005</v>
      </c>
      <c r="N426" s="34">
        <v>2.7</v>
      </c>
      <c r="O426" s="33">
        <v>0.36571428571428577</v>
      </c>
      <c r="P426" s="47">
        <f t="shared" si="332"/>
        <v>-1</v>
      </c>
      <c r="Q426" s="49">
        <f t="shared" ref="Q426" si="398">P426+Q425</f>
        <v>221.06000000000009</v>
      </c>
      <c r="R426" s="90"/>
    </row>
    <row r="427" spans="1:18" outlineLevel="1" x14ac:dyDescent="0.2">
      <c r="A427" s="97"/>
      <c r="B427" s="40">
        <f t="shared" si="249"/>
        <v>424</v>
      </c>
      <c r="C427" s="31" t="s">
        <v>480</v>
      </c>
      <c r="D427" s="68">
        <v>44311</v>
      </c>
      <c r="E427" s="31" t="s">
        <v>31</v>
      </c>
      <c r="F427" s="57" t="s">
        <v>41</v>
      </c>
      <c r="G427" s="57" t="s">
        <v>112</v>
      </c>
      <c r="H427" s="57">
        <v>1400</v>
      </c>
      <c r="I427" s="60" t="s">
        <v>131</v>
      </c>
      <c r="J427" s="57" t="s">
        <v>120</v>
      </c>
      <c r="K427" s="39" t="s">
        <v>91</v>
      </c>
      <c r="L427" s="11">
        <v>15</v>
      </c>
      <c r="M427" s="33">
        <v>0.71714285714285708</v>
      </c>
      <c r="N427" s="34">
        <v>4.62</v>
      </c>
      <c r="O427" s="33">
        <v>0.20000000000000004</v>
      </c>
      <c r="P427" s="47">
        <f t="shared" si="332"/>
        <v>-0.9</v>
      </c>
      <c r="Q427" s="49">
        <f t="shared" ref="Q427" si="399">P427+Q426</f>
        <v>220.16000000000008</v>
      </c>
      <c r="R427" s="90"/>
    </row>
    <row r="428" spans="1:18" outlineLevel="1" x14ac:dyDescent="0.2">
      <c r="A428" s="97"/>
      <c r="B428" s="40">
        <f t="shared" si="249"/>
        <v>425</v>
      </c>
      <c r="C428" s="31" t="s">
        <v>481</v>
      </c>
      <c r="D428" s="68">
        <v>44314</v>
      </c>
      <c r="E428" s="31" t="s">
        <v>32</v>
      </c>
      <c r="F428" s="57" t="s">
        <v>36</v>
      </c>
      <c r="G428" s="57" t="s">
        <v>66</v>
      </c>
      <c r="H428" s="57">
        <v>1000</v>
      </c>
      <c r="I428" s="60" t="s">
        <v>130</v>
      </c>
      <c r="J428" s="57" t="s">
        <v>120</v>
      </c>
      <c r="K428" s="39" t="s">
        <v>8</v>
      </c>
      <c r="L428" s="11">
        <v>2.8</v>
      </c>
      <c r="M428" s="33">
        <v>5.5434482758620689</v>
      </c>
      <c r="N428" s="34">
        <v>1.37</v>
      </c>
      <c r="O428" s="33">
        <v>0</v>
      </c>
      <c r="P428" s="47">
        <f t="shared" si="332"/>
        <v>-5.5</v>
      </c>
      <c r="Q428" s="49">
        <f t="shared" ref="Q428" si="400">P428+Q427</f>
        <v>214.66000000000008</v>
      </c>
      <c r="R428" s="90"/>
    </row>
    <row r="429" spans="1:18" outlineLevel="1" x14ac:dyDescent="0.2">
      <c r="A429" s="97"/>
      <c r="B429" s="40">
        <f t="shared" si="249"/>
        <v>426</v>
      </c>
      <c r="C429" s="31" t="s">
        <v>254</v>
      </c>
      <c r="D429" s="68">
        <v>44315</v>
      </c>
      <c r="E429" s="31" t="s">
        <v>37</v>
      </c>
      <c r="F429" s="57" t="s">
        <v>36</v>
      </c>
      <c r="G429" s="57" t="s">
        <v>66</v>
      </c>
      <c r="H429" s="57">
        <v>1170</v>
      </c>
      <c r="I429" s="60" t="s">
        <v>131</v>
      </c>
      <c r="J429" s="57" t="s">
        <v>120</v>
      </c>
      <c r="K429" s="39" t="s">
        <v>9</v>
      </c>
      <c r="L429" s="11">
        <v>2</v>
      </c>
      <c r="M429" s="33">
        <v>9.9799999999999986</v>
      </c>
      <c r="N429" s="34">
        <v>1.33</v>
      </c>
      <c r="O429" s="33">
        <v>0</v>
      </c>
      <c r="P429" s="47">
        <f t="shared" si="332"/>
        <v>10</v>
      </c>
      <c r="Q429" s="49">
        <f t="shared" ref="Q429" si="401">P429+Q428</f>
        <v>224.66000000000008</v>
      </c>
      <c r="R429" s="90"/>
    </row>
    <row r="430" spans="1:18" outlineLevel="1" x14ac:dyDescent="0.2">
      <c r="A430" s="97"/>
      <c r="B430" s="40">
        <f t="shared" si="249"/>
        <v>427</v>
      </c>
      <c r="C430" s="31" t="s">
        <v>461</v>
      </c>
      <c r="D430" s="68">
        <v>44315</v>
      </c>
      <c r="E430" s="31" t="s">
        <v>37</v>
      </c>
      <c r="F430" s="57" t="s">
        <v>36</v>
      </c>
      <c r="G430" s="57" t="s">
        <v>66</v>
      </c>
      <c r="H430" s="57">
        <v>1170</v>
      </c>
      <c r="I430" s="60" t="s">
        <v>131</v>
      </c>
      <c r="J430" s="57" t="s">
        <v>120</v>
      </c>
      <c r="K430" s="39" t="s">
        <v>61</v>
      </c>
      <c r="L430" s="11">
        <v>2.92</v>
      </c>
      <c r="M430" s="33">
        <v>5.2153665689149555</v>
      </c>
      <c r="N430" s="34">
        <v>1.51</v>
      </c>
      <c r="O430" s="33">
        <v>0</v>
      </c>
      <c r="P430" s="47">
        <f t="shared" si="332"/>
        <v>-5.2</v>
      </c>
      <c r="Q430" s="49">
        <f t="shared" ref="Q430" si="402">P430+Q429</f>
        <v>219.46000000000009</v>
      </c>
      <c r="R430" s="90"/>
    </row>
    <row r="431" spans="1:18" outlineLevel="1" x14ac:dyDescent="0.2">
      <c r="A431" s="97"/>
      <c r="B431" s="55">
        <f t="shared" si="249"/>
        <v>428</v>
      </c>
      <c r="C431" s="10" t="s">
        <v>464</v>
      </c>
      <c r="D431" s="46">
        <v>44315</v>
      </c>
      <c r="E431" s="10" t="s">
        <v>37</v>
      </c>
      <c r="F431" s="58" t="s">
        <v>34</v>
      </c>
      <c r="G431" s="58" t="s">
        <v>66</v>
      </c>
      <c r="H431" s="58">
        <v>1400</v>
      </c>
      <c r="I431" s="63" t="s">
        <v>131</v>
      </c>
      <c r="J431" s="58" t="s">
        <v>120</v>
      </c>
      <c r="K431" s="41" t="s">
        <v>9</v>
      </c>
      <c r="L431" s="42">
        <v>2.02</v>
      </c>
      <c r="M431" s="43">
        <v>9.8520620842572075</v>
      </c>
      <c r="N431" s="44">
        <v>1.21</v>
      </c>
      <c r="O431" s="43">
        <v>0</v>
      </c>
      <c r="P431" s="48">
        <f t="shared" si="332"/>
        <v>10</v>
      </c>
      <c r="Q431" s="52">
        <f t="shared" ref="Q431" si="403">P431+Q430</f>
        <v>229.46000000000009</v>
      </c>
      <c r="R431" s="90"/>
    </row>
    <row r="432" spans="1:18" outlineLevel="1" collapsed="1" x14ac:dyDescent="0.2">
      <c r="A432" s="97"/>
      <c r="B432" s="40">
        <f t="shared" si="249"/>
        <v>429</v>
      </c>
      <c r="C432" s="31" t="s">
        <v>482</v>
      </c>
      <c r="D432" s="68">
        <v>44317</v>
      </c>
      <c r="E432" s="31" t="s">
        <v>43</v>
      </c>
      <c r="F432" s="57" t="s">
        <v>25</v>
      </c>
      <c r="G432" s="57" t="s">
        <v>246</v>
      </c>
      <c r="H432" s="57">
        <v>1000</v>
      </c>
      <c r="I432" s="60" t="s">
        <v>131</v>
      </c>
      <c r="J432" s="57" t="s">
        <v>120</v>
      </c>
      <c r="K432" s="39" t="s">
        <v>56</v>
      </c>
      <c r="L432" s="11">
        <v>4.5199999999999996</v>
      </c>
      <c r="M432" s="33">
        <v>2.8485714285714288</v>
      </c>
      <c r="N432" s="34">
        <v>1.78</v>
      </c>
      <c r="O432" s="33">
        <v>0</v>
      </c>
      <c r="P432" s="47">
        <f t="shared" si="332"/>
        <v>-2.8</v>
      </c>
      <c r="Q432" s="49">
        <f t="shared" ref="Q432" si="404">P432+Q431</f>
        <v>226.66000000000008</v>
      </c>
      <c r="R432" s="90"/>
    </row>
    <row r="433" spans="1:18" outlineLevel="1" x14ac:dyDescent="0.2">
      <c r="A433" s="97"/>
      <c r="B433" s="40">
        <f t="shared" si="249"/>
        <v>430</v>
      </c>
      <c r="C433" s="31" t="s">
        <v>483</v>
      </c>
      <c r="D433" s="68">
        <v>44318</v>
      </c>
      <c r="E433" s="31" t="s">
        <v>40</v>
      </c>
      <c r="F433" s="57" t="s">
        <v>25</v>
      </c>
      <c r="G433" s="57" t="s">
        <v>66</v>
      </c>
      <c r="H433" s="57">
        <v>1000</v>
      </c>
      <c r="I433" s="60" t="s">
        <v>131</v>
      </c>
      <c r="J433" s="57" t="s">
        <v>120</v>
      </c>
      <c r="K433" s="39" t="s">
        <v>12</v>
      </c>
      <c r="L433" s="11">
        <v>10.59</v>
      </c>
      <c r="M433" s="33">
        <v>1.0468421052631578</v>
      </c>
      <c r="N433" s="34">
        <v>2.2400000000000002</v>
      </c>
      <c r="O433" s="33">
        <v>0.8450000000000002</v>
      </c>
      <c r="P433" s="47">
        <f t="shared" si="332"/>
        <v>0</v>
      </c>
      <c r="Q433" s="49">
        <f t="shared" ref="Q433" si="405">P433+Q432</f>
        <v>226.66000000000008</v>
      </c>
      <c r="R433" s="90"/>
    </row>
    <row r="434" spans="1:18" outlineLevel="1" x14ac:dyDescent="0.2">
      <c r="A434" s="97"/>
      <c r="B434" s="40">
        <f t="shared" si="249"/>
        <v>431</v>
      </c>
      <c r="C434" s="31" t="s">
        <v>484</v>
      </c>
      <c r="D434" s="68">
        <v>44318</v>
      </c>
      <c r="E434" s="31" t="s">
        <v>40</v>
      </c>
      <c r="F434" s="57" t="s">
        <v>25</v>
      </c>
      <c r="G434" s="57" t="s">
        <v>66</v>
      </c>
      <c r="H434" s="57">
        <v>1000</v>
      </c>
      <c r="I434" s="60" t="s">
        <v>131</v>
      </c>
      <c r="J434" s="57" t="s">
        <v>120</v>
      </c>
      <c r="K434" s="39" t="s">
        <v>9</v>
      </c>
      <c r="L434" s="11">
        <v>2.16</v>
      </c>
      <c r="M434" s="33">
        <v>8.6205405405405404</v>
      </c>
      <c r="N434" s="34">
        <v>1.18</v>
      </c>
      <c r="O434" s="33">
        <v>0</v>
      </c>
      <c r="P434" s="47">
        <f t="shared" si="332"/>
        <v>10</v>
      </c>
      <c r="Q434" s="49">
        <f t="shared" ref="Q434" si="406">P434+Q433</f>
        <v>236.66000000000008</v>
      </c>
      <c r="R434" s="90"/>
    </row>
    <row r="435" spans="1:18" outlineLevel="1" x14ac:dyDescent="0.2">
      <c r="A435" s="97"/>
      <c r="B435" s="40">
        <f t="shared" si="249"/>
        <v>432</v>
      </c>
      <c r="C435" s="31" t="s">
        <v>485</v>
      </c>
      <c r="D435" s="68">
        <v>44318</v>
      </c>
      <c r="E435" s="31" t="s">
        <v>486</v>
      </c>
      <c r="F435" s="57" t="s">
        <v>36</v>
      </c>
      <c r="G435" s="57" t="s">
        <v>300</v>
      </c>
      <c r="H435" s="57">
        <v>1000</v>
      </c>
      <c r="I435" s="60" t="s">
        <v>131</v>
      </c>
      <c r="J435" s="57" t="s">
        <v>120</v>
      </c>
      <c r="K435" s="39" t="s">
        <v>9</v>
      </c>
      <c r="L435" s="11">
        <v>2.6</v>
      </c>
      <c r="M435" s="33">
        <v>6.2246153846153849</v>
      </c>
      <c r="N435" s="34">
        <v>1.45</v>
      </c>
      <c r="O435" s="33">
        <v>0</v>
      </c>
      <c r="P435" s="47">
        <f t="shared" si="332"/>
        <v>10</v>
      </c>
      <c r="Q435" s="49">
        <f t="shared" ref="Q435" si="407">P435+Q434</f>
        <v>246.66000000000008</v>
      </c>
      <c r="R435" s="90"/>
    </row>
    <row r="436" spans="1:18" outlineLevel="1" x14ac:dyDescent="0.2">
      <c r="A436" s="97"/>
      <c r="B436" s="40">
        <f t="shared" si="249"/>
        <v>433</v>
      </c>
      <c r="C436" s="31" t="s">
        <v>124</v>
      </c>
      <c r="D436" s="68">
        <v>44319</v>
      </c>
      <c r="E436" s="31" t="s">
        <v>35</v>
      </c>
      <c r="F436" s="57" t="s">
        <v>25</v>
      </c>
      <c r="G436" s="57" t="s">
        <v>66</v>
      </c>
      <c r="H436" s="57">
        <v>1100</v>
      </c>
      <c r="I436" s="60" t="s">
        <v>130</v>
      </c>
      <c r="J436" s="57" t="s">
        <v>120</v>
      </c>
      <c r="K436" s="39" t="s">
        <v>8</v>
      </c>
      <c r="L436" s="11">
        <v>1.81</v>
      </c>
      <c r="M436" s="33">
        <v>12.326153846153844</v>
      </c>
      <c r="N436" s="34">
        <v>1.22</v>
      </c>
      <c r="O436" s="33">
        <v>0</v>
      </c>
      <c r="P436" s="47">
        <f t="shared" si="332"/>
        <v>-12.3</v>
      </c>
      <c r="Q436" s="49">
        <f t="shared" ref="Q436" si="408">P436+Q435</f>
        <v>234.36000000000007</v>
      </c>
      <c r="R436" s="90"/>
    </row>
    <row r="437" spans="1:18" outlineLevel="1" x14ac:dyDescent="0.2">
      <c r="A437" s="97"/>
      <c r="B437" s="40">
        <f t="shared" si="249"/>
        <v>434</v>
      </c>
      <c r="C437" s="31" t="s">
        <v>469</v>
      </c>
      <c r="D437" s="68">
        <v>44319</v>
      </c>
      <c r="E437" s="31" t="s">
        <v>35</v>
      </c>
      <c r="F437" s="57" t="s">
        <v>25</v>
      </c>
      <c r="G437" s="57" t="s">
        <v>66</v>
      </c>
      <c r="H437" s="57">
        <v>1100</v>
      </c>
      <c r="I437" s="60" t="s">
        <v>130</v>
      </c>
      <c r="J437" s="57" t="s">
        <v>120</v>
      </c>
      <c r="K437" s="39" t="s">
        <v>12</v>
      </c>
      <c r="L437" s="11">
        <v>3.05</v>
      </c>
      <c r="M437" s="33">
        <v>4.8763636363636369</v>
      </c>
      <c r="N437" s="34">
        <v>1.34</v>
      </c>
      <c r="O437" s="33">
        <v>0</v>
      </c>
      <c r="P437" s="47">
        <f t="shared" si="332"/>
        <v>-4.9000000000000004</v>
      </c>
      <c r="Q437" s="49">
        <f t="shared" ref="Q437" si="409">P437+Q436</f>
        <v>229.46000000000006</v>
      </c>
      <c r="R437" s="90"/>
    </row>
    <row r="438" spans="1:18" outlineLevel="1" x14ac:dyDescent="0.2">
      <c r="A438" s="97"/>
      <c r="B438" s="40">
        <f t="shared" si="249"/>
        <v>435</v>
      </c>
      <c r="C438" s="31" t="s">
        <v>488</v>
      </c>
      <c r="D438" s="68">
        <v>44320</v>
      </c>
      <c r="E438" s="31" t="s">
        <v>42</v>
      </c>
      <c r="F438" s="57" t="s">
        <v>41</v>
      </c>
      <c r="G438" s="57" t="s">
        <v>246</v>
      </c>
      <c r="H438" s="57">
        <v>1000</v>
      </c>
      <c r="I438" s="60" t="s">
        <v>132</v>
      </c>
      <c r="J438" s="57" t="s">
        <v>120</v>
      </c>
      <c r="K438" s="39" t="s">
        <v>73</v>
      </c>
      <c r="L438" s="11">
        <v>36.340000000000003</v>
      </c>
      <c r="M438" s="33">
        <v>0.28428571428571425</v>
      </c>
      <c r="N438" s="34">
        <v>7.4</v>
      </c>
      <c r="O438" s="33">
        <v>5.000000000000001E-2</v>
      </c>
      <c r="P438" s="47">
        <f t="shared" si="332"/>
        <v>-0.3</v>
      </c>
      <c r="Q438" s="49">
        <f t="shared" ref="Q438" si="410">P438+Q437</f>
        <v>229.16000000000005</v>
      </c>
      <c r="R438" s="90"/>
    </row>
    <row r="439" spans="1:18" outlineLevel="1" x14ac:dyDescent="0.2">
      <c r="A439" s="97"/>
      <c r="B439" s="40">
        <f t="shared" si="249"/>
        <v>436</v>
      </c>
      <c r="C439" s="31" t="s">
        <v>489</v>
      </c>
      <c r="D439" s="68">
        <v>44321</v>
      </c>
      <c r="E439" s="31" t="s">
        <v>42</v>
      </c>
      <c r="F439" s="57" t="s">
        <v>25</v>
      </c>
      <c r="G439" s="57" t="s">
        <v>246</v>
      </c>
      <c r="H439" s="57">
        <v>1000</v>
      </c>
      <c r="I439" s="60" t="s">
        <v>132</v>
      </c>
      <c r="J439" s="57" t="s">
        <v>120</v>
      </c>
      <c r="K439" s="39" t="s">
        <v>8</v>
      </c>
      <c r="L439" s="11">
        <v>2.2200000000000002</v>
      </c>
      <c r="M439" s="33">
        <v>8.2235897435897432</v>
      </c>
      <c r="N439" s="34">
        <v>1.1499999999999999</v>
      </c>
      <c r="O439" s="33">
        <v>0</v>
      </c>
      <c r="P439" s="47">
        <f t="shared" si="332"/>
        <v>-8.1999999999999993</v>
      </c>
      <c r="Q439" s="49">
        <f t="shared" ref="Q439" si="411">P439+Q438</f>
        <v>220.96000000000006</v>
      </c>
      <c r="R439" s="90"/>
    </row>
    <row r="440" spans="1:18" outlineLevel="1" x14ac:dyDescent="0.2">
      <c r="A440" s="97"/>
      <c r="B440" s="40">
        <f t="shared" si="249"/>
        <v>437</v>
      </c>
      <c r="C440" s="31" t="s">
        <v>466</v>
      </c>
      <c r="D440" s="68">
        <v>44321</v>
      </c>
      <c r="E440" s="31" t="s">
        <v>42</v>
      </c>
      <c r="F440" s="57" t="s">
        <v>10</v>
      </c>
      <c r="G440" s="57" t="s">
        <v>66</v>
      </c>
      <c r="H440" s="57">
        <v>1700</v>
      </c>
      <c r="I440" s="60" t="s">
        <v>132</v>
      </c>
      <c r="J440" s="57" t="s">
        <v>120</v>
      </c>
      <c r="K440" s="39" t="s">
        <v>64</v>
      </c>
      <c r="L440" s="11">
        <v>6.12</v>
      </c>
      <c r="M440" s="33">
        <v>1.9587804878048782</v>
      </c>
      <c r="N440" s="34">
        <v>2.0099999999999998</v>
      </c>
      <c r="O440" s="33">
        <v>1.9100000000000001</v>
      </c>
      <c r="P440" s="47">
        <f t="shared" si="332"/>
        <v>-3.9</v>
      </c>
      <c r="Q440" s="49">
        <f t="shared" ref="Q440" si="412">P440+Q439</f>
        <v>217.06000000000006</v>
      </c>
      <c r="R440" s="90"/>
    </row>
    <row r="441" spans="1:18" outlineLevel="1" x14ac:dyDescent="0.2">
      <c r="A441" s="97"/>
      <c r="B441" s="40">
        <f t="shared" si="249"/>
        <v>438</v>
      </c>
      <c r="C441" s="31" t="s">
        <v>490</v>
      </c>
      <c r="D441" s="68">
        <v>44321</v>
      </c>
      <c r="E441" s="31" t="s">
        <v>308</v>
      </c>
      <c r="F441" s="57" t="s">
        <v>36</v>
      </c>
      <c r="G441" s="57" t="s">
        <v>66</v>
      </c>
      <c r="H441" s="57">
        <v>1200</v>
      </c>
      <c r="I441" s="60" t="s">
        <v>131</v>
      </c>
      <c r="J441" s="57" t="s">
        <v>182</v>
      </c>
      <c r="K441" s="39" t="s">
        <v>12</v>
      </c>
      <c r="L441" s="11">
        <v>2.4300000000000002</v>
      </c>
      <c r="M441" s="33">
        <v>6.9691851851851867</v>
      </c>
      <c r="N441" s="34">
        <v>1.33</v>
      </c>
      <c r="O441" s="33">
        <v>0</v>
      </c>
      <c r="P441" s="47">
        <f t="shared" si="332"/>
        <v>-7</v>
      </c>
      <c r="Q441" s="49">
        <f t="shared" ref="Q441" si="413">P441+Q440</f>
        <v>210.06000000000006</v>
      </c>
      <c r="R441" s="90"/>
    </row>
    <row r="442" spans="1:18" outlineLevel="1" x14ac:dyDescent="0.2">
      <c r="A442" s="97"/>
      <c r="B442" s="40">
        <f t="shared" si="249"/>
        <v>439</v>
      </c>
      <c r="C442" s="31" t="s">
        <v>491</v>
      </c>
      <c r="D442" s="68">
        <v>44322</v>
      </c>
      <c r="E442" s="31" t="s">
        <v>42</v>
      </c>
      <c r="F442" s="57" t="s">
        <v>48</v>
      </c>
      <c r="G442" s="57" t="s">
        <v>112</v>
      </c>
      <c r="H442" s="57">
        <v>1400</v>
      </c>
      <c r="I442" s="60" t="s">
        <v>130</v>
      </c>
      <c r="J442" s="57" t="s">
        <v>120</v>
      </c>
      <c r="K442" s="39" t="s">
        <v>65</v>
      </c>
      <c r="L442" s="11">
        <v>216.36</v>
      </c>
      <c r="M442" s="33">
        <v>4.6387559808612436E-2</v>
      </c>
      <c r="N442" s="34">
        <v>21</v>
      </c>
      <c r="O442" s="33">
        <v>0</v>
      </c>
      <c r="P442" s="47">
        <f t="shared" si="332"/>
        <v>0</v>
      </c>
      <c r="Q442" s="49">
        <f t="shared" ref="Q442" si="414">P442+Q441</f>
        <v>210.06000000000006</v>
      </c>
      <c r="R442" s="90"/>
    </row>
    <row r="443" spans="1:18" outlineLevel="1" x14ac:dyDescent="0.2">
      <c r="A443" s="97"/>
      <c r="B443" s="40">
        <f t="shared" si="249"/>
        <v>440</v>
      </c>
      <c r="C443" s="31" t="s">
        <v>472</v>
      </c>
      <c r="D443" s="68">
        <v>44323</v>
      </c>
      <c r="E443" s="31" t="s">
        <v>55</v>
      </c>
      <c r="F443" s="57" t="s">
        <v>25</v>
      </c>
      <c r="G443" s="57" t="s">
        <v>66</v>
      </c>
      <c r="H443" s="57">
        <v>1400</v>
      </c>
      <c r="I443" s="60" t="s">
        <v>130</v>
      </c>
      <c r="J443" s="57" t="s">
        <v>120</v>
      </c>
      <c r="K443" s="39" t="s">
        <v>12</v>
      </c>
      <c r="L443" s="11">
        <v>1.94</v>
      </c>
      <c r="M443" s="33">
        <v>10.588888888888887</v>
      </c>
      <c r="N443" s="34">
        <v>1.2</v>
      </c>
      <c r="O443" s="33">
        <v>0</v>
      </c>
      <c r="P443" s="47">
        <f t="shared" si="332"/>
        <v>-10.6</v>
      </c>
      <c r="Q443" s="49">
        <f t="shared" ref="Q443" si="415">P443+Q442</f>
        <v>199.46000000000006</v>
      </c>
      <c r="R443" s="90"/>
    </row>
    <row r="444" spans="1:18" outlineLevel="1" x14ac:dyDescent="0.2">
      <c r="A444" s="97"/>
      <c r="B444" s="40">
        <f t="shared" si="249"/>
        <v>441</v>
      </c>
      <c r="C444" s="31" t="s">
        <v>492</v>
      </c>
      <c r="D444" s="68">
        <v>44323</v>
      </c>
      <c r="E444" s="31" t="s">
        <v>55</v>
      </c>
      <c r="F444" s="57" t="s">
        <v>34</v>
      </c>
      <c r="G444" s="57" t="s">
        <v>66</v>
      </c>
      <c r="H444" s="57">
        <v>1100</v>
      </c>
      <c r="I444" s="60" t="s">
        <v>130</v>
      </c>
      <c r="J444" s="57" t="s">
        <v>120</v>
      </c>
      <c r="K444" s="39" t="s">
        <v>61</v>
      </c>
      <c r="L444" s="11">
        <v>2.96</v>
      </c>
      <c r="M444" s="33">
        <v>5.0911627906976742</v>
      </c>
      <c r="N444" s="34">
        <v>1.53</v>
      </c>
      <c r="O444" s="33">
        <v>0</v>
      </c>
      <c r="P444" s="47">
        <f t="shared" si="332"/>
        <v>-5.0999999999999996</v>
      </c>
      <c r="Q444" s="49">
        <f t="shared" ref="Q444" si="416">P444+Q443</f>
        <v>194.36000000000007</v>
      </c>
      <c r="R444" s="90"/>
    </row>
    <row r="445" spans="1:18" outlineLevel="1" x14ac:dyDescent="0.2">
      <c r="A445" s="97"/>
      <c r="B445" s="40">
        <f t="shared" si="249"/>
        <v>442</v>
      </c>
      <c r="C445" s="31" t="s">
        <v>493</v>
      </c>
      <c r="D445" s="68">
        <v>44323</v>
      </c>
      <c r="E445" s="31" t="s">
        <v>15</v>
      </c>
      <c r="F445" s="57" t="s">
        <v>10</v>
      </c>
      <c r="G445" s="57" t="s">
        <v>66</v>
      </c>
      <c r="H445" s="57">
        <v>1000</v>
      </c>
      <c r="I445" s="60" t="s">
        <v>130</v>
      </c>
      <c r="J445" s="57" t="s">
        <v>120</v>
      </c>
      <c r="K445" s="39" t="s">
        <v>8</v>
      </c>
      <c r="L445" s="11">
        <v>8.5399999999999991</v>
      </c>
      <c r="M445" s="33">
        <v>1.3305278592375362</v>
      </c>
      <c r="N445" s="34">
        <v>2.35</v>
      </c>
      <c r="O445" s="33">
        <v>0.95272727272727276</v>
      </c>
      <c r="P445" s="47">
        <f t="shared" si="332"/>
        <v>0</v>
      </c>
      <c r="Q445" s="49">
        <f t="shared" ref="Q445" si="417">P445+Q444</f>
        <v>194.36000000000007</v>
      </c>
      <c r="R445" s="90"/>
    </row>
    <row r="446" spans="1:18" outlineLevel="1" x14ac:dyDescent="0.2">
      <c r="A446" s="97"/>
      <c r="B446" s="40">
        <f t="shared" si="249"/>
        <v>443</v>
      </c>
      <c r="C446" s="31" t="s">
        <v>494</v>
      </c>
      <c r="D446" s="68">
        <v>44323</v>
      </c>
      <c r="E446" s="31" t="s">
        <v>15</v>
      </c>
      <c r="F446" s="57" t="s">
        <v>13</v>
      </c>
      <c r="G446" s="57" t="s">
        <v>68</v>
      </c>
      <c r="H446" s="57">
        <v>1200</v>
      </c>
      <c r="I446" s="60" t="s">
        <v>130</v>
      </c>
      <c r="J446" s="57" t="s">
        <v>120</v>
      </c>
      <c r="K446" s="39" t="s">
        <v>61</v>
      </c>
      <c r="L446" s="11">
        <v>5.35</v>
      </c>
      <c r="M446" s="33">
        <v>2.2885714285714283</v>
      </c>
      <c r="N446" s="34">
        <v>1.75</v>
      </c>
      <c r="O446" s="33">
        <v>0</v>
      </c>
      <c r="P446" s="47">
        <f t="shared" si="332"/>
        <v>-2.2999999999999998</v>
      </c>
      <c r="Q446" s="49">
        <f t="shared" ref="Q446" si="418">P446+Q445</f>
        <v>192.06000000000006</v>
      </c>
      <c r="R446" s="90"/>
    </row>
    <row r="447" spans="1:18" outlineLevel="1" x14ac:dyDescent="0.2">
      <c r="A447" s="97"/>
      <c r="B447" s="40">
        <f t="shared" si="249"/>
        <v>444</v>
      </c>
      <c r="C447" s="31" t="s">
        <v>467</v>
      </c>
      <c r="D447" s="68">
        <v>44324</v>
      </c>
      <c r="E447" s="31" t="s">
        <v>49</v>
      </c>
      <c r="F447" s="57" t="s">
        <v>25</v>
      </c>
      <c r="G447" s="57" t="s">
        <v>246</v>
      </c>
      <c r="H447" s="57">
        <v>1200</v>
      </c>
      <c r="I447" s="60" t="s">
        <v>130</v>
      </c>
      <c r="J447" s="57" t="s">
        <v>120</v>
      </c>
      <c r="K447" s="39" t="s">
        <v>56</v>
      </c>
      <c r="L447" s="11">
        <v>13.65</v>
      </c>
      <c r="M447" s="33">
        <v>0.78843137254901952</v>
      </c>
      <c r="N447" s="34">
        <v>2.16</v>
      </c>
      <c r="O447" s="33">
        <v>0.69333333333333291</v>
      </c>
      <c r="P447" s="47">
        <f t="shared" si="332"/>
        <v>-1.5</v>
      </c>
      <c r="Q447" s="49">
        <f t="shared" ref="Q447" si="419">P447+Q446</f>
        <v>190.56000000000006</v>
      </c>
      <c r="R447" s="90"/>
    </row>
    <row r="448" spans="1:18" outlineLevel="1" x14ac:dyDescent="0.2">
      <c r="A448" s="97"/>
      <c r="B448" s="40">
        <f t="shared" si="249"/>
        <v>445</v>
      </c>
      <c r="C448" s="31" t="s">
        <v>495</v>
      </c>
      <c r="D448" s="68">
        <v>44324</v>
      </c>
      <c r="E448" s="31" t="s">
        <v>53</v>
      </c>
      <c r="F448" s="57" t="s">
        <v>36</v>
      </c>
      <c r="G448" s="57" t="s">
        <v>66</v>
      </c>
      <c r="H448" s="57">
        <v>1200</v>
      </c>
      <c r="I448" s="60" t="s">
        <v>131</v>
      </c>
      <c r="J448" s="57" t="s">
        <v>120</v>
      </c>
      <c r="K448" s="39" t="s">
        <v>9</v>
      </c>
      <c r="L448" s="11">
        <v>1.67</v>
      </c>
      <c r="M448" s="33">
        <v>14.907906976744187</v>
      </c>
      <c r="N448" s="34">
        <v>1.1399999999999999</v>
      </c>
      <c r="O448" s="33">
        <v>0</v>
      </c>
      <c r="P448" s="47">
        <f t="shared" si="332"/>
        <v>10</v>
      </c>
      <c r="Q448" s="49">
        <f t="shared" ref="Q448" si="420">P448+Q447</f>
        <v>200.56000000000006</v>
      </c>
      <c r="R448" s="90"/>
    </row>
    <row r="449" spans="1:18" outlineLevel="1" x14ac:dyDescent="0.2">
      <c r="A449" s="97"/>
      <c r="B449" s="40">
        <f t="shared" si="249"/>
        <v>446</v>
      </c>
      <c r="C449" s="31" t="s">
        <v>496</v>
      </c>
      <c r="D449" s="68">
        <v>44324</v>
      </c>
      <c r="E449" s="31" t="s">
        <v>53</v>
      </c>
      <c r="F449" s="57" t="s">
        <v>46</v>
      </c>
      <c r="G449" s="57" t="s">
        <v>69</v>
      </c>
      <c r="H449" s="57">
        <v>1000</v>
      </c>
      <c r="I449" s="60" t="s">
        <v>131</v>
      </c>
      <c r="J449" s="57" t="s">
        <v>120</v>
      </c>
      <c r="K449" s="39" t="s">
        <v>9</v>
      </c>
      <c r="L449" s="11">
        <v>7.36</v>
      </c>
      <c r="M449" s="33">
        <v>1.5727450980392157</v>
      </c>
      <c r="N449" s="34">
        <v>2.29</v>
      </c>
      <c r="O449" s="33">
        <v>1.1888888888888889</v>
      </c>
      <c r="P449" s="47">
        <f t="shared" si="332"/>
        <v>11.5</v>
      </c>
      <c r="Q449" s="49">
        <f t="shared" ref="Q449" si="421">P449+Q448</f>
        <v>212.06000000000006</v>
      </c>
      <c r="R449" s="90"/>
    </row>
    <row r="450" spans="1:18" outlineLevel="1" x14ac:dyDescent="0.2">
      <c r="A450" s="97"/>
      <c r="B450" s="40">
        <f t="shared" si="249"/>
        <v>447</v>
      </c>
      <c r="C450" s="31" t="s">
        <v>497</v>
      </c>
      <c r="D450" s="68">
        <v>44325</v>
      </c>
      <c r="E450" s="31" t="s">
        <v>32</v>
      </c>
      <c r="F450" s="57" t="s">
        <v>25</v>
      </c>
      <c r="G450" s="57" t="s">
        <v>246</v>
      </c>
      <c r="H450" s="57">
        <v>1100</v>
      </c>
      <c r="I450" s="60" t="s">
        <v>130</v>
      </c>
      <c r="J450" s="57" t="s">
        <v>120</v>
      </c>
      <c r="K450" s="39" t="s">
        <v>65</v>
      </c>
      <c r="L450" s="11">
        <v>4.26</v>
      </c>
      <c r="M450" s="33">
        <v>3.0815384615384609</v>
      </c>
      <c r="N450" s="34">
        <v>1.86</v>
      </c>
      <c r="O450" s="33">
        <v>3.5257142857142858</v>
      </c>
      <c r="P450" s="47">
        <f t="shared" si="332"/>
        <v>-6.6</v>
      </c>
      <c r="Q450" s="49">
        <f t="shared" ref="Q450" si="422">P450+Q449</f>
        <v>205.46000000000006</v>
      </c>
      <c r="R450" s="90"/>
    </row>
    <row r="451" spans="1:18" outlineLevel="1" x14ac:dyDescent="0.2">
      <c r="A451" s="97"/>
      <c r="B451" s="40">
        <f t="shared" si="249"/>
        <v>448</v>
      </c>
      <c r="C451" s="31" t="s">
        <v>498</v>
      </c>
      <c r="D451" s="68">
        <v>44325</v>
      </c>
      <c r="E451" s="31" t="s">
        <v>32</v>
      </c>
      <c r="F451" s="57" t="s">
        <v>36</v>
      </c>
      <c r="G451" s="57" t="s">
        <v>66</v>
      </c>
      <c r="H451" s="57">
        <v>1100</v>
      </c>
      <c r="I451" s="60" t="s">
        <v>130</v>
      </c>
      <c r="J451" s="57" t="s">
        <v>120</v>
      </c>
      <c r="K451" s="39" t="s">
        <v>56</v>
      </c>
      <c r="L451" s="11">
        <v>2.66</v>
      </c>
      <c r="M451" s="33">
        <v>6.0400000000000009</v>
      </c>
      <c r="N451" s="34">
        <v>1.36</v>
      </c>
      <c r="O451" s="33">
        <v>0</v>
      </c>
      <c r="P451" s="47">
        <f t="shared" si="332"/>
        <v>-6</v>
      </c>
      <c r="Q451" s="49">
        <f t="shared" ref="Q451" si="423">P451+Q450</f>
        <v>199.46000000000006</v>
      </c>
      <c r="R451" s="90"/>
    </row>
    <row r="452" spans="1:18" outlineLevel="1" x14ac:dyDescent="0.2">
      <c r="A452" s="97"/>
      <c r="B452" s="40">
        <f t="shared" si="249"/>
        <v>449</v>
      </c>
      <c r="C452" s="31" t="s">
        <v>499</v>
      </c>
      <c r="D452" s="68">
        <v>44325</v>
      </c>
      <c r="E452" s="31" t="s">
        <v>32</v>
      </c>
      <c r="F452" s="57" t="s">
        <v>36</v>
      </c>
      <c r="G452" s="57" t="s">
        <v>66</v>
      </c>
      <c r="H452" s="57">
        <v>1100</v>
      </c>
      <c r="I452" s="60" t="s">
        <v>130</v>
      </c>
      <c r="J452" s="57" t="s">
        <v>120</v>
      </c>
      <c r="K452" s="39" t="s">
        <v>8</v>
      </c>
      <c r="L452" s="11">
        <v>12</v>
      </c>
      <c r="M452" s="33">
        <v>0.90999999999999992</v>
      </c>
      <c r="N452" s="34">
        <v>3.15</v>
      </c>
      <c r="O452" s="33">
        <v>0.40571428571428575</v>
      </c>
      <c r="P452" s="47">
        <f t="shared" si="332"/>
        <v>0</v>
      </c>
      <c r="Q452" s="49">
        <f t="shared" ref="Q452" si="424">P452+Q451</f>
        <v>199.46000000000006</v>
      </c>
      <c r="R452" s="90"/>
    </row>
    <row r="453" spans="1:18" outlineLevel="1" x14ac:dyDescent="0.2">
      <c r="A453" s="97"/>
      <c r="B453" s="40">
        <f t="shared" si="249"/>
        <v>450</v>
      </c>
      <c r="C453" s="31" t="s">
        <v>500</v>
      </c>
      <c r="D453" s="68">
        <v>44326</v>
      </c>
      <c r="E453" s="31" t="s">
        <v>28</v>
      </c>
      <c r="F453" s="57" t="s">
        <v>25</v>
      </c>
      <c r="G453" s="57" t="s">
        <v>66</v>
      </c>
      <c r="H453" s="57">
        <v>1209</v>
      </c>
      <c r="I453" s="60" t="s">
        <v>131</v>
      </c>
      <c r="J453" s="57" t="s">
        <v>120</v>
      </c>
      <c r="K453" s="39" t="s">
        <v>9</v>
      </c>
      <c r="L453" s="11">
        <v>1.65</v>
      </c>
      <c r="M453" s="33">
        <v>15.44</v>
      </c>
      <c r="N453" s="34">
        <v>1.1399999999999999</v>
      </c>
      <c r="O453" s="33">
        <v>0</v>
      </c>
      <c r="P453" s="47">
        <f t="shared" si="332"/>
        <v>10</v>
      </c>
      <c r="Q453" s="49">
        <f t="shared" ref="Q453" si="425">P453+Q452</f>
        <v>209.46000000000006</v>
      </c>
      <c r="R453" s="90"/>
    </row>
    <row r="454" spans="1:18" outlineLevel="1" x14ac:dyDescent="0.2">
      <c r="A454" s="97"/>
      <c r="B454" s="40">
        <f t="shared" si="249"/>
        <v>451</v>
      </c>
      <c r="C454" s="31" t="s">
        <v>501</v>
      </c>
      <c r="D454" s="68">
        <v>44327</v>
      </c>
      <c r="E454" s="31" t="s">
        <v>39</v>
      </c>
      <c r="F454" s="57" t="s">
        <v>36</v>
      </c>
      <c r="G454" s="57" t="s">
        <v>66</v>
      </c>
      <c r="H454" s="57">
        <v>1000</v>
      </c>
      <c r="I454" s="60" t="s">
        <v>130</v>
      </c>
      <c r="J454" s="57" t="s">
        <v>120</v>
      </c>
      <c r="K454" s="39" t="s">
        <v>56</v>
      </c>
      <c r="L454" s="11">
        <v>2.13</v>
      </c>
      <c r="M454" s="33">
        <v>8.879999999999999</v>
      </c>
      <c r="N454" s="34">
        <v>1.37</v>
      </c>
      <c r="O454" s="33">
        <v>0</v>
      </c>
      <c r="P454" s="47">
        <f t="shared" si="332"/>
        <v>-8.9</v>
      </c>
      <c r="Q454" s="49">
        <f t="shared" ref="Q454" si="426">P454+Q453</f>
        <v>200.56000000000006</v>
      </c>
      <c r="R454" s="90"/>
    </row>
    <row r="455" spans="1:18" outlineLevel="1" x14ac:dyDescent="0.2">
      <c r="A455" s="97"/>
      <c r="B455" s="40">
        <f t="shared" si="249"/>
        <v>452</v>
      </c>
      <c r="C455" s="31" t="s">
        <v>502</v>
      </c>
      <c r="D455" s="68">
        <v>44327</v>
      </c>
      <c r="E455" s="31" t="s">
        <v>39</v>
      </c>
      <c r="F455" s="57" t="s">
        <v>36</v>
      </c>
      <c r="G455" s="57" t="s">
        <v>66</v>
      </c>
      <c r="H455" s="57">
        <v>1000</v>
      </c>
      <c r="I455" s="60" t="s">
        <v>130</v>
      </c>
      <c r="J455" s="57" t="s">
        <v>120</v>
      </c>
      <c r="K455" s="39" t="s">
        <v>8</v>
      </c>
      <c r="L455" s="11">
        <v>85</v>
      </c>
      <c r="M455" s="33">
        <v>0.11952380952380953</v>
      </c>
      <c r="N455" s="34">
        <v>23.8</v>
      </c>
      <c r="O455" s="33">
        <v>5.0000000000000001E-3</v>
      </c>
      <c r="P455" s="47">
        <f t="shared" si="332"/>
        <v>0</v>
      </c>
      <c r="Q455" s="49">
        <f t="shared" ref="Q455" si="427">P455+Q454</f>
        <v>200.56000000000006</v>
      </c>
      <c r="R455" s="90"/>
    </row>
    <row r="456" spans="1:18" outlineLevel="1" x14ac:dyDescent="0.2">
      <c r="A456" s="97"/>
      <c r="B456" s="40">
        <f t="shared" si="249"/>
        <v>453</v>
      </c>
      <c r="C456" s="31" t="s">
        <v>503</v>
      </c>
      <c r="D456" s="68">
        <v>44327</v>
      </c>
      <c r="E456" s="31" t="s">
        <v>39</v>
      </c>
      <c r="F456" s="57" t="s">
        <v>10</v>
      </c>
      <c r="G456" s="57" t="s">
        <v>66</v>
      </c>
      <c r="H456" s="57">
        <v>1000</v>
      </c>
      <c r="I456" s="60" t="s">
        <v>130</v>
      </c>
      <c r="J456" s="57" t="s">
        <v>120</v>
      </c>
      <c r="K456" s="39" t="s">
        <v>12</v>
      </c>
      <c r="L456" s="11">
        <v>4.45</v>
      </c>
      <c r="M456" s="33">
        <v>2.9062857142857137</v>
      </c>
      <c r="N456" s="34">
        <v>1.53</v>
      </c>
      <c r="O456" s="33">
        <v>0</v>
      </c>
      <c r="P456" s="47">
        <f t="shared" si="332"/>
        <v>-2.9</v>
      </c>
      <c r="Q456" s="49">
        <f t="shared" ref="Q456" si="428">P456+Q455</f>
        <v>197.66000000000005</v>
      </c>
      <c r="R456" s="90"/>
    </row>
    <row r="457" spans="1:18" outlineLevel="1" x14ac:dyDescent="0.2">
      <c r="A457" s="97"/>
      <c r="B457" s="40">
        <f t="shared" si="249"/>
        <v>454</v>
      </c>
      <c r="C457" s="31" t="s">
        <v>504</v>
      </c>
      <c r="D457" s="68">
        <v>44328</v>
      </c>
      <c r="E457" s="31" t="s">
        <v>44</v>
      </c>
      <c r="F457" s="57" t="s">
        <v>36</v>
      </c>
      <c r="G457" s="57" t="s">
        <v>246</v>
      </c>
      <c r="H457" s="57">
        <v>1000</v>
      </c>
      <c r="I457" s="60" t="s">
        <v>130</v>
      </c>
      <c r="J457" s="57" t="s">
        <v>120</v>
      </c>
      <c r="K457" s="39" t="s">
        <v>9</v>
      </c>
      <c r="L457" s="11">
        <v>3.6</v>
      </c>
      <c r="M457" s="33">
        <v>3.86</v>
      </c>
      <c r="N457" s="34">
        <v>1.59</v>
      </c>
      <c r="O457" s="33">
        <v>0</v>
      </c>
      <c r="P457" s="47">
        <f t="shared" si="332"/>
        <v>10</v>
      </c>
      <c r="Q457" s="49">
        <f t="shared" ref="Q457" si="429">P457+Q456</f>
        <v>207.66000000000005</v>
      </c>
      <c r="R457" s="90"/>
    </row>
    <row r="458" spans="1:18" outlineLevel="1" x14ac:dyDescent="0.2">
      <c r="A458" s="97"/>
      <c r="B458" s="40">
        <f t="shared" si="249"/>
        <v>455</v>
      </c>
      <c r="C458" s="31" t="s">
        <v>506</v>
      </c>
      <c r="D458" s="68">
        <v>44329</v>
      </c>
      <c r="E458" s="31" t="s">
        <v>44</v>
      </c>
      <c r="F458" s="57" t="s">
        <v>25</v>
      </c>
      <c r="G458" s="57" t="s">
        <v>66</v>
      </c>
      <c r="H458" s="57">
        <v>1000</v>
      </c>
      <c r="I458" s="60" t="s">
        <v>128</v>
      </c>
      <c r="J458" s="57" t="s">
        <v>120</v>
      </c>
      <c r="K458" s="39" t="s">
        <v>73</v>
      </c>
      <c r="L458" s="129" t="s">
        <v>514</v>
      </c>
      <c r="M458" s="130"/>
      <c r="N458" s="130"/>
      <c r="O458" s="130"/>
      <c r="P458" s="47">
        <f t="shared" si="332"/>
        <v>0</v>
      </c>
      <c r="Q458" s="49">
        <f t="shared" ref="Q458" si="430">P458+Q457</f>
        <v>207.66000000000005</v>
      </c>
      <c r="R458" s="90"/>
    </row>
    <row r="459" spans="1:18" outlineLevel="1" x14ac:dyDescent="0.2">
      <c r="A459" s="97"/>
      <c r="B459" s="40">
        <f t="shared" si="249"/>
        <v>456</v>
      </c>
      <c r="C459" s="31" t="s">
        <v>505</v>
      </c>
      <c r="D459" s="68">
        <v>44329</v>
      </c>
      <c r="E459" s="31" t="s">
        <v>44</v>
      </c>
      <c r="F459" s="57" t="s">
        <v>10</v>
      </c>
      <c r="G459" s="57" t="s">
        <v>66</v>
      </c>
      <c r="H459" s="57">
        <v>1400</v>
      </c>
      <c r="I459" s="60" t="s">
        <v>128</v>
      </c>
      <c r="J459" s="57" t="s">
        <v>120</v>
      </c>
      <c r="K459" s="39" t="s">
        <v>8</v>
      </c>
      <c r="L459" s="11">
        <v>3.51</v>
      </c>
      <c r="M459" s="33">
        <v>3.9800000000000004</v>
      </c>
      <c r="N459" s="34">
        <v>1.67</v>
      </c>
      <c r="O459" s="33">
        <v>0</v>
      </c>
      <c r="P459" s="47">
        <f t="shared" si="332"/>
        <v>-4</v>
      </c>
      <c r="Q459" s="49">
        <f t="shared" ref="Q459" si="431">P459+Q458</f>
        <v>203.66000000000005</v>
      </c>
      <c r="R459" s="90"/>
    </row>
    <row r="460" spans="1:18" outlineLevel="1" x14ac:dyDescent="0.2">
      <c r="A460" s="97"/>
      <c r="B460" s="40">
        <f t="shared" si="249"/>
        <v>457</v>
      </c>
      <c r="C460" s="31" t="s">
        <v>477</v>
      </c>
      <c r="D460" s="68">
        <v>44329</v>
      </c>
      <c r="E460" s="31" t="s">
        <v>44</v>
      </c>
      <c r="F460" s="57" t="s">
        <v>46</v>
      </c>
      <c r="G460" s="57" t="s">
        <v>147</v>
      </c>
      <c r="H460" s="57">
        <v>1100</v>
      </c>
      <c r="I460" s="60" t="s">
        <v>128</v>
      </c>
      <c r="J460" s="57" t="s">
        <v>120</v>
      </c>
      <c r="K460" s="39" t="s">
        <v>73</v>
      </c>
      <c r="L460" s="11">
        <v>9.61</v>
      </c>
      <c r="M460" s="33">
        <v>1.1573529411764707</v>
      </c>
      <c r="N460" s="34">
        <v>2.99</v>
      </c>
      <c r="O460" s="33">
        <v>0.56000000000000005</v>
      </c>
      <c r="P460" s="47">
        <f t="shared" si="332"/>
        <v>-1.7</v>
      </c>
      <c r="Q460" s="49">
        <f t="shared" ref="Q460" si="432">P460+Q459</f>
        <v>201.96000000000006</v>
      </c>
      <c r="R460" s="90"/>
    </row>
    <row r="461" spans="1:18" outlineLevel="1" x14ac:dyDescent="0.2">
      <c r="A461" s="97"/>
      <c r="B461" s="40">
        <f t="shared" si="249"/>
        <v>458</v>
      </c>
      <c r="C461" s="31" t="s">
        <v>483</v>
      </c>
      <c r="D461" s="68">
        <v>44330</v>
      </c>
      <c r="E461" s="31" t="s">
        <v>510</v>
      </c>
      <c r="F461" s="57" t="s">
        <v>36</v>
      </c>
      <c r="G461" s="57" t="s">
        <v>66</v>
      </c>
      <c r="H461" s="57">
        <v>1000</v>
      </c>
      <c r="I461" s="60" t="s">
        <v>130</v>
      </c>
      <c r="J461" s="57" t="s">
        <v>177</v>
      </c>
      <c r="K461" s="39" t="s">
        <v>9</v>
      </c>
      <c r="L461" s="11">
        <v>3.19</v>
      </c>
      <c r="M461" s="33">
        <v>4.5771428571428565</v>
      </c>
      <c r="N461" s="34">
        <v>1.54</v>
      </c>
      <c r="O461" s="33">
        <v>0</v>
      </c>
      <c r="P461" s="47">
        <f t="shared" si="332"/>
        <v>10</v>
      </c>
      <c r="Q461" s="49">
        <f t="shared" ref="Q461" si="433">P461+Q460</f>
        <v>211.96000000000006</v>
      </c>
      <c r="R461" s="90"/>
    </row>
    <row r="462" spans="1:18" outlineLevel="1" x14ac:dyDescent="0.2">
      <c r="A462" s="97"/>
      <c r="B462" s="40">
        <f t="shared" si="249"/>
        <v>459</v>
      </c>
      <c r="C462" s="31" t="s">
        <v>507</v>
      </c>
      <c r="D462" s="68">
        <v>44330</v>
      </c>
      <c r="E462" s="31" t="s">
        <v>51</v>
      </c>
      <c r="F462" s="57" t="s">
        <v>34</v>
      </c>
      <c r="G462" s="57" t="s">
        <v>66</v>
      </c>
      <c r="H462" s="57">
        <v>1325</v>
      </c>
      <c r="I462" s="60" t="s">
        <v>130</v>
      </c>
      <c r="J462" s="57" t="s">
        <v>120</v>
      </c>
      <c r="K462" s="39" t="s">
        <v>61</v>
      </c>
      <c r="L462" s="11">
        <v>68.23</v>
      </c>
      <c r="M462" s="33">
        <v>0.14880597014925373</v>
      </c>
      <c r="N462" s="34">
        <v>14.08</v>
      </c>
      <c r="O462" s="33">
        <v>0.01</v>
      </c>
      <c r="P462" s="47">
        <f t="shared" si="332"/>
        <v>-0.2</v>
      </c>
      <c r="Q462" s="49">
        <f t="shared" ref="Q462" si="434">P462+Q461</f>
        <v>211.76000000000008</v>
      </c>
      <c r="R462" s="90"/>
    </row>
    <row r="463" spans="1:18" outlineLevel="1" x14ac:dyDescent="0.2">
      <c r="A463" s="97"/>
      <c r="B463" s="40">
        <f t="shared" si="249"/>
        <v>460</v>
      </c>
      <c r="C463" s="31" t="s">
        <v>508</v>
      </c>
      <c r="D463" s="68">
        <v>44330</v>
      </c>
      <c r="E463" s="31" t="s">
        <v>15</v>
      </c>
      <c r="F463" s="57" t="s">
        <v>25</v>
      </c>
      <c r="G463" s="57" t="s">
        <v>66</v>
      </c>
      <c r="H463" s="57">
        <v>1200</v>
      </c>
      <c r="I463" s="60" t="s">
        <v>130</v>
      </c>
      <c r="J463" s="57" t="s">
        <v>120</v>
      </c>
      <c r="K463" s="39" t="s">
        <v>12</v>
      </c>
      <c r="L463" s="11">
        <v>8.3800000000000008</v>
      </c>
      <c r="M463" s="33">
        <v>1.3585573539760729</v>
      </c>
      <c r="N463" s="34">
        <v>1.87</v>
      </c>
      <c r="O463" s="33">
        <v>1.5242857142857145</v>
      </c>
      <c r="P463" s="47">
        <f t="shared" si="332"/>
        <v>0</v>
      </c>
      <c r="Q463" s="49">
        <f t="shared" ref="Q463" si="435">P463+Q462</f>
        <v>211.76000000000008</v>
      </c>
      <c r="R463" s="90"/>
    </row>
    <row r="464" spans="1:18" outlineLevel="1" x14ac:dyDescent="0.2">
      <c r="A464" s="97"/>
      <c r="B464" s="40">
        <f t="shared" si="249"/>
        <v>461</v>
      </c>
      <c r="C464" s="31" t="s">
        <v>480</v>
      </c>
      <c r="D464" s="68">
        <v>44330</v>
      </c>
      <c r="E464" s="31" t="s">
        <v>15</v>
      </c>
      <c r="F464" s="57" t="s">
        <v>10</v>
      </c>
      <c r="G464" s="57" t="s">
        <v>66</v>
      </c>
      <c r="H464" s="57">
        <v>1400</v>
      </c>
      <c r="I464" s="60" t="s">
        <v>130</v>
      </c>
      <c r="J464" s="57" t="s">
        <v>120</v>
      </c>
      <c r="K464" s="39" t="s">
        <v>9</v>
      </c>
      <c r="L464" s="11">
        <v>4.0999999999999996</v>
      </c>
      <c r="M464" s="33">
        <v>3.2120000000000006</v>
      </c>
      <c r="N464" s="34">
        <v>1.53</v>
      </c>
      <c r="O464" s="33"/>
      <c r="P464" s="47">
        <f t="shared" si="332"/>
        <v>10</v>
      </c>
      <c r="Q464" s="49">
        <f t="shared" ref="Q464" si="436">P464+Q463</f>
        <v>221.76000000000008</v>
      </c>
      <c r="R464" s="90"/>
    </row>
    <row r="465" spans="1:18" outlineLevel="1" x14ac:dyDescent="0.2">
      <c r="A465" s="97"/>
      <c r="B465" s="40">
        <f t="shared" si="249"/>
        <v>462</v>
      </c>
      <c r="C465" s="31" t="s">
        <v>509</v>
      </c>
      <c r="D465" s="68">
        <v>44330</v>
      </c>
      <c r="E465" s="31" t="s">
        <v>15</v>
      </c>
      <c r="F465" s="57" t="s">
        <v>48</v>
      </c>
      <c r="G465" s="57" t="s">
        <v>68</v>
      </c>
      <c r="H465" s="57">
        <v>1400</v>
      </c>
      <c r="I465" s="60" t="s">
        <v>130</v>
      </c>
      <c r="J465" s="57" t="s">
        <v>120</v>
      </c>
      <c r="K465" s="39" t="s">
        <v>61</v>
      </c>
      <c r="L465" s="11">
        <v>24</v>
      </c>
      <c r="M465" s="33">
        <v>0.43608695652173912</v>
      </c>
      <c r="N465" s="34">
        <v>7.93</v>
      </c>
      <c r="O465" s="33">
        <v>6.4999999999999974E-2</v>
      </c>
      <c r="P465" s="47">
        <f t="shared" si="332"/>
        <v>-0.5</v>
      </c>
      <c r="Q465" s="49">
        <f t="shared" ref="Q465" si="437">P465+Q464</f>
        <v>221.26000000000008</v>
      </c>
      <c r="R465" s="90"/>
    </row>
    <row r="466" spans="1:18" outlineLevel="1" x14ac:dyDescent="0.2">
      <c r="A466" s="97"/>
      <c r="B466" s="40">
        <f t="shared" si="249"/>
        <v>463</v>
      </c>
      <c r="C466" s="31" t="s">
        <v>511</v>
      </c>
      <c r="D466" s="68">
        <v>44331</v>
      </c>
      <c r="E466" s="31" t="s">
        <v>31</v>
      </c>
      <c r="F466" s="57" t="s">
        <v>25</v>
      </c>
      <c r="G466" s="57" t="s">
        <v>246</v>
      </c>
      <c r="H466" s="57">
        <v>1000</v>
      </c>
      <c r="I466" s="60" t="s">
        <v>130</v>
      </c>
      <c r="J466" s="57" t="s">
        <v>120</v>
      </c>
      <c r="K466" s="39" t="s">
        <v>65</v>
      </c>
      <c r="L466" s="11">
        <v>4.5999999999999996</v>
      </c>
      <c r="M466" s="33">
        <v>2.7717241379310344</v>
      </c>
      <c r="N466" s="34">
        <v>1.94</v>
      </c>
      <c r="O466" s="33">
        <v>2.9466666666666663</v>
      </c>
      <c r="P466" s="47">
        <f t="shared" si="332"/>
        <v>-5.7</v>
      </c>
      <c r="Q466" s="49">
        <f t="shared" ref="Q466" si="438">P466+Q465</f>
        <v>215.56000000000009</v>
      </c>
      <c r="R466" s="90"/>
    </row>
    <row r="467" spans="1:18" outlineLevel="1" x14ac:dyDescent="0.2">
      <c r="A467" s="97"/>
      <c r="B467" s="40">
        <f t="shared" si="249"/>
        <v>464</v>
      </c>
      <c r="C467" s="31" t="s">
        <v>512</v>
      </c>
      <c r="D467" s="68">
        <v>44331</v>
      </c>
      <c r="E467" s="31" t="s">
        <v>31</v>
      </c>
      <c r="F467" s="57" t="s">
        <v>10</v>
      </c>
      <c r="G467" s="57" t="s">
        <v>112</v>
      </c>
      <c r="H467" s="57">
        <v>1000</v>
      </c>
      <c r="I467" s="60" t="s">
        <v>130</v>
      </c>
      <c r="J467" s="57" t="s">
        <v>120</v>
      </c>
      <c r="K467" s="39" t="s">
        <v>12</v>
      </c>
      <c r="L467" s="11">
        <v>71.349999999999994</v>
      </c>
      <c r="M467" s="33">
        <v>0.14148809523809525</v>
      </c>
      <c r="N467" s="34">
        <v>13</v>
      </c>
      <c r="O467" s="33">
        <v>0.01</v>
      </c>
      <c r="P467" s="47">
        <f t="shared" si="332"/>
        <v>0</v>
      </c>
      <c r="Q467" s="49">
        <f t="shared" ref="Q467" si="439">P467+Q466</f>
        <v>215.56000000000009</v>
      </c>
      <c r="R467" s="90"/>
    </row>
    <row r="468" spans="1:18" outlineLevel="1" x14ac:dyDescent="0.2">
      <c r="A468" s="97"/>
      <c r="B468" s="40">
        <f t="shared" si="249"/>
        <v>465</v>
      </c>
      <c r="C468" s="31" t="s">
        <v>513</v>
      </c>
      <c r="D468" s="68">
        <v>44332</v>
      </c>
      <c r="E468" s="31" t="s">
        <v>40</v>
      </c>
      <c r="F468" s="57" t="s">
        <v>25</v>
      </c>
      <c r="G468" s="57" t="s">
        <v>66</v>
      </c>
      <c r="H468" s="57">
        <v>1100</v>
      </c>
      <c r="I468" s="60" t="s">
        <v>130</v>
      </c>
      <c r="J468" s="57" t="s">
        <v>120</v>
      </c>
      <c r="K468" s="39" t="s">
        <v>12</v>
      </c>
      <c r="L468" s="11">
        <v>2.4700000000000002</v>
      </c>
      <c r="M468" s="33">
        <v>6.7889361702127662</v>
      </c>
      <c r="N468" s="34">
        <v>1.32</v>
      </c>
      <c r="O468" s="33">
        <v>0</v>
      </c>
      <c r="P468" s="47">
        <f t="shared" si="332"/>
        <v>-6.8</v>
      </c>
      <c r="Q468" s="49">
        <f t="shared" ref="Q468" si="440">P468+Q467</f>
        <v>208.76000000000008</v>
      </c>
      <c r="R468" s="90"/>
    </row>
    <row r="469" spans="1:18" outlineLevel="1" x14ac:dyDescent="0.2">
      <c r="A469" s="97"/>
      <c r="B469" s="40">
        <f t="shared" si="249"/>
        <v>466</v>
      </c>
      <c r="C469" s="31" t="s">
        <v>515</v>
      </c>
      <c r="D469" s="68">
        <v>44336</v>
      </c>
      <c r="E469" s="31" t="s">
        <v>87</v>
      </c>
      <c r="F469" s="57" t="s">
        <v>25</v>
      </c>
      <c r="G469" s="57" t="s">
        <v>66</v>
      </c>
      <c r="H469" s="57">
        <v>1100</v>
      </c>
      <c r="I469" s="60" t="s">
        <v>132</v>
      </c>
      <c r="J469" s="57" t="s">
        <v>120</v>
      </c>
      <c r="K469" s="39" t="s">
        <v>110</v>
      </c>
      <c r="L469" s="11">
        <v>20.74</v>
      </c>
      <c r="M469" s="33">
        <v>0.505</v>
      </c>
      <c r="N469" s="34">
        <v>3.82</v>
      </c>
      <c r="O469" s="33">
        <v>0.18000000000000005</v>
      </c>
      <c r="P469" s="47">
        <f t="shared" si="332"/>
        <v>-0.7</v>
      </c>
      <c r="Q469" s="49">
        <f t="shared" ref="Q469" si="441">P469+Q468</f>
        <v>208.06000000000009</v>
      </c>
      <c r="R469" s="90"/>
    </row>
    <row r="470" spans="1:18" outlineLevel="1" x14ac:dyDescent="0.2">
      <c r="A470" s="97"/>
      <c r="B470" s="40">
        <f t="shared" si="249"/>
        <v>467</v>
      </c>
      <c r="C470" s="31" t="s">
        <v>343</v>
      </c>
      <c r="D470" s="68">
        <v>44337</v>
      </c>
      <c r="E470" s="31" t="s">
        <v>15</v>
      </c>
      <c r="F470" s="57" t="s">
        <v>25</v>
      </c>
      <c r="G470" s="57" t="s">
        <v>246</v>
      </c>
      <c r="H470" s="57">
        <v>1000</v>
      </c>
      <c r="I470" s="60" t="s">
        <v>130</v>
      </c>
      <c r="J470" s="57" t="s">
        <v>120</v>
      </c>
      <c r="K470" s="39" t="s">
        <v>12</v>
      </c>
      <c r="L470" s="11">
        <v>1.88</v>
      </c>
      <c r="M470" s="33">
        <v>11.394285714285715</v>
      </c>
      <c r="N470" s="34">
        <v>1.32</v>
      </c>
      <c r="O470" s="33">
        <v>0</v>
      </c>
      <c r="P470" s="47">
        <f t="shared" si="332"/>
        <v>-11.4</v>
      </c>
      <c r="Q470" s="49">
        <f t="shared" ref="Q470" si="442">P470+Q469</f>
        <v>196.66000000000008</v>
      </c>
      <c r="R470" s="90"/>
    </row>
    <row r="471" spans="1:18" outlineLevel="1" x14ac:dyDescent="0.2">
      <c r="A471" s="97"/>
      <c r="B471" s="40">
        <f t="shared" si="249"/>
        <v>468</v>
      </c>
      <c r="C471" s="31" t="s">
        <v>517</v>
      </c>
      <c r="D471" s="68">
        <v>44342</v>
      </c>
      <c r="E471" s="31" t="s">
        <v>43</v>
      </c>
      <c r="F471" s="57" t="s">
        <v>25</v>
      </c>
      <c r="G471" s="57" t="s">
        <v>246</v>
      </c>
      <c r="H471" s="57">
        <v>1000</v>
      </c>
      <c r="I471" s="60" t="s">
        <v>130</v>
      </c>
      <c r="J471" s="57" t="s">
        <v>120</v>
      </c>
      <c r="K471" s="39" t="s">
        <v>61</v>
      </c>
      <c r="L471" s="11">
        <v>2.37</v>
      </c>
      <c r="M471" s="33">
        <v>7.2763636363636355</v>
      </c>
      <c r="N471" s="34">
        <v>1.32</v>
      </c>
      <c r="O471" s="33">
        <v>0</v>
      </c>
      <c r="P471" s="47">
        <f t="shared" si="332"/>
        <v>-7.3</v>
      </c>
      <c r="Q471" s="49">
        <f t="shared" ref="Q471" si="443">P471+Q470</f>
        <v>189.36000000000007</v>
      </c>
      <c r="R471" s="90"/>
    </row>
    <row r="472" spans="1:18" outlineLevel="1" x14ac:dyDescent="0.2">
      <c r="A472" s="97"/>
      <c r="B472" s="40">
        <f t="shared" si="249"/>
        <v>469</v>
      </c>
      <c r="C472" s="31" t="s">
        <v>516</v>
      </c>
      <c r="D472" s="68">
        <v>44343</v>
      </c>
      <c r="E472" s="31" t="s">
        <v>26</v>
      </c>
      <c r="F472" s="57" t="s">
        <v>25</v>
      </c>
      <c r="G472" s="57" t="s">
        <v>66</v>
      </c>
      <c r="H472" s="57">
        <v>1000</v>
      </c>
      <c r="I472" s="60" t="s">
        <v>130</v>
      </c>
      <c r="J472" s="57" t="s">
        <v>120</v>
      </c>
      <c r="K472" s="39" t="s">
        <v>61</v>
      </c>
      <c r="L472" s="11">
        <v>7.01</v>
      </c>
      <c r="M472" s="33">
        <v>1.6600000000000001</v>
      </c>
      <c r="N472" s="34">
        <v>2.16</v>
      </c>
      <c r="O472" s="33">
        <v>1.4414285714285715</v>
      </c>
      <c r="P472" s="47">
        <f t="shared" si="332"/>
        <v>-3.1</v>
      </c>
      <c r="Q472" s="49">
        <f t="shared" ref="Q472" si="444">P472+Q471</f>
        <v>186.26000000000008</v>
      </c>
      <c r="R472" s="90"/>
    </row>
    <row r="473" spans="1:18" outlineLevel="1" x14ac:dyDescent="0.2">
      <c r="A473" s="97"/>
      <c r="B473" s="40">
        <f t="shared" si="249"/>
        <v>470</v>
      </c>
      <c r="C473" s="31" t="s">
        <v>429</v>
      </c>
      <c r="D473" s="68">
        <v>44345</v>
      </c>
      <c r="E473" s="31" t="s">
        <v>28</v>
      </c>
      <c r="F473" s="57" t="s">
        <v>25</v>
      </c>
      <c r="G473" s="57" t="s">
        <v>66</v>
      </c>
      <c r="H473" s="57">
        <v>1000</v>
      </c>
      <c r="I473" s="60" t="s">
        <v>131</v>
      </c>
      <c r="J473" s="57" t="s">
        <v>120</v>
      </c>
      <c r="K473" s="39" t="s">
        <v>12</v>
      </c>
      <c r="L473" s="11">
        <v>2.78</v>
      </c>
      <c r="M473" s="33">
        <v>5.5997701149425287</v>
      </c>
      <c r="N473" s="34">
        <v>1.3</v>
      </c>
      <c r="O473" s="33">
        <v>0</v>
      </c>
      <c r="P473" s="47">
        <f t="shared" si="332"/>
        <v>-5.6</v>
      </c>
      <c r="Q473" s="49">
        <f t="shared" ref="Q473" si="445">P473+Q472</f>
        <v>180.66000000000008</v>
      </c>
      <c r="R473" s="90"/>
    </row>
    <row r="474" spans="1:18" outlineLevel="1" x14ac:dyDescent="0.2">
      <c r="A474" s="97"/>
      <c r="B474" s="40">
        <f t="shared" si="249"/>
        <v>471</v>
      </c>
      <c r="C474" s="31" t="s">
        <v>503</v>
      </c>
      <c r="D474" s="68">
        <v>44345</v>
      </c>
      <c r="E474" s="31" t="s">
        <v>28</v>
      </c>
      <c r="F474" s="57" t="s">
        <v>25</v>
      </c>
      <c r="G474" s="57" t="s">
        <v>66</v>
      </c>
      <c r="H474" s="57">
        <v>1000</v>
      </c>
      <c r="I474" s="60" t="s">
        <v>131</v>
      </c>
      <c r="J474" s="57" t="s">
        <v>120</v>
      </c>
      <c r="K474" s="39" t="s">
        <v>8</v>
      </c>
      <c r="L474" s="11">
        <v>3.2</v>
      </c>
      <c r="M474" s="33">
        <v>4.5326007326007325</v>
      </c>
      <c r="N474" s="34">
        <v>1.44</v>
      </c>
      <c r="O474" s="33">
        <v>0</v>
      </c>
      <c r="P474" s="47">
        <f t="shared" si="332"/>
        <v>-4.5</v>
      </c>
      <c r="Q474" s="49">
        <f t="shared" ref="Q474" si="446">P474+Q473</f>
        <v>176.16000000000008</v>
      </c>
      <c r="R474" s="90"/>
    </row>
    <row r="475" spans="1:18" outlineLevel="1" x14ac:dyDescent="0.2">
      <c r="A475" s="97"/>
      <c r="B475" s="40">
        <f t="shared" si="249"/>
        <v>472</v>
      </c>
      <c r="C475" s="31" t="s">
        <v>511</v>
      </c>
      <c r="D475" s="68">
        <v>44346</v>
      </c>
      <c r="E475" s="31" t="s">
        <v>32</v>
      </c>
      <c r="F475" s="57" t="s">
        <v>25</v>
      </c>
      <c r="G475" s="57" t="s">
        <v>246</v>
      </c>
      <c r="H475" s="57">
        <v>1200</v>
      </c>
      <c r="I475" s="60" t="s">
        <v>132</v>
      </c>
      <c r="J475" s="57" t="s">
        <v>120</v>
      </c>
      <c r="K475" s="39" t="s">
        <v>12</v>
      </c>
      <c r="L475" s="11">
        <v>6.67</v>
      </c>
      <c r="M475" s="33">
        <v>1.7722073578595319</v>
      </c>
      <c r="N475" s="34">
        <v>2.19</v>
      </c>
      <c r="O475" s="33">
        <v>1.5088888888888885</v>
      </c>
      <c r="P475" s="47">
        <f t="shared" si="332"/>
        <v>0</v>
      </c>
      <c r="Q475" s="49">
        <f t="shared" ref="Q475" si="447">P475+Q474</f>
        <v>176.16000000000008</v>
      </c>
      <c r="R475" s="90"/>
    </row>
    <row r="476" spans="1:18" outlineLevel="1" x14ac:dyDescent="0.2">
      <c r="A476" s="97"/>
      <c r="B476" s="40">
        <f t="shared" si="249"/>
        <v>473</v>
      </c>
      <c r="C476" s="31" t="s">
        <v>499</v>
      </c>
      <c r="D476" s="68">
        <v>44346</v>
      </c>
      <c r="E476" s="31" t="s">
        <v>518</v>
      </c>
      <c r="F476" s="57" t="s">
        <v>36</v>
      </c>
      <c r="G476" s="57" t="s">
        <v>66</v>
      </c>
      <c r="H476" s="57">
        <v>1100</v>
      </c>
      <c r="I476" s="60" t="s">
        <v>130</v>
      </c>
      <c r="J476" s="57" t="s">
        <v>439</v>
      </c>
      <c r="K476" s="39" t="s">
        <v>12</v>
      </c>
      <c r="L476" s="11">
        <v>1.86</v>
      </c>
      <c r="M476" s="33">
        <v>11.625142857142855</v>
      </c>
      <c r="N476" s="34">
        <v>1.26</v>
      </c>
      <c r="O476" s="33">
        <v>0</v>
      </c>
      <c r="P476" s="47">
        <f t="shared" si="332"/>
        <v>-11.6</v>
      </c>
      <c r="Q476" s="49">
        <f t="shared" ref="Q476" si="448">P476+Q475</f>
        <v>164.56000000000009</v>
      </c>
      <c r="R476" s="90"/>
    </row>
    <row r="477" spans="1:18" outlineLevel="1" x14ac:dyDescent="0.2">
      <c r="A477" s="97"/>
      <c r="B477" s="40">
        <f t="shared" si="249"/>
        <v>474</v>
      </c>
      <c r="C477" s="31" t="s">
        <v>506</v>
      </c>
      <c r="D477" s="68">
        <v>44347</v>
      </c>
      <c r="E477" s="31" t="s">
        <v>44</v>
      </c>
      <c r="F477" s="57" t="s">
        <v>36</v>
      </c>
      <c r="G477" s="57" t="s">
        <v>66</v>
      </c>
      <c r="H477" s="57">
        <v>1200</v>
      </c>
      <c r="I477" s="60" t="s">
        <v>128</v>
      </c>
      <c r="J477" s="57" t="s">
        <v>120</v>
      </c>
      <c r="K477" s="39" t="s">
        <v>8</v>
      </c>
      <c r="L477" s="11">
        <v>33.04</v>
      </c>
      <c r="M477" s="33">
        <v>0.31312499999999999</v>
      </c>
      <c r="N477" s="34">
        <v>4.8099999999999996</v>
      </c>
      <c r="O477" s="33">
        <v>8.0000000000000016E-2</v>
      </c>
      <c r="P477" s="47">
        <f t="shared" si="332"/>
        <v>0</v>
      </c>
      <c r="Q477" s="49">
        <f t="shared" ref="Q477" si="449">P477+Q476</f>
        <v>164.56000000000009</v>
      </c>
      <c r="R477" s="90"/>
    </row>
    <row r="478" spans="1:18" outlineLevel="1" x14ac:dyDescent="0.2">
      <c r="A478" s="97"/>
      <c r="B478" s="55">
        <f t="shared" si="249"/>
        <v>475</v>
      </c>
      <c r="C478" s="10" t="s">
        <v>519</v>
      </c>
      <c r="D478" s="46">
        <v>44347</v>
      </c>
      <c r="E478" s="10" t="s">
        <v>44</v>
      </c>
      <c r="F478" s="58" t="s">
        <v>36</v>
      </c>
      <c r="G478" s="58" t="s">
        <v>66</v>
      </c>
      <c r="H478" s="58">
        <v>1200</v>
      </c>
      <c r="I478" s="63" t="s">
        <v>128</v>
      </c>
      <c r="J478" s="58" t="s">
        <v>120</v>
      </c>
      <c r="K478" s="41" t="s">
        <v>56</v>
      </c>
      <c r="L478" s="42">
        <v>3.73</v>
      </c>
      <c r="M478" s="43">
        <v>3.6545165238678092</v>
      </c>
      <c r="N478" s="44">
        <v>1.46</v>
      </c>
      <c r="O478" s="43">
        <v>0</v>
      </c>
      <c r="P478" s="48">
        <f t="shared" si="332"/>
        <v>-3.7</v>
      </c>
      <c r="Q478" s="52">
        <f t="shared" ref="Q478" si="450">P478+Q477</f>
        <v>160.8600000000001</v>
      </c>
      <c r="R478" s="90"/>
    </row>
    <row r="479" spans="1:18" x14ac:dyDescent="0.2">
      <c r="A479" s="97"/>
      <c r="B479" s="40">
        <f t="shared" si="249"/>
        <v>476</v>
      </c>
      <c r="C479" s="31" t="s">
        <v>520</v>
      </c>
      <c r="D479" s="68">
        <v>44349</v>
      </c>
      <c r="E479" s="31" t="s">
        <v>43</v>
      </c>
      <c r="F479" s="57" t="s">
        <v>25</v>
      </c>
      <c r="G479" s="57" t="s">
        <v>66</v>
      </c>
      <c r="H479" s="57">
        <v>1300</v>
      </c>
      <c r="I479" s="60" t="s">
        <v>131</v>
      </c>
      <c r="J479" s="57" t="s">
        <v>120</v>
      </c>
      <c r="K479" s="39" t="s">
        <v>9</v>
      </c>
      <c r="L479" s="11">
        <v>7.8</v>
      </c>
      <c r="M479" s="33">
        <v>1.4658350803633822</v>
      </c>
      <c r="N479" s="34">
        <v>2.08</v>
      </c>
      <c r="O479" s="33">
        <v>1.3311111111111111</v>
      </c>
      <c r="P479" s="47">
        <f t="shared" si="332"/>
        <v>11.4</v>
      </c>
      <c r="Q479" s="49">
        <f t="shared" ref="Q479" si="451">P479+Q478</f>
        <v>172.2600000000001</v>
      </c>
      <c r="R479" s="90"/>
    </row>
    <row r="480" spans="1:18" x14ac:dyDescent="0.2">
      <c r="A480" s="97"/>
      <c r="B480" s="40">
        <f t="shared" si="249"/>
        <v>477</v>
      </c>
      <c r="C480" s="31" t="s">
        <v>513</v>
      </c>
      <c r="D480" s="68">
        <v>44349</v>
      </c>
      <c r="E480" s="31" t="s">
        <v>43</v>
      </c>
      <c r="F480" s="57" t="s">
        <v>36</v>
      </c>
      <c r="G480" s="57" t="s">
        <v>246</v>
      </c>
      <c r="H480" s="57">
        <v>1400</v>
      </c>
      <c r="I480" s="60" t="s">
        <v>131</v>
      </c>
      <c r="J480" s="57" t="s">
        <v>120</v>
      </c>
      <c r="K480" s="39" t="s">
        <v>12</v>
      </c>
      <c r="L480" s="11">
        <v>2.62</v>
      </c>
      <c r="M480" s="33">
        <v>6.1630769230769218</v>
      </c>
      <c r="N480" s="34">
        <v>1.31</v>
      </c>
      <c r="O480" s="33">
        <v>0</v>
      </c>
      <c r="P480" s="47">
        <f t="shared" si="332"/>
        <v>-6.2</v>
      </c>
      <c r="Q480" s="49">
        <f t="shared" ref="Q480" si="452">P480+Q479</f>
        <v>166.06000000000012</v>
      </c>
      <c r="R480" s="90"/>
    </row>
    <row r="481" spans="1:18" x14ac:dyDescent="0.2">
      <c r="A481" s="97"/>
      <c r="B481" s="40">
        <f t="shared" si="249"/>
        <v>478</v>
      </c>
      <c r="C481" s="31" t="s">
        <v>521</v>
      </c>
      <c r="D481" s="68">
        <v>44350</v>
      </c>
      <c r="E481" s="31" t="s">
        <v>37</v>
      </c>
      <c r="F481" s="57" t="s">
        <v>25</v>
      </c>
      <c r="G481" s="57" t="s">
        <v>246</v>
      </c>
      <c r="H481" s="57">
        <v>1170</v>
      </c>
      <c r="I481" s="60" t="s">
        <v>130</v>
      </c>
      <c r="J481" s="57" t="s">
        <v>120</v>
      </c>
      <c r="K481" s="39" t="s">
        <v>61</v>
      </c>
      <c r="L481" s="11">
        <v>3.4</v>
      </c>
      <c r="M481" s="33">
        <v>4.1873684210526312</v>
      </c>
      <c r="N481" s="34">
        <v>1.62</v>
      </c>
      <c r="O481" s="33">
        <v>0</v>
      </c>
      <c r="P481" s="47">
        <f t="shared" si="332"/>
        <v>-4.2</v>
      </c>
      <c r="Q481" s="49">
        <f t="shared" ref="Q481" si="453">P481+Q480</f>
        <v>161.86000000000013</v>
      </c>
      <c r="R481" s="90"/>
    </row>
    <row r="482" spans="1:18" x14ac:dyDescent="0.2">
      <c r="A482" s="97"/>
      <c r="B482" s="40">
        <f t="shared" si="249"/>
        <v>479</v>
      </c>
      <c r="C482" s="31" t="s">
        <v>522</v>
      </c>
      <c r="D482" s="68">
        <v>44351</v>
      </c>
      <c r="E482" s="31" t="s">
        <v>44</v>
      </c>
      <c r="F482" s="57" t="s">
        <v>34</v>
      </c>
      <c r="G482" s="57" t="s">
        <v>66</v>
      </c>
      <c r="H482" s="57">
        <v>1200</v>
      </c>
      <c r="I482" s="60" t="s">
        <v>128</v>
      </c>
      <c r="J482" s="57" t="s">
        <v>120</v>
      </c>
      <c r="K482" s="39" t="s">
        <v>73</v>
      </c>
      <c r="L482" s="11">
        <v>50</v>
      </c>
      <c r="M482" s="33">
        <v>0.20387755102040817</v>
      </c>
      <c r="N482" s="34">
        <v>9.1300000000000008</v>
      </c>
      <c r="O482" s="33">
        <v>0.02</v>
      </c>
      <c r="P482" s="47">
        <f t="shared" si="332"/>
        <v>-0.2</v>
      </c>
      <c r="Q482" s="49">
        <f t="shared" ref="Q482" si="454">P482+Q481</f>
        <v>161.66000000000014</v>
      </c>
      <c r="R482" s="90"/>
    </row>
    <row r="483" spans="1:18" x14ac:dyDescent="0.2">
      <c r="A483" s="97"/>
      <c r="B483" s="40">
        <f t="shared" si="249"/>
        <v>480</v>
      </c>
      <c r="C483" s="31" t="s">
        <v>523</v>
      </c>
      <c r="D483" s="68">
        <v>44352</v>
      </c>
      <c r="E483" s="31" t="s">
        <v>40</v>
      </c>
      <c r="F483" s="57" t="s">
        <v>25</v>
      </c>
      <c r="G483" s="57" t="s">
        <v>246</v>
      </c>
      <c r="H483" s="57">
        <v>1000</v>
      </c>
      <c r="I483" s="60" t="s">
        <v>130</v>
      </c>
      <c r="J483" s="57" t="s">
        <v>120</v>
      </c>
      <c r="K483" s="39" t="s">
        <v>9</v>
      </c>
      <c r="L483" s="11">
        <v>9.4</v>
      </c>
      <c r="M483" s="33">
        <v>1.1926546003016592</v>
      </c>
      <c r="N483" s="34">
        <v>2.76</v>
      </c>
      <c r="O483" s="33">
        <v>0.66857142857142859</v>
      </c>
      <c r="P483" s="47">
        <f t="shared" si="332"/>
        <v>11.2</v>
      </c>
      <c r="Q483" s="49">
        <f t="shared" ref="Q483" si="455">P483+Q482</f>
        <v>172.86000000000013</v>
      </c>
      <c r="R483" s="90"/>
    </row>
    <row r="484" spans="1:18" x14ac:dyDescent="0.2">
      <c r="A484" s="97"/>
      <c r="B484" s="40">
        <f t="shared" si="249"/>
        <v>481</v>
      </c>
      <c r="C484" s="31" t="s">
        <v>524</v>
      </c>
      <c r="D484" s="68">
        <v>44352</v>
      </c>
      <c r="E484" s="31" t="s">
        <v>40</v>
      </c>
      <c r="F484" s="57" t="s">
        <v>25</v>
      </c>
      <c r="G484" s="57" t="s">
        <v>246</v>
      </c>
      <c r="H484" s="57">
        <v>1000</v>
      </c>
      <c r="I484" s="60" t="s">
        <v>130</v>
      </c>
      <c r="J484" s="57" t="s">
        <v>120</v>
      </c>
      <c r="K484" s="39" t="s">
        <v>12</v>
      </c>
      <c r="L484" s="11">
        <v>12.75</v>
      </c>
      <c r="M484" s="33">
        <v>0.85468085106382963</v>
      </c>
      <c r="N484" s="34">
        <v>3.25</v>
      </c>
      <c r="O484" s="33">
        <v>0.37000000000000011</v>
      </c>
      <c r="P484" s="47">
        <f t="shared" si="332"/>
        <v>0</v>
      </c>
      <c r="Q484" s="49">
        <f t="shared" ref="Q484" si="456">P484+Q483</f>
        <v>172.86000000000013</v>
      </c>
      <c r="R484" s="90"/>
    </row>
    <row r="485" spans="1:18" x14ac:dyDescent="0.2">
      <c r="A485" s="97"/>
      <c r="B485" s="40">
        <f t="shared" si="249"/>
        <v>482</v>
      </c>
      <c r="C485" s="31" t="s">
        <v>525</v>
      </c>
      <c r="D485" s="68">
        <v>44352</v>
      </c>
      <c r="E485" s="31" t="s">
        <v>40</v>
      </c>
      <c r="F485" s="57" t="s">
        <v>25</v>
      </c>
      <c r="G485" s="57" t="s">
        <v>246</v>
      </c>
      <c r="H485" s="57">
        <v>1000</v>
      </c>
      <c r="I485" s="60" t="s">
        <v>130</v>
      </c>
      <c r="J485" s="57" t="s">
        <v>120</v>
      </c>
      <c r="K485" s="39" t="s">
        <v>65</v>
      </c>
      <c r="L485" s="11">
        <v>3.1</v>
      </c>
      <c r="M485" s="33">
        <v>4.7706184012066366</v>
      </c>
      <c r="N485" s="34">
        <v>1.5</v>
      </c>
      <c r="O485" s="33">
        <v>0</v>
      </c>
      <c r="P485" s="47">
        <f t="shared" si="332"/>
        <v>-4.8</v>
      </c>
      <c r="Q485" s="49">
        <f t="shared" ref="Q485" si="457">P485+Q484</f>
        <v>168.06000000000012</v>
      </c>
      <c r="R485" s="90"/>
    </row>
    <row r="486" spans="1:18" x14ac:dyDescent="0.2">
      <c r="A486" s="97"/>
      <c r="B486" s="40">
        <f t="shared" si="249"/>
        <v>483</v>
      </c>
      <c r="C486" s="31" t="s">
        <v>526</v>
      </c>
      <c r="D486" s="68">
        <v>44352</v>
      </c>
      <c r="E486" s="31" t="s">
        <v>40</v>
      </c>
      <c r="F486" s="57" t="s">
        <v>36</v>
      </c>
      <c r="G486" s="57" t="s">
        <v>66</v>
      </c>
      <c r="H486" s="57">
        <v>1300</v>
      </c>
      <c r="I486" s="60" t="s">
        <v>130</v>
      </c>
      <c r="J486" s="57" t="s">
        <v>120</v>
      </c>
      <c r="K486" s="39" t="s">
        <v>73</v>
      </c>
      <c r="L486" s="11">
        <v>5.2</v>
      </c>
      <c r="M486" s="33">
        <v>2.3853092006033183</v>
      </c>
      <c r="N486" s="34">
        <v>1.84</v>
      </c>
      <c r="O486" s="33">
        <v>2.8492307692307692</v>
      </c>
      <c r="P486" s="47">
        <f t="shared" si="332"/>
        <v>-5.2</v>
      </c>
      <c r="Q486" s="49">
        <f t="shared" ref="Q486" si="458">P486+Q485</f>
        <v>162.86000000000013</v>
      </c>
      <c r="R486" s="90"/>
    </row>
    <row r="487" spans="1:18" x14ac:dyDescent="0.2">
      <c r="A487" s="97"/>
      <c r="B487" s="40">
        <f t="shared" si="249"/>
        <v>484</v>
      </c>
      <c r="C487" s="31" t="s">
        <v>114</v>
      </c>
      <c r="D487" s="68">
        <v>44352</v>
      </c>
      <c r="E487" s="31" t="s">
        <v>47</v>
      </c>
      <c r="F487" s="57" t="s">
        <v>36</v>
      </c>
      <c r="G487" s="57" t="s">
        <v>527</v>
      </c>
      <c r="H487" s="57">
        <v>1000</v>
      </c>
      <c r="I487" s="60" t="s">
        <v>130</v>
      </c>
      <c r="J487" s="57" t="s">
        <v>439</v>
      </c>
      <c r="K487" s="39" t="s">
        <v>73</v>
      </c>
      <c r="L487" s="11">
        <v>7.28</v>
      </c>
      <c r="M487" s="33">
        <v>1.59</v>
      </c>
      <c r="N487" s="34">
        <v>2.3199999999999998</v>
      </c>
      <c r="O487" s="33">
        <v>1.24</v>
      </c>
      <c r="P487" s="47">
        <f t="shared" si="332"/>
        <v>-2.8</v>
      </c>
      <c r="Q487" s="49">
        <f t="shared" ref="Q487" si="459">P487+Q486</f>
        <v>160.06000000000012</v>
      </c>
      <c r="R487" s="90"/>
    </row>
    <row r="488" spans="1:18" x14ac:dyDescent="0.2">
      <c r="A488" s="97"/>
      <c r="B488" s="40">
        <f t="shared" si="249"/>
        <v>485</v>
      </c>
      <c r="C488" s="31" t="s">
        <v>529</v>
      </c>
      <c r="D488" s="68">
        <v>44353</v>
      </c>
      <c r="E488" s="31" t="s">
        <v>51</v>
      </c>
      <c r="F488" s="57" t="s">
        <v>36</v>
      </c>
      <c r="G488" s="57" t="s">
        <v>66</v>
      </c>
      <c r="H488" s="57">
        <v>1200</v>
      </c>
      <c r="I488" s="60" t="s">
        <v>130</v>
      </c>
      <c r="J488" s="57" t="s">
        <v>120</v>
      </c>
      <c r="K488" s="39" t="s">
        <v>9</v>
      </c>
      <c r="L488" s="11">
        <v>2.58</v>
      </c>
      <c r="M488" s="33">
        <v>6.36</v>
      </c>
      <c r="N488" s="34">
        <v>1.46</v>
      </c>
      <c r="O488" s="33">
        <v>0</v>
      </c>
      <c r="P488" s="47">
        <f t="shared" si="332"/>
        <v>10</v>
      </c>
      <c r="Q488" s="49">
        <f t="shared" ref="Q488" si="460">P488+Q487</f>
        <v>170.06000000000012</v>
      </c>
      <c r="R488" s="90"/>
    </row>
    <row r="489" spans="1:18" x14ac:dyDescent="0.2">
      <c r="A489" s="97"/>
      <c r="B489" s="40">
        <f t="shared" si="249"/>
        <v>486</v>
      </c>
      <c r="C489" s="31" t="s">
        <v>530</v>
      </c>
      <c r="D489" s="68">
        <v>44354</v>
      </c>
      <c r="E489" s="31" t="s">
        <v>32</v>
      </c>
      <c r="F489" s="57" t="s">
        <v>34</v>
      </c>
      <c r="G489" s="57" t="s">
        <v>66</v>
      </c>
      <c r="H489" s="57">
        <v>1500</v>
      </c>
      <c r="I489" s="60" t="s">
        <v>128</v>
      </c>
      <c r="J489" s="57" t="s">
        <v>120</v>
      </c>
      <c r="K489" s="39" t="s">
        <v>9</v>
      </c>
      <c r="L489" s="11">
        <v>3.57</v>
      </c>
      <c r="M489" s="33">
        <v>3.8980045351473924</v>
      </c>
      <c r="N489" s="34">
        <v>1.56</v>
      </c>
      <c r="O489" s="33">
        <v>0</v>
      </c>
      <c r="P489" s="47">
        <f t="shared" si="332"/>
        <v>10</v>
      </c>
      <c r="Q489" s="49">
        <f t="shared" ref="Q489" si="461">P489+Q488</f>
        <v>180.06000000000012</v>
      </c>
      <c r="R489" s="90"/>
    </row>
    <row r="490" spans="1:18" x14ac:dyDescent="0.2">
      <c r="A490" s="97"/>
      <c r="B490" s="40">
        <f t="shared" si="249"/>
        <v>487</v>
      </c>
      <c r="C490" s="31" t="s">
        <v>531</v>
      </c>
      <c r="D490" s="68">
        <v>44356</v>
      </c>
      <c r="E490" s="31" t="s">
        <v>26</v>
      </c>
      <c r="F490" s="57" t="s">
        <v>36</v>
      </c>
      <c r="G490" s="57" t="s">
        <v>246</v>
      </c>
      <c r="H490" s="57">
        <v>1108</v>
      </c>
      <c r="I490" s="60" t="s">
        <v>130</v>
      </c>
      <c r="J490" s="57" t="s">
        <v>120</v>
      </c>
      <c r="K490" s="39" t="s">
        <v>204</v>
      </c>
      <c r="L490" s="11">
        <v>26.02</v>
      </c>
      <c r="M490" s="33">
        <v>0.39800000000000002</v>
      </c>
      <c r="N490" s="34">
        <v>6</v>
      </c>
      <c r="O490" s="33">
        <v>7.999999999999996E-2</v>
      </c>
      <c r="P490" s="47">
        <f t="shared" si="332"/>
        <v>-0.5</v>
      </c>
      <c r="Q490" s="49">
        <f t="shared" ref="Q490" si="462">P490+Q489</f>
        <v>179.56000000000012</v>
      </c>
      <c r="R490" s="90"/>
    </row>
    <row r="491" spans="1:18" x14ac:dyDescent="0.2">
      <c r="A491" s="97"/>
      <c r="B491" s="40">
        <f t="shared" si="249"/>
        <v>488</v>
      </c>
      <c r="C491" s="31" t="s">
        <v>278</v>
      </c>
      <c r="D491" s="68">
        <v>44356</v>
      </c>
      <c r="E491" s="31" t="s">
        <v>26</v>
      </c>
      <c r="F491" s="57" t="s">
        <v>10</v>
      </c>
      <c r="G491" s="57" t="s">
        <v>66</v>
      </c>
      <c r="H491" s="57">
        <v>1108</v>
      </c>
      <c r="I491" s="60" t="s">
        <v>130</v>
      </c>
      <c r="J491" s="57" t="s">
        <v>120</v>
      </c>
      <c r="K491" s="39" t="s">
        <v>9</v>
      </c>
      <c r="L491" s="11">
        <v>1.77</v>
      </c>
      <c r="M491" s="33">
        <v>12.994285714285715</v>
      </c>
      <c r="N491" s="34">
        <v>1.1399999999999999</v>
      </c>
      <c r="O491" s="33">
        <v>0</v>
      </c>
      <c r="P491" s="47">
        <f t="shared" si="332"/>
        <v>10</v>
      </c>
      <c r="Q491" s="49">
        <f t="shared" ref="Q491" si="463">P491+Q490</f>
        <v>189.56000000000012</v>
      </c>
      <c r="R491" s="90"/>
    </row>
    <row r="492" spans="1:18" x14ac:dyDescent="0.2">
      <c r="A492" s="97"/>
      <c r="B492" s="40">
        <f t="shared" si="249"/>
        <v>489</v>
      </c>
      <c r="C492" s="31" t="s">
        <v>532</v>
      </c>
      <c r="D492" s="68">
        <v>44357</v>
      </c>
      <c r="E492" s="31" t="s">
        <v>32</v>
      </c>
      <c r="F492" s="57" t="s">
        <v>10</v>
      </c>
      <c r="G492" s="57" t="s">
        <v>66</v>
      </c>
      <c r="H492" s="57">
        <v>1100</v>
      </c>
      <c r="I492" s="60" t="s">
        <v>128</v>
      </c>
      <c r="J492" s="57" t="s">
        <v>120</v>
      </c>
      <c r="K492" s="39" t="s">
        <v>73</v>
      </c>
      <c r="L492" s="11">
        <v>15.5</v>
      </c>
      <c r="M492" s="33">
        <v>0.68931034482758624</v>
      </c>
      <c r="N492" s="34">
        <v>2.7</v>
      </c>
      <c r="O492" s="33">
        <v>0.40000000000000008</v>
      </c>
      <c r="P492" s="47">
        <f t="shared" si="332"/>
        <v>-1.1000000000000001</v>
      </c>
      <c r="Q492" s="49">
        <f t="shared" ref="Q492" si="464">P492+Q491</f>
        <v>188.46000000000012</v>
      </c>
      <c r="R492" s="90"/>
    </row>
    <row r="493" spans="1:18" x14ac:dyDescent="0.2">
      <c r="A493" s="97"/>
      <c r="B493" s="40">
        <f t="shared" si="249"/>
        <v>490</v>
      </c>
      <c r="C493" s="31" t="s">
        <v>289</v>
      </c>
      <c r="D493" s="68">
        <v>44359</v>
      </c>
      <c r="E493" s="31" t="s">
        <v>43</v>
      </c>
      <c r="F493" s="57" t="s">
        <v>25</v>
      </c>
      <c r="G493" s="57" t="s">
        <v>246</v>
      </c>
      <c r="H493" s="57">
        <v>1000</v>
      </c>
      <c r="I493" s="60" t="s">
        <v>132</v>
      </c>
      <c r="J493" s="57" t="s">
        <v>120</v>
      </c>
      <c r="K493" s="39" t="s">
        <v>9</v>
      </c>
      <c r="L493" s="11">
        <v>3.47</v>
      </c>
      <c r="M493" s="33">
        <v>4.0310669975186109</v>
      </c>
      <c r="N493" s="34">
        <v>1.44</v>
      </c>
      <c r="O493" s="33">
        <v>0</v>
      </c>
      <c r="P493" s="47">
        <f t="shared" si="332"/>
        <v>10</v>
      </c>
      <c r="Q493" s="49">
        <f t="shared" ref="Q493" si="465">P493+Q492</f>
        <v>198.46000000000012</v>
      </c>
      <c r="R493" s="90"/>
    </row>
    <row r="494" spans="1:18" x14ac:dyDescent="0.2">
      <c r="A494" s="97"/>
      <c r="B494" s="40">
        <f t="shared" si="249"/>
        <v>491</v>
      </c>
      <c r="C494" s="31" t="s">
        <v>343</v>
      </c>
      <c r="D494" s="68">
        <v>44359</v>
      </c>
      <c r="E494" s="31" t="s">
        <v>33</v>
      </c>
      <c r="F494" s="57" t="s">
        <v>36</v>
      </c>
      <c r="G494" s="57" t="s">
        <v>66</v>
      </c>
      <c r="H494" s="57">
        <v>975</v>
      </c>
      <c r="I494" s="60" t="s">
        <v>131</v>
      </c>
      <c r="J494" s="57" t="s">
        <v>120</v>
      </c>
      <c r="K494" s="39" t="s">
        <v>56</v>
      </c>
      <c r="L494" s="11">
        <v>2.5099999999999998</v>
      </c>
      <c r="M494" s="33">
        <v>6.6400000000000006</v>
      </c>
      <c r="N494" s="34">
        <v>1.2</v>
      </c>
      <c r="O494" s="33">
        <v>0</v>
      </c>
      <c r="P494" s="47">
        <f t="shared" si="332"/>
        <v>-6.6</v>
      </c>
      <c r="Q494" s="49">
        <f t="shared" ref="Q494" si="466">P494+Q493</f>
        <v>191.86000000000013</v>
      </c>
      <c r="R494" s="90"/>
    </row>
    <row r="495" spans="1:18" x14ac:dyDescent="0.2">
      <c r="A495" s="97"/>
      <c r="B495" s="40">
        <f t="shared" si="249"/>
        <v>492</v>
      </c>
      <c r="C495" s="31" t="s">
        <v>194</v>
      </c>
      <c r="D495" s="68">
        <v>44361</v>
      </c>
      <c r="E495" s="31" t="s">
        <v>39</v>
      </c>
      <c r="F495" s="57" t="s">
        <v>34</v>
      </c>
      <c r="G495" s="57" t="s">
        <v>68</v>
      </c>
      <c r="H495" s="57">
        <v>1000</v>
      </c>
      <c r="I495" s="60" t="s">
        <v>132</v>
      </c>
      <c r="J495" s="57" t="s">
        <v>120</v>
      </c>
      <c r="K495" s="39" t="s">
        <v>204</v>
      </c>
      <c r="L495" s="11">
        <v>6.78</v>
      </c>
      <c r="M495" s="33">
        <v>1.7360869565217396</v>
      </c>
      <c r="N495" s="34">
        <v>2.77</v>
      </c>
      <c r="O495" s="33">
        <v>0.99428571428571433</v>
      </c>
      <c r="P495" s="47">
        <f t="shared" si="332"/>
        <v>-2.7</v>
      </c>
      <c r="Q495" s="49">
        <f t="shared" ref="Q495" si="467">P495+Q494</f>
        <v>189.16000000000014</v>
      </c>
      <c r="R495" s="90"/>
    </row>
    <row r="496" spans="1:18" x14ac:dyDescent="0.2">
      <c r="A496" s="97"/>
      <c r="B496" s="40">
        <f t="shared" si="249"/>
        <v>493</v>
      </c>
      <c r="C496" s="31" t="s">
        <v>516</v>
      </c>
      <c r="D496" s="68">
        <v>44362</v>
      </c>
      <c r="E496" s="31" t="s">
        <v>32</v>
      </c>
      <c r="F496" s="57" t="s">
        <v>10</v>
      </c>
      <c r="G496" s="57" t="s">
        <v>66</v>
      </c>
      <c r="H496" s="57">
        <v>1200</v>
      </c>
      <c r="I496" s="60" t="s">
        <v>128</v>
      </c>
      <c r="J496" s="57" t="s">
        <v>120</v>
      </c>
      <c r="K496" s="39" t="s">
        <v>204</v>
      </c>
      <c r="L496" s="11">
        <v>78.849999999999994</v>
      </c>
      <c r="M496" s="33">
        <v>0.12794871794871795</v>
      </c>
      <c r="N496" s="34">
        <v>10.24</v>
      </c>
      <c r="O496" s="33">
        <v>0.01</v>
      </c>
      <c r="P496" s="47">
        <f t="shared" si="332"/>
        <v>-0.1</v>
      </c>
      <c r="Q496" s="49">
        <f t="shared" ref="Q496" si="468">P496+Q495</f>
        <v>189.06000000000014</v>
      </c>
      <c r="R496" s="90"/>
    </row>
    <row r="497" spans="1:18" x14ac:dyDescent="0.2">
      <c r="A497" s="97"/>
      <c r="B497" s="40">
        <f t="shared" si="249"/>
        <v>494</v>
      </c>
      <c r="C497" s="31" t="s">
        <v>555</v>
      </c>
      <c r="D497" s="68">
        <v>44365</v>
      </c>
      <c r="E497" s="31" t="s">
        <v>51</v>
      </c>
      <c r="F497" s="57" t="s">
        <v>36</v>
      </c>
      <c r="G497" s="57" t="s">
        <v>246</v>
      </c>
      <c r="H497" s="57">
        <v>1112</v>
      </c>
      <c r="I497" s="60" t="s">
        <v>130</v>
      </c>
      <c r="J497" s="57" t="s">
        <v>120</v>
      </c>
      <c r="K497" s="39" t="s">
        <v>56</v>
      </c>
      <c r="L497" s="11">
        <v>5.27</v>
      </c>
      <c r="M497" s="33">
        <v>2.3348872180451128</v>
      </c>
      <c r="N497" s="34">
        <v>2.16</v>
      </c>
      <c r="O497" s="33">
        <v>2.0355555555555558</v>
      </c>
      <c r="P497" s="47">
        <f t="shared" si="332"/>
        <v>-4.4000000000000004</v>
      </c>
      <c r="Q497" s="49">
        <f t="shared" ref="Q497" si="469">P497+Q496</f>
        <v>184.66000000000014</v>
      </c>
      <c r="R497" s="90"/>
    </row>
    <row r="498" spans="1:18" x14ac:dyDescent="0.2">
      <c r="A498" s="97"/>
      <c r="B498" s="40">
        <f t="shared" si="249"/>
        <v>495</v>
      </c>
      <c r="C498" s="31" t="s">
        <v>556</v>
      </c>
      <c r="D498" s="68">
        <v>44365</v>
      </c>
      <c r="E498" s="31" t="s">
        <v>51</v>
      </c>
      <c r="F498" s="57" t="s">
        <v>36</v>
      </c>
      <c r="G498" s="57" t="s">
        <v>246</v>
      </c>
      <c r="H498" s="57">
        <v>1112</v>
      </c>
      <c r="I498" s="60" t="s">
        <v>130</v>
      </c>
      <c r="J498" s="57" t="s">
        <v>120</v>
      </c>
      <c r="K498" s="39" t="s">
        <v>9</v>
      </c>
      <c r="L498" s="11">
        <v>3.15</v>
      </c>
      <c r="M498" s="33">
        <v>4.6294117647058828</v>
      </c>
      <c r="N498" s="34">
        <v>1.66</v>
      </c>
      <c r="O498" s="33">
        <v>0</v>
      </c>
      <c r="P498" s="47">
        <f t="shared" si="332"/>
        <v>10</v>
      </c>
      <c r="Q498" s="49">
        <f t="shared" ref="Q498" si="470">P498+Q497</f>
        <v>194.66000000000014</v>
      </c>
      <c r="R498" s="90"/>
    </row>
    <row r="499" spans="1:18" x14ac:dyDescent="0.2">
      <c r="A499" s="97"/>
      <c r="B499" s="40">
        <f t="shared" si="249"/>
        <v>496</v>
      </c>
      <c r="C499" s="31" t="s">
        <v>563</v>
      </c>
      <c r="D499" s="68">
        <v>44367</v>
      </c>
      <c r="E499" s="31" t="s">
        <v>32</v>
      </c>
      <c r="F499" s="57" t="s">
        <v>25</v>
      </c>
      <c r="G499" s="57" t="s">
        <v>66</v>
      </c>
      <c r="H499" s="57">
        <v>1100</v>
      </c>
      <c r="I499" s="60" t="s">
        <v>128</v>
      </c>
      <c r="J499" s="57" t="s">
        <v>120</v>
      </c>
      <c r="K499" s="39" t="s">
        <v>9</v>
      </c>
      <c r="L499" s="11">
        <v>2.97</v>
      </c>
      <c r="M499" s="33">
        <v>5.0911627906976742</v>
      </c>
      <c r="N499" s="34">
        <v>1.41</v>
      </c>
      <c r="O499" s="33">
        <v>0</v>
      </c>
      <c r="P499" s="47">
        <f t="shared" si="332"/>
        <v>10</v>
      </c>
      <c r="Q499" s="49">
        <f t="shared" ref="Q499" si="471">P499+Q498</f>
        <v>204.66000000000014</v>
      </c>
      <c r="R499" s="90"/>
    </row>
    <row r="500" spans="1:18" x14ac:dyDescent="0.2">
      <c r="A500" s="97"/>
      <c r="B500" s="40">
        <f t="shared" si="249"/>
        <v>497</v>
      </c>
      <c r="C500" s="31" t="s">
        <v>524</v>
      </c>
      <c r="D500" s="68">
        <v>44368</v>
      </c>
      <c r="E500" s="31" t="s">
        <v>37</v>
      </c>
      <c r="F500" s="57" t="s">
        <v>25</v>
      </c>
      <c r="G500" s="57" t="s">
        <v>246</v>
      </c>
      <c r="H500" s="57">
        <v>1170</v>
      </c>
      <c r="I500" s="60" t="s">
        <v>132</v>
      </c>
      <c r="J500" s="57" t="s">
        <v>120</v>
      </c>
      <c r="K500" s="39" t="s">
        <v>56</v>
      </c>
      <c r="L500" s="11">
        <v>1.76</v>
      </c>
      <c r="M500" s="33">
        <v>13.124897959183674</v>
      </c>
      <c r="N500" s="34">
        <v>1.17</v>
      </c>
      <c r="O500" s="33">
        <v>0</v>
      </c>
      <c r="P500" s="47">
        <f t="shared" si="332"/>
        <v>-13.1</v>
      </c>
      <c r="Q500" s="49">
        <f t="shared" ref="Q500" si="472">P500+Q499</f>
        <v>191.56000000000014</v>
      </c>
      <c r="R500" s="90"/>
    </row>
    <row r="501" spans="1:18" x14ac:dyDescent="0.2">
      <c r="A501" s="97"/>
      <c r="B501" s="40">
        <f t="shared" si="249"/>
        <v>498</v>
      </c>
      <c r="C501" s="31" t="s">
        <v>566</v>
      </c>
      <c r="D501" s="68">
        <v>44369</v>
      </c>
      <c r="E501" s="31" t="s">
        <v>44</v>
      </c>
      <c r="F501" s="57" t="s">
        <v>25</v>
      </c>
      <c r="G501" s="57" t="s">
        <v>66</v>
      </c>
      <c r="H501" s="57">
        <v>1000</v>
      </c>
      <c r="I501" s="60" t="s">
        <v>128</v>
      </c>
      <c r="J501" s="57" t="s">
        <v>120</v>
      </c>
      <c r="K501" s="39" t="s">
        <v>9</v>
      </c>
      <c r="L501" s="11">
        <v>2.06</v>
      </c>
      <c r="M501" s="33">
        <v>9.4447058823529417</v>
      </c>
      <c r="N501" s="34">
        <v>1.2</v>
      </c>
      <c r="O501" s="33">
        <v>0</v>
      </c>
      <c r="P501" s="47">
        <f t="shared" si="332"/>
        <v>10</v>
      </c>
      <c r="Q501" s="49">
        <f t="shared" ref="Q501" si="473">P501+Q500</f>
        <v>201.56000000000014</v>
      </c>
      <c r="R501" s="90"/>
    </row>
    <row r="502" spans="1:18" x14ac:dyDescent="0.2">
      <c r="A502" s="97"/>
      <c r="B502" s="40">
        <f t="shared" si="249"/>
        <v>499</v>
      </c>
      <c r="C502" s="31" t="s">
        <v>568</v>
      </c>
      <c r="D502" s="68">
        <v>44370</v>
      </c>
      <c r="E502" s="31" t="s">
        <v>15</v>
      </c>
      <c r="F502" s="57" t="s">
        <v>25</v>
      </c>
      <c r="G502" s="57" t="s">
        <v>246</v>
      </c>
      <c r="H502" s="57">
        <v>1200</v>
      </c>
      <c r="I502" s="60" t="s">
        <v>130</v>
      </c>
      <c r="J502" s="57" t="s">
        <v>120</v>
      </c>
      <c r="K502" s="39" t="s">
        <v>85</v>
      </c>
      <c r="L502" s="11">
        <v>5.17</v>
      </c>
      <c r="M502" s="33">
        <v>2.3902741702741701</v>
      </c>
      <c r="N502" s="34">
        <v>2.14</v>
      </c>
      <c r="O502" s="33">
        <v>2.1288888888888891</v>
      </c>
      <c r="P502" s="47">
        <f t="shared" si="332"/>
        <v>-4.5</v>
      </c>
      <c r="Q502" s="49">
        <f t="shared" ref="Q502" si="474">P502+Q501</f>
        <v>197.06000000000014</v>
      </c>
      <c r="R502" s="90"/>
    </row>
    <row r="503" spans="1:18" x14ac:dyDescent="0.2">
      <c r="A503" s="97"/>
      <c r="B503" s="40">
        <f t="shared" si="249"/>
        <v>500</v>
      </c>
      <c r="C503" s="31" t="s">
        <v>571</v>
      </c>
      <c r="D503" s="68">
        <v>44371</v>
      </c>
      <c r="E503" s="31" t="s">
        <v>14</v>
      </c>
      <c r="F503" s="57" t="s">
        <v>25</v>
      </c>
      <c r="G503" s="57" t="s">
        <v>246</v>
      </c>
      <c r="H503" s="57">
        <v>1000</v>
      </c>
      <c r="I503" s="60" t="s">
        <v>130</v>
      </c>
      <c r="J503" s="57" t="s">
        <v>120</v>
      </c>
      <c r="K503" s="39" t="s">
        <v>61</v>
      </c>
      <c r="L503" s="11">
        <v>7.6</v>
      </c>
      <c r="M503" s="33">
        <v>1.5102849002849001</v>
      </c>
      <c r="N503" s="34">
        <v>1.96</v>
      </c>
      <c r="O503" s="33">
        <v>1.58</v>
      </c>
      <c r="P503" s="47">
        <f t="shared" si="332"/>
        <v>-3.1</v>
      </c>
      <c r="Q503" s="49">
        <f t="shared" ref="Q503" si="475">P503+Q502</f>
        <v>193.96000000000015</v>
      </c>
      <c r="R503" s="90"/>
    </row>
    <row r="504" spans="1:18" x14ac:dyDescent="0.2">
      <c r="A504" s="97"/>
      <c r="B504" s="40">
        <f t="shared" si="249"/>
        <v>501</v>
      </c>
      <c r="C504" s="31" t="s">
        <v>573</v>
      </c>
      <c r="D504" s="68">
        <v>44372</v>
      </c>
      <c r="E504" s="31" t="s">
        <v>32</v>
      </c>
      <c r="F504" s="57" t="s">
        <v>25</v>
      </c>
      <c r="G504" s="57" t="s">
        <v>66</v>
      </c>
      <c r="H504" s="57">
        <v>1000</v>
      </c>
      <c r="I504" s="60" t="s">
        <v>128</v>
      </c>
      <c r="J504" s="57" t="s">
        <v>120</v>
      </c>
      <c r="K504" s="39" t="s">
        <v>65</v>
      </c>
      <c r="L504" s="11">
        <v>1.86</v>
      </c>
      <c r="M504" s="33">
        <v>11.625142857142855</v>
      </c>
      <c r="N504" s="34">
        <v>1.17</v>
      </c>
      <c r="O504" s="33">
        <v>0</v>
      </c>
      <c r="P504" s="47">
        <f t="shared" si="332"/>
        <v>-11.6</v>
      </c>
      <c r="Q504" s="49">
        <f t="shared" ref="Q504" si="476">P504+Q503</f>
        <v>182.36000000000016</v>
      </c>
      <c r="R504" s="90"/>
    </row>
    <row r="505" spans="1:18" x14ac:dyDescent="0.2">
      <c r="A505" s="97"/>
      <c r="B505" s="40">
        <f t="shared" si="249"/>
        <v>502</v>
      </c>
      <c r="C505" s="31" t="s">
        <v>330</v>
      </c>
      <c r="D505" s="68">
        <v>44373</v>
      </c>
      <c r="E505" s="31" t="s">
        <v>49</v>
      </c>
      <c r="F505" s="57" t="s">
        <v>36</v>
      </c>
      <c r="G505" s="57" t="s">
        <v>112</v>
      </c>
      <c r="H505" s="57">
        <v>1200</v>
      </c>
      <c r="I505" s="60" t="s">
        <v>130</v>
      </c>
      <c r="J505" s="57" t="s">
        <v>120</v>
      </c>
      <c r="K505" s="39" t="s">
        <v>9</v>
      </c>
      <c r="L505" s="11">
        <v>22.4</v>
      </c>
      <c r="M505" s="33">
        <v>0.46727891156462592</v>
      </c>
      <c r="N505" s="34">
        <v>4.8099999999999996</v>
      </c>
      <c r="O505" s="33">
        <v>0.13000000000000003</v>
      </c>
      <c r="P505" s="47">
        <f t="shared" si="332"/>
        <v>10.5</v>
      </c>
      <c r="Q505" s="49">
        <f t="shared" ref="Q505" si="477">P505+Q504</f>
        <v>192.86000000000016</v>
      </c>
      <c r="R505" s="90"/>
    </row>
    <row r="506" spans="1:18" x14ac:dyDescent="0.2">
      <c r="A506" s="97"/>
      <c r="B506" s="40">
        <f t="shared" si="249"/>
        <v>503</v>
      </c>
      <c r="C506" s="31" t="s">
        <v>577</v>
      </c>
      <c r="D506" s="68">
        <v>44373</v>
      </c>
      <c r="E506" s="31" t="s">
        <v>28</v>
      </c>
      <c r="F506" s="57" t="s">
        <v>36</v>
      </c>
      <c r="G506" s="57" t="s">
        <v>66</v>
      </c>
      <c r="H506" s="57">
        <v>1100</v>
      </c>
      <c r="I506" s="60" t="s">
        <v>132</v>
      </c>
      <c r="J506" s="57" t="s">
        <v>120</v>
      </c>
      <c r="K506" s="39" t="s">
        <v>12</v>
      </c>
      <c r="L506" s="11">
        <v>2.06</v>
      </c>
      <c r="M506" s="33">
        <v>9.4447058823529417</v>
      </c>
      <c r="N506" s="34">
        <v>1.26</v>
      </c>
      <c r="O506" s="33">
        <v>0</v>
      </c>
      <c r="P506" s="47">
        <f t="shared" si="332"/>
        <v>-9.4</v>
      </c>
      <c r="Q506" s="49">
        <f t="shared" ref="Q506" si="478">P506+Q505</f>
        <v>183.46000000000015</v>
      </c>
      <c r="R506" s="90"/>
    </row>
    <row r="507" spans="1:18" x14ac:dyDescent="0.2">
      <c r="A507" s="97"/>
      <c r="B507" s="40">
        <f t="shared" si="249"/>
        <v>504</v>
      </c>
      <c r="C507" s="31" t="s">
        <v>579</v>
      </c>
      <c r="D507" s="68">
        <v>44373</v>
      </c>
      <c r="E507" s="31" t="s">
        <v>28</v>
      </c>
      <c r="F507" s="57" t="s">
        <v>41</v>
      </c>
      <c r="G507" s="57" t="s">
        <v>66</v>
      </c>
      <c r="H507" s="57">
        <v>1300</v>
      </c>
      <c r="I507" s="60" t="s">
        <v>132</v>
      </c>
      <c r="J507" s="57" t="s">
        <v>120</v>
      </c>
      <c r="K507" s="39" t="s">
        <v>9</v>
      </c>
      <c r="L507" s="11">
        <v>3</v>
      </c>
      <c r="M507" s="33">
        <v>4.9899999999999993</v>
      </c>
      <c r="N507" s="34">
        <v>1.39</v>
      </c>
      <c r="O507" s="33">
        <v>0</v>
      </c>
      <c r="P507" s="47">
        <f t="shared" si="332"/>
        <v>10</v>
      </c>
      <c r="Q507" s="49">
        <f t="shared" ref="Q507" si="479">P507+Q506</f>
        <v>193.46000000000015</v>
      </c>
      <c r="R507" s="90"/>
    </row>
    <row r="508" spans="1:18" x14ac:dyDescent="0.2">
      <c r="A508" s="97"/>
      <c r="B508" s="40">
        <f t="shared" si="249"/>
        <v>505</v>
      </c>
      <c r="C508" s="31" t="s">
        <v>585</v>
      </c>
      <c r="D508" s="68">
        <v>44376</v>
      </c>
      <c r="E508" s="31" t="s">
        <v>32</v>
      </c>
      <c r="F508" s="57" t="s">
        <v>34</v>
      </c>
      <c r="G508" s="57" t="s">
        <v>66</v>
      </c>
      <c r="H508" s="57">
        <v>1000</v>
      </c>
      <c r="I508" s="60" t="s">
        <v>128</v>
      </c>
      <c r="J508" s="57" t="s">
        <v>120</v>
      </c>
      <c r="K508" s="39" t="s">
        <v>12</v>
      </c>
      <c r="L508" s="11">
        <v>2.61</v>
      </c>
      <c r="M508" s="33">
        <v>6.2282352941176464</v>
      </c>
      <c r="N508" s="34">
        <v>1.45</v>
      </c>
      <c r="O508" s="33">
        <v>0</v>
      </c>
      <c r="P508" s="47">
        <f t="shared" si="332"/>
        <v>-6.2</v>
      </c>
      <c r="Q508" s="49">
        <f t="shared" ref="Q508" si="480">P508+Q507</f>
        <v>187.26000000000016</v>
      </c>
      <c r="R508" s="90"/>
    </row>
    <row r="509" spans="1:18" x14ac:dyDescent="0.2">
      <c r="A509" s="97"/>
      <c r="B509" s="69"/>
      <c r="C509" s="70"/>
      <c r="D509" s="71"/>
      <c r="E509" s="70"/>
      <c r="F509" s="72"/>
      <c r="G509" s="72"/>
      <c r="H509" s="72"/>
      <c r="I509" s="72"/>
      <c r="J509" s="72"/>
      <c r="K509" s="73"/>
      <c r="L509" s="73"/>
      <c r="M509" s="73"/>
      <c r="N509" s="73"/>
      <c r="O509" s="73"/>
      <c r="P509" s="75" t="s">
        <v>197</v>
      </c>
      <c r="Q509" s="75"/>
      <c r="R509" s="80"/>
    </row>
    <row r="510" spans="1:18" x14ac:dyDescent="0.2">
      <c r="A510" s="97"/>
      <c r="B510" s="69"/>
      <c r="C510" s="70"/>
      <c r="D510" s="71"/>
      <c r="E510" s="70"/>
      <c r="F510" s="72"/>
      <c r="G510" s="72"/>
      <c r="H510" s="72"/>
      <c r="I510" s="72"/>
      <c r="J510" s="72"/>
      <c r="K510" s="73"/>
      <c r="L510" s="73"/>
      <c r="M510" s="73"/>
      <c r="N510" s="73"/>
      <c r="O510" s="73"/>
      <c r="P510" s="75" t="s">
        <v>198</v>
      </c>
      <c r="Q510" s="75"/>
      <c r="R510" s="80"/>
    </row>
    <row r="511" spans="1:18" x14ac:dyDescent="0.2">
      <c r="A511" s="97"/>
      <c r="B511" s="69"/>
      <c r="C511" s="70"/>
      <c r="D511" s="71"/>
      <c r="E511" s="70"/>
      <c r="F511" s="72"/>
      <c r="G511" s="72"/>
      <c r="H511" s="72"/>
      <c r="I511" s="72"/>
      <c r="J511" s="72"/>
      <c r="K511" s="73"/>
      <c r="L511" s="73"/>
      <c r="M511" s="73"/>
      <c r="N511" s="73"/>
      <c r="O511" s="73"/>
      <c r="P511" s="75" t="s">
        <v>206</v>
      </c>
      <c r="Q511" s="75"/>
      <c r="R511" s="80"/>
    </row>
    <row r="512" spans="1:18" x14ac:dyDescent="0.2">
      <c r="A512" s="97"/>
      <c r="B512" s="69"/>
      <c r="C512" s="70"/>
      <c r="D512" s="71"/>
      <c r="E512" s="70"/>
      <c r="F512" s="72"/>
      <c r="G512" s="72"/>
      <c r="H512" s="72"/>
      <c r="I512" s="72"/>
      <c r="J512" s="72"/>
      <c r="K512" s="73"/>
      <c r="L512" s="73"/>
      <c r="M512" s="73"/>
      <c r="N512" s="73"/>
      <c r="O512" s="73"/>
      <c r="P512" s="74"/>
      <c r="Q512" s="75"/>
      <c r="R512" s="80"/>
    </row>
  </sheetData>
  <sheetProtection algorithmName="SHA-512" hashValue="YTagDfSIOE9d6mnDmWK/8Z0QBzFiib0GhlCWB+m3n/3yUei31QDzzEIGxrocDcpAAkM1gPFQ/aYmzQ03WK1xFg==" saltValue="Zw76jUHn91UmgUaHeLzd5A==" spinCount="100000" sheet="1" objects="1" scenarios="1"/>
  <dataConsolidate/>
  <mergeCells count="2">
    <mergeCell ref="L2:Q2"/>
    <mergeCell ref="L458:O458"/>
  </mergeCells>
  <pageMargins left="0.7" right="0.7" top="0.75" bottom="0.75" header="0" footer="0"/>
  <pageSetup paperSize="9" scale="4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465D-8065-E947-B0D5-F848A4396333}">
  <dimension ref="A1:J31"/>
  <sheetViews>
    <sheetView showGridLines="0" topLeftCell="A3" zoomScale="118" zoomScaleNormal="150" workbookViewId="0">
      <selection activeCell="L14" sqref="L14"/>
    </sheetView>
  </sheetViews>
  <sheetFormatPr baseColWidth="10" defaultColWidth="14.5" defaultRowHeight="16" outlineLevelRow="2" x14ac:dyDescent="0.2"/>
  <cols>
    <col min="1" max="1" width="3.5" style="2" customWidth="1"/>
    <col min="2" max="2" width="23.83203125" style="2" customWidth="1"/>
    <col min="3" max="3" width="10.83203125" style="2" bestFit="1" customWidth="1"/>
    <col min="4" max="4" width="10.83203125" style="2" customWidth="1"/>
    <col min="5" max="5" width="1" style="2" customWidth="1"/>
    <col min="6" max="6" width="3.83203125" style="2" customWidth="1"/>
    <col min="7" max="7" width="5" style="2" customWidth="1"/>
    <col min="8" max="8" width="17.83203125" style="2" customWidth="1"/>
    <col min="9" max="9" width="16.83203125" style="2" customWidth="1"/>
    <col min="10" max="10" width="3.5" style="2" customWidth="1"/>
    <col min="11" max="16384" width="14.5" style="2"/>
  </cols>
  <sheetData>
    <row r="1" spans="1:10" hidden="1" outlineLevel="2" x14ac:dyDescent="0.2">
      <c r="B1" s="53" t="s">
        <v>108</v>
      </c>
      <c r="D1" s="37">
        <v>44348</v>
      </c>
    </row>
    <row r="2" spans="1:10" hidden="1" outlineLevel="2" x14ac:dyDescent="0.2">
      <c r="B2" s="53" t="s">
        <v>109</v>
      </c>
      <c r="D2" s="37">
        <v>44377</v>
      </c>
    </row>
    <row r="3" spans="1:10" ht="17" collapsed="1" thickBo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6" customHeight="1" x14ac:dyDescent="0.2">
      <c r="A4" s="36"/>
      <c r="B4" s="117" t="s">
        <v>533</v>
      </c>
      <c r="C4" s="118"/>
      <c r="D4" s="118"/>
      <c r="E4" s="119"/>
      <c r="F4" s="36"/>
      <c r="G4" s="36"/>
      <c r="H4" s="124" t="s">
        <v>272</v>
      </c>
      <c r="I4" s="124"/>
      <c r="J4" s="36"/>
    </row>
    <row r="5" spans="1:10" ht="17" customHeight="1" thickBot="1" x14ac:dyDescent="0.25">
      <c r="A5" s="36"/>
      <c r="B5" s="120"/>
      <c r="C5" s="121"/>
      <c r="D5" s="121"/>
      <c r="E5" s="122"/>
      <c r="F5" s="36"/>
      <c r="G5" s="36"/>
      <c r="H5" s="124"/>
      <c r="I5" s="124"/>
      <c r="J5" s="36"/>
    </row>
    <row r="6" spans="1:10" ht="16" customHeight="1" thickBot="1" x14ac:dyDescent="0.25">
      <c r="A6" s="36"/>
      <c r="B6" s="123" t="s">
        <v>62</v>
      </c>
      <c r="C6" s="18" t="s">
        <v>17</v>
      </c>
      <c r="D6" s="89" t="s">
        <v>528</v>
      </c>
      <c r="E6" s="15"/>
      <c r="F6" s="36"/>
      <c r="G6" s="36"/>
      <c r="H6" s="125" t="s">
        <v>287</v>
      </c>
      <c r="I6" s="125"/>
      <c r="J6" s="36"/>
    </row>
    <row r="7" spans="1:10" ht="16" customHeight="1" x14ac:dyDescent="0.2">
      <c r="A7" s="36"/>
      <c r="B7" s="123"/>
      <c r="C7" s="56">
        <f>SUM(D7:E7)</f>
        <v>61</v>
      </c>
      <c r="D7" s="14">
        <f>COUNTIFS('OTHER Results'!$D:$D,"&gt;="&amp;D$1,'OTHER Results'!$D:$D,"&lt;="&amp;D$2,'OTHER Results'!$B:$B,"&gt;0")</f>
        <v>61</v>
      </c>
      <c r="E7" s="3"/>
      <c r="F7" s="36"/>
      <c r="G7" s="36"/>
      <c r="H7" s="85"/>
      <c r="I7" s="86" t="s">
        <v>594</v>
      </c>
      <c r="J7" s="36"/>
    </row>
    <row r="8" spans="1:10" x14ac:dyDescent="0.2">
      <c r="A8" s="36"/>
      <c r="B8" s="12" t="s">
        <v>9</v>
      </c>
      <c r="C8" s="13">
        <f>SUM(D8:E8)</f>
        <v>18</v>
      </c>
      <c r="D8" s="13">
        <f>COUNTIFS('OTHER Results'!$D:$D,"&gt;="&amp;D$1,'OTHER Results'!$D:$D,"&lt;="&amp;D$2,'OTHER Results'!$K:$K,$B8,'OTHER Results'!$B:$B,"&gt;0")</f>
        <v>18</v>
      </c>
      <c r="E8" s="3"/>
      <c r="F8" s="36"/>
      <c r="G8" s="36"/>
      <c r="H8" s="35" t="str">
        <f>ROUND('OTHER Overview'!$C$7,0)&amp;" runners | "</f>
        <v xml:space="preserve">61 runners | </v>
      </c>
      <c r="I8" s="82" t="str">
        <f>ROUND('OTHER Overview'!$C$8,0)&amp;"x wins ("&amp;(ROUND('OTHER Overview'!$C$14,2)*100)&amp;"%)"</f>
        <v>18x wins (30%)</v>
      </c>
      <c r="J8" s="36"/>
    </row>
    <row r="9" spans="1:10" x14ac:dyDescent="0.2">
      <c r="A9" s="36"/>
      <c r="B9" s="12" t="s">
        <v>12</v>
      </c>
      <c r="C9" s="13">
        <f>SUM(D9:E9)</f>
        <v>11</v>
      </c>
      <c r="D9" s="13">
        <f>COUNTIFS('OTHER Results'!$D:$D,"&gt;="&amp;D$1,'OTHER Results'!$D:$D,"&lt;="&amp;D$2,'OTHER Results'!$K:$K,$B9,'OTHER Results'!$B:$B,"&gt;0")</f>
        <v>11</v>
      </c>
      <c r="E9" s="3"/>
      <c r="F9" s="36"/>
      <c r="G9" s="36"/>
      <c r="H9" s="35" t="str">
        <f>" | "</f>
        <v xml:space="preserve"> | </v>
      </c>
      <c r="I9" s="82" t="str">
        <f>ROUND(('OTHER Overview'!$C$9+'OTHER Overview'!$C$10),0)&amp;"x placings ("&amp;(ROUND('OTHER Overview'!$C$15,2)*100)&amp;"%)"</f>
        <v>16x placings (56%)</v>
      </c>
      <c r="J9" s="36"/>
    </row>
    <row r="10" spans="1:10" x14ac:dyDescent="0.2">
      <c r="A10" s="36"/>
      <c r="B10" s="12" t="s">
        <v>8</v>
      </c>
      <c r="C10" s="13">
        <f>SUM(D10:E10)</f>
        <v>5</v>
      </c>
      <c r="D10" s="13">
        <f>COUNTIFS('OTHER Results'!$D:$D,"&gt;="&amp;D$1,'OTHER Results'!$D:$D,"&lt;="&amp;D$2,'OTHER Results'!$K:$K,$B10,'OTHER Results'!$B:$B,"&gt;0")</f>
        <v>5</v>
      </c>
      <c r="E10" s="3"/>
      <c r="F10" s="36"/>
      <c r="G10" s="36"/>
      <c r="H10" s="36"/>
      <c r="I10" s="36"/>
      <c r="J10" s="36"/>
    </row>
    <row r="11" spans="1:10" x14ac:dyDescent="0.2">
      <c r="A11" s="36"/>
      <c r="B11" s="12" t="s">
        <v>56</v>
      </c>
      <c r="C11" s="13">
        <f>SUM(D11:E11)</f>
        <v>2</v>
      </c>
      <c r="D11" s="13">
        <f>COUNTIFS('OTHER Results'!$D:$D,"&gt;="&amp;D$1,'OTHER Results'!$D:$D,"&lt;="&amp;D$2,'OTHER Results'!$K:$K,$B11,'OTHER Results'!$B:$B,"&gt;0")</f>
        <v>2</v>
      </c>
      <c r="E11" s="3"/>
      <c r="F11" s="36"/>
      <c r="G11" s="36"/>
      <c r="H11" s="35" t="str">
        <f>"Ave Betfair SP | "</f>
        <v xml:space="preserve">Ave Betfair SP | </v>
      </c>
      <c r="I11" s="82" t="str">
        <f>"Win "&amp;DOLLAR('OTHER Overview'!$C$19,2)</f>
        <v>Win $10.93</v>
      </c>
      <c r="J11" s="36"/>
    </row>
    <row r="12" spans="1:10" x14ac:dyDescent="0.2">
      <c r="A12" s="36"/>
      <c r="B12" s="12" t="s">
        <v>7</v>
      </c>
      <c r="C12" s="13">
        <f t="shared" ref="C12" si="0">C7-SUM(C8:C11)</f>
        <v>25</v>
      </c>
      <c r="D12" s="13">
        <f t="shared" ref="D12" si="1">D7-SUM(D8:D11)</f>
        <v>25</v>
      </c>
      <c r="E12" s="3"/>
      <c r="F12" s="36"/>
      <c r="G12" s="36"/>
      <c r="H12" s="35" t="str">
        <f>" | "</f>
        <v xml:space="preserve"> | </v>
      </c>
      <c r="I12" s="82" t="str">
        <f>"Place "&amp;DOLLAR('OTHER Overview'!$C$20,2)</f>
        <v>Place $2.95</v>
      </c>
      <c r="J12" s="36"/>
    </row>
    <row r="13" spans="1:10" x14ac:dyDescent="0.2">
      <c r="A13" s="36"/>
      <c r="B13" s="12"/>
      <c r="C13" s="8"/>
      <c r="D13" s="13"/>
      <c r="E13" s="3"/>
      <c r="F13" s="36"/>
      <c r="G13" s="36"/>
      <c r="H13" s="85"/>
      <c r="I13" s="36"/>
      <c r="J13" s="36"/>
    </row>
    <row r="14" spans="1:10" x14ac:dyDescent="0.2">
      <c r="A14" s="36"/>
      <c r="B14" s="6" t="s">
        <v>6</v>
      </c>
      <c r="C14" s="7">
        <f t="shared" ref="C14:D14" si="2">IFERROR(C$8/C$7,"n/a")</f>
        <v>0.29508196721311475</v>
      </c>
      <c r="D14" s="7">
        <f t="shared" si="2"/>
        <v>0.29508196721311475</v>
      </c>
      <c r="E14" s="3"/>
      <c r="F14" s="36"/>
      <c r="G14" s="36"/>
      <c r="H14" s="35"/>
      <c r="I14" s="82"/>
      <c r="J14" s="36"/>
    </row>
    <row r="15" spans="1:10" x14ac:dyDescent="0.2">
      <c r="A15" s="36"/>
      <c r="B15" s="6" t="s">
        <v>5</v>
      </c>
      <c r="C15" s="7">
        <f t="shared" ref="C15:D15" si="3">IFERROR((SUM(C$8:C$10))/C$7,"n/a")</f>
        <v>0.55737704918032782</v>
      </c>
      <c r="D15" s="7">
        <f t="shared" si="3"/>
        <v>0.55737704918032782</v>
      </c>
      <c r="E15" s="3"/>
      <c r="F15" s="36"/>
      <c r="G15" s="36"/>
      <c r="H15" s="35"/>
      <c r="I15" s="82"/>
      <c r="J15" s="36"/>
    </row>
    <row r="16" spans="1:10" ht="17" thickBot="1" x14ac:dyDescent="0.25">
      <c r="A16" s="36"/>
      <c r="B16" s="6"/>
      <c r="C16" s="7"/>
      <c r="D16" s="7"/>
      <c r="E16" s="3"/>
      <c r="F16" s="36"/>
      <c r="G16" s="36"/>
      <c r="H16" s="36"/>
      <c r="I16" s="36"/>
      <c r="J16" s="36"/>
    </row>
    <row r="17" spans="1:10" ht="16" customHeight="1" x14ac:dyDescent="0.2">
      <c r="A17" s="36"/>
      <c r="B17" s="113" t="s">
        <v>102</v>
      </c>
      <c r="C17" s="114"/>
      <c r="D17" s="110"/>
      <c r="E17" s="50"/>
      <c r="F17" s="36"/>
      <c r="G17" s="36"/>
      <c r="H17" s="35"/>
      <c r="I17" s="82"/>
      <c r="J17" s="36"/>
    </row>
    <row r="18" spans="1:10" ht="16" customHeight="1" x14ac:dyDescent="0.2">
      <c r="A18" s="36"/>
      <c r="B18" s="115"/>
      <c r="C18" s="116"/>
      <c r="D18" s="111"/>
      <c r="E18" s="15"/>
      <c r="F18" s="36"/>
      <c r="G18" s="36"/>
      <c r="H18" s="36"/>
      <c r="I18" s="36"/>
      <c r="J18" s="36"/>
    </row>
    <row r="19" spans="1:10" x14ac:dyDescent="0.2">
      <c r="A19" s="36"/>
      <c r="B19" s="16" t="s">
        <v>4</v>
      </c>
      <c r="C19" s="22">
        <f>IFERROR(AVERAGE('OTHER Results'!$L:$L),"N/A")</f>
        <v>10.932622950819674</v>
      </c>
      <c r="D19" s="22">
        <f>IFERROR(AVERAGEIFS('OTHER Results'!$L:$L,'OTHER Results'!$D:$D,"&gt;="&amp;D$1,'OTHER Results'!$D:$D,"&lt;="&amp;D$2),"N/A")</f>
        <v>10.932622950819674</v>
      </c>
      <c r="E19" s="15"/>
      <c r="F19" s="36"/>
      <c r="G19" s="36"/>
      <c r="H19" s="36"/>
      <c r="I19" s="36"/>
      <c r="J19" s="36"/>
    </row>
    <row r="20" spans="1:10" x14ac:dyDescent="0.2">
      <c r="A20" s="36"/>
      <c r="B20" s="16" t="s">
        <v>3</v>
      </c>
      <c r="C20" s="22">
        <f>IFERROR(AVERAGE('OTHER Results'!$N:$N),"N/A")</f>
        <v>2.9473770491803286</v>
      </c>
      <c r="D20" s="22">
        <f>IFERROR(AVERAGEIFS('OTHER Results'!$N:$N,'OTHER Results'!$D:$D,"&gt;="&amp;D$1,'OTHER Results'!$D:$D,"&lt;="&amp;D$2),"N/A")</f>
        <v>2.9473770491803286</v>
      </c>
      <c r="E20" s="15"/>
      <c r="F20" s="36"/>
      <c r="G20" s="36"/>
      <c r="H20" s="35"/>
      <c r="I20" s="82"/>
      <c r="J20" s="36"/>
    </row>
    <row r="21" spans="1:10" outlineLevel="1" x14ac:dyDescent="0.2">
      <c r="A21" s="36"/>
      <c r="B21" s="16"/>
      <c r="C21" s="21"/>
      <c r="D21" s="21"/>
      <c r="E21" s="15"/>
      <c r="F21" s="36"/>
      <c r="G21" s="36"/>
      <c r="H21" s="85"/>
      <c r="I21" s="86"/>
      <c r="J21" s="36"/>
    </row>
    <row r="22" spans="1:10" outlineLevel="1" x14ac:dyDescent="0.2">
      <c r="A22" s="36"/>
      <c r="B22" s="16" t="s">
        <v>2</v>
      </c>
      <c r="C22" s="17">
        <f>SUM('OTHER Results'!$M:$M,'OTHER Results'!$O:$O)</f>
        <v>248.07569608072976</v>
      </c>
      <c r="D22" s="17">
        <f>SUMIFS('OTHER Results'!$M:$M,'OTHER Results'!$D:$D,"&lt;="&amp;D$2,'OTHER Results'!$D:$D,"&gt;="&amp;D$1)+SUMIFS('OTHER Results'!$O:$O,'OTHER Results'!$D:$D,"&lt;="&amp;D$2,'OTHER Results'!$D:$D,"&gt;="&amp;D$1)</f>
        <v>248.07569608072973</v>
      </c>
      <c r="E22" s="15"/>
      <c r="F22" s="36"/>
      <c r="G22" s="36"/>
      <c r="H22" s="35"/>
      <c r="I22" s="82"/>
      <c r="J22" s="36"/>
    </row>
    <row r="23" spans="1:10" outlineLevel="1" x14ac:dyDescent="0.2">
      <c r="A23" s="36"/>
      <c r="B23" s="16" t="s">
        <v>1</v>
      </c>
      <c r="C23" s="17">
        <f>SUM('OTHER Results'!$P:$P)+C$22</f>
        <v>325.27569608072974</v>
      </c>
      <c r="D23" s="17">
        <f>SUMIFS('OTHER Results'!$P:$P,'OTHER Results'!$D:$D,"&lt;="&amp;D$2,'OTHER Results'!$D:$D,"&gt;="&amp;D$1)+D22</f>
        <v>325.27569608072974</v>
      </c>
      <c r="E23" s="15"/>
      <c r="F23" s="36"/>
      <c r="G23" s="36"/>
      <c r="H23" s="35"/>
      <c r="I23" s="82"/>
      <c r="J23" s="36"/>
    </row>
    <row r="24" spans="1:10" outlineLevel="1" x14ac:dyDescent="0.2">
      <c r="A24" s="36"/>
      <c r="B24" s="16" t="s">
        <v>57</v>
      </c>
      <c r="C24" s="51">
        <f t="shared" ref="C24:D24" si="4">IFERROR((C23-C22)/C22,"N/A")</f>
        <v>0.31119533763145124</v>
      </c>
      <c r="D24" s="51">
        <f t="shared" si="4"/>
        <v>0.31119533763145141</v>
      </c>
      <c r="E24" s="15"/>
      <c r="F24" s="36"/>
      <c r="G24" s="36"/>
      <c r="H24" s="36"/>
      <c r="I24" s="36"/>
      <c r="J24" s="36"/>
    </row>
    <row r="25" spans="1:10" outlineLevel="1" x14ac:dyDescent="0.2">
      <c r="A25" s="36"/>
      <c r="B25" s="16" t="s">
        <v>101</v>
      </c>
      <c r="C25" s="5" t="str">
        <f>ROUND(SUM('OTHER Results'!$P:$P),1)&amp;" units"</f>
        <v>77.2 units</v>
      </c>
      <c r="D25" s="4" t="str">
        <f>ROUND(SUMIFS('OTHER Results'!$P:$P,'OTHER Results'!$D:$D,"&lt;="&amp;D$2,'OTHER Results'!$D:$D,"&gt;="&amp;D$1),1)&amp;" units"</f>
        <v>77.2 units</v>
      </c>
      <c r="E25" s="15"/>
      <c r="F25" s="36"/>
      <c r="G25" s="36"/>
      <c r="H25" s="35"/>
      <c r="I25" s="82"/>
      <c r="J25" s="36"/>
    </row>
    <row r="26" spans="1:10" ht="17" thickBot="1" x14ac:dyDescent="0.25">
      <c r="A26" s="36"/>
      <c r="B26" s="23"/>
      <c r="C26" s="24"/>
      <c r="D26" s="25"/>
      <c r="E26" s="26"/>
      <c r="F26" s="36"/>
      <c r="G26" s="36"/>
      <c r="H26" s="35"/>
      <c r="I26" s="82"/>
      <c r="J26" s="36"/>
    </row>
    <row r="27" spans="1:10" x14ac:dyDescent="0.2">
      <c r="A27" s="36"/>
      <c r="B27" s="36"/>
      <c r="C27" s="36"/>
      <c r="D27" s="36"/>
      <c r="E27" s="36"/>
      <c r="F27" s="36"/>
      <c r="G27" s="36"/>
      <c r="H27" s="85"/>
      <c r="I27" s="36"/>
      <c r="J27" s="36"/>
    </row>
    <row r="28" spans="1:10" x14ac:dyDescent="0.2">
      <c r="C28" s="59"/>
    </row>
    <row r="29" spans="1:10" x14ac:dyDescent="0.2">
      <c r="C29" s="59"/>
    </row>
    <row r="30" spans="1:10" x14ac:dyDescent="0.2">
      <c r="C30" s="59"/>
    </row>
    <row r="31" spans="1:10" x14ac:dyDescent="0.2">
      <c r="C31" s="59"/>
    </row>
  </sheetData>
  <sheetProtection algorithmName="SHA-512" hashValue="PewnQNkbjWaVpGKkPiuwuZkSZslwy4JnuVDwY7oNzHJ73vIxsiq/jdyCy27W2HODCH/DL+dDP+JZNIzRbfq05Q==" saltValue="HMUW23ew/yp+C5oPqE8IsQ==" spinCount="100000" sheet="1" objects="1" scenarios="1"/>
  <mergeCells count="5">
    <mergeCell ref="B4:E5"/>
    <mergeCell ref="H4:I5"/>
    <mergeCell ref="B6:B7"/>
    <mergeCell ref="H6:I6"/>
    <mergeCell ref="B17:C18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F40DC-BF3A-9F42-B695-6DF3FA59E5AB}">
  <sheetPr>
    <pageSetUpPr fitToPage="1"/>
  </sheetPr>
  <dimension ref="A2:AN68"/>
  <sheetViews>
    <sheetView showGridLines="0" zoomScaleNormal="100" workbookViewId="0">
      <pane xSplit="3" ySplit="3" topLeftCell="D35" activePane="bottomRight" state="frozen"/>
      <selection activeCell="M501" sqref="M501"/>
      <selection pane="topRight" activeCell="M501" sqref="M501"/>
      <selection pane="bottomLeft" activeCell="M501" sqref="M501"/>
      <selection pane="bottomRight" activeCell="H54" sqref="H54"/>
    </sheetView>
  </sheetViews>
  <sheetFormatPr baseColWidth="10" defaultColWidth="14.5" defaultRowHeight="16" outlineLevelCol="1" x14ac:dyDescent="0.2"/>
  <cols>
    <col min="1" max="1" width="4.33203125" style="2" customWidth="1"/>
    <col min="2" max="2" width="4.1640625" style="2" customWidth="1" outlineLevel="1"/>
    <col min="3" max="3" width="32.5" style="2" bestFit="1" customWidth="1"/>
    <col min="4" max="4" width="10.6640625" style="2" bestFit="1" customWidth="1"/>
    <col min="5" max="5" width="13.33203125" style="2" bestFit="1" customWidth="1"/>
    <col min="6" max="6" width="5.1640625" style="54" bestFit="1" customWidth="1"/>
    <col min="7" max="7" width="6" style="54" bestFit="1" customWidth="1"/>
    <col min="8" max="8" width="8.83203125" style="54" customWidth="1"/>
    <col min="9" max="9" width="8.83203125" style="54" bestFit="1" customWidth="1"/>
    <col min="10" max="10" width="5.5" style="54" bestFit="1" customWidth="1"/>
    <col min="11" max="11" width="6.33203125" style="2" bestFit="1" customWidth="1"/>
    <col min="12" max="12" width="9" style="2" bestFit="1" customWidth="1"/>
    <col min="13" max="13" width="6" style="2" customWidth="1"/>
    <col min="14" max="14" width="8.5" style="2" bestFit="1" customWidth="1"/>
    <col min="15" max="15" width="6" style="2" bestFit="1" customWidth="1"/>
    <col min="16" max="16" width="6.6640625" style="2" customWidth="1"/>
    <col min="17" max="17" width="7" style="2" customWidth="1" outlineLevel="1"/>
    <col min="18" max="18" width="5" customWidth="1"/>
    <col min="41" max="16384" width="14.5" style="2"/>
  </cols>
  <sheetData>
    <row r="2" spans="1:18" x14ac:dyDescent="0.2">
      <c r="A2" s="97"/>
      <c r="B2" s="67"/>
      <c r="C2" s="29"/>
      <c r="D2" s="112"/>
      <c r="E2" s="29"/>
      <c r="F2" s="112"/>
      <c r="G2" s="112"/>
      <c r="H2" s="112"/>
      <c r="I2" s="112"/>
      <c r="J2" s="112"/>
      <c r="K2" s="112"/>
      <c r="L2" s="126" t="s">
        <v>107</v>
      </c>
      <c r="M2" s="127"/>
      <c r="N2" s="127"/>
      <c r="O2" s="127"/>
      <c r="P2" s="127"/>
      <c r="Q2" s="128"/>
      <c r="R2" s="80"/>
    </row>
    <row r="3" spans="1:18" x14ac:dyDescent="0.2">
      <c r="A3" s="97"/>
      <c r="B3" s="30" t="s">
        <v>127</v>
      </c>
      <c r="C3" s="19" t="s">
        <v>24</v>
      </c>
      <c r="D3" s="27" t="s">
        <v>0</v>
      </c>
      <c r="E3" s="19" t="s">
        <v>23</v>
      </c>
      <c r="F3" s="27" t="s">
        <v>22</v>
      </c>
      <c r="G3" s="27" t="s">
        <v>67</v>
      </c>
      <c r="H3" s="27" t="s">
        <v>135</v>
      </c>
      <c r="I3" s="27" t="s">
        <v>134</v>
      </c>
      <c r="J3" s="27" t="s">
        <v>119</v>
      </c>
      <c r="K3" s="27" t="s">
        <v>19</v>
      </c>
      <c r="L3" s="32" t="s">
        <v>21</v>
      </c>
      <c r="M3" s="27" t="s">
        <v>18</v>
      </c>
      <c r="N3" s="27" t="s">
        <v>20</v>
      </c>
      <c r="O3" s="27" t="s">
        <v>18</v>
      </c>
      <c r="P3" s="27" t="s">
        <v>16</v>
      </c>
      <c r="Q3" s="20" t="s">
        <v>100</v>
      </c>
      <c r="R3" s="80"/>
    </row>
    <row r="4" spans="1:18" customFormat="1" x14ac:dyDescent="0.2">
      <c r="A4" s="97"/>
      <c r="B4" s="40">
        <v>1</v>
      </c>
      <c r="C4" s="31" t="s">
        <v>534</v>
      </c>
      <c r="D4" s="68">
        <v>44349</v>
      </c>
      <c r="E4" s="31" t="s">
        <v>43</v>
      </c>
      <c r="F4" s="57" t="s">
        <v>34</v>
      </c>
      <c r="G4" s="57" t="s">
        <v>68</v>
      </c>
      <c r="H4" s="57">
        <v>1000</v>
      </c>
      <c r="I4" s="60" t="s">
        <v>131</v>
      </c>
      <c r="J4" s="57" t="s">
        <v>120</v>
      </c>
      <c r="K4" s="39" t="s">
        <v>56</v>
      </c>
      <c r="L4" s="11">
        <v>9</v>
      </c>
      <c r="M4" s="33">
        <v>1.2474999999999998</v>
      </c>
      <c r="N4" s="34">
        <v>3.15</v>
      </c>
      <c r="O4" s="33">
        <v>0.59764705882352942</v>
      </c>
      <c r="P4" s="47">
        <f t="shared" ref="P4:P64" si="0">ROUND(IF(OR($K4="1st",$K4="WON"),($L4*$M4)+($N4*$O4),IF(OR($K4="2nd",$K4="3rd"),IF($N4="NTD",0,($N4*$O4))))-($M4+$O4),1)</f>
        <v>-1.8</v>
      </c>
      <c r="Q4" s="49">
        <f>P4</f>
        <v>-1.8</v>
      </c>
      <c r="R4" s="90"/>
    </row>
    <row r="5" spans="1:18" customFormat="1" x14ac:dyDescent="0.2">
      <c r="A5" s="97"/>
      <c r="B5" s="40">
        <f t="shared" ref="B5:B64" si="1">B4+1</f>
        <v>2</v>
      </c>
      <c r="C5" s="31" t="s">
        <v>52</v>
      </c>
      <c r="D5" s="68">
        <v>44349</v>
      </c>
      <c r="E5" s="31" t="s">
        <v>43</v>
      </c>
      <c r="F5" s="57" t="s">
        <v>34</v>
      </c>
      <c r="G5" s="57" t="s">
        <v>68</v>
      </c>
      <c r="H5" s="57">
        <v>1000</v>
      </c>
      <c r="I5" s="60" t="s">
        <v>131</v>
      </c>
      <c r="J5" s="57" t="s">
        <v>120</v>
      </c>
      <c r="K5" s="39" t="s">
        <v>228</v>
      </c>
      <c r="L5" s="11">
        <v>21</v>
      </c>
      <c r="M5" s="33">
        <v>0.5</v>
      </c>
      <c r="N5" s="34">
        <v>5.33</v>
      </c>
      <c r="O5" s="33">
        <v>0.12666666666666668</v>
      </c>
      <c r="P5" s="47">
        <f t="shared" si="0"/>
        <v>-0.6</v>
      </c>
      <c r="Q5" s="49">
        <f t="shared" ref="Q5:Q20" si="2">P5+Q4</f>
        <v>-2.4</v>
      </c>
      <c r="R5" s="90"/>
    </row>
    <row r="6" spans="1:18" customFormat="1" x14ac:dyDescent="0.2">
      <c r="A6" s="97"/>
      <c r="B6" s="40">
        <f t="shared" si="1"/>
        <v>3</v>
      </c>
      <c r="C6" s="31" t="s">
        <v>535</v>
      </c>
      <c r="D6" s="68">
        <v>44349</v>
      </c>
      <c r="E6" s="31" t="s">
        <v>43</v>
      </c>
      <c r="F6" s="57" t="s">
        <v>46</v>
      </c>
      <c r="G6" s="57" t="s">
        <v>68</v>
      </c>
      <c r="H6" s="57">
        <v>1300</v>
      </c>
      <c r="I6" s="60" t="s">
        <v>131</v>
      </c>
      <c r="J6" s="57" t="s">
        <v>120</v>
      </c>
      <c r="K6" s="39" t="s">
        <v>73</v>
      </c>
      <c r="L6" s="11">
        <v>35.39</v>
      </c>
      <c r="M6" s="33">
        <v>0.29004683840749412</v>
      </c>
      <c r="N6" s="34">
        <v>5.7</v>
      </c>
      <c r="O6" s="33">
        <v>7.0000000000000007E-2</v>
      </c>
      <c r="P6" s="47">
        <f t="shared" si="0"/>
        <v>-0.4</v>
      </c>
      <c r="Q6" s="49">
        <f t="shared" si="2"/>
        <v>-2.8</v>
      </c>
      <c r="R6" s="90"/>
    </row>
    <row r="7" spans="1:18" customFormat="1" x14ac:dyDescent="0.2">
      <c r="A7" s="97"/>
      <c r="B7" s="40">
        <f t="shared" si="1"/>
        <v>4</v>
      </c>
      <c r="C7" s="31" t="s">
        <v>500</v>
      </c>
      <c r="D7" s="68">
        <v>44349</v>
      </c>
      <c r="E7" s="31" t="s">
        <v>43</v>
      </c>
      <c r="F7" s="57" t="s">
        <v>46</v>
      </c>
      <c r="G7" s="57" t="s">
        <v>68</v>
      </c>
      <c r="H7" s="57">
        <v>1300</v>
      </c>
      <c r="I7" s="60" t="s">
        <v>131</v>
      </c>
      <c r="J7" s="57" t="s">
        <v>120</v>
      </c>
      <c r="K7" s="39" t="s">
        <v>12</v>
      </c>
      <c r="L7" s="11">
        <v>2.14</v>
      </c>
      <c r="M7" s="33">
        <v>8.7960572337042908</v>
      </c>
      <c r="N7" s="34">
        <v>1.32</v>
      </c>
      <c r="O7" s="33">
        <v>0</v>
      </c>
      <c r="P7" s="47">
        <f t="shared" si="0"/>
        <v>-8.8000000000000007</v>
      </c>
      <c r="Q7" s="49">
        <f t="shared" si="2"/>
        <v>-11.600000000000001</v>
      </c>
      <c r="R7" s="90"/>
    </row>
    <row r="8" spans="1:18" customFormat="1" x14ac:dyDescent="0.2">
      <c r="A8" s="97"/>
      <c r="B8" s="40">
        <f t="shared" si="1"/>
        <v>5</v>
      </c>
      <c r="C8" s="31" t="s">
        <v>141</v>
      </c>
      <c r="D8" s="68">
        <v>44349</v>
      </c>
      <c r="E8" s="31" t="s">
        <v>43</v>
      </c>
      <c r="F8" s="57" t="s">
        <v>13</v>
      </c>
      <c r="G8" s="57" t="s">
        <v>70</v>
      </c>
      <c r="H8" s="57">
        <v>1400</v>
      </c>
      <c r="I8" s="60" t="s">
        <v>131</v>
      </c>
      <c r="J8" s="57" t="s">
        <v>120</v>
      </c>
      <c r="K8" s="39" t="s">
        <v>65</v>
      </c>
      <c r="L8" s="11">
        <v>3.65</v>
      </c>
      <c r="M8" s="33">
        <v>3.7819047619047619</v>
      </c>
      <c r="N8" s="34">
        <v>1.85</v>
      </c>
      <c r="O8" s="33">
        <v>4.4482051282051271</v>
      </c>
      <c r="P8" s="47">
        <f t="shared" si="0"/>
        <v>-8.1999999999999993</v>
      </c>
      <c r="Q8" s="49">
        <f t="shared" si="2"/>
        <v>-19.8</v>
      </c>
      <c r="R8" s="90"/>
    </row>
    <row r="9" spans="1:18" customFormat="1" x14ac:dyDescent="0.2">
      <c r="A9" s="97"/>
      <c r="B9" s="40">
        <f t="shared" si="1"/>
        <v>6</v>
      </c>
      <c r="C9" s="31" t="s">
        <v>536</v>
      </c>
      <c r="D9" s="68">
        <v>44350</v>
      </c>
      <c r="E9" s="31" t="s">
        <v>37</v>
      </c>
      <c r="F9" s="57" t="s">
        <v>25</v>
      </c>
      <c r="G9" s="57" t="s">
        <v>66</v>
      </c>
      <c r="H9" s="57">
        <v>1170</v>
      </c>
      <c r="I9" s="60" t="s">
        <v>130</v>
      </c>
      <c r="J9" s="57" t="s">
        <v>120</v>
      </c>
      <c r="K9" s="39" t="s">
        <v>9</v>
      </c>
      <c r="L9" s="11">
        <v>2.7</v>
      </c>
      <c r="M9" s="33">
        <v>5.8633403214535287</v>
      </c>
      <c r="N9" s="34">
        <v>1.37</v>
      </c>
      <c r="O9" s="33">
        <v>0</v>
      </c>
      <c r="P9" s="47">
        <f t="shared" si="0"/>
        <v>10</v>
      </c>
      <c r="Q9" s="49">
        <f t="shared" si="2"/>
        <v>-9.8000000000000007</v>
      </c>
      <c r="R9" s="90"/>
    </row>
    <row r="10" spans="1:18" customFormat="1" x14ac:dyDescent="0.2">
      <c r="A10" s="97"/>
      <c r="B10" s="40">
        <f t="shared" si="1"/>
        <v>7</v>
      </c>
      <c r="C10" s="31" t="s">
        <v>537</v>
      </c>
      <c r="D10" s="68">
        <v>44351</v>
      </c>
      <c r="E10" s="31" t="s">
        <v>44</v>
      </c>
      <c r="F10" s="57" t="s">
        <v>34</v>
      </c>
      <c r="G10" s="57" t="s">
        <v>66</v>
      </c>
      <c r="H10" s="57">
        <v>1200</v>
      </c>
      <c r="I10" s="60" t="s">
        <v>128</v>
      </c>
      <c r="J10" s="57" t="s">
        <v>120</v>
      </c>
      <c r="K10" s="39" t="s">
        <v>56</v>
      </c>
      <c r="L10" s="11">
        <v>3.61</v>
      </c>
      <c r="M10" s="33">
        <v>3.82</v>
      </c>
      <c r="N10" s="34">
        <v>1.49</v>
      </c>
      <c r="O10" s="33">
        <v>0</v>
      </c>
      <c r="P10" s="47">
        <f t="shared" si="0"/>
        <v>-3.8</v>
      </c>
      <c r="Q10" s="49">
        <f t="shared" si="2"/>
        <v>-13.600000000000001</v>
      </c>
      <c r="R10" s="90"/>
    </row>
    <row r="11" spans="1:18" customFormat="1" x14ac:dyDescent="0.2">
      <c r="A11" s="97"/>
      <c r="B11" s="40">
        <f t="shared" si="1"/>
        <v>8</v>
      </c>
      <c r="C11" s="31" t="s">
        <v>538</v>
      </c>
      <c r="D11" s="68">
        <v>44352</v>
      </c>
      <c r="E11" s="31" t="s">
        <v>40</v>
      </c>
      <c r="F11" s="57" t="s">
        <v>36</v>
      </c>
      <c r="G11" s="57" t="s">
        <v>66</v>
      </c>
      <c r="H11" s="57">
        <v>1300</v>
      </c>
      <c r="I11" s="60" t="s">
        <v>130</v>
      </c>
      <c r="J11" s="57" t="s">
        <v>120</v>
      </c>
      <c r="K11" s="39" t="s">
        <v>12</v>
      </c>
      <c r="L11" s="11">
        <v>17.03</v>
      </c>
      <c r="M11" s="33">
        <v>0.62250000000000005</v>
      </c>
      <c r="N11" s="34">
        <v>4.84</v>
      </c>
      <c r="O11" s="33">
        <v>0.16444444444444448</v>
      </c>
      <c r="P11" s="47">
        <f t="shared" si="0"/>
        <v>0</v>
      </c>
      <c r="Q11" s="49">
        <f t="shared" si="2"/>
        <v>-13.600000000000001</v>
      </c>
      <c r="R11" s="90"/>
    </row>
    <row r="12" spans="1:18" customFormat="1" x14ac:dyDescent="0.2">
      <c r="A12" s="97"/>
      <c r="B12" s="40">
        <f t="shared" si="1"/>
        <v>9</v>
      </c>
      <c r="C12" s="31" t="s">
        <v>539</v>
      </c>
      <c r="D12" s="68">
        <v>44352</v>
      </c>
      <c r="E12" s="31" t="s">
        <v>40</v>
      </c>
      <c r="F12" s="57" t="s">
        <v>48</v>
      </c>
      <c r="G12" s="57" t="s">
        <v>69</v>
      </c>
      <c r="H12" s="57">
        <v>1300</v>
      </c>
      <c r="I12" s="60" t="s">
        <v>130</v>
      </c>
      <c r="J12" s="57" t="s">
        <v>120</v>
      </c>
      <c r="K12" s="39" t="s">
        <v>9</v>
      </c>
      <c r="L12" s="11">
        <v>5.26</v>
      </c>
      <c r="M12" s="33">
        <v>2.3382209469153517</v>
      </c>
      <c r="N12" s="34">
        <v>2</v>
      </c>
      <c r="O12" s="33">
        <v>2.36</v>
      </c>
      <c r="P12" s="47">
        <f t="shared" si="0"/>
        <v>12.3</v>
      </c>
      <c r="Q12" s="49">
        <f t="shared" si="2"/>
        <v>-1.3000000000000007</v>
      </c>
      <c r="R12" s="90"/>
    </row>
    <row r="13" spans="1:18" customFormat="1" x14ac:dyDescent="0.2">
      <c r="A13" s="97"/>
      <c r="B13" s="40">
        <f t="shared" si="1"/>
        <v>10</v>
      </c>
      <c r="C13" s="31" t="s">
        <v>540</v>
      </c>
      <c r="D13" s="68">
        <v>44352</v>
      </c>
      <c r="E13" s="31" t="s">
        <v>31</v>
      </c>
      <c r="F13" s="57" t="s">
        <v>34</v>
      </c>
      <c r="G13" s="57" t="s">
        <v>246</v>
      </c>
      <c r="H13" s="57">
        <v>1100</v>
      </c>
      <c r="I13" s="60" t="s">
        <v>131</v>
      </c>
      <c r="J13" s="57" t="s">
        <v>120</v>
      </c>
      <c r="K13" s="39" t="s">
        <v>8</v>
      </c>
      <c r="L13" s="11">
        <v>8.0500000000000007</v>
      </c>
      <c r="M13" s="33">
        <v>1.4242857142857144</v>
      </c>
      <c r="N13" s="34">
        <v>2.62</v>
      </c>
      <c r="O13" s="33">
        <v>0.88</v>
      </c>
      <c r="P13" s="47">
        <f t="shared" si="0"/>
        <v>0</v>
      </c>
      <c r="Q13" s="49">
        <f t="shared" si="2"/>
        <v>-1.3000000000000007</v>
      </c>
      <c r="R13" s="90"/>
    </row>
    <row r="14" spans="1:18" customFormat="1" x14ac:dyDescent="0.2">
      <c r="A14" s="97"/>
      <c r="B14" s="40">
        <f t="shared" si="1"/>
        <v>11</v>
      </c>
      <c r="C14" s="31" t="s">
        <v>438</v>
      </c>
      <c r="D14" s="68">
        <v>44352</v>
      </c>
      <c r="E14" s="31" t="s">
        <v>31</v>
      </c>
      <c r="F14" s="57" t="s">
        <v>48</v>
      </c>
      <c r="G14" s="57" t="s">
        <v>112</v>
      </c>
      <c r="H14" s="57">
        <v>1100</v>
      </c>
      <c r="I14" s="60" t="s">
        <v>131</v>
      </c>
      <c r="J14" s="57" t="s">
        <v>120</v>
      </c>
      <c r="K14" s="39" t="s">
        <v>64</v>
      </c>
      <c r="L14" s="11">
        <v>77.48</v>
      </c>
      <c r="M14" s="33">
        <v>0.13105263157894737</v>
      </c>
      <c r="N14" s="34">
        <v>14</v>
      </c>
      <c r="O14" s="33">
        <v>0.01</v>
      </c>
      <c r="P14" s="47">
        <f t="shared" si="0"/>
        <v>-0.1</v>
      </c>
      <c r="Q14" s="49">
        <f t="shared" si="2"/>
        <v>-1.4000000000000008</v>
      </c>
      <c r="R14" s="90"/>
    </row>
    <row r="15" spans="1:18" customFormat="1" x14ac:dyDescent="0.2">
      <c r="A15" s="97"/>
      <c r="B15" s="40">
        <f t="shared" si="1"/>
        <v>12</v>
      </c>
      <c r="C15" s="31" t="s">
        <v>541</v>
      </c>
      <c r="D15" s="68">
        <v>44353</v>
      </c>
      <c r="E15" s="31" t="s">
        <v>30</v>
      </c>
      <c r="F15" s="57" t="s">
        <v>36</v>
      </c>
      <c r="G15" s="57" t="s">
        <v>66</v>
      </c>
      <c r="H15" s="57">
        <v>1200</v>
      </c>
      <c r="I15" s="60" t="s">
        <v>130</v>
      </c>
      <c r="J15" s="57" t="s">
        <v>120</v>
      </c>
      <c r="K15" s="39" t="s">
        <v>12</v>
      </c>
      <c r="L15" s="11">
        <v>24.18</v>
      </c>
      <c r="M15" s="33">
        <v>0.43356185973207251</v>
      </c>
      <c r="N15" s="34">
        <v>6.8</v>
      </c>
      <c r="O15" s="33">
        <v>7.9999999999999974E-2</v>
      </c>
      <c r="P15" s="47">
        <f t="shared" si="0"/>
        <v>0</v>
      </c>
      <c r="Q15" s="49">
        <f t="shared" si="2"/>
        <v>-1.4000000000000008</v>
      </c>
      <c r="R15" s="90"/>
    </row>
    <row r="16" spans="1:18" customFormat="1" x14ac:dyDescent="0.2">
      <c r="A16" s="97"/>
      <c r="B16" s="40">
        <f t="shared" si="1"/>
        <v>13</v>
      </c>
      <c r="C16" s="31" t="s">
        <v>542</v>
      </c>
      <c r="D16" s="68">
        <v>44353</v>
      </c>
      <c r="E16" s="31" t="s">
        <v>30</v>
      </c>
      <c r="F16" s="57" t="s">
        <v>10</v>
      </c>
      <c r="G16" s="57" t="s">
        <v>66</v>
      </c>
      <c r="H16" s="57">
        <v>1000</v>
      </c>
      <c r="I16" s="60" t="s">
        <v>130</v>
      </c>
      <c r="J16" s="57" t="s">
        <v>120</v>
      </c>
      <c r="K16" s="39" t="s">
        <v>9</v>
      </c>
      <c r="L16" s="11">
        <v>3.45</v>
      </c>
      <c r="M16" s="33">
        <v>4.0813793103448273</v>
      </c>
      <c r="N16" s="34">
        <v>1.52</v>
      </c>
      <c r="O16" s="33">
        <v>0</v>
      </c>
      <c r="P16" s="47">
        <f t="shared" si="0"/>
        <v>10</v>
      </c>
      <c r="Q16" s="49">
        <f t="shared" si="2"/>
        <v>8.6</v>
      </c>
      <c r="R16" s="90"/>
    </row>
    <row r="17" spans="1:18" customFormat="1" x14ac:dyDescent="0.2">
      <c r="A17" s="97"/>
      <c r="B17" s="40">
        <f t="shared" si="1"/>
        <v>14</v>
      </c>
      <c r="C17" s="31" t="s">
        <v>543</v>
      </c>
      <c r="D17" s="68">
        <v>44353</v>
      </c>
      <c r="E17" s="31" t="s">
        <v>51</v>
      </c>
      <c r="F17" s="57" t="s">
        <v>48</v>
      </c>
      <c r="G17" s="57" t="s">
        <v>147</v>
      </c>
      <c r="H17" s="57">
        <v>1300</v>
      </c>
      <c r="I17" s="60" t="s">
        <v>130</v>
      </c>
      <c r="J17" s="57" t="s">
        <v>120</v>
      </c>
      <c r="K17" s="39" t="s">
        <v>85</v>
      </c>
      <c r="L17" s="11">
        <v>16.5</v>
      </c>
      <c r="M17" s="33">
        <v>0.64548387096774196</v>
      </c>
      <c r="N17" s="34">
        <v>4.2</v>
      </c>
      <c r="O17" s="33">
        <v>0.20666666666666669</v>
      </c>
      <c r="P17" s="47">
        <f t="shared" si="0"/>
        <v>-0.9</v>
      </c>
      <c r="Q17" s="49">
        <f t="shared" si="2"/>
        <v>7.6999999999999993</v>
      </c>
      <c r="R17" s="90"/>
    </row>
    <row r="18" spans="1:18" customFormat="1" x14ac:dyDescent="0.2">
      <c r="A18" s="97"/>
      <c r="B18" s="40">
        <f t="shared" si="1"/>
        <v>15</v>
      </c>
      <c r="C18" s="31" t="s">
        <v>544</v>
      </c>
      <c r="D18" s="68">
        <v>44355</v>
      </c>
      <c r="E18" s="31" t="s">
        <v>44</v>
      </c>
      <c r="F18" s="57" t="s">
        <v>46</v>
      </c>
      <c r="G18" s="57" t="s">
        <v>68</v>
      </c>
      <c r="H18" s="57">
        <v>110</v>
      </c>
      <c r="I18" s="60" t="s">
        <v>128</v>
      </c>
      <c r="J18" s="57" t="s">
        <v>120</v>
      </c>
      <c r="K18" s="39" t="s">
        <v>9</v>
      </c>
      <c r="L18" s="11">
        <v>4.8499999999999996</v>
      </c>
      <c r="M18" s="33">
        <v>2.6076832844574778</v>
      </c>
      <c r="N18" s="34">
        <v>2.13</v>
      </c>
      <c r="O18" s="33">
        <v>2.3022222222222224</v>
      </c>
      <c r="P18" s="47">
        <f t="shared" si="0"/>
        <v>12.6</v>
      </c>
      <c r="Q18" s="49">
        <f t="shared" si="2"/>
        <v>20.299999999999997</v>
      </c>
      <c r="R18" s="90"/>
    </row>
    <row r="19" spans="1:18" customFormat="1" x14ac:dyDescent="0.2">
      <c r="A19" s="97"/>
      <c r="B19" s="40">
        <f t="shared" si="1"/>
        <v>16</v>
      </c>
      <c r="C19" s="31" t="s">
        <v>545</v>
      </c>
      <c r="D19" s="68">
        <v>44355</v>
      </c>
      <c r="E19" s="31" t="s">
        <v>44</v>
      </c>
      <c r="F19" s="57" t="s">
        <v>13</v>
      </c>
      <c r="G19" s="57" t="s">
        <v>69</v>
      </c>
      <c r="H19" s="57">
        <v>1400</v>
      </c>
      <c r="I19" s="60" t="s">
        <v>128</v>
      </c>
      <c r="J19" s="57" t="s">
        <v>120</v>
      </c>
      <c r="K19" s="39" t="s">
        <v>8</v>
      </c>
      <c r="L19" s="11">
        <v>1.84</v>
      </c>
      <c r="M19" s="33">
        <v>11.963805374001451</v>
      </c>
      <c r="N19" s="34">
        <v>1.21</v>
      </c>
      <c r="O19" s="33">
        <v>0</v>
      </c>
      <c r="P19" s="47">
        <f t="shared" si="0"/>
        <v>-12</v>
      </c>
      <c r="Q19" s="49">
        <f t="shared" si="2"/>
        <v>8.2999999999999972</v>
      </c>
      <c r="R19" s="90"/>
    </row>
    <row r="20" spans="1:18" customFormat="1" x14ac:dyDescent="0.2">
      <c r="A20" s="97"/>
      <c r="B20" s="40">
        <f t="shared" si="1"/>
        <v>17</v>
      </c>
      <c r="C20" s="31" t="s">
        <v>546</v>
      </c>
      <c r="D20" s="68">
        <v>44356</v>
      </c>
      <c r="E20" s="31" t="s">
        <v>26</v>
      </c>
      <c r="F20" s="57" t="s">
        <v>46</v>
      </c>
      <c r="G20" s="57" t="s">
        <v>147</v>
      </c>
      <c r="H20" s="57">
        <v>1208</v>
      </c>
      <c r="I20" s="60" t="s">
        <v>132</v>
      </c>
      <c r="J20" s="57" t="s">
        <v>120</v>
      </c>
      <c r="K20" s="39" t="s">
        <v>9</v>
      </c>
      <c r="L20" s="11">
        <v>1.72</v>
      </c>
      <c r="M20" s="33">
        <v>13.888695652173917</v>
      </c>
      <c r="N20" s="34">
        <v>1.2</v>
      </c>
      <c r="O20" s="33">
        <v>0</v>
      </c>
      <c r="P20" s="47">
        <f t="shared" si="0"/>
        <v>10</v>
      </c>
      <c r="Q20" s="49">
        <f t="shared" si="2"/>
        <v>18.299999999999997</v>
      </c>
      <c r="R20" s="90"/>
    </row>
    <row r="21" spans="1:18" customFormat="1" x14ac:dyDescent="0.2">
      <c r="A21" s="97"/>
      <c r="B21" s="40">
        <f t="shared" si="1"/>
        <v>18</v>
      </c>
      <c r="C21" s="31" t="s">
        <v>547</v>
      </c>
      <c r="D21" s="68">
        <v>44359</v>
      </c>
      <c r="E21" s="31" t="s">
        <v>43</v>
      </c>
      <c r="F21" s="57" t="s">
        <v>25</v>
      </c>
      <c r="G21" s="57" t="s">
        <v>246</v>
      </c>
      <c r="H21" s="57">
        <v>1000</v>
      </c>
      <c r="I21" s="60" t="s">
        <v>132</v>
      </c>
      <c r="J21" s="57" t="s">
        <v>120</v>
      </c>
      <c r="K21" s="39" t="s">
        <v>12</v>
      </c>
      <c r="L21" s="11">
        <v>8.7100000000000009</v>
      </c>
      <c r="M21" s="33">
        <v>1.2906451612903225</v>
      </c>
      <c r="N21" s="34">
        <v>2.4700000000000002</v>
      </c>
      <c r="O21" s="33">
        <v>0.88000000000000012</v>
      </c>
      <c r="P21" s="47">
        <f t="shared" si="0"/>
        <v>0</v>
      </c>
      <c r="Q21" s="49">
        <f t="shared" ref="Q21" si="3">P21+Q20</f>
        <v>18.299999999999997</v>
      </c>
      <c r="R21" s="90"/>
    </row>
    <row r="22" spans="1:18" customFormat="1" x14ac:dyDescent="0.2">
      <c r="A22" s="97"/>
      <c r="B22" s="40">
        <f t="shared" si="1"/>
        <v>19</v>
      </c>
      <c r="C22" s="31" t="s">
        <v>512</v>
      </c>
      <c r="D22" s="68">
        <v>44359</v>
      </c>
      <c r="E22" s="31" t="s">
        <v>43</v>
      </c>
      <c r="F22" s="57" t="s">
        <v>29</v>
      </c>
      <c r="G22" s="57" t="s">
        <v>112</v>
      </c>
      <c r="H22" s="57">
        <v>1000</v>
      </c>
      <c r="I22" s="60" t="s">
        <v>132</v>
      </c>
      <c r="J22" s="57" t="s">
        <v>120</v>
      </c>
      <c r="K22" s="39" t="s">
        <v>110</v>
      </c>
      <c r="L22" s="11">
        <v>33.89</v>
      </c>
      <c r="M22" s="33">
        <v>0.30393939393939395</v>
      </c>
      <c r="N22" s="34">
        <v>6.6</v>
      </c>
      <c r="O22" s="33">
        <v>5.000000000000001E-2</v>
      </c>
      <c r="P22" s="47">
        <f t="shared" si="0"/>
        <v>-0.4</v>
      </c>
      <c r="Q22" s="49">
        <f t="shared" ref="Q22" si="4">P22+Q21</f>
        <v>17.899999999999999</v>
      </c>
      <c r="R22" s="90"/>
    </row>
    <row r="23" spans="1:18" customFormat="1" x14ac:dyDescent="0.2">
      <c r="A23" s="97"/>
      <c r="B23" s="40">
        <f t="shared" si="1"/>
        <v>20</v>
      </c>
      <c r="C23" s="31" t="s">
        <v>548</v>
      </c>
      <c r="D23" s="68">
        <v>44360</v>
      </c>
      <c r="E23" s="31" t="s">
        <v>33</v>
      </c>
      <c r="F23" s="57" t="s">
        <v>36</v>
      </c>
      <c r="G23" s="57" t="s">
        <v>66</v>
      </c>
      <c r="H23" s="57">
        <v>1200</v>
      </c>
      <c r="I23" s="60" t="s">
        <v>131</v>
      </c>
      <c r="J23" s="57" t="s">
        <v>120</v>
      </c>
      <c r="K23" s="39" t="s">
        <v>9</v>
      </c>
      <c r="L23" s="11">
        <v>6.3</v>
      </c>
      <c r="M23" s="33">
        <v>1.8909523809523809</v>
      </c>
      <c r="N23" s="34">
        <v>2.12</v>
      </c>
      <c r="O23" s="33">
        <v>1.6844444444444442</v>
      </c>
      <c r="P23" s="47">
        <f t="shared" si="0"/>
        <v>11.9</v>
      </c>
      <c r="Q23" s="49">
        <f t="shared" ref="Q23" si="5">P23+Q22</f>
        <v>29.799999999999997</v>
      </c>
      <c r="R23" s="90"/>
    </row>
    <row r="24" spans="1:18" customFormat="1" x14ac:dyDescent="0.2">
      <c r="A24" s="97"/>
      <c r="B24" s="40">
        <f t="shared" si="1"/>
        <v>21</v>
      </c>
      <c r="C24" s="31" t="s">
        <v>549</v>
      </c>
      <c r="D24" s="68">
        <v>44360</v>
      </c>
      <c r="E24" s="31" t="s">
        <v>550</v>
      </c>
      <c r="F24" s="57" t="s">
        <v>10</v>
      </c>
      <c r="G24" s="57" t="s">
        <v>66</v>
      </c>
      <c r="H24" s="57">
        <v>1000</v>
      </c>
      <c r="I24" s="60" t="s">
        <v>130</v>
      </c>
      <c r="J24" s="57" t="s">
        <v>120</v>
      </c>
      <c r="K24" s="39" t="s">
        <v>9</v>
      </c>
      <c r="L24" s="11">
        <v>10.8</v>
      </c>
      <c r="M24" s="33">
        <v>1.0203448275862068</v>
      </c>
      <c r="N24" s="34">
        <v>2.8</v>
      </c>
      <c r="O24" s="33">
        <v>0.58000000000000007</v>
      </c>
      <c r="P24" s="47">
        <f t="shared" si="0"/>
        <v>11</v>
      </c>
      <c r="Q24" s="49">
        <f t="shared" ref="Q24" si="6">P24+Q23</f>
        <v>40.799999999999997</v>
      </c>
      <c r="R24" s="90"/>
    </row>
    <row r="25" spans="1:18" x14ac:dyDescent="0.2">
      <c r="A25" s="97"/>
      <c r="B25" s="40">
        <f t="shared" si="1"/>
        <v>22</v>
      </c>
      <c r="C25" s="31" t="s">
        <v>551</v>
      </c>
      <c r="D25" s="68">
        <v>44362</v>
      </c>
      <c r="E25" s="31" t="s">
        <v>32</v>
      </c>
      <c r="F25" s="57" t="s">
        <v>34</v>
      </c>
      <c r="G25" s="57" t="s">
        <v>66</v>
      </c>
      <c r="H25" s="57">
        <v>1000</v>
      </c>
      <c r="I25" s="60" t="s">
        <v>128</v>
      </c>
      <c r="J25" s="57" t="s">
        <v>120</v>
      </c>
      <c r="K25" s="39" t="s">
        <v>73</v>
      </c>
      <c r="L25" s="11">
        <v>15.5</v>
      </c>
      <c r="M25" s="33">
        <v>0.68931034482758624</v>
      </c>
      <c r="N25" s="34">
        <v>3</v>
      </c>
      <c r="O25" s="33">
        <v>0.33200000000000007</v>
      </c>
      <c r="P25" s="47">
        <f t="shared" si="0"/>
        <v>-1</v>
      </c>
      <c r="Q25" s="49">
        <f t="shared" ref="Q25" si="7">P25+Q24</f>
        <v>39.799999999999997</v>
      </c>
      <c r="R25" s="90"/>
    </row>
    <row r="26" spans="1:18" x14ac:dyDescent="0.2">
      <c r="A26" s="97"/>
      <c r="B26" s="40">
        <f t="shared" si="1"/>
        <v>23</v>
      </c>
      <c r="C26" s="31" t="s">
        <v>552</v>
      </c>
      <c r="D26" s="68">
        <v>44362</v>
      </c>
      <c r="E26" s="31" t="s">
        <v>32</v>
      </c>
      <c r="F26" s="57" t="s">
        <v>41</v>
      </c>
      <c r="G26" s="57" t="s">
        <v>69</v>
      </c>
      <c r="H26" s="57">
        <v>1000</v>
      </c>
      <c r="I26" s="60" t="s">
        <v>128</v>
      </c>
      <c r="J26" s="57" t="s">
        <v>120</v>
      </c>
      <c r="K26" s="39" t="s">
        <v>85</v>
      </c>
      <c r="L26" s="11">
        <v>15.49</v>
      </c>
      <c r="M26" s="33">
        <v>0.68931034482758624</v>
      </c>
      <c r="N26" s="34">
        <v>4.0999999999999996</v>
      </c>
      <c r="O26" s="33">
        <v>0.23</v>
      </c>
      <c r="P26" s="47">
        <f t="shared" si="0"/>
        <v>-0.9</v>
      </c>
      <c r="Q26" s="49">
        <f t="shared" ref="Q26" si="8">P26+Q25</f>
        <v>38.9</v>
      </c>
      <c r="R26" s="90"/>
    </row>
    <row r="27" spans="1:18" x14ac:dyDescent="0.2">
      <c r="A27" s="97"/>
      <c r="B27" s="40">
        <f t="shared" si="1"/>
        <v>24</v>
      </c>
      <c r="C27" s="31" t="s">
        <v>553</v>
      </c>
      <c r="D27" s="68">
        <v>44363</v>
      </c>
      <c r="E27" s="31" t="s">
        <v>43</v>
      </c>
      <c r="F27" s="57" t="s">
        <v>36</v>
      </c>
      <c r="G27" s="57" t="s">
        <v>246</v>
      </c>
      <c r="H27" s="57">
        <v>1300</v>
      </c>
      <c r="I27" s="60" t="s">
        <v>130</v>
      </c>
      <c r="J27" s="57" t="s">
        <v>120</v>
      </c>
      <c r="K27" s="39" t="s">
        <v>73</v>
      </c>
      <c r="L27" s="11">
        <v>2.4700000000000002</v>
      </c>
      <c r="M27" s="33">
        <v>6.7889361702127662</v>
      </c>
      <c r="N27" s="34">
        <v>1.3</v>
      </c>
      <c r="O27" s="33">
        <v>0</v>
      </c>
      <c r="P27" s="47">
        <f t="shared" si="0"/>
        <v>-6.8</v>
      </c>
      <c r="Q27" s="49">
        <f t="shared" ref="Q27" si="9">P27+Q26</f>
        <v>32.1</v>
      </c>
      <c r="R27" s="90"/>
    </row>
    <row r="28" spans="1:18" x14ac:dyDescent="0.2">
      <c r="A28" s="97"/>
      <c r="B28" s="40">
        <f t="shared" si="1"/>
        <v>25</v>
      </c>
      <c r="C28" s="31" t="s">
        <v>424</v>
      </c>
      <c r="D28" s="68">
        <v>44363</v>
      </c>
      <c r="E28" s="31" t="s">
        <v>43</v>
      </c>
      <c r="F28" s="57" t="s">
        <v>10</v>
      </c>
      <c r="G28" s="57" t="s">
        <v>147</v>
      </c>
      <c r="H28" s="57">
        <v>1300</v>
      </c>
      <c r="I28" s="60" t="s">
        <v>130</v>
      </c>
      <c r="J28" s="57" t="s">
        <v>120</v>
      </c>
      <c r="K28" s="39" t="s">
        <v>9</v>
      </c>
      <c r="L28" s="11">
        <v>5.96</v>
      </c>
      <c r="M28" s="33">
        <v>2.0155334987593054</v>
      </c>
      <c r="N28" s="34">
        <v>2.5299999999999998</v>
      </c>
      <c r="O28" s="33">
        <v>1.3466666666666667</v>
      </c>
      <c r="P28" s="47">
        <f t="shared" si="0"/>
        <v>12.1</v>
      </c>
      <c r="Q28" s="49">
        <f t="shared" ref="Q28" si="10">P28+Q27</f>
        <v>44.2</v>
      </c>
      <c r="R28" s="90"/>
    </row>
    <row r="29" spans="1:18" x14ac:dyDescent="0.2">
      <c r="A29" s="97"/>
      <c r="B29" s="40">
        <f t="shared" si="1"/>
        <v>26</v>
      </c>
      <c r="C29" s="31" t="s">
        <v>520</v>
      </c>
      <c r="D29" s="68">
        <v>44363</v>
      </c>
      <c r="E29" s="31" t="s">
        <v>43</v>
      </c>
      <c r="F29" s="57" t="s">
        <v>10</v>
      </c>
      <c r="G29" s="57" t="s">
        <v>147</v>
      </c>
      <c r="H29" s="57">
        <v>1300</v>
      </c>
      <c r="I29" s="60" t="s">
        <v>130</v>
      </c>
      <c r="J29" s="57" t="s">
        <v>120</v>
      </c>
      <c r="K29" s="39" t="s">
        <v>12</v>
      </c>
      <c r="L29" s="11">
        <v>5.31</v>
      </c>
      <c r="M29" s="33">
        <v>2.3147058823529414</v>
      </c>
      <c r="N29" s="34">
        <v>1.98</v>
      </c>
      <c r="O29" s="33">
        <v>2.3800000000000003</v>
      </c>
      <c r="P29" s="47">
        <f t="shared" si="0"/>
        <v>0</v>
      </c>
      <c r="Q29" s="49">
        <f t="shared" ref="Q29:Q30" si="11">P29+Q28</f>
        <v>44.2</v>
      </c>
      <c r="R29" s="90"/>
    </row>
    <row r="30" spans="1:18" x14ac:dyDescent="0.2">
      <c r="A30" s="97"/>
      <c r="B30" s="40">
        <f t="shared" si="1"/>
        <v>27</v>
      </c>
      <c r="C30" s="31" t="s">
        <v>554</v>
      </c>
      <c r="D30" s="68">
        <v>44364</v>
      </c>
      <c r="E30" s="31" t="s">
        <v>42</v>
      </c>
      <c r="F30" s="57" t="s">
        <v>36</v>
      </c>
      <c r="G30" s="57" t="s">
        <v>66</v>
      </c>
      <c r="H30" s="57">
        <v>2000</v>
      </c>
      <c r="I30" s="60" t="s">
        <v>132</v>
      </c>
      <c r="J30" s="57" t="s">
        <v>120</v>
      </c>
      <c r="K30" s="39" t="s">
        <v>12</v>
      </c>
      <c r="L30" s="11">
        <v>2.36</v>
      </c>
      <c r="M30" s="33">
        <v>7.3795348837209307</v>
      </c>
      <c r="N30" s="34">
        <v>1.26</v>
      </c>
      <c r="O30" s="33">
        <v>0</v>
      </c>
      <c r="P30" s="47">
        <f t="shared" si="0"/>
        <v>-7.4</v>
      </c>
      <c r="Q30" s="49">
        <f t="shared" si="11"/>
        <v>36.800000000000004</v>
      </c>
      <c r="R30" s="90"/>
    </row>
    <row r="31" spans="1:18" x14ac:dyDescent="0.2">
      <c r="A31" s="97"/>
      <c r="B31" s="40">
        <f t="shared" si="1"/>
        <v>28</v>
      </c>
      <c r="C31" s="31" t="s">
        <v>557</v>
      </c>
      <c r="D31" s="68">
        <v>44365</v>
      </c>
      <c r="E31" s="31" t="s">
        <v>51</v>
      </c>
      <c r="F31" s="57" t="s">
        <v>36</v>
      </c>
      <c r="G31" s="57" t="s">
        <v>246</v>
      </c>
      <c r="H31" s="57">
        <v>1112</v>
      </c>
      <c r="I31" s="60" t="s">
        <v>130</v>
      </c>
      <c r="J31" s="57" t="s">
        <v>120</v>
      </c>
      <c r="K31" s="39" t="s">
        <v>204</v>
      </c>
      <c r="L31" s="11">
        <v>13.47</v>
      </c>
      <c r="M31" s="33">
        <v>0.79799999999999993</v>
      </c>
      <c r="N31" s="34">
        <v>4.03</v>
      </c>
      <c r="O31" s="33">
        <v>0.26499999999999979</v>
      </c>
      <c r="P31" s="47">
        <f t="shared" si="0"/>
        <v>-1.1000000000000001</v>
      </c>
      <c r="Q31" s="49">
        <f t="shared" ref="Q31" si="12">P31+Q30</f>
        <v>35.700000000000003</v>
      </c>
      <c r="R31" s="90"/>
    </row>
    <row r="32" spans="1:18" x14ac:dyDescent="0.2">
      <c r="A32" s="97"/>
      <c r="B32" s="40">
        <f t="shared" si="1"/>
        <v>29</v>
      </c>
      <c r="C32" s="31" t="s">
        <v>558</v>
      </c>
      <c r="D32" s="68">
        <v>44366</v>
      </c>
      <c r="E32" s="31" t="s">
        <v>53</v>
      </c>
      <c r="F32" s="57" t="s">
        <v>25</v>
      </c>
      <c r="G32" s="57" t="s">
        <v>246</v>
      </c>
      <c r="H32" s="57">
        <v>1204</v>
      </c>
      <c r="I32" s="60" t="s">
        <v>130</v>
      </c>
      <c r="J32" s="57" t="s">
        <v>120</v>
      </c>
      <c r="K32" s="39" t="s">
        <v>9</v>
      </c>
      <c r="L32" s="11">
        <v>2.06</v>
      </c>
      <c r="M32" s="33">
        <v>9.4447058823529417</v>
      </c>
      <c r="N32" s="34">
        <v>1.31</v>
      </c>
      <c r="O32" s="33">
        <v>0</v>
      </c>
      <c r="P32" s="47">
        <f t="shared" si="0"/>
        <v>10</v>
      </c>
      <c r="Q32" s="49">
        <f t="shared" ref="Q32" si="13">P32+Q31</f>
        <v>45.7</v>
      </c>
      <c r="R32" s="90"/>
    </row>
    <row r="33" spans="1:18" x14ac:dyDescent="0.2">
      <c r="A33" s="97"/>
      <c r="B33" s="40">
        <f t="shared" si="1"/>
        <v>30</v>
      </c>
      <c r="C33" s="31" t="s">
        <v>559</v>
      </c>
      <c r="D33" s="68">
        <v>44366</v>
      </c>
      <c r="E33" s="31" t="s">
        <v>53</v>
      </c>
      <c r="F33" s="57" t="s">
        <v>25</v>
      </c>
      <c r="G33" s="57" t="s">
        <v>246</v>
      </c>
      <c r="H33" s="57">
        <v>1204</v>
      </c>
      <c r="I33" s="60" t="s">
        <v>130</v>
      </c>
      <c r="J33" s="57" t="s">
        <v>120</v>
      </c>
      <c r="K33" s="39" t="s">
        <v>12</v>
      </c>
      <c r="L33" s="11">
        <v>13.73</v>
      </c>
      <c r="M33" s="33">
        <v>0.78843137254901952</v>
      </c>
      <c r="N33" s="34">
        <v>3.35</v>
      </c>
      <c r="O33" s="33">
        <v>0.34666666666666646</v>
      </c>
      <c r="P33" s="47">
        <f t="shared" si="0"/>
        <v>0</v>
      </c>
      <c r="Q33" s="49">
        <f t="shared" ref="Q33" si="14">P33+Q32</f>
        <v>45.7</v>
      </c>
      <c r="R33" s="90"/>
    </row>
    <row r="34" spans="1:18" x14ac:dyDescent="0.2">
      <c r="A34" s="97"/>
      <c r="B34" s="40">
        <f t="shared" si="1"/>
        <v>31</v>
      </c>
      <c r="C34" s="31" t="s">
        <v>560</v>
      </c>
      <c r="D34" s="68">
        <v>44366</v>
      </c>
      <c r="E34" s="31" t="s">
        <v>561</v>
      </c>
      <c r="F34" s="57" t="s">
        <v>10</v>
      </c>
      <c r="G34" s="57" t="s">
        <v>66</v>
      </c>
      <c r="H34" s="57">
        <v>1000</v>
      </c>
      <c r="I34" s="60" t="s">
        <v>130</v>
      </c>
      <c r="J34" s="57" t="s">
        <v>439</v>
      </c>
      <c r="K34" s="39" t="s">
        <v>85</v>
      </c>
      <c r="L34" s="11">
        <v>2.72</v>
      </c>
      <c r="M34" s="33">
        <v>5.8125714285714274</v>
      </c>
      <c r="N34" s="34">
        <v>1.51</v>
      </c>
      <c r="O34" s="33">
        <v>0</v>
      </c>
      <c r="P34" s="47">
        <f t="shared" si="0"/>
        <v>-5.8</v>
      </c>
      <c r="Q34" s="49">
        <f t="shared" ref="Q34" si="15">P34+Q33</f>
        <v>39.900000000000006</v>
      </c>
      <c r="R34" s="90"/>
    </row>
    <row r="35" spans="1:18" x14ac:dyDescent="0.2">
      <c r="A35" s="97"/>
      <c r="B35" s="40">
        <f t="shared" si="1"/>
        <v>32</v>
      </c>
      <c r="C35" s="31" t="s">
        <v>562</v>
      </c>
      <c r="D35" s="68">
        <v>44366</v>
      </c>
      <c r="E35" s="31" t="s">
        <v>31</v>
      </c>
      <c r="F35" s="57" t="s">
        <v>13</v>
      </c>
      <c r="G35" s="57" t="s">
        <v>176</v>
      </c>
      <c r="H35" s="57">
        <v>1200</v>
      </c>
      <c r="I35" s="60" t="s">
        <v>130</v>
      </c>
      <c r="J35" s="57" t="s">
        <v>120</v>
      </c>
      <c r="K35" s="39" t="s">
        <v>61</v>
      </c>
      <c r="L35" s="11">
        <v>8</v>
      </c>
      <c r="M35" s="33">
        <v>1.4242857142857144</v>
      </c>
      <c r="N35" s="34">
        <v>2.7</v>
      </c>
      <c r="O35" s="33">
        <v>0.82285714285714284</v>
      </c>
      <c r="P35" s="47">
        <f t="shared" si="0"/>
        <v>-2.2000000000000002</v>
      </c>
      <c r="Q35" s="49">
        <f t="shared" ref="Q35" si="16">P35+Q34</f>
        <v>37.700000000000003</v>
      </c>
      <c r="R35" s="90"/>
    </row>
    <row r="36" spans="1:18" x14ac:dyDescent="0.2">
      <c r="A36" s="97"/>
      <c r="B36" s="40">
        <f t="shared" si="1"/>
        <v>33</v>
      </c>
      <c r="C36" s="31" t="s">
        <v>564</v>
      </c>
      <c r="D36" s="68">
        <v>44367</v>
      </c>
      <c r="E36" s="31" t="s">
        <v>40</v>
      </c>
      <c r="F36" s="57" t="s">
        <v>10</v>
      </c>
      <c r="G36" s="57" t="s">
        <v>66</v>
      </c>
      <c r="H36" s="57">
        <v>1500</v>
      </c>
      <c r="I36" s="60" t="s">
        <v>130</v>
      </c>
      <c r="J36" s="57" t="s">
        <v>120</v>
      </c>
      <c r="K36" s="39" t="s">
        <v>9</v>
      </c>
      <c r="L36" s="11">
        <v>14</v>
      </c>
      <c r="M36" s="33">
        <v>0.77153846153846173</v>
      </c>
      <c r="N36" s="34">
        <v>3</v>
      </c>
      <c r="O36" s="33">
        <v>0.39333333333333298</v>
      </c>
      <c r="P36" s="47">
        <f t="shared" si="0"/>
        <v>10.8</v>
      </c>
      <c r="Q36" s="49">
        <f t="shared" ref="Q36" si="17">P36+Q35</f>
        <v>48.5</v>
      </c>
      <c r="R36" s="90"/>
    </row>
    <row r="37" spans="1:18" x14ac:dyDescent="0.2">
      <c r="A37" s="97"/>
      <c r="B37" s="40">
        <f t="shared" si="1"/>
        <v>34</v>
      </c>
      <c r="C37" s="31" t="s">
        <v>565</v>
      </c>
      <c r="D37" s="68">
        <v>44368</v>
      </c>
      <c r="E37" s="31" t="s">
        <v>37</v>
      </c>
      <c r="F37" s="57" t="s">
        <v>36</v>
      </c>
      <c r="G37" s="57" t="s">
        <v>66</v>
      </c>
      <c r="H37" s="57">
        <v>1170</v>
      </c>
      <c r="I37" s="60" t="s">
        <v>132</v>
      </c>
      <c r="J37" s="57" t="s">
        <v>120</v>
      </c>
      <c r="K37" s="39" t="s">
        <v>9</v>
      </c>
      <c r="L37" s="11">
        <v>4.24</v>
      </c>
      <c r="M37" s="33">
        <v>3.0815384615384609</v>
      </c>
      <c r="N37" s="34">
        <v>1.74</v>
      </c>
      <c r="O37" s="33">
        <v>0</v>
      </c>
      <c r="P37" s="47">
        <f t="shared" si="0"/>
        <v>10</v>
      </c>
      <c r="Q37" s="49">
        <f t="shared" ref="Q37" si="18">P37+Q36</f>
        <v>58.5</v>
      </c>
      <c r="R37" s="90"/>
    </row>
    <row r="38" spans="1:18" x14ac:dyDescent="0.2">
      <c r="A38" s="97"/>
      <c r="B38" s="40">
        <f t="shared" si="1"/>
        <v>35</v>
      </c>
      <c r="C38" s="31" t="s">
        <v>567</v>
      </c>
      <c r="D38" s="68">
        <v>44369</v>
      </c>
      <c r="E38" s="31" t="s">
        <v>44</v>
      </c>
      <c r="F38" s="57" t="s">
        <v>10</v>
      </c>
      <c r="G38" s="57" t="s">
        <v>66</v>
      </c>
      <c r="H38" s="57">
        <v>1400</v>
      </c>
      <c r="I38" s="60" t="s">
        <v>128</v>
      </c>
      <c r="J38" s="57" t="s">
        <v>120</v>
      </c>
      <c r="K38" s="39" t="s">
        <v>9</v>
      </c>
      <c r="L38" s="11">
        <v>3.55</v>
      </c>
      <c r="M38" s="33">
        <v>3.9175609756097565</v>
      </c>
      <c r="N38" s="34">
        <v>1.46</v>
      </c>
      <c r="O38" s="33">
        <v>0</v>
      </c>
      <c r="P38" s="47">
        <f t="shared" si="0"/>
        <v>10</v>
      </c>
      <c r="Q38" s="49">
        <f t="shared" ref="Q38" si="19">P38+Q37</f>
        <v>68.5</v>
      </c>
      <c r="R38" s="90"/>
    </row>
    <row r="39" spans="1:18" x14ac:dyDescent="0.2">
      <c r="A39" s="97"/>
      <c r="B39" s="40">
        <f t="shared" si="1"/>
        <v>36</v>
      </c>
      <c r="C39" s="31" t="s">
        <v>569</v>
      </c>
      <c r="D39" s="68">
        <v>44370</v>
      </c>
      <c r="E39" s="31" t="s">
        <v>15</v>
      </c>
      <c r="F39" s="57" t="s">
        <v>25</v>
      </c>
      <c r="G39" s="57" t="s">
        <v>246</v>
      </c>
      <c r="H39" s="57">
        <v>1200</v>
      </c>
      <c r="I39" s="60" t="s">
        <v>130</v>
      </c>
      <c r="J39" s="57" t="s">
        <v>120</v>
      </c>
      <c r="K39" s="39" t="s">
        <v>73</v>
      </c>
      <c r="L39" s="11">
        <v>18.920000000000002</v>
      </c>
      <c r="M39" s="33">
        <v>0.56012919896640834</v>
      </c>
      <c r="N39" s="34">
        <v>5</v>
      </c>
      <c r="O39" s="33">
        <v>0.13500000000000001</v>
      </c>
      <c r="P39" s="47">
        <f t="shared" si="0"/>
        <v>-0.7</v>
      </c>
      <c r="Q39" s="49">
        <f t="shared" ref="Q39" si="20">P39+Q38</f>
        <v>67.8</v>
      </c>
      <c r="R39" s="90"/>
    </row>
    <row r="40" spans="1:18" x14ac:dyDescent="0.2">
      <c r="A40" s="97"/>
      <c r="B40" s="40">
        <f t="shared" si="1"/>
        <v>37</v>
      </c>
      <c r="C40" s="31" t="s">
        <v>570</v>
      </c>
      <c r="D40" s="68">
        <v>44370</v>
      </c>
      <c r="E40" s="31" t="s">
        <v>15</v>
      </c>
      <c r="F40" s="57" t="s">
        <v>41</v>
      </c>
      <c r="G40" s="57" t="s">
        <v>70</v>
      </c>
      <c r="H40" s="57">
        <v>1000</v>
      </c>
      <c r="I40" s="60" t="s">
        <v>130</v>
      </c>
      <c r="J40" s="57" t="s">
        <v>120</v>
      </c>
      <c r="K40" s="39" t="s">
        <v>64</v>
      </c>
      <c r="L40" s="11">
        <v>29.05</v>
      </c>
      <c r="M40" s="33">
        <v>0.35642857142857143</v>
      </c>
      <c r="N40" s="34">
        <v>5.8</v>
      </c>
      <c r="O40" s="33">
        <v>7.999999999999996E-2</v>
      </c>
      <c r="P40" s="47">
        <f t="shared" si="0"/>
        <v>-0.4</v>
      </c>
      <c r="Q40" s="49">
        <f t="shared" ref="Q40" si="21">P40+Q39</f>
        <v>67.399999999999991</v>
      </c>
      <c r="R40" s="90"/>
    </row>
    <row r="41" spans="1:18" x14ac:dyDescent="0.2">
      <c r="A41" s="97"/>
      <c r="B41" s="40">
        <f t="shared" si="1"/>
        <v>38</v>
      </c>
      <c r="C41" s="31" t="s">
        <v>572</v>
      </c>
      <c r="D41" s="68">
        <v>44371</v>
      </c>
      <c r="E41" s="31" t="s">
        <v>14</v>
      </c>
      <c r="F41" s="57" t="s">
        <v>25</v>
      </c>
      <c r="G41" s="57" t="s">
        <v>246</v>
      </c>
      <c r="H41" s="57">
        <v>1000</v>
      </c>
      <c r="I41" s="60" t="s">
        <v>130</v>
      </c>
      <c r="J41" s="57" t="s">
        <v>120</v>
      </c>
      <c r="K41" s="39" t="s">
        <v>65</v>
      </c>
      <c r="L41" s="11">
        <v>2.2599999999999998</v>
      </c>
      <c r="M41" s="33">
        <v>7.9600000000000009</v>
      </c>
      <c r="N41" s="34">
        <v>1.37</v>
      </c>
      <c r="O41" s="33">
        <v>0</v>
      </c>
      <c r="P41" s="47">
        <f t="shared" si="0"/>
        <v>-8</v>
      </c>
      <c r="Q41" s="49">
        <f t="shared" ref="Q41" si="22">P41+Q40</f>
        <v>59.399999999999991</v>
      </c>
      <c r="R41" s="90"/>
    </row>
    <row r="42" spans="1:18" x14ac:dyDescent="0.2">
      <c r="A42" s="97"/>
      <c r="B42" s="40">
        <f t="shared" si="1"/>
        <v>39</v>
      </c>
      <c r="C42" s="31" t="s">
        <v>473</v>
      </c>
      <c r="D42" s="68">
        <v>44371</v>
      </c>
      <c r="E42" s="31" t="s">
        <v>14</v>
      </c>
      <c r="F42" s="57" t="s">
        <v>13</v>
      </c>
      <c r="G42" s="57" t="s">
        <v>68</v>
      </c>
      <c r="H42" s="57">
        <v>1200</v>
      </c>
      <c r="I42" s="60" t="s">
        <v>130</v>
      </c>
      <c r="J42" s="57" t="s">
        <v>120</v>
      </c>
      <c r="K42" s="39" t="s">
        <v>110</v>
      </c>
      <c r="L42" s="11">
        <v>16.29</v>
      </c>
      <c r="M42" s="33">
        <v>0.65679012345679011</v>
      </c>
      <c r="N42" s="34">
        <v>4.5999999999999996</v>
      </c>
      <c r="O42" s="33">
        <v>0.19000000000000003</v>
      </c>
      <c r="P42" s="47">
        <f t="shared" si="0"/>
        <v>-0.8</v>
      </c>
      <c r="Q42" s="49">
        <f t="shared" ref="Q42" si="23">P42+Q41</f>
        <v>58.599999999999994</v>
      </c>
      <c r="R42" s="90"/>
    </row>
    <row r="43" spans="1:18" x14ac:dyDescent="0.2">
      <c r="A43" s="97"/>
      <c r="B43" s="40">
        <f t="shared" si="1"/>
        <v>40</v>
      </c>
      <c r="C43" s="31" t="s">
        <v>304</v>
      </c>
      <c r="D43" s="68">
        <v>44371</v>
      </c>
      <c r="E43" s="31" t="s">
        <v>14</v>
      </c>
      <c r="F43" s="57" t="s">
        <v>48</v>
      </c>
      <c r="G43" s="57" t="s">
        <v>68</v>
      </c>
      <c r="H43" s="57">
        <v>1200</v>
      </c>
      <c r="I43" s="60" t="s">
        <v>130</v>
      </c>
      <c r="J43" s="57" t="s">
        <v>120</v>
      </c>
      <c r="K43" s="39" t="s">
        <v>85</v>
      </c>
      <c r="L43" s="11">
        <v>1.95</v>
      </c>
      <c r="M43" s="33">
        <v>10.4822695035461</v>
      </c>
      <c r="N43" s="34">
        <v>1.29</v>
      </c>
      <c r="O43" s="33">
        <v>0</v>
      </c>
      <c r="P43" s="47">
        <f t="shared" si="0"/>
        <v>-10.5</v>
      </c>
      <c r="Q43" s="49">
        <f t="shared" ref="Q43" si="24">P43+Q42</f>
        <v>48.099999999999994</v>
      </c>
      <c r="R43" s="90"/>
    </row>
    <row r="44" spans="1:18" x14ac:dyDescent="0.2">
      <c r="A44" s="97"/>
      <c r="B44" s="40">
        <f t="shared" si="1"/>
        <v>41</v>
      </c>
      <c r="C44" s="31" t="s">
        <v>249</v>
      </c>
      <c r="D44" s="68">
        <v>44372</v>
      </c>
      <c r="E44" s="31" t="s">
        <v>32</v>
      </c>
      <c r="F44" s="57" t="s">
        <v>36</v>
      </c>
      <c r="G44" s="57" t="s">
        <v>66</v>
      </c>
      <c r="H44" s="57">
        <v>1200</v>
      </c>
      <c r="I44" s="60" t="s">
        <v>128</v>
      </c>
      <c r="J44" s="57" t="s">
        <v>120</v>
      </c>
      <c r="K44" s="39" t="s">
        <v>9</v>
      </c>
      <c r="L44" s="11">
        <v>2.0499999999999998</v>
      </c>
      <c r="M44" s="33">
        <v>9.5412368024132732</v>
      </c>
      <c r="N44" s="34">
        <v>1.22</v>
      </c>
      <c r="O44" s="33">
        <v>0</v>
      </c>
      <c r="P44" s="47">
        <f t="shared" si="0"/>
        <v>10</v>
      </c>
      <c r="Q44" s="49">
        <f t="shared" ref="Q44" si="25">P44+Q43</f>
        <v>58.099999999999994</v>
      </c>
      <c r="R44" s="90"/>
    </row>
    <row r="45" spans="1:18" x14ac:dyDescent="0.2">
      <c r="A45" s="97"/>
      <c r="B45" s="40">
        <f t="shared" si="1"/>
        <v>42</v>
      </c>
      <c r="C45" s="31" t="s">
        <v>574</v>
      </c>
      <c r="D45" s="68">
        <v>44372</v>
      </c>
      <c r="E45" s="31" t="s">
        <v>32</v>
      </c>
      <c r="F45" s="57" t="s">
        <v>36</v>
      </c>
      <c r="G45" s="57" t="s">
        <v>66</v>
      </c>
      <c r="H45" s="57">
        <v>1200</v>
      </c>
      <c r="I45" s="60" t="s">
        <v>128</v>
      </c>
      <c r="J45" s="57" t="s">
        <v>120</v>
      </c>
      <c r="K45" s="39" t="s">
        <v>8</v>
      </c>
      <c r="L45" s="11">
        <v>7.33</v>
      </c>
      <c r="M45" s="33">
        <v>1.5727450980392157</v>
      </c>
      <c r="N45" s="34">
        <v>2.02</v>
      </c>
      <c r="O45" s="33">
        <v>1.54</v>
      </c>
      <c r="P45" s="47">
        <f t="shared" si="0"/>
        <v>0</v>
      </c>
      <c r="Q45" s="49">
        <f t="shared" ref="Q45" si="26">P45+Q44</f>
        <v>58.099999999999994</v>
      </c>
      <c r="R45" s="90"/>
    </row>
    <row r="46" spans="1:18" x14ac:dyDescent="0.2">
      <c r="A46" s="97"/>
      <c r="B46" s="40">
        <f t="shared" si="1"/>
        <v>43</v>
      </c>
      <c r="C46" s="31" t="s">
        <v>575</v>
      </c>
      <c r="D46" s="68">
        <v>44372</v>
      </c>
      <c r="E46" s="31" t="s">
        <v>32</v>
      </c>
      <c r="F46" s="57" t="s">
        <v>10</v>
      </c>
      <c r="G46" s="57" t="s">
        <v>66</v>
      </c>
      <c r="H46" s="57">
        <v>1500</v>
      </c>
      <c r="I46" s="60" t="s">
        <v>128</v>
      </c>
      <c r="J46" s="57" t="s">
        <v>120</v>
      </c>
      <c r="K46" s="39" t="s">
        <v>61</v>
      </c>
      <c r="L46" s="11">
        <v>35.44</v>
      </c>
      <c r="M46" s="33">
        <v>0.29004683840749412</v>
      </c>
      <c r="N46" s="34">
        <v>6.66</v>
      </c>
      <c r="O46" s="33">
        <v>5.000000000000001E-2</v>
      </c>
      <c r="P46" s="47">
        <f t="shared" si="0"/>
        <v>-0.3</v>
      </c>
      <c r="Q46" s="49">
        <f t="shared" ref="Q46" si="27">P46+Q45</f>
        <v>57.8</v>
      </c>
      <c r="R46" s="90"/>
    </row>
    <row r="47" spans="1:18" x14ac:dyDescent="0.2">
      <c r="A47" s="97"/>
      <c r="B47" s="40">
        <f t="shared" si="1"/>
        <v>44</v>
      </c>
      <c r="C47" s="31" t="s">
        <v>576</v>
      </c>
      <c r="D47" s="68">
        <v>44372</v>
      </c>
      <c r="E47" s="31" t="s">
        <v>32</v>
      </c>
      <c r="F47" s="57" t="s">
        <v>46</v>
      </c>
      <c r="G47" s="57" t="s">
        <v>68</v>
      </c>
      <c r="H47" s="57">
        <v>1000</v>
      </c>
      <c r="I47" s="60" t="s">
        <v>128</v>
      </c>
      <c r="J47" s="57" t="s">
        <v>120</v>
      </c>
      <c r="K47" s="39" t="s">
        <v>65</v>
      </c>
      <c r="L47" s="11">
        <v>10.96</v>
      </c>
      <c r="M47" s="33">
        <v>1</v>
      </c>
      <c r="N47" s="34">
        <v>3.25</v>
      </c>
      <c r="O47" s="33">
        <v>0.44500000000000006</v>
      </c>
      <c r="P47" s="47">
        <f t="shared" si="0"/>
        <v>-1.4</v>
      </c>
      <c r="Q47" s="49">
        <f t="shared" ref="Q47" si="28">P47+Q46</f>
        <v>56.4</v>
      </c>
      <c r="R47" s="90"/>
    </row>
    <row r="48" spans="1:18" x14ac:dyDescent="0.2">
      <c r="A48" s="97"/>
      <c r="B48" s="40">
        <f t="shared" si="1"/>
        <v>45</v>
      </c>
      <c r="C48" s="31" t="s">
        <v>104</v>
      </c>
      <c r="D48" s="68">
        <v>44372</v>
      </c>
      <c r="E48" s="31" t="s">
        <v>32</v>
      </c>
      <c r="F48" s="57" t="s">
        <v>46</v>
      </c>
      <c r="G48" s="57" t="s">
        <v>68</v>
      </c>
      <c r="H48" s="57">
        <v>1000</v>
      </c>
      <c r="I48" s="60" t="s">
        <v>128</v>
      </c>
      <c r="J48" s="57" t="s">
        <v>120</v>
      </c>
      <c r="K48" s="39" t="s">
        <v>9</v>
      </c>
      <c r="L48" s="11">
        <v>6</v>
      </c>
      <c r="M48" s="33">
        <v>1.9900000000000002</v>
      </c>
      <c r="N48" s="34">
        <v>2.34</v>
      </c>
      <c r="O48" s="33">
        <v>1.4581818181818182</v>
      </c>
      <c r="P48" s="47">
        <f t="shared" si="0"/>
        <v>11.9</v>
      </c>
      <c r="Q48" s="49">
        <f t="shared" ref="Q48" si="29">P48+Q47</f>
        <v>68.3</v>
      </c>
      <c r="R48" s="90"/>
    </row>
    <row r="49" spans="1:18" x14ac:dyDescent="0.2">
      <c r="A49" s="97"/>
      <c r="B49" s="40">
        <f t="shared" si="1"/>
        <v>46</v>
      </c>
      <c r="C49" s="31" t="s">
        <v>321</v>
      </c>
      <c r="D49" s="68">
        <v>44373</v>
      </c>
      <c r="E49" s="31" t="s">
        <v>49</v>
      </c>
      <c r="F49" s="57" t="s">
        <v>25</v>
      </c>
      <c r="G49" s="57" t="s">
        <v>246</v>
      </c>
      <c r="H49" s="57">
        <v>1100</v>
      </c>
      <c r="I49" s="60" t="s">
        <v>130</v>
      </c>
      <c r="J49" s="57" t="s">
        <v>120</v>
      </c>
      <c r="K49" s="39" t="s">
        <v>9</v>
      </c>
      <c r="L49" s="11">
        <v>1.89</v>
      </c>
      <c r="M49" s="33">
        <v>11.199540229885057</v>
      </c>
      <c r="N49" s="34">
        <v>1.19</v>
      </c>
      <c r="O49" s="33">
        <v>0</v>
      </c>
      <c r="P49" s="47">
        <f t="shared" si="0"/>
        <v>10</v>
      </c>
      <c r="Q49" s="49">
        <f t="shared" ref="Q49" si="30">P49+Q48</f>
        <v>78.3</v>
      </c>
      <c r="R49" s="90"/>
    </row>
    <row r="50" spans="1:18" x14ac:dyDescent="0.2">
      <c r="A50" s="97"/>
      <c r="B50" s="40">
        <f t="shared" si="1"/>
        <v>47</v>
      </c>
      <c r="C50" s="31" t="s">
        <v>278</v>
      </c>
      <c r="D50" s="68">
        <v>44373</v>
      </c>
      <c r="E50" s="31" t="s">
        <v>49</v>
      </c>
      <c r="F50" s="57" t="s">
        <v>36</v>
      </c>
      <c r="G50" s="57" t="s">
        <v>112</v>
      </c>
      <c r="H50" s="57">
        <v>1200</v>
      </c>
      <c r="I50" s="60" t="s">
        <v>130</v>
      </c>
      <c r="J50" s="57" t="s">
        <v>120</v>
      </c>
      <c r="K50" s="39" t="s">
        <v>85</v>
      </c>
      <c r="L50" s="11">
        <v>2.09</v>
      </c>
      <c r="M50" s="33">
        <v>9.154285714285713</v>
      </c>
      <c r="N50" s="34">
        <v>1.33</v>
      </c>
      <c r="O50" s="33">
        <v>0</v>
      </c>
      <c r="P50" s="47">
        <f t="shared" si="0"/>
        <v>-9.1999999999999993</v>
      </c>
      <c r="Q50" s="49">
        <f t="shared" ref="Q50" si="31">P50+Q49</f>
        <v>69.099999999999994</v>
      </c>
      <c r="R50" s="90"/>
    </row>
    <row r="51" spans="1:18" x14ac:dyDescent="0.2">
      <c r="A51" s="97"/>
      <c r="B51" s="40">
        <f t="shared" si="1"/>
        <v>48</v>
      </c>
      <c r="C51" s="31" t="s">
        <v>532</v>
      </c>
      <c r="D51" s="68">
        <v>44373</v>
      </c>
      <c r="E51" s="31" t="s">
        <v>28</v>
      </c>
      <c r="F51" s="57" t="s">
        <v>10</v>
      </c>
      <c r="G51" s="57" t="s">
        <v>66</v>
      </c>
      <c r="H51" s="57">
        <v>1100</v>
      </c>
      <c r="I51" s="60" t="s">
        <v>132</v>
      </c>
      <c r="J51" s="57" t="s">
        <v>120</v>
      </c>
      <c r="K51" s="39" t="s">
        <v>65</v>
      </c>
      <c r="L51" s="11">
        <v>10.91</v>
      </c>
      <c r="M51" s="33">
        <v>1.0077667493796527</v>
      </c>
      <c r="N51" s="34">
        <v>2.58</v>
      </c>
      <c r="O51" s="33">
        <v>0.63040000000000018</v>
      </c>
      <c r="P51" s="47">
        <f t="shared" si="0"/>
        <v>-1.6</v>
      </c>
      <c r="Q51" s="49">
        <f t="shared" ref="Q51" si="32">P51+Q50</f>
        <v>67.5</v>
      </c>
      <c r="R51" s="90"/>
    </row>
    <row r="52" spans="1:18" x14ac:dyDescent="0.2">
      <c r="A52" s="97"/>
      <c r="B52" s="40">
        <f t="shared" si="1"/>
        <v>49</v>
      </c>
      <c r="C52" s="31" t="s">
        <v>578</v>
      </c>
      <c r="D52" s="68">
        <v>44373</v>
      </c>
      <c r="E52" s="31" t="s">
        <v>28</v>
      </c>
      <c r="F52" s="57" t="s">
        <v>13</v>
      </c>
      <c r="G52" s="57" t="s">
        <v>69</v>
      </c>
      <c r="H52" s="57">
        <v>1300</v>
      </c>
      <c r="I52" s="60" t="s">
        <v>132</v>
      </c>
      <c r="J52" s="57" t="s">
        <v>120</v>
      </c>
      <c r="K52" s="39" t="s">
        <v>73</v>
      </c>
      <c r="L52" s="11">
        <v>6.6</v>
      </c>
      <c r="M52" s="33">
        <v>1.7861904761904766</v>
      </c>
      <c r="N52" s="34">
        <v>2.56</v>
      </c>
      <c r="O52" s="33">
        <v>1.1733333333333333</v>
      </c>
      <c r="P52" s="47">
        <f t="shared" si="0"/>
        <v>-3</v>
      </c>
      <c r="Q52" s="49">
        <f t="shared" ref="Q52" si="33">P52+Q51</f>
        <v>64.5</v>
      </c>
      <c r="R52" s="90"/>
    </row>
    <row r="53" spans="1:18" x14ac:dyDescent="0.2">
      <c r="A53" s="97"/>
      <c r="B53" s="40">
        <f t="shared" si="1"/>
        <v>50</v>
      </c>
      <c r="C53" s="31" t="s">
        <v>580</v>
      </c>
      <c r="D53" s="68">
        <v>44374</v>
      </c>
      <c r="E53" s="31" t="s">
        <v>54</v>
      </c>
      <c r="F53" s="57" t="s">
        <v>25</v>
      </c>
      <c r="G53" s="57" t="s">
        <v>246</v>
      </c>
      <c r="H53" s="57">
        <v>1100</v>
      </c>
      <c r="I53" s="60" t="s">
        <v>130</v>
      </c>
      <c r="J53" s="57" t="s">
        <v>120</v>
      </c>
      <c r="K53" s="39" t="s">
        <v>9</v>
      </c>
      <c r="L53" s="11">
        <v>9.1999999999999993</v>
      </c>
      <c r="M53" s="33">
        <v>1.2190909090909092</v>
      </c>
      <c r="N53" s="34">
        <v>2.74</v>
      </c>
      <c r="O53" s="33">
        <v>0.71777777777777763</v>
      </c>
      <c r="P53" s="47">
        <f t="shared" si="0"/>
        <v>11.2</v>
      </c>
      <c r="Q53" s="49">
        <f t="shared" ref="Q53" si="34">P53+Q52</f>
        <v>75.7</v>
      </c>
      <c r="R53" s="90"/>
    </row>
    <row r="54" spans="1:18" x14ac:dyDescent="0.2">
      <c r="A54" s="97"/>
      <c r="B54" s="40">
        <f t="shared" si="1"/>
        <v>51</v>
      </c>
      <c r="C54" s="31" t="s">
        <v>581</v>
      </c>
      <c r="D54" s="68">
        <v>44374</v>
      </c>
      <c r="E54" s="31" t="s">
        <v>54</v>
      </c>
      <c r="F54" s="57" t="s">
        <v>36</v>
      </c>
      <c r="G54" s="57" t="s">
        <v>66</v>
      </c>
      <c r="H54" s="57">
        <v>1600</v>
      </c>
      <c r="I54" s="60" t="s">
        <v>130</v>
      </c>
      <c r="J54" s="57" t="s">
        <v>120</v>
      </c>
      <c r="K54" s="39" t="s">
        <v>12</v>
      </c>
      <c r="L54" s="11">
        <v>2.92</v>
      </c>
      <c r="M54" s="33">
        <v>5.2153665689149555</v>
      </c>
      <c r="N54" s="34">
        <v>1.33</v>
      </c>
      <c r="O54" s="33">
        <v>0</v>
      </c>
      <c r="P54" s="47">
        <f t="shared" si="0"/>
        <v>-5.2</v>
      </c>
      <c r="Q54" s="49">
        <f t="shared" ref="Q54" si="35">P54+Q53</f>
        <v>70.5</v>
      </c>
      <c r="R54" s="90"/>
    </row>
    <row r="55" spans="1:18" x14ac:dyDescent="0.2">
      <c r="A55" s="97"/>
      <c r="B55" s="40">
        <f t="shared" si="1"/>
        <v>52</v>
      </c>
      <c r="C55" s="31" t="s">
        <v>582</v>
      </c>
      <c r="D55" s="68">
        <v>44375</v>
      </c>
      <c r="E55" s="31" t="s">
        <v>44</v>
      </c>
      <c r="F55" s="57" t="s">
        <v>25</v>
      </c>
      <c r="G55" s="57" t="s">
        <v>66</v>
      </c>
      <c r="H55" s="57">
        <v>1200</v>
      </c>
      <c r="I55" s="60" t="s">
        <v>128</v>
      </c>
      <c r="J55" s="57" t="s">
        <v>120</v>
      </c>
      <c r="K55" s="39" t="s">
        <v>9</v>
      </c>
      <c r="L55" s="11">
        <v>1.8</v>
      </c>
      <c r="M55" s="33">
        <v>12.44923076923077</v>
      </c>
      <c r="N55" s="34">
        <v>1.22</v>
      </c>
      <c r="O55" s="33">
        <v>0</v>
      </c>
      <c r="P55" s="47">
        <f t="shared" si="0"/>
        <v>10</v>
      </c>
      <c r="Q55" s="49">
        <f t="shared" ref="Q55" si="36">P55+Q54</f>
        <v>80.5</v>
      </c>
      <c r="R55" s="90"/>
    </row>
    <row r="56" spans="1:18" x14ac:dyDescent="0.2">
      <c r="A56" s="97"/>
      <c r="B56" s="40">
        <f t="shared" si="1"/>
        <v>53</v>
      </c>
      <c r="C56" s="31" t="s">
        <v>583</v>
      </c>
      <c r="D56" s="68">
        <v>44375</v>
      </c>
      <c r="E56" s="31" t="s">
        <v>44</v>
      </c>
      <c r="F56" s="57" t="s">
        <v>25</v>
      </c>
      <c r="G56" s="57" t="s">
        <v>66</v>
      </c>
      <c r="H56" s="57">
        <v>1200</v>
      </c>
      <c r="I56" s="60" t="s">
        <v>128</v>
      </c>
      <c r="J56" s="57" t="s">
        <v>120</v>
      </c>
      <c r="K56" s="39" t="s">
        <v>73</v>
      </c>
      <c r="L56" s="11">
        <v>8.8000000000000007</v>
      </c>
      <c r="M56" s="33">
        <v>1.2780224403927067</v>
      </c>
      <c r="N56" s="34">
        <v>2.1</v>
      </c>
      <c r="O56" s="33">
        <v>1.1511111111111112</v>
      </c>
      <c r="P56" s="47">
        <f t="shared" si="0"/>
        <v>-2.4</v>
      </c>
      <c r="Q56" s="49">
        <f t="shared" ref="Q56" si="37">P56+Q55</f>
        <v>78.099999999999994</v>
      </c>
      <c r="R56" s="90"/>
    </row>
    <row r="57" spans="1:18" x14ac:dyDescent="0.2">
      <c r="A57" s="97"/>
      <c r="B57" s="40">
        <f t="shared" si="1"/>
        <v>54</v>
      </c>
      <c r="C57" s="31" t="s">
        <v>584</v>
      </c>
      <c r="D57" s="68">
        <v>44375</v>
      </c>
      <c r="E57" s="31" t="s">
        <v>44</v>
      </c>
      <c r="F57" s="57" t="s">
        <v>29</v>
      </c>
      <c r="G57" s="57" t="s">
        <v>69</v>
      </c>
      <c r="H57" s="57">
        <v>1000</v>
      </c>
      <c r="I57" s="60" t="s">
        <v>128</v>
      </c>
      <c r="J57" s="57" t="s">
        <v>120</v>
      </c>
      <c r="K57" s="39" t="s">
        <v>8</v>
      </c>
      <c r="L57" s="11">
        <v>4.51</v>
      </c>
      <c r="M57" s="33">
        <v>2.8485714285714288</v>
      </c>
      <c r="N57" s="34">
        <v>1.89</v>
      </c>
      <c r="O57" s="33">
        <v>3.2457142857142856</v>
      </c>
      <c r="P57" s="47">
        <f t="shared" si="0"/>
        <v>0</v>
      </c>
      <c r="Q57" s="49">
        <f t="shared" ref="Q57" si="38">P57+Q56</f>
        <v>78.099999999999994</v>
      </c>
      <c r="R57" s="90"/>
    </row>
    <row r="58" spans="1:18" x14ac:dyDescent="0.2">
      <c r="A58" s="97"/>
      <c r="B58" s="40">
        <f t="shared" si="1"/>
        <v>55</v>
      </c>
      <c r="C58" s="31" t="s">
        <v>114</v>
      </c>
      <c r="D58" s="68">
        <v>44375</v>
      </c>
      <c r="E58" s="31" t="s">
        <v>44</v>
      </c>
      <c r="F58" s="57" t="s">
        <v>29</v>
      </c>
      <c r="G58" s="57" t="s">
        <v>69</v>
      </c>
      <c r="H58" s="57">
        <v>1000</v>
      </c>
      <c r="I58" s="60" t="s">
        <v>128</v>
      </c>
      <c r="J58" s="57" t="s">
        <v>120</v>
      </c>
      <c r="K58" s="39" t="s">
        <v>12</v>
      </c>
      <c r="L58" s="11">
        <v>3.9</v>
      </c>
      <c r="M58" s="33">
        <v>3.4470793036750482</v>
      </c>
      <c r="N58" s="34">
        <v>1.83</v>
      </c>
      <c r="O58" s="33">
        <v>4.1043223443223447</v>
      </c>
      <c r="P58" s="47">
        <f t="shared" si="0"/>
        <v>0</v>
      </c>
      <c r="Q58" s="49">
        <f t="shared" ref="Q58" si="39">P58+Q57</f>
        <v>78.099999999999994</v>
      </c>
      <c r="R58" s="90"/>
    </row>
    <row r="59" spans="1:18" x14ac:dyDescent="0.2">
      <c r="A59" s="97"/>
      <c r="B59" s="40">
        <f t="shared" si="1"/>
        <v>56</v>
      </c>
      <c r="C59" s="31" t="s">
        <v>586</v>
      </c>
      <c r="D59" s="68">
        <v>44376</v>
      </c>
      <c r="E59" s="31" t="s">
        <v>32</v>
      </c>
      <c r="F59" s="57" t="s">
        <v>36</v>
      </c>
      <c r="G59" s="57" t="s">
        <v>66</v>
      </c>
      <c r="H59" s="57">
        <v>1200</v>
      </c>
      <c r="I59" s="60" t="s">
        <v>128</v>
      </c>
      <c r="J59" s="57" t="s">
        <v>120</v>
      </c>
      <c r="K59" s="39" t="s">
        <v>8</v>
      </c>
      <c r="L59" s="11">
        <v>14.8</v>
      </c>
      <c r="M59" s="33">
        <v>0.72454545454545449</v>
      </c>
      <c r="N59" s="34">
        <v>3.55</v>
      </c>
      <c r="O59" s="33">
        <v>0.28000000000000003</v>
      </c>
      <c r="P59" s="47">
        <f t="shared" si="0"/>
        <v>0</v>
      </c>
      <c r="Q59" s="49">
        <f t="shared" ref="Q59" si="40">P59+Q58</f>
        <v>78.099999999999994</v>
      </c>
      <c r="R59" s="90"/>
    </row>
    <row r="60" spans="1:18" x14ac:dyDescent="0.2">
      <c r="A60" s="97"/>
      <c r="B60" s="40">
        <f t="shared" si="1"/>
        <v>57</v>
      </c>
      <c r="C60" s="31" t="s">
        <v>587</v>
      </c>
      <c r="D60" s="68">
        <v>44376</v>
      </c>
      <c r="E60" s="31" t="s">
        <v>32</v>
      </c>
      <c r="F60" s="57" t="s">
        <v>41</v>
      </c>
      <c r="G60" s="57" t="s">
        <v>69</v>
      </c>
      <c r="H60" s="57">
        <v>1100</v>
      </c>
      <c r="I60" s="60" t="s">
        <v>128</v>
      </c>
      <c r="J60" s="57" t="s">
        <v>120</v>
      </c>
      <c r="K60" s="39" t="s">
        <v>12</v>
      </c>
      <c r="L60" s="11">
        <v>7.61</v>
      </c>
      <c r="M60" s="33">
        <v>1.5102849002849001</v>
      </c>
      <c r="N60" s="34">
        <v>2.42</v>
      </c>
      <c r="O60" s="33">
        <v>1.0981818181818181</v>
      </c>
      <c r="P60" s="47">
        <f t="shared" si="0"/>
        <v>0</v>
      </c>
      <c r="Q60" s="49">
        <f t="shared" ref="Q60" si="41">P60+Q59</f>
        <v>78.099999999999994</v>
      </c>
      <c r="R60" s="90"/>
    </row>
    <row r="61" spans="1:18" x14ac:dyDescent="0.2">
      <c r="A61" s="97"/>
      <c r="B61" s="40">
        <f t="shared" si="1"/>
        <v>58</v>
      </c>
      <c r="C61" s="31" t="s">
        <v>588</v>
      </c>
      <c r="D61" s="68">
        <v>44376</v>
      </c>
      <c r="E61" s="31" t="s">
        <v>590</v>
      </c>
      <c r="F61" s="57" t="s">
        <v>36</v>
      </c>
      <c r="G61" s="57" t="s">
        <v>66</v>
      </c>
      <c r="H61" s="57">
        <v>1000</v>
      </c>
      <c r="I61" s="60" t="s">
        <v>130</v>
      </c>
      <c r="J61" s="57" t="s">
        <v>177</v>
      </c>
      <c r="K61" s="39" t="s">
        <v>12</v>
      </c>
      <c r="L61" s="11">
        <v>2.08</v>
      </c>
      <c r="M61" s="33">
        <v>9.2588235294117656</v>
      </c>
      <c r="N61" s="34">
        <v>1.46</v>
      </c>
      <c r="O61" s="33">
        <v>0</v>
      </c>
      <c r="P61" s="47">
        <f t="shared" si="0"/>
        <v>-9.3000000000000007</v>
      </c>
      <c r="Q61" s="49">
        <f t="shared" ref="Q61" si="42">P61+Q60</f>
        <v>68.8</v>
      </c>
      <c r="R61" s="90"/>
    </row>
    <row r="62" spans="1:18" x14ac:dyDescent="0.2">
      <c r="A62" s="97"/>
      <c r="B62" s="40">
        <f t="shared" si="1"/>
        <v>59</v>
      </c>
      <c r="C62" s="31" t="s">
        <v>589</v>
      </c>
      <c r="D62" s="68">
        <v>44376</v>
      </c>
      <c r="E62" s="31" t="s">
        <v>590</v>
      </c>
      <c r="F62" s="57" t="s">
        <v>10</v>
      </c>
      <c r="G62" s="57" t="s">
        <v>246</v>
      </c>
      <c r="H62" s="57">
        <v>1100</v>
      </c>
      <c r="I62" s="60" t="s">
        <v>130</v>
      </c>
      <c r="J62" s="57" t="s">
        <v>177</v>
      </c>
      <c r="K62" s="39" t="s">
        <v>110</v>
      </c>
      <c r="L62" s="11">
        <v>23</v>
      </c>
      <c r="M62" s="33">
        <v>0.45545454545454545</v>
      </c>
      <c r="N62" s="34">
        <v>4.5</v>
      </c>
      <c r="O62" s="33">
        <v>0.13000000000000003</v>
      </c>
      <c r="P62" s="47">
        <f t="shared" si="0"/>
        <v>-0.6</v>
      </c>
      <c r="Q62" s="49">
        <f t="shared" ref="Q62:Q63" si="43">P62+Q61</f>
        <v>68.2</v>
      </c>
      <c r="R62" s="90"/>
    </row>
    <row r="63" spans="1:18" x14ac:dyDescent="0.2">
      <c r="A63" s="97"/>
      <c r="B63" s="40">
        <f t="shared" si="1"/>
        <v>60</v>
      </c>
      <c r="C63" s="31" t="s">
        <v>591</v>
      </c>
      <c r="D63" s="68">
        <v>44377</v>
      </c>
      <c r="E63" s="31" t="s">
        <v>43</v>
      </c>
      <c r="F63" s="57" t="s">
        <v>25</v>
      </c>
      <c r="G63" s="57" t="s">
        <v>147</v>
      </c>
      <c r="H63" s="57">
        <v>1300</v>
      </c>
      <c r="I63" s="60" t="s">
        <v>130</v>
      </c>
      <c r="J63" s="57" t="s">
        <v>120</v>
      </c>
      <c r="K63" s="39" t="s">
        <v>73</v>
      </c>
      <c r="L63" s="11">
        <v>10.62</v>
      </c>
      <c r="M63" s="33">
        <v>1.0366347687400319</v>
      </c>
      <c r="N63" s="34">
        <v>2.95</v>
      </c>
      <c r="O63" s="33">
        <v>0.54285714285714293</v>
      </c>
      <c r="P63" s="47">
        <f t="shared" si="0"/>
        <v>-1.6</v>
      </c>
      <c r="Q63" s="49">
        <f t="shared" si="43"/>
        <v>66.600000000000009</v>
      </c>
      <c r="R63" s="90"/>
    </row>
    <row r="64" spans="1:18" x14ac:dyDescent="0.2">
      <c r="A64" s="97"/>
      <c r="B64" s="40">
        <f t="shared" si="1"/>
        <v>61</v>
      </c>
      <c r="C64" s="31" t="s">
        <v>592</v>
      </c>
      <c r="D64" s="68">
        <v>44377</v>
      </c>
      <c r="E64" s="31" t="s">
        <v>43</v>
      </c>
      <c r="F64" s="57" t="s">
        <v>48</v>
      </c>
      <c r="G64" s="57" t="s">
        <v>70</v>
      </c>
      <c r="H64" s="57">
        <v>1400</v>
      </c>
      <c r="I64" s="60" t="s">
        <v>130</v>
      </c>
      <c r="J64" s="57" t="s">
        <v>120</v>
      </c>
      <c r="K64" s="39" t="s">
        <v>9</v>
      </c>
      <c r="L64" s="11">
        <v>19.5</v>
      </c>
      <c r="M64" s="33">
        <v>0.54243243243243244</v>
      </c>
      <c r="N64" s="34">
        <v>4.5999999999999996</v>
      </c>
      <c r="O64" s="33">
        <v>0.1466666666666667</v>
      </c>
      <c r="P64" s="47">
        <f t="shared" si="0"/>
        <v>10.6</v>
      </c>
      <c r="Q64" s="49">
        <f t="shared" ref="Q64" si="44">P64+Q63</f>
        <v>77.2</v>
      </c>
      <c r="R64" s="90"/>
    </row>
    <row r="65" spans="1:18" x14ac:dyDescent="0.2">
      <c r="A65" s="97"/>
      <c r="B65" s="69"/>
      <c r="C65" s="70"/>
      <c r="D65" s="71"/>
      <c r="E65" s="70"/>
      <c r="F65" s="72"/>
      <c r="G65" s="72"/>
      <c r="H65" s="72"/>
      <c r="I65" s="72"/>
      <c r="J65" s="72"/>
      <c r="K65" s="73"/>
      <c r="L65" s="73"/>
      <c r="M65" s="73"/>
      <c r="N65" s="73"/>
      <c r="O65" s="73"/>
      <c r="P65" s="75" t="s">
        <v>197</v>
      </c>
      <c r="Q65" s="75"/>
      <c r="R65" s="80"/>
    </row>
    <row r="66" spans="1:18" x14ac:dyDescent="0.2">
      <c r="A66" s="97"/>
      <c r="B66" s="69"/>
      <c r="C66" s="70"/>
      <c r="D66" s="71"/>
      <c r="E66" s="70"/>
      <c r="F66" s="72"/>
      <c r="G66" s="72"/>
      <c r="H66" s="72"/>
      <c r="I66" s="72"/>
      <c r="J66" s="72"/>
      <c r="K66" s="73"/>
      <c r="L66" s="73"/>
      <c r="M66" s="73"/>
      <c r="N66" s="73"/>
      <c r="O66" s="73"/>
      <c r="P66" s="75" t="s">
        <v>198</v>
      </c>
      <c r="Q66" s="75"/>
      <c r="R66" s="80"/>
    </row>
    <row r="67" spans="1:18" x14ac:dyDescent="0.2">
      <c r="A67" s="97"/>
      <c r="B67" s="69"/>
      <c r="C67" s="70"/>
      <c r="D67" s="71"/>
      <c r="E67" s="70"/>
      <c r="F67" s="72"/>
      <c r="G67" s="72"/>
      <c r="H67" s="72"/>
      <c r="I67" s="72"/>
      <c r="J67" s="72"/>
      <c r="K67" s="73"/>
      <c r="L67" s="73"/>
      <c r="M67" s="73"/>
      <c r="N67" s="73"/>
      <c r="O67" s="73"/>
      <c r="P67" s="75" t="s">
        <v>206</v>
      </c>
      <c r="Q67" s="75"/>
      <c r="R67" s="80"/>
    </row>
    <row r="68" spans="1:18" x14ac:dyDescent="0.2">
      <c r="A68" s="97"/>
      <c r="B68" s="69"/>
      <c r="C68" s="70"/>
      <c r="D68" s="71"/>
      <c r="E68" s="70"/>
      <c r="F68" s="72"/>
      <c r="G68" s="72"/>
      <c r="H68" s="72"/>
      <c r="I68" s="72"/>
      <c r="J68" s="72"/>
      <c r="K68" s="73"/>
      <c r="L68" s="73"/>
      <c r="M68" s="73"/>
      <c r="N68" s="73"/>
      <c r="O68" s="73"/>
      <c r="P68" s="74"/>
      <c r="Q68" s="75"/>
      <c r="R68" s="80"/>
    </row>
  </sheetData>
  <sheetProtection algorithmName="SHA-512" hashValue="wtQ3FVsK44QCCOS8J3SMH7dbITQxrlHapu/HOIARK+4mFf4U0mfLxxBZ+UFna4ACR09geLqOxFPAQEvsmDF8Yw==" saltValue="pa0oIqkYyFjvFgN+dhMhHQ==" spinCount="100000" sheet="1" objects="1" scenarios="1"/>
  <dataConsolidate/>
  <mergeCells count="1">
    <mergeCell ref="L2:Q2"/>
  </mergeCells>
  <pageMargins left="0.7" right="0.7" top="0.75" bottom="0.75" header="0" footer="0"/>
  <pageSetup paperSize="9" scale="4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BB Overview</vt:lpstr>
      <vt:lpstr>BB Results</vt:lpstr>
      <vt:lpstr>OTHER Overview</vt:lpstr>
      <vt:lpstr>OTHER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Braeden Barlow</dc:creator>
  <cp:lastModifiedBy>Braeden Barlow</cp:lastModifiedBy>
  <cp:lastPrinted>2020-10-11T02:31:10Z</cp:lastPrinted>
  <dcterms:created xsi:type="dcterms:W3CDTF">2019-11-14T09:05:19Z</dcterms:created>
  <dcterms:modified xsi:type="dcterms:W3CDTF">2021-06-30T06:42:06Z</dcterms:modified>
</cp:coreProperties>
</file>